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Gas Demand Outlook" sheetId="4" state="visible" r:id="rId6"/>
    <sheet name="Curves" sheetId="5" state="visible" r:id="rId7"/>
    <sheet name="Spark Spread" sheetId="6" state="visible" r:id="rId8"/>
    <sheet name="Storage Curve" sheetId="7" state="visible" r:id="rId9"/>
    <sheet name="Power Curve" sheetId="8" state="visible" r:id="rId10"/>
    <sheet name="Sheet2" sheetId="9" state="visible" r:id="rId11"/>
    <sheet name="Sheet1 (2)" sheetId="10" state="visible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function="false" hidden="false" localSheetId="4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3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9" name="_xlnm.Print_Area" vbProcedure="false">'Sheet1 (2)'!$A$1:$F$95</definedName>
    <definedName function="false" hidden="true" localSheetId="9" name="_xlnm._FilterDatabase" vbProcedure="false">'Sheet1 (2)'!$A$1:$E$91</definedName>
    <definedName function="false" hidden="false" localSheetId="8" name="_xlnm.Print_Area" vbProcedure="false">Sheet2!$B$3:$AH$13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I6" authorId="0">
      <text>
        <r>
          <rPr>
            <b val="true"/>
            <sz val="8"/>
            <color rgb="FF000000"/>
            <rFont val="Tahoma"/>
            <family val="0"/>
          </rPr>
          <t xml:space="preserve">mlenhar:
</t>
        </r>
        <r>
          <rPr>
            <sz val="8"/>
            <color rgb="FF000000"/>
            <rFont val="Tahoma"/>
            <family val="0"/>
          </rPr>
          <t xml:space="preserve">I &amp; II are 530MW each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114</xdr:col>
                <xdr:colOff>16</xdr:colOff>
                <xdr:row>4</xdr:row>
                <xdr:rowOff>7</xdr:rowOff>
              </xdr:from>
              <xdr:to>
                <xdr:col>115</xdr:col>
                <xdr:colOff>65</xdr:colOff>
                <xdr:row>9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<sst xmlns="http://schemas.openxmlformats.org/spreadsheetml/2006/main" count="934" uniqueCount="338">
  <si>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</si>
  <si>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</si>
  <si>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</si>
  <si>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</si>
  <si>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</si>
  <si>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</si>
  <si>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</si>
  <si>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</si>
  <si>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</si>
  <si>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</si>
  <si>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</si>
  <si>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</si>
  <si>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</si>
  <si>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</si>
  <si>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Date</t>
  </si>
  <si>
    <t xml:space="preserve">SJ Total</t>
  </si>
  <si>
    <t xml:space="preserve">Hackberry</t>
  </si>
  <si>
    <t xml:space="preserve">EOC N ML</t>
  </si>
  <si>
    <t xml:space="preserve">SJ X-Over</t>
  </si>
  <si>
    <t xml:space="preserve">Keyst West</t>
  </si>
  <si>
    <t xml:space="preserve">Waha W</t>
  </si>
  <si>
    <t xml:space="preserve">Gas On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</si>
  <si>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</si>
  <si>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</si>
  <si>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</si>
  <si>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</si>
  <si>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</si>
  <si>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</si>
  <si>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</si>
  <si>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</si>
  <si>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</si>
  <si>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</si>
  <si>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</si>
  <si>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</si>
  <si>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</si>
  <si>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</si>
  <si>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</si>
  <si>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</si>
  <si>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</si>
  <si>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</si>
  <si>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</si>
  <si>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</si>
  <si>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AZ Only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</si>
  <si>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</si>
  <si>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</si>
  <si>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</si>
  <si>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</si>
  <si>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</si>
  <si>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</si>
  <si>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</si>
  <si>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</si>
  <si>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</si>
  <si>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</si>
  <si>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</si>
  <si>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</si>
  <si>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</si>
  <si>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</si>
  <si>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</si>
  <si>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</si>
  <si>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</si>
  <si>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</si>
  <si>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</si>
  <si>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</si>
  <si>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</si>
  <si>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</si>
  <si>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</si>
  <si>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</si>
  <si>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</si>
  <si>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</si>
  <si>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</si>
  <si>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</si>
  <si>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</si>
  <si>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</si>
  <si>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</si>
  <si>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</si>
  <si>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</si>
  <si>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</si>
  <si>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</si>
  <si>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</si>
  <si>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</si>
  <si>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</si>
  <si>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</si>
  <si>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</si>
  <si>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</si>
  <si>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</si>
  <si>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</si>
  <si>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</si>
  <si>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</si>
  <si>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</si>
  <si>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</si>
  <si>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</si>
  <si>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</si>
  <si>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</si>
  <si>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</si>
  <si>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</si>
  <si>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</si>
  <si>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</si>
  <si>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</si>
  <si>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</si>
  <si>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</si>
  <si>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</si>
  <si>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</si>
  <si>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</si>
  <si>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</si>
  <si>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</si>
  <si>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</si>
  <si>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</si>
  <si>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</si>
  <si>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</si>
  <si>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</si>
  <si>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</si>
  <si>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</si>
  <si>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</si>
  <si>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</si>
  <si>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</si>
  <si>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</si>
  <si>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</si>
  <si>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</si>
  <si>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</si>
  <si>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</si>
  <si>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</si>
  <si>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</si>
  <si>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</si>
  <si>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</si>
  <si>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</si>
  <si>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</si>
  <si>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</si>
  <si>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</si>
  <si>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</si>
  <si>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</si>
  <si>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</si>
  <si>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</si>
  <si>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</si>
  <si>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</si>
  <si>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</si>
  <si>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</si>
  <si>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</si>
  <si>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</si>
  <si>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</si>
  <si>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</si>
  <si>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</si>
  <si>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</si>
  <si>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</si>
  <si>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</si>
  <si>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</si>
  <si>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</si>
  <si>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</si>
  <si>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</si>
  <si>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</si>
  <si>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</si>
  <si>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</si>
  <si>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</si>
  <si>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</si>
  <si>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</si>
  <si>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</si>
  <si>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</si>
  <si>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</si>
  <si>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</si>
  <si>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</si>
  <si>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</si>
  <si>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</si>
  <si>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LIBOR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</si>
  <si>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</si>
  <si>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</si>
  <si>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</si>
  <si>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</si>
  <si>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</si>
  <si>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</si>
  <si>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</si>
  <si>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</si>
  <si>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</si>
  <si>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</si>
  <si>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</si>
  <si>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</si>
  <si>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</si>
  <si>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</si>
  <si>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</si>
  <si>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</si>
  <si>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</si>
  <si>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</si>
  <si>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</si>
  <si>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</si>
  <si>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</si>
  <si>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</si>
  <si>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</si>
  <si>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</si>
  <si>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Feb- Socal</t>
  </si>
  <si>
    <t xml:space="preserve">$/MWh</t>
  </si>
  <si>
    <t xml:space="preserve">Feb- PV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</si>
  <si>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</si>
  <si>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</si>
  <si>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</si>
  <si>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</si>
  <si>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</si>
  <si>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</si>
  <si>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</si>
  <si>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</si>
  <si>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</si>
  <si>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</si>
  <si>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</si>
  <si>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</si>
  <si>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</si>
  <si>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</si>
  <si>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</si>
  <si>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</si>
  <si>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</si>
  <si>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</si>
  <si>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*Certain power plants were not given a month for the year that they are scheduled to begin so December is the assumed start month</t>
  </si>
  <si>
    <t xml:space="preserve">Off Peak</t>
  </si>
  <si>
    <t xml:space="preserve">O&amp;M</t>
  </si>
  <si>
    <t xml:space="preserve">High</t>
  </si>
  <si>
    <t xml:space="preserve">Med</t>
  </si>
  <si>
    <t xml:space="preserve">Low</t>
  </si>
  <si>
    <t xml:space="preserve">Med-High</t>
  </si>
  <si>
    <t xml:space="preserve">Low-High</t>
  </si>
  <si>
    <t xml:space="preserve">Gas Curves</t>
  </si>
  <si>
    <t xml:space="preserve">PV</t>
  </si>
  <si>
    <t xml:space="preserve">PG&amp;E San Diego</t>
  </si>
  <si>
    <t xml:space="preserve">Rosarito</t>
  </si>
  <si>
    <t xml:space="preserve">MMBtu/d</t>
  </si>
  <si>
    <t xml:space="preserve">Scott Substation</t>
  </si>
  <si>
    <t xml:space="preserve">South San Francisco</t>
  </si>
  <si>
    <t xml:space="preserve">South City</t>
  </si>
  <si>
    <t xml:space="preserve">Delta (Pittsburg)</t>
  </si>
  <si>
    <t xml:space="preserve">Three Mountain</t>
  </si>
  <si>
    <t xml:space="preserve">East Altamont</t>
  </si>
  <si>
    <t xml:space="preserve">SMUD- Rancho Seco</t>
  </si>
  <si>
    <t xml:space="preserve">NP Total</t>
  </si>
  <si>
    <t xml:space="preserve">Antelope</t>
  </si>
  <si>
    <t xml:space="preserve">ZP </t>
  </si>
  <si>
    <t xml:space="preserve">South Point</t>
  </si>
  <si>
    <t xml:space="preserve">Griffith</t>
  </si>
  <si>
    <t xml:space="preserve">W. Phoenix 4</t>
  </si>
  <si>
    <t xml:space="preserve">Hermosillo</t>
  </si>
  <si>
    <t xml:space="preserve">APS W. Phoenix</t>
  </si>
  <si>
    <t xml:space="preserve">Naco-Nogales</t>
  </si>
  <si>
    <t xml:space="preserve">W. Phoenix 5</t>
  </si>
  <si>
    <t xml:space="preserve">Sundance</t>
  </si>
  <si>
    <t xml:space="preserve">Suntan</t>
  </si>
  <si>
    <t xml:space="preserve">SRP/Dynegy/NRG - Phoenix</t>
  </si>
  <si>
    <t xml:space="preserve">Harzuahala</t>
  </si>
  <si>
    <t xml:space="preserve">Red Hawk I&amp;II</t>
  </si>
  <si>
    <t xml:space="preserve">Mesquite</t>
  </si>
  <si>
    <t xml:space="preserve">Buckeye</t>
  </si>
  <si>
    <t xml:space="preserve">La Paz</t>
  </si>
  <si>
    <t xml:space="preserve">Carlin</t>
  </si>
  <si>
    <t xml:space="preserve">Apex - Seon (Southern)</t>
  </si>
  <si>
    <t xml:space="preserve">Apex (Reliant)</t>
  </si>
  <si>
    <t xml:space="preserve">Harry Allen Power Center</t>
  </si>
  <si>
    <t xml:space="preserve">Meadow Valley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</si>
  <si>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</si>
  <si>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</si>
  <si>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</si>
  <si>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</si>
  <si>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</si>
  <si>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</si>
  <si>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</si>
  <si>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</si>
  <si>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</si>
  <si>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</si>
  <si>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AZ Total</t>
  </si>
  <si>
    <t xml:space="preserve">Summit Group - Blythe</t>
  </si>
  <si>
    <t xml:space="preserve">PG&amp;E - San Diego</t>
  </si>
  <si>
    <t xml:space="preserve">Midway Sunset Cogen</t>
  </si>
  <si>
    <t xml:space="preserve">Sempra/Oxy - Elk Hills</t>
  </si>
  <si>
    <t xml:space="preserve">Calpine (formerly PG&amp;E) - Otay Mesa</t>
  </si>
  <si>
    <t xml:space="preserve">Mountainview Power Co (San Bernardino)</t>
  </si>
  <si>
    <t xml:space="preserve">PG&amp;E - Kern County/La Paloma (2002?)</t>
  </si>
  <si>
    <t xml:space="preserve">Calpine (Tejon Ranch) - Pastoria Power</t>
  </si>
  <si>
    <t xml:space="preserve">AES - Antelope Valley</t>
  </si>
  <si>
    <t xml:space="preserve">Calpine - Yuba City, Sutter County</t>
  </si>
  <si>
    <t xml:space="preserve">AES - South City</t>
  </si>
  <si>
    <t xml:space="preserve">Calpine (Enron) - Pittsburg (Los Medanos)</t>
  </si>
  <si>
    <t xml:space="preserve">El Paso - South San Francisco</t>
  </si>
  <si>
    <t xml:space="preserve">Calpine - Scott Substation</t>
  </si>
  <si>
    <t xml:space="preserve">Ogden Pacific - Three Mountain</t>
  </si>
  <si>
    <t xml:space="preserve">Duke - Moss Landing</t>
  </si>
  <si>
    <t xml:space="preserve">Calpine - Pittsburg (Delta Energy Center)</t>
  </si>
  <si>
    <t xml:space="preserve">Constellation/Inland - Victorville/High Desert</t>
  </si>
  <si>
    <t xml:space="preserve">Southern - Contra Costa</t>
  </si>
  <si>
    <t xml:space="preserve">Southern - Potrero</t>
  </si>
  <si>
    <t xml:space="preserve">SMUD - Rancho Seco</t>
  </si>
  <si>
    <t xml:space="preserve">Calpine - East Altamont Energy</t>
  </si>
  <si>
    <t xml:space="preserve">Edison Mission (formerly Texaco) - Sunrise Power Project</t>
  </si>
  <si>
    <t xml:space="preserve">Calpine - Warnerville Project</t>
  </si>
  <si>
    <t xml:space="preserve">Sunlaw Cogen (EM-ONE)</t>
  </si>
  <si>
    <t xml:space="preserve">Bock - Livingstone (Pioneer)</t>
  </si>
  <si>
    <t xml:space="preserve">Calpine - Metcalf Energy Center</t>
  </si>
  <si>
    <t xml:space="preserve">Calpine - Newark Energy</t>
  </si>
  <si>
    <t xml:space="preserve">Calpine/Adair - Teayawa Energy Center</t>
  </si>
  <si>
    <t xml:space="preserve">Project</t>
  </si>
  <si>
    <t xml:space="preserve">Region</t>
  </si>
  <si>
    <t xml:space="preserve">On-Line Date</t>
  </si>
  <si>
    <t xml:space="preserve">Capacity</t>
  </si>
  <si>
    <t xml:space="preserve">Cumulative Capacity</t>
  </si>
  <si>
    <t xml:space="preserve">Updated 1-11-01</t>
  </si>
  <si>
    <t xml:space="preserve">Seawest/PG&amp;E</t>
  </si>
  <si>
    <t xml:space="preserve">SP15</t>
  </si>
  <si>
    <t xml:space="preserve">South Point Power Plant [Mojave]</t>
  </si>
  <si>
    <t xml:space="preserve">Griffith Energy Project</t>
  </si>
  <si>
    <t xml:space="preserve">Valmont Repowering</t>
  </si>
  <si>
    <t xml:space="preserve">RO</t>
  </si>
  <si>
    <t xml:space="preserve">Chula Vista</t>
  </si>
  <si>
    <t xml:space="preserve">Desert Basin Gnrtng</t>
  </si>
  <si>
    <t xml:space="preserve">Ft St Vrain - Phase III</t>
  </si>
  <si>
    <t xml:space="preserve">Midway</t>
  </si>
  <si>
    <t xml:space="preserve">NP15</t>
  </si>
  <si>
    <t xml:space="preserve">Klamath Cogen</t>
  </si>
  <si>
    <t xml:space="preserve">PNW</t>
  </si>
  <si>
    <t xml:space="preserve">Los Medanos (Pittsburg)</t>
  </si>
  <si>
    <t xml:space="preserve">Rathdrum</t>
  </si>
  <si>
    <t xml:space="preserve">Rosarito *</t>
  </si>
  <si>
    <t xml:space="preserve">SP15*</t>
  </si>
  <si>
    <t xml:space="preserve">Sunrise</t>
  </si>
  <si>
    <t xml:space="preserve">ZP26</t>
  </si>
  <si>
    <t xml:space="preserve">Tahoe-Reno</t>
  </si>
  <si>
    <t xml:space="preserve">DSW/COB</t>
  </si>
  <si>
    <t xml:space="preserve">Vestas</t>
  </si>
  <si>
    <t xml:space="preserve">Kyrene</t>
  </si>
  <si>
    <t xml:space="preserve">Arapahoe Repowering</t>
  </si>
  <si>
    <t xml:space="preserve">Brush</t>
  </si>
  <si>
    <t xml:space="preserve">Coyote Springs Phase 2</t>
  </si>
  <si>
    <t xml:space="preserve">Fredrickson</t>
  </si>
  <si>
    <t xml:space="preserve">Hermiston</t>
  </si>
  <si>
    <t xml:space="preserve">Red Hawk 1</t>
  </si>
  <si>
    <t xml:space="preserve">Red Hawk 2</t>
  </si>
  <si>
    <t xml:space="preserve">Delta Energy</t>
  </si>
  <si>
    <t xml:space="preserve">Arapahoe Retirement</t>
  </si>
  <si>
    <t xml:space="preserve">Mesquite </t>
  </si>
  <si>
    <t xml:space="preserve">Metcalf</t>
  </si>
  <si>
    <t xml:space="preserve">Harquahala </t>
  </si>
  <si>
    <t xml:space="preserve">Midway-Sunset</t>
  </si>
  <si>
    <t xml:space="preserve">Moapa</t>
  </si>
  <si>
    <t xml:space="preserve">Ray Nixon (Phase 2)</t>
  </si>
  <si>
    <t xml:space="preserve">Chehalis Power</t>
  </si>
  <si>
    <t xml:space="preserve">Wygen 1</t>
  </si>
  <si>
    <t xml:space="preserve">Little Sand Dam</t>
  </si>
  <si>
    <t xml:space="preserve">Condit - White Salmon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</si>
</sst>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  <numFmt numFmtId="182" formatCode="0.00_);[RED]\(0.00\)"/>
    <numFmt numFmtId="183" formatCode="0&quot; Wind&quot;"/>
    <numFmt numFmtId="184" formatCode="_(* #,##0_);_(* \(#,##0\);_(* \-??_);_(@_)"/>
    <numFmt numFmtId="185" formatCode="General_)"/>
    <numFmt numFmtId="186" formatCode="00&quot; Coal Upgrade&quot;"/>
    <numFmt numFmtId="187" formatCode="00&quot; Hydro&quot;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  <font>
      <b val="true"/>
      <sz val="14.5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FF"/>
      <name val="Arial"/>
      <family val="2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5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3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9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externalLink" Target="externalLinks/externalLink3.xml"/><Relationship Id="rId16" Type="http://schemas.openxmlformats.org/officeDocument/2006/relationships/externalLink" Target="externalLinks/externalLink4.xml"/><Relationship Id="rId17" Type="http://schemas.openxmlformats.org/officeDocument/2006/relationships/externalLink" Target="externalLinks/externalLink5.xml"/><Relationship Id="rId1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Socal Storage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2798404418533"/>
          <c:y val="0.123127830024382"/>
          <c:w val="0.950966554157717"/>
          <c:h val="0.85440613026819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'Storage Curve'!$B$4:$B$20</c:f>
              <c:strCache>
                <c:ptCount val="17"/>
                <c:pt idx="0">
                  <c:v>Oct-25</c:v>
                </c:pt>
                <c:pt idx="1">
                  <c:v>Nov-25</c:v>
                </c:pt>
                <c:pt idx="2">
                  <c:v>Dec-25</c:v>
                </c:pt>
                <c:pt idx="3">
                  <c:v>Jan-26</c:v>
                </c:pt>
                <c:pt idx="4">
                  <c:v>Feb-26</c:v>
                </c:pt>
                <c:pt idx="5">
                  <c:v>Mar-26</c:v>
                </c:pt>
                <c:pt idx="6">
                  <c:v>Apr-26</c:v>
                </c:pt>
                <c:pt idx="7">
                  <c:v>May-26</c:v>
                </c:pt>
                <c:pt idx="8">
                  <c:v>Jun-26</c:v>
                </c:pt>
                <c:pt idx="9">
                  <c:v>Jul-26</c:v>
                </c:pt>
                <c:pt idx="10">
                  <c:v>Aug-26</c:v>
                </c:pt>
                <c:pt idx="11">
                  <c:v>Sep-26</c:v>
                </c:pt>
                <c:pt idx="12">
                  <c:v>Oct-26</c:v>
                </c:pt>
                <c:pt idx="13">
                  <c:v>Nov-26</c:v>
                </c:pt>
                <c:pt idx="14">
                  <c:v>Dec-26</c:v>
                </c:pt>
                <c:pt idx="15">
                  <c:v>Jan-27</c:v>
                </c:pt>
                <c:pt idx="16">
                  <c:v>Feb-27</c:v>
                </c:pt>
              </c:strCache>
            </c:strRef>
          </c:cat>
          <c:val>
            <c:numRef>
              <c:f>'Storage Curve'!$C$4:$C$20</c:f>
              <c:numCache>
                <c:formatCode>0.00_);[RED]\(0.00\)</c:formatCode>
                <c:ptCount val="17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7640960"/>
        <c:axId val="17314295"/>
      </c:lineChart>
      <c:catAx>
        <c:axId val="27640960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314295"/>
        <c:crossesAt val="0"/>
        <c:auto val="1"/>
        <c:lblAlgn val="ctr"/>
        <c:lblOffset val="100"/>
        <c:noMultiLvlLbl val="0"/>
      </c:catAx>
      <c:valAx>
        <c:axId val="17314295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[RED]\(0.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640960"/>
        <c:crossesAt val="1"/>
        <c:crossBetween val="midCat"/>
      </c:valAx>
      <c:spPr>
        <a:solidFill>
          <a:srgbClr val="ffffff"/>
        </a:solidFill>
        <a:ln w="252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402480</xdr:colOff>
      <xdr:row>2</xdr:row>
      <xdr:rowOff>95400</xdr:rowOff>
    </xdr:from>
    <xdr:to>
      <xdr:col>12</xdr:col>
      <xdr:colOff>473400</xdr:colOff>
      <xdr:row>31</xdr:row>
      <xdr:rowOff>86040</xdr:rowOff>
    </xdr:to>
    <xdr:graphicFrame>
      <xdr:nvGraphicFramePr>
        <xdr:cNvPr id="0" name="Chart 1"/>
        <xdr:cNvGraphicFramePr/>
      </xdr:nvGraphicFramePr>
      <xdr:xfrm>
        <a:off x="2334240" y="381240"/>
        <a:ext cx="5865840" cy="413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EPNG_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EOC%20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ocal_Flow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RegionalForecasts/PG&amp;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Rolling Avg."/>
      <sheetName val="Sheet1"/>
    </sheetNames>
    <sheetDataSet>
      <sheetData sheetId="0"/>
      <sheetData sheetId="1"/>
      <sheetData sheetId="2">
        <row r="7">
          <cell r="AD7">
            <v>35247</v>
          </cell>
          <cell r="AE7">
            <v>35278</v>
          </cell>
          <cell r="AF7">
            <v>35309</v>
          </cell>
          <cell r="AG7">
            <v>35339</v>
          </cell>
          <cell r="AH7">
            <v>35370</v>
          </cell>
          <cell r="AI7">
            <v>35400</v>
          </cell>
          <cell r="AJ7">
            <v>35431</v>
          </cell>
          <cell r="AK7">
            <v>35462</v>
          </cell>
          <cell r="AL7">
            <v>35490</v>
          </cell>
          <cell r="AM7">
            <v>35521</v>
          </cell>
          <cell r="AN7">
            <v>35551</v>
          </cell>
          <cell r="AO7">
            <v>35582</v>
          </cell>
          <cell r="AP7">
            <v>35612</v>
          </cell>
          <cell r="AQ7">
            <v>35643</v>
          </cell>
          <cell r="AR7">
            <v>35674</v>
          </cell>
          <cell r="AS7">
            <v>35704</v>
          </cell>
          <cell r="AT7">
            <v>35735</v>
          </cell>
          <cell r="AU7">
            <v>35765</v>
          </cell>
          <cell r="AV7">
            <v>35796</v>
          </cell>
          <cell r="AW7">
            <v>35827</v>
          </cell>
          <cell r="AX7">
            <v>35855</v>
          </cell>
          <cell r="AY7">
            <v>35886</v>
          </cell>
          <cell r="AZ7">
            <v>35916</v>
          </cell>
          <cell r="BA7">
            <v>35947</v>
          </cell>
          <cell r="BB7">
            <v>35977</v>
          </cell>
          <cell r="BC7">
            <v>36008</v>
          </cell>
          <cell r="BD7">
            <v>36039</v>
          </cell>
          <cell r="BE7">
            <v>36069</v>
          </cell>
          <cell r="BF7">
            <v>36100</v>
          </cell>
          <cell r="BG7">
            <v>36130</v>
          </cell>
          <cell r="BH7">
            <v>36161</v>
          </cell>
          <cell r="BI7">
            <v>36192</v>
          </cell>
          <cell r="BJ7">
            <v>36220</v>
          </cell>
          <cell r="BK7">
            <v>36251</v>
          </cell>
          <cell r="BL7">
            <v>36281</v>
          </cell>
          <cell r="BM7">
            <v>36312</v>
          </cell>
          <cell r="BN7">
            <v>36342</v>
          </cell>
          <cell r="BO7">
            <v>36373</v>
          </cell>
          <cell r="BP7">
            <v>36404</v>
          </cell>
          <cell r="BQ7">
            <v>36434</v>
          </cell>
          <cell r="BR7">
            <v>36465</v>
          </cell>
          <cell r="BS7">
            <v>36495</v>
          </cell>
          <cell r="BT7">
            <v>36526</v>
          </cell>
          <cell r="BU7">
            <v>36557</v>
          </cell>
          <cell r="BV7">
            <v>36586</v>
          </cell>
          <cell r="BW7">
            <v>36617</v>
          </cell>
          <cell r="BX7">
            <v>36647</v>
          </cell>
          <cell r="BY7">
            <v>36678</v>
          </cell>
          <cell r="BZ7">
            <v>36708</v>
          </cell>
          <cell r="CA7">
            <v>36739</v>
          </cell>
          <cell r="CB7">
            <v>36770</v>
          </cell>
          <cell r="CC7">
            <v>36800</v>
          </cell>
          <cell r="CD7">
            <v>36831</v>
          </cell>
          <cell r="CE7">
            <v>36861</v>
          </cell>
        </row>
        <row r="8">
          <cell r="AC8" t="str">
            <v>Plains N</v>
          </cell>
          <cell r="AD8">
            <v>233413.806451613</v>
          </cell>
          <cell r="AE8">
            <v>300280.741935484</v>
          </cell>
          <cell r="AF8">
            <v>199246.766666667</v>
          </cell>
          <cell r="AG8">
            <v>240675.741935484</v>
          </cell>
          <cell r="AH8">
            <v>249847.166666667</v>
          </cell>
          <cell r="AI8">
            <v>193108.032258065</v>
          </cell>
          <cell r="AJ8">
            <v>324132.451612903</v>
          </cell>
          <cell r="AK8">
            <v>313972.5</v>
          </cell>
          <cell r="AL8">
            <v>313668.193548387</v>
          </cell>
          <cell r="AM8">
            <v>232916.633333333</v>
          </cell>
          <cell r="AN8">
            <v>199396.35483871</v>
          </cell>
          <cell r="AO8">
            <v>221921.066666667</v>
          </cell>
          <cell r="AP8">
            <v>165945</v>
          </cell>
          <cell r="AQ8">
            <v>148881.258064516</v>
          </cell>
          <cell r="AR8">
            <v>134628.166666667</v>
          </cell>
          <cell r="AS8">
            <v>252649.483870968</v>
          </cell>
          <cell r="AT8">
            <v>279288.833333333</v>
          </cell>
          <cell r="AU8">
            <v>240172.870967742</v>
          </cell>
          <cell r="AV8">
            <v>286390.2</v>
          </cell>
          <cell r="AW8">
            <v>286908.821428571</v>
          </cell>
          <cell r="AX8">
            <v>265961.032258065</v>
          </cell>
          <cell r="AY8">
            <v>271448.966666667</v>
          </cell>
          <cell r="AZ8">
            <v>253726.451612903</v>
          </cell>
          <cell r="BA8">
            <v>265978.24137931</v>
          </cell>
          <cell r="BB8">
            <v>188328.451612903</v>
          </cell>
          <cell r="BC8">
            <v>188041.733333333</v>
          </cell>
          <cell r="BD8">
            <v>185766.413793103</v>
          </cell>
          <cell r="BE8">
            <v>137024.290322581</v>
          </cell>
          <cell r="BF8">
            <v>228678.766666667</v>
          </cell>
          <cell r="BG8">
            <v>199135.741935484</v>
          </cell>
          <cell r="BH8">
            <v>250856.290322581</v>
          </cell>
          <cell r="BI8">
            <v>270129.363636364</v>
          </cell>
          <cell r="BJ8">
            <v>260703.636363636</v>
          </cell>
          <cell r="BK8">
            <v>241316.6</v>
          </cell>
          <cell r="BL8">
            <v>211161.290322581</v>
          </cell>
          <cell r="BM8">
            <v>224422.066666667</v>
          </cell>
          <cell r="BN8">
            <v>205911.451612903</v>
          </cell>
          <cell r="BO8">
            <v>244117</v>
          </cell>
          <cell r="BP8">
            <v>203955.931034483</v>
          </cell>
          <cell r="BQ8">
            <v>176518.774193548</v>
          </cell>
          <cell r="BR8">
            <v>226111.9</v>
          </cell>
          <cell r="BS8">
            <v>182168.806451613</v>
          </cell>
          <cell r="BT8">
            <v>197506.387096774</v>
          </cell>
          <cell r="BU8">
            <v>256231.344827586</v>
          </cell>
          <cell r="BV8">
            <v>214283.903225806</v>
          </cell>
          <cell r="BW8">
            <v>152136.533333333</v>
          </cell>
          <cell r="BX8">
            <v>159722.193548387</v>
          </cell>
          <cell r="BY8">
            <v>169319.9</v>
          </cell>
          <cell r="BZ8">
            <v>140781.838709677</v>
          </cell>
          <cell r="CA8">
            <v>203640.677419355</v>
          </cell>
          <cell r="CB8">
            <v>139085.433333333</v>
          </cell>
          <cell r="CC8">
            <v>159510.838709677</v>
          </cell>
          <cell r="CD8">
            <v>122767.766666667</v>
          </cell>
          <cell r="CE8">
            <v>151161.793103448</v>
          </cell>
        </row>
        <row r="9">
          <cell r="AC9" t="str">
            <v>Plains S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>
            <v>383227.785714286</v>
          </cell>
          <cell r="BE9">
            <v>409782.967741935</v>
          </cell>
          <cell r="BF9">
            <v>157814.533333333</v>
          </cell>
          <cell r="BG9">
            <v>38679.0322580645</v>
          </cell>
          <cell r="BH9">
            <v>128527.322580645</v>
          </cell>
          <cell r="BI9">
            <v>131182.363636364</v>
          </cell>
          <cell r="BJ9">
            <v>220230.272727273</v>
          </cell>
          <cell r="BK9">
            <v>304690.1</v>
          </cell>
          <cell r="BL9">
            <v>311658.225806452</v>
          </cell>
          <cell r="BM9">
            <v>332311.033333333</v>
          </cell>
          <cell r="BN9">
            <v>329326.322580645</v>
          </cell>
          <cell r="BO9">
            <v>291130.193548387</v>
          </cell>
          <cell r="BP9">
            <v>347327.275862069</v>
          </cell>
          <cell r="BQ9">
            <v>316875.064516129</v>
          </cell>
          <cell r="BR9">
            <v>292356.933333333</v>
          </cell>
          <cell r="BS9">
            <v>335488.516129032</v>
          </cell>
          <cell r="BT9">
            <v>314530.161290323</v>
          </cell>
          <cell r="BU9">
            <v>266065.448275862</v>
          </cell>
          <cell r="BV9">
            <v>329317.419354839</v>
          </cell>
          <cell r="BW9">
            <v>391102.7</v>
          </cell>
          <cell r="BX9">
            <v>374527.064516129</v>
          </cell>
          <cell r="BY9">
            <v>357224.666666667</v>
          </cell>
          <cell r="BZ9">
            <v>380730.903225806</v>
          </cell>
          <cell r="CA9">
            <v>205854.677419355</v>
          </cell>
          <cell r="CB9">
            <v>283833.533333333</v>
          </cell>
          <cell r="CC9">
            <v>204897.419354839</v>
          </cell>
          <cell r="CD9">
            <v>119613.933333333</v>
          </cell>
          <cell r="CE9">
            <v>26696.6206896552</v>
          </cell>
        </row>
        <row r="10">
          <cell r="AC10" t="str">
            <v>SJ Total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>
            <v>2589616.13333333</v>
          </cell>
          <cell r="AP10">
            <v>2600332.06451613</v>
          </cell>
          <cell r="AQ10">
            <v>2725696.61290323</v>
          </cell>
          <cell r="AR10">
            <v>2709847.6</v>
          </cell>
          <cell r="AS10">
            <v>2670744.41935484</v>
          </cell>
          <cell r="AT10">
            <v>2720954.6</v>
          </cell>
          <cell r="AU10">
            <v>2688522.03225806</v>
          </cell>
          <cell r="AV10">
            <v>2439251.93333333</v>
          </cell>
          <cell r="AW10">
            <v>2695591.07142857</v>
          </cell>
          <cell r="AX10">
            <v>2630448.09677419</v>
          </cell>
          <cell r="AY10">
            <v>2724811.6</v>
          </cell>
          <cell r="AZ10">
            <v>2639696.16129032</v>
          </cell>
          <cell r="BA10">
            <v>2767021.89655172</v>
          </cell>
          <cell r="BB10">
            <v>2708327.64516129</v>
          </cell>
          <cell r="BC10">
            <v>2665226.8</v>
          </cell>
          <cell r="BD10">
            <v>2726780.27586207</v>
          </cell>
          <cell r="BE10">
            <v>2703975.90322581</v>
          </cell>
          <cell r="BF10">
            <v>2622663.93333333</v>
          </cell>
          <cell r="BG10">
            <v>2573007.74193548</v>
          </cell>
          <cell r="BH10">
            <v>2781457.5483871</v>
          </cell>
          <cell r="BI10">
            <v>2699522.54545455</v>
          </cell>
          <cell r="BJ10">
            <v>2758252.5</v>
          </cell>
          <cell r="BK10">
            <v>2768227.93333333</v>
          </cell>
          <cell r="BL10">
            <v>2622008.70967742</v>
          </cell>
          <cell r="BM10">
            <v>2748505.46666667</v>
          </cell>
          <cell r="BN10">
            <v>2575216.5483871</v>
          </cell>
          <cell r="BO10">
            <v>2708451.38709677</v>
          </cell>
          <cell r="BP10">
            <v>2705307.75862069</v>
          </cell>
          <cell r="BQ10">
            <v>2597602.16129032</v>
          </cell>
          <cell r="BR10">
            <v>2637081</v>
          </cell>
          <cell r="BS10">
            <v>2653097</v>
          </cell>
          <cell r="BT10">
            <v>2667249.29032258</v>
          </cell>
          <cell r="BU10">
            <v>2700963.72413793</v>
          </cell>
          <cell r="BV10">
            <v>2717890.58064516</v>
          </cell>
          <cell r="BW10">
            <v>2674621.3</v>
          </cell>
          <cell r="BX10">
            <v>2665598.64516129</v>
          </cell>
          <cell r="BY10">
            <v>2607173.73333333</v>
          </cell>
          <cell r="BZ10">
            <v>2681214.96774194</v>
          </cell>
          <cell r="CA10">
            <v>2690344.61290323</v>
          </cell>
          <cell r="CB10">
            <v>2761519.33333333</v>
          </cell>
          <cell r="CC10">
            <v>2727822.38709677</v>
          </cell>
          <cell r="CD10">
            <v>2570322.16666667</v>
          </cell>
          <cell r="CE10">
            <v>2614920.34482759</v>
          </cell>
        </row>
        <row r="11">
          <cell r="AC11" t="str">
            <v>SJ East</v>
          </cell>
          <cell r="AD11">
            <v>609557.548387097</v>
          </cell>
          <cell r="AE11">
            <v>626517.935483871</v>
          </cell>
          <cell r="AF11">
            <v>537755.5</v>
          </cell>
          <cell r="AG11">
            <v>586753.322580645</v>
          </cell>
          <cell r="AH11">
            <v>543418.9</v>
          </cell>
          <cell r="AI11">
            <v>378116.419354839</v>
          </cell>
          <cell r="AJ11">
            <v>490110.322580645</v>
          </cell>
          <cell r="AK11">
            <v>600924.357142857</v>
          </cell>
          <cell r="AL11">
            <v>588422.483870968</v>
          </cell>
          <cell r="AM11">
            <v>466425</v>
          </cell>
          <cell r="AN11">
            <v>461302.096774194</v>
          </cell>
          <cell r="AO11">
            <v>570765.6</v>
          </cell>
          <cell r="AP11">
            <v>550110.870967742</v>
          </cell>
          <cell r="AQ11">
            <v>574416.903225806</v>
          </cell>
          <cell r="AR11">
            <v>571920.633333333</v>
          </cell>
          <cell r="AS11">
            <v>594962.806451613</v>
          </cell>
          <cell r="AT11">
            <v>584350.533333333</v>
          </cell>
          <cell r="AU11">
            <v>586975.290322581</v>
          </cell>
          <cell r="AV11">
            <v>569349.466666667</v>
          </cell>
          <cell r="AW11">
            <v>608337.892857143</v>
          </cell>
          <cell r="AX11">
            <v>600880.806451613</v>
          </cell>
          <cell r="AY11">
            <v>626849.666666667</v>
          </cell>
          <cell r="AZ11">
            <v>610155</v>
          </cell>
          <cell r="BA11">
            <v>640145.586206897</v>
          </cell>
          <cell r="BB11">
            <v>592568.741935484</v>
          </cell>
          <cell r="BC11">
            <v>559587.233333333</v>
          </cell>
          <cell r="BD11">
            <v>590816.793103448</v>
          </cell>
          <cell r="BE11">
            <v>574549.451612903</v>
          </cell>
          <cell r="BF11">
            <v>444340.366666667</v>
          </cell>
          <cell r="BG11">
            <v>274504.419354839</v>
          </cell>
          <cell r="BH11">
            <v>511924.193548387</v>
          </cell>
          <cell r="BI11">
            <v>512394.5</v>
          </cell>
          <cell r="BJ11">
            <v>573978.772727273</v>
          </cell>
          <cell r="BK11">
            <v>560350.4</v>
          </cell>
          <cell r="BL11">
            <v>530689.935483871</v>
          </cell>
          <cell r="BM11">
            <v>580044.166666667</v>
          </cell>
          <cell r="BN11">
            <v>565063.967741936</v>
          </cell>
          <cell r="BO11">
            <v>595709.935483871</v>
          </cell>
          <cell r="BP11">
            <v>582761.551724138</v>
          </cell>
          <cell r="BQ11">
            <v>551041.806451613</v>
          </cell>
          <cell r="BR11">
            <v>597920</v>
          </cell>
          <cell r="BS11">
            <v>596715.774193548</v>
          </cell>
          <cell r="BT11">
            <v>576003.096774194</v>
          </cell>
          <cell r="BU11">
            <v>621491.965517241</v>
          </cell>
          <cell r="BV11">
            <v>635940.64516129</v>
          </cell>
          <cell r="BW11">
            <v>616917.4</v>
          </cell>
          <cell r="BX11">
            <v>630626.064516129</v>
          </cell>
          <cell r="BY11">
            <v>617325.566666667</v>
          </cell>
          <cell r="BZ11">
            <v>618652.483870968</v>
          </cell>
          <cell r="CA11">
            <v>504360.516129032</v>
          </cell>
          <cell r="CB11">
            <v>564576.8</v>
          </cell>
          <cell r="CC11">
            <v>469495.548387097</v>
          </cell>
          <cell r="CD11">
            <v>354749.933333333</v>
          </cell>
          <cell r="CE11">
            <v>213347.827586207</v>
          </cell>
        </row>
        <row r="12">
          <cell r="AC12" t="str">
            <v>SJ West</v>
          </cell>
          <cell r="AD12">
            <v>2109239.5483871</v>
          </cell>
          <cell r="AE12">
            <v>2162027.38709677</v>
          </cell>
          <cell r="AF12">
            <v>2227612.93333333</v>
          </cell>
          <cell r="AG12">
            <v>2177123.25806452</v>
          </cell>
          <cell r="AH12">
            <v>2222524.56666667</v>
          </cell>
          <cell r="AI12">
            <v>2166998.35483871</v>
          </cell>
          <cell r="AJ12">
            <v>2022277.35483871</v>
          </cell>
          <cell r="AK12">
            <v>1952949.85714286</v>
          </cell>
          <cell r="AL12">
            <v>2023861.5483871</v>
          </cell>
          <cell r="AM12">
            <v>2177309.1</v>
          </cell>
          <cell r="AN12">
            <v>2164492.70967742</v>
          </cell>
          <cell r="AO12">
            <v>2005222.03333333</v>
          </cell>
          <cell r="AP12">
            <v>2038569.67741936</v>
          </cell>
          <cell r="AQ12">
            <v>2139243.93548387</v>
          </cell>
          <cell r="AR12">
            <v>2125389.4</v>
          </cell>
          <cell r="AS12">
            <v>1965767.29032258</v>
          </cell>
          <cell r="AT12">
            <v>2050411.2</v>
          </cell>
          <cell r="AU12">
            <v>2029289.03225806</v>
          </cell>
          <cell r="AV12">
            <v>1839528.23333333</v>
          </cell>
          <cell r="AW12">
            <v>1989428.85714286</v>
          </cell>
          <cell r="AX12">
            <v>1915113.74193548</v>
          </cell>
          <cell r="AY12">
            <v>1999699.23333333</v>
          </cell>
          <cell r="AZ12">
            <v>1923880.06451613</v>
          </cell>
          <cell r="BA12">
            <v>1865617.37931034</v>
          </cell>
          <cell r="BB12">
            <v>1974464.25806452</v>
          </cell>
          <cell r="BC12">
            <v>2084813.8</v>
          </cell>
          <cell r="BD12">
            <v>2042484.51724138</v>
          </cell>
          <cell r="BE12">
            <v>2064186.83870968</v>
          </cell>
          <cell r="BF12">
            <v>2157238.9</v>
          </cell>
          <cell r="BG12">
            <v>2214495.35483871</v>
          </cell>
          <cell r="BH12">
            <v>2198484.90322581</v>
          </cell>
          <cell r="BI12">
            <v>2126632.40909091</v>
          </cell>
          <cell r="BJ12">
            <v>2091570.09090909</v>
          </cell>
          <cell r="BK12">
            <v>2093772.33333333</v>
          </cell>
          <cell r="BL12">
            <v>2001364.70967742</v>
          </cell>
          <cell r="BM12">
            <v>2016839.86666667</v>
          </cell>
          <cell r="BN12">
            <v>1864138.12903226</v>
          </cell>
          <cell r="BO12">
            <v>1908813.80645161</v>
          </cell>
          <cell r="BP12">
            <v>1951988.62068966</v>
          </cell>
          <cell r="BQ12">
            <v>1960165.38709677</v>
          </cell>
          <cell r="BR12">
            <v>1938242.26666667</v>
          </cell>
          <cell r="BS12">
            <v>1959790.41935484</v>
          </cell>
          <cell r="BT12">
            <v>2004000.22580645</v>
          </cell>
          <cell r="BU12">
            <v>2000465</v>
          </cell>
          <cell r="BV12">
            <v>2006587.87096774</v>
          </cell>
          <cell r="BW12">
            <v>1975092.33333333</v>
          </cell>
          <cell r="BX12">
            <v>1955955.58064516</v>
          </cell>
          <cell r="BY12">
            <v>1923031.16666667</v>
          </cell>
          <cell r="BZ12">
            <v>1991182.22580645</v>
          </cell>
          <cell r="CA12">
            <v>2089429.16129032</v>
          </cell>
          <cell r="CB12">
            <v>2126245.26666667</v>
          </cell>
          <cell r="CC12">
            <v>2182360.41935484</v>
          </cell>
          <cell r="CD12">
            <v>2125661.6</v>
          </cell>
          <cell r="CE12">
            <v>2324220.17241379</v>
          </cell>
        </row>
        <row r="13">
          <cell r="AC13" t="str">
            <v>Keystone W</v>
          </cell>
          <cell r="AD13" t="e">
            <v>#VALUE!</v>
          </cell>
          <cell r="AE13" t="e">
            <v>#VALUE!</v>
          </cell>
          <cell r="AF13" t="e">
            <v>#VALUE!</v>
          </cell>
          <cell r="AG13" t="e">
            <v>#VALUE!</v>
          </cell>
          <cell r="AH13" t="e">
            <v>#VALUE!</v>
          </cell>
          <cell r="AI13" t="e">
            <v>#VALUE!</v>
          </cell>
          <cell r="AJ13" t="e">
            <v>#VALUE!</v>
          </cell>
          <cell r="AK13" t="e">
            <v>#VALUE!</v>
          </cell>
          <cell r="AL13" t="e">
            <v>#VALUE!</v>
          </cell>
          <cell r="AM13" t="e">
            <v>#VALUE!</v>
          </cell>
          <cell r="AN13" t="e">
            <v>#VALUE!</v>
          </cell>
          <cell r="AO13">
            <v>675415.133333333</v>
          </cell>
          <cell r="AP13">
            <v>777568.290322581</v>
          </cell>
          <cell r="AQ13">
            <v>791415</v>
          </cell>
          <cell r="AR13">
            <v>884981.666666667</v>
          </cell>
          <cell r="AS13">
            <v>694759.483870968</v>
          </cell>
          <cell r="AT13">
            <v>699626.166666667</v>
          </cell>
          <cell r="AU13">
            <v>772464.580645161</v>
          </cell>
          <cell r="AV13">
            <v>757301.666666667</v>
          </cell>
          <cell r="AW13">
            <v>745853.464285714</v>
          </cell>
          <cell r="AX13">
            <v>752895.290322581</v>
          </cell>
          <cell r="AY13">
            <v>771107.5</v>
          </cell>
          <cell r="AZ13">
            <v>759903.032258065</v>
          </cell>
          <cell r="BA13">
            <v>707666.482758621</v>
          </cell>
          <cell r="BB13">
            <v>754677.64516129</v>
          </cell>
          <cell r="BC13">
            <v>956261.966666667</v>
          </cell>
          <cell r="BD13">
            <v>857900.793103448</v>
          </cell>
          <cell r="BE13">
            <v>947294.258064516</v>
          </cell>
          <cell r="BF13">
            <v>867369.8</v>
          </cell>
          <cell r="BG13">
            <v>1018558.4516129</v>
          </cell>
          <cell r="BH13">
            <v>789307.741935484</v>
          </cell>
          <cell r="BI13">
            <v>685673.818181818</v>
          </cell>
          <cell r="BJ13">
            <v>654989.590909091</v>
          </cell>
          <cell r="BK13">
            <v>682285.566666667</v>
          </cell>
          <cell r="BL13">
            <v>774633.838709678</v>
          </cell>
          <cell r="BM13">
            <v>741108.633333333</v>
          </cell>
          <cell r="BN13">
            <v>819181.741935484</v>
          </cell>
          <cell r="BO13">
            <v>660459.225806452</v>
          </cell>
          <cell r="BP13">
            <v>819890.517241379</v>
          </cell>
          <cell r="BQ13">
            <v>897383.709677419</v>
          </cell>
          <cell r="BR13">
            <v>865974</v>
          </cell>
          <cell r="BS13">
            <v>999922.129032258</v>
          </cell>
          <cell r="BT13">
            <v>907055.870967742</v>
          </cell>
          <cell r="BU13">
            <v>690093.655172414</v>
          </cell>
          <cell r="BV13">
            <v>805327.387096774</v>
          </cell>
          <cell r="BW13">
            <v>751157.166666667</v>
          </cell>
          <cell r="BX13">
            <v>765046.580645161</v>
          </cell>
          <cell r="BY13">
            <v>969174.3</v>
          </cell>
          <cell r="BZ13">
            <v>1013705.90322581</v>
          </cell>
          <cell r="CA13">
            <v>640151.161290323</v>
          </cell>
          <cell r="CB13">
            <v>737210.6</v>
          </cell>
          <cell r="CC13">
            <v>853120.709677419</v>
          </cell>
          <cell r="CD13">
            <v>889994.6</v>
          </cell>
          <cell r="CE13">
            <v>912801.517241379</v>
          </cell>
        </row>
        <row r="14">
          <cell r="AC14" t="str">
            <v>Cornu E</v>
          </cell>
          <cell r="AD14">
            <v>207736.483870968</v>
          </cell>
          <cell r="AE14">
            <v>132868.483870968</v>
          </cell>
          <cell r="AF14">
            <v>176603.333333333</v>
          </cell>
          <cell r="AG14">
            <v>105604.64516129</v>
          </cell>
          <cell r="AH14">
            <v>0</v>
          </cell>
          <cell r="AI14">
            <v>1327.64516129032</v>
          </cell>
          <cell r="AJ14">
            <v>26503</v>
          </cell>
          <cell r="AK14">
            <v>145993.75</v>
          </cell>
          <cell r="AL14">
            <v>230314.548387097</v>
          </cell>
          <cell r="AM14">
            <v>139185.7</v>
          </cell>
          <cell r="AN14">
            <v>225584.935483871</v>
          </cell>
          <cell r="AO14">
            <v>269842.9</v>
          </cell>
          <cell r="AP14">
            <v>152993.419354839</v>
          </cell>
          <cell r="AQ14">
            <v>172605.967741935</v>
          </cell>
          <cell r="AR14">
            <v>71189.5333333333</v>
          </cell>
          <cell r="AS14">
            <v>179282.35483871</v>
          </cell>
          <cell r="AT14">
            <v>305162.833333333</v>
          </cell>
          <cell r="AU14">
            <v>170835.612903226</v>
          </cell>
          <cell r="AV14">
            <v>102566.5</v>
          </cell>
          <cell r="AW14">
            <v>174187.464285714</v>
          </cell>
          <cell r="AX14">
            <v>213190.032258065</v>
          </cell>
          <cell r="AY14">
            <v>344139.9</v>
          </cell>
          <cell r="AZ14">
            <v>328740.258064516</v>
          </cell>
          <cell r="BA14">
            <v>356781.482758621</v>
          </cell>
          <cell r="BB14">
            <v>217068.322580645</v>
          </cell>
          <cell r="BC14">
            <v>462.166666666667</v>
          </cell>
          <cell r="BD14">
            <v>139641.24137931</v>
          </cell>
          <cell r="BE14">
            <v>120993.35483871</v>
          </cell>
          <cell r="BF14">
            <v>0</v>
          </cell>
          <cell r="BG14">
            <v>0</v>
          </cell>
          <cell r="BH14">
            <v>0</v>
          </cell>
          <cell r="BI14">
            <v>12707.6818181818</v>
          </cell>
          <cell r="BJ14">
            <v>154435.181818182</v>
          </cell>
          <cell r="BK14">
            <v>66323.9</v>
          </cell>
          <cell r="BL14">
            <v>90441.8709677419</v>
          </cell>
          <cell r="BM14">
            <v>142303.9</v>
          </cell>
          <cell r="BN14">
            <v>80782.4516129032</v>
          </cell>
          <cell r="BO14">
            <v>94411.6129032258</v>
          </cell>
          <cell r="BP14">
            <v>77994.4827586207</v>
          </cell>
          <cell r="BQ14">
            <v>0</v>
          </cell>
          <cell r="BR14">
            <v>20180.6666666667</v>
          </cell>
          <cell r="BS14">
            <v>2549.06451612903</v>
          </cell>
          <cell r="BT14">
            <v>20390.2258064516</v>
          </cell>
          <cell r="BU14">
            <v>62858.1379310345</v>
          </cell>
          <cell r="BV14">
            <v>27440.7741935484</v>
          </cell>
          <cell r="BW14">
            <v>96996.7666666667</v>
          </cell>
          <cell r="BX14">
            <v>90225.2258064516</v>
          </cell>
          <cell r="BY14">
            <v>514.2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AC15" t="str">
            <v>Waha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622028.166666667</v>
          </cell>
          <cell r="AP15">
            <v>509173.064516129</v>
          </cell>
          <cell r="AQ15">
            <v>510754.032258065</v>
          </cell>
          <cell r="AR15">
            <v>417944.733333333</v>
          </cell>
          <cell r="AS15">
            <v>463919.516129032</v>
          </cell>
          <cell r="AT15">
            <v>546347.233333333</v>
          </cell>
          <cell r="AU15">
            <v>481981.483870968</v>
          </cell>
          <cell r="AV15">
            <v>419737.033333333</v>
          </cell>
          <cell r="AW15">
            <v>480558.928571429</v>
          </cell>
          <cell r="AX15">
            <v>563635.064516129</v>
          </cell>
          <cell r="AY15">
            <v>676707.033333333</v>
          </cell>
          <cell r="AZ15">
            <v>639243</v>
          </cell>
          <cell r="BA15">
            <v>724617.931034483</v>
          </cell>
          <cell r="BB15">
            <v>602169.516129032</v>
          </cell>
          <cell r="BC15">
            <v>286194.4</v>
          </cell>
          <cell r="BD15">
            <v>528252.75862069</v>
          </cell>
          <cell r="BE15">
            <v>420465.129032258</v>
          </cell>
          <cell r="BF15">
            <v>201329.3</v>
          </cell>
          <cell r="BG15">
            <v>125089.677419355</v>
          </cell>
          <cell r="BH15">
            <v>191273.387096774</v>
          </cell>
          <cell r="BI15">
            <v>324938</v>
          </cell>
          <cell r="BJ15">
            <v>509166.727272727</v>
          </cell>
          <cell r="BK15">
            <v>465796.233333333</v>
          </cell>
          <cell r="BL15">
            <v>492205.967741935</v>
          </cell>
          <cell r="BM15">
            <v>549162.566666667</v>
          </cell>
          <cell r="BN15">
            <v>407615.064516129</v>
          </cell>
          <cell r="BO15">
            <v>493111.774193548</v>
          </cell>
          <cell r="BP15">
            <v>468737.428571429</v>
          </cell>
          <cell r="BQ15">
            <v>227271.741935484</v>
          </cell>
          <cell r="BR15">
            <v>329868</v>
          </cell>
          <cell r="BS15">
            <v>307540.129032258</v>
          </cell>
          <cell r="BT15">
            <v>311147.032258065</v>
          </cell>
          <cell r="BU15">
            <v>471979.517241379</v>
          </cell>
          <cell r="BV15">
            <v>432281.838709677</v>
          </cell>
          <cell r="BW15">
            <v>493300.6</v>
          </cell>
          <cell r="BX15">
            <v>501321.935483871</v>
          </cell>
          <cell r="BY15">
            <v>334637.633333333</v>
          </cell>
          <cell r="BZ15">
            <v>142747.096774194</v>
          </cell>
          <cell r="CA15">
            <v>-68645.935483871</v>
          </cell>
          <cell r="CB15">
            <v>-152552.9</v>
          </cell>
          <cell r="CC15">
            <v>-208901.193548387</v>
          </cell>
          <cell r="CD15">
            <v>-180370.172413793</v>
          </cell>
          <cell r="CE15">
            <v>-258150</v>
          </cell>
        </row>
        <row r="16">
          <cell r="AC16" t="str">
            <v>Mojave</v>
          </cell>
          <cell r="AD16">
            <v>244119.838709677</v>
          </cell>
          <cell r="AE16">
            <v>276865.612903226</v>
          </cell>
          <cell r="AF16">
            <v>337335.666666667</v>
          </cell>
          <cell r="AG16">
            <v>302976.35483871</v>
          </cell>
          <cell r="AH16">
            <v>269244.866666667</v>
          </cell>
          <cell r="AI16">
            <v>233470.35483871</v>
          </cell>
          <cell r="AJ16">
            <v>169049.774193548</v>
          </cell>
          <cell r="AK16">
            <v>169638.357142857</v>
          </cell>
          <cell r="AL16">
            <v>271310.838709677</v>
          </cell>
          <cell r="AM16">
            <v>399424.933333333</v>
          </cell>
          <cell r="AN16">
            <v>368812.419354839</v>
          </cell>
          <cell r="AO16">
            <v>313378.7</v>
          </cell>
          <cell r="AP16">
            <v>287437.064516129</v>
          </cell>
          <cell r="AQ16">
            <v>326798.612903226</v>
          </cell>
          <cell r="AR16">
            <v>387895.033333333</v>
          </cell>
          <cell r="AS16">
            <v>282397.870967742</v>
          </cell>
          <cell r="AT16">
            <v>218988.866666667</v>
          </cell>
          <cell r="AU16">
            <v>212309.451612903</v>
          </cell>
          <cell r="AV16">
            <v>236617.533333333</v>
          </cell>
          <cell r="AW16">
            <v>227191.607142857</v>
          </cell>
          <cell r="AX16">
            <v>236746.741935484</v>
          </cell>
          <cell r="AY16">
            <v>302721.733333333</v>
          </cell>
          <cell r="AZ16">
            <v>262373.064516129</v>
          </cell>
          <cell r="BA16">
            <v>271295.482758621</v>
          </cell>
          <cell r="BB16">
            <v>284428.161290323</v>
          </cell>
          <cell r="BC16">
            <v>246042.166666667</v>
          </cell>
          <cell r="BD16">
            <v>217204.24137931</v>
          </cell>
          <cell r="BE16">
            <v>208497.419354839</v>
          </cell>
          <cell r="BF16">
            <v>186873.8</v>
          </cell>
          <cell r="BG16">
            <v>184256.741935484</v>
          </cell>
          <cell r="BH16">
            <v>176505.548387097</v>
          </cell>
          <cell r="BI16">
            <v>162293.5</v>
          </cell>
          <cell r="BJ16">
            <v>219368.954545455</v>
          </cell>
          <cell r="BK16">
            <v>173960.433333333</v>
          </cell>
          <cell r="BL16">
            <v>179558.35483871</v>
          </cell>
          <cell r="BM16">
            <v>295036.133333333</v>
          </cell>
          <cell r="BN16">
            <v>248439.483870968</v>
          </cell>
          <cell r="BO16">
            <v>341328.516129032</v>
          </cell>
          <cell r="BP16">
            <v>280974.172413793</v>
          </cell>
          <cell r="BQ16">
            <v>238527.483870968</v>
          </cell>
          <cell r="BR16">
            <v>204189.833333333</v>
          </cell>
          <cell r="BS16">
            <v>155572.935483871</v>
          </cell>
          <cell r="BT16">
            <v>178011.451612903</v>
          </cell>
          <cell r="BU16">
            <v>223219.689655172</v>
          </cell>
          <cell r="BV16">
            <v>265550.258064516</v>
          </cell>
          <cell r="BW16">
            <v>281179.233333333</v>
          </cell>
          <cell r="BX16">
            <v>309497.258064516</v>
          </cell>
          <cell r="BY16">
            <v>247905.233333333</v>
          </cell>
          <cell r="BZ16">
            <v>256258.032258065</v>
          </cell>
          <cell r="CA16">
            <v>233046.451612903</v>
          </cell>
          <cell r="CB16">
            <v>217286.1</v>
          </cell>
          <cell r="CC16">
            <v>222278.096774194</v>
          </cell>
          <cell r="CD16">
            <v>192575.133333333</v>
          </cell>
          <cell r="CE16">
            <v>250389.586206897</v>
          </cell>
        </row>
        <row r="17">
          <cell r="AC17" t="str">
            <v>PG&amp;E Top</v>
          </cell>
          <cell r="AD17">
            <v>190044.935483871</v>
          </cell>
          <cell r="AE17">
            <v>315875.677419355</v>
          </cell>
          <cell r="AF17">
            <v>288853.066666667</v>
          </cell>
          <cell r="AG17">
            <v>281572.35483871</v>
          </cell>
          <cell r="AH17">
            <v>537244.966666667</v>
          </cell>
          <cell r="AI17">
            <v>580673.451612903</v>
          </cell>
          <cell r="AJ17">
            <v>492841.612903226</v>
          </cell>
          <cell r="AK17">
            <v>397331.357142857</v>
          </cell>
          <cell r="AL17">
            <v>253436.516129032</v>
          </cell>
          <cell r="AM17">
            <v>309350.333333333</v>
          </cell>
          <cell r="AN17">
            <v>288706.322580645</v>
          </cell>
          <cell r="AO17">
            <v>164538.566666667</v>
          </cell>
          <cell r="AP17">
            <v>301166.387096774</v>
          </cell>
          <cell r="AQ17">
            <v>379619.193548387</v>
          </cell>
          <cell r="AR17">
            <v>312836</v>
          </cell>
          <cell r="AS17">
            <v>286320.838709677</v>
          </cell>
          <cell r="AT17">
            <v>424661.633333333</v>
          </cell>
          <cell r="AU17">
            <v>497342.935483871</v>
          </cell>
          <cell r="AV17">
            <v>192661.166666667</v>
          </cell>
          <cell r="AW17">
            <v>279435.535714286</v>
          </cell>
          <cell r="AX17">
            <v>166657.258064516</v>
          </cell>
          <cell r="AY17">
            <v>178556.133333333</v>
          </cell>
          <cell r="AZ17">
            <v>188104.677419355</v>
          </cell>
          <cell r="BA17">
            <v>130223.620689655</v>
          </cell>
          <cell r="BB17">
            <v>204173.193548387</v>
          </cell>
          <cell r="BC17">
            <v>443192.733333333</v>
          </cell>
          <cell r="BD17">
            <v>413214.586206897</v>
          </cell>
          <cell r="BE17">
            <v>480245.838709677</v>
          </cell>
          <cell r="BF17">
            <v>652952.666666667</v>
          </cell>
          <cell r="BG17">
            <v>679681.258064516</v>
          </cell>
          <cell r="BH17">
            <v>551712.806451613</v>
          </cell>
          <cell r="BI17">
            <v>446819.590909091</v>
          </cell>
          <cell r="BJ17">
            <v>366265.045454545</v>
          </cell>
          <cell r="BK17">
            <v>460095.066666667</v>
          </cell>
          <cell r="BL17">
            <v>373373.580645161</v>
          </cell>
          <cell r="BM17">
            <v>327206.966666667</v>
          </cell>
          <cell r="BN17">
            <v>276216.129032258</v>
          </cell>
          <cell r="BO17">
            <v>203515.032258065</v>
          </cell>
          <cell r="BP17">
            <v>304323.586206897</v>
          </cell>
          <cell r="BQ17">
            <v>399491.935483871</v>
          </cell>
          <cell r="BR17">
            <v>326010.933333333</v>
          </cell>
          <cell r="BS17">
            <v>352693.064516129</v>
          </cell>
          <cell r="BT17">
            <v>323521.774193548</v>
          </cell>
          <cell r="BU17">
            <v>278631.103448276</v>
          </cell>
          <cell r="BV17">
            <v>247783.741935484</v>
          </cell>
          <cell r="BW17">
            <v>221032.833333333</v>
          </cell>
          <cell r="BX17">
            <v>200551.967741935</v>
          </cell>
          <cell r="BY17">
            <v>267451.766666667</v>
          </cell>
          <cell r="BZ17">
            <v>349007.451612903</v>
          </cell>
          <cell r="CA17">
            <v>487576.870967742</v>
          </cell>
          <cell r="CB17">
            <v>541125.666666667</v>
          </cell>
          <cell r="CC17">
            <v>605133.806451613</v>
          </cell>
          <cell r="CD17">
            <v>670845.1</v>
          </cell>
          <cell r="CE17">
            <v>741506.931034483</v>
          </cell>
        </row>
        <row r="18">
          <cell r="AC18" t="str">
            <v>Socal Top</v>
          </cell>
          <cell r="AD18">
            <v>512150.741935484</v>
          </cell>
          <cell r="AE18">
            <v>483687.612903226</v>
          </cell>
          <cell r="AF18">
            <v>507268.633333333</v>
          </cell>
          <cell r="AG18">
            <v>529988.096774194</v>
          </cell>
          <cell r="AH18">
            <v>525190.4</v>
          </cell>
          <cell r="AI18">
            <v>508607.290322581</v>
          </cell>
          <cell r="AJ18">
            <v>472051.35483871</v>
          </cell>
          <cell r="AK18">
            <v>499220.392857143</v>
          </cell>
          <cell r="AL18">
            <v>508362.129032258</v>
          </cell>
          <cell r="AM18">
            <v>533524.866666667</v>
          </cell>
          <cell r="AN18">
            <v>532310.870967742</v>
          </cell>
          <cell r="AO18">
            <v>513108.2</v>
          </cell>
          <cell r="AP18">
            <v>475736.096774194</v>
          </cell>
          <cell r="AQ18">
            <v>515941.129032258</v>
          </cell>
          <cell r="AR18">
            <v>514082.733333333</v>
          </cell>
          <cell r="AS18">
            <v>529118.290322581</v>
          </cell>
          <cell r="AT18">
            <v>495056.5</v>
          </cell>
          <cell r="AU18">
            <v>385711.870967742</v>
          </cell>
          <cell r="AV18">
            <v>413575.233333333</v>
          </cell>
          <cell r="AW18">
            <v>458317.714285714</v>
          </cell>
          <cell r="AX18">
            <v>529171.064516129</v>
          </cell>
          <cell r="AY18">
            <v>528740.933333333</v>
          </cell>
          <cell r="AZ18">
            <v>523536.064516129</v>
          </cell>
          <cell r="BA18">
            <v>524943.379310345</v>
          </cell>
          <cell r="BB18">
            <v>530440.967741936</v>
          </cell>
          <cell r="BC18">
            <v>516347.066666667</v>
          </cell>
          <cell r="BD18">
            <v>514904.793103448</v>
          </cell>
          <cell r="BE18">
            <v>504919.806451613</v>
          </cell>
          <cell r="BF18">
            <v>420676.133333333</v>
          </cell>
          <cell r="BG18">
            <v>416247.290322581</v>
          </cell>
          <cell r="BH18">
            <v>467275.225806452</v>
          </cell>
          <cell r="BI18">
            <v>510702.727272727</v>
          </cell>
          <cell r="BJ18">
            <v>529251</v>
          </cell>
          <cell r="BK18">
            <v>505871.233333333</v>
          </cell>
          <cell r="BL18">
            <v>519137.935483871</v>
          </cell>
          <cell r="BM18">
            <v>527072.833333333</v>
          </cell>
          <cell r="BN18">
            <v>525054.193548387</v>
          </cell>
          <cell r="BO18">
            <v>515158.64516129</v>
          </cell>
          <cell r="BP18">
            <v>513847</v>
          </cell>
          <cell r="BQ18">
            <v>475504.129032258</v>
          </cell>
          <cell r="BR18">
            <v>512411.2</v>
          </cell>
          <cell r="BS18">
            <v>465715.451612903</v>
          </cell>
          <cell r="BT18">
            <v>534494.903225806</v>
          </cell>
          <cell r="BU18">
            <v>534107.689655172</v>
          </cell>
          <cell r="BV18">
            <v>530086.322580645</v>
          </cell>
          <cell r="BW18">
            <v>536237.133333333</v>
          </cell>
          <cell r="BX18">
            <v>529007.387096774</v>
          </cell>
          <cell r="BY18">
            <v>528816.766666667</v>
          </cell>
          <cell r="BZ18">
            <v>528054.64516129</v>
          </cell>
          <cell r="CA18">
            <v>514841.483870968</v>
          </cell>
          <cell r="CB18">
            <v>512572.833333333</v>
          </cell>
          <cell r="CC18">
            <v>510995.774193548</v>
          </cell>
          <cell r="CD18">
            <v>510793.333333333</v>
          </cell>
          <cell r="CE18">
            <v>530220.862068966</v>
          </cell>
        </row>
        <row r="19">
          <cell r="AC19" t="str">
            <v>Socal Her</v>
          </cell>
          <cell r="AD19">
            <v>450355.548387097</v>
          </cell>
          <cell r="AE19">
            <v>536592.096774194</v>
          </cell>
          <cell r="AF19">
            <v>600951.633333333</v>
          </cell>
          <cell r="AG19">
            <v>642522.387096774</v>
          </cell>
          <cell r="AH19">
            <v>822027.133333333</v>
          </cell>
          <cell r="AI19">
            <v>728987.322580645</v>
          </cell>
          <cell r="AJ19">
            <v>635168.580645161</v>
          </cell>
          <cell r="AK19">
            <v>560241.571428572</v>
          </cell>
          <cell r="AL19">
            <v>593761.387096774</v>
          </cell>
          <cell r="AM19">
            <v>686625.933333333</v>
          </cell>
          <cell r="AN19">
            <v>730501</v>
          </cell>
          <cell r="AO19">
            <v>699907.9</v>
          </cell>
          <cell r="AP19">
            <v>839153.096774194</v>
          </cell>
          <cell r="AQ19">
            <v>769249.741935484</v>
          </cell>
          <cell r="AR19">
            <v>982639.466666667</v>
          </cell>
          <cell r="AS19">
            <v>724914.064516129</v>
          </cell>
          <cell r="AT19">
            <v>573385.433333333</v>
          </cell>
          <cell r="AU19">
            <v>534034.387096774</v>
          </cell>
          <cell r="AV19">
            <v>697366.433333333</v>
          </cell>
          <cell r="AW19">
            <v>647665.75</v>
          </cell>
          <cell r="AX19">
            <v>718893.903225806</v>
          </cell>
          <cell r="AY19">
            <v>678766.666666667</v>
          </cell>
          <cell r="AZ19">
            <v>728308</v>
          </cell>
          <cell r="BA19">
            <v>597677.310344828</v>
          </cell>
          <cell r="BB19">
            <v>605879.709677419</v>
          </cell>
          <cell r="BC19">
            <v>980123.966666667</v>
          </cell>
          <cell r="BD19">
            <v>729118.103448276</v>
          </cell>
          <cell r="BE19">
            <v>880858.741935484</v>
          </cell>
          <cell r="BF19">
            <v>970877.6</v>
          </cell>
          <cell r="BG19">
            <v>1061931.77419355</v>
          </cell>
          <cell r="BH19">
            <v>877594.516129032</v>
          </cell>
          <cell r="BI19">
            <v>686212.454545455</v>
          </cell>
          <cell r="BJ19">
            <v>665299.545454545</v>
          </cell>
          <cell r="BK19">
            <v>697971.766666667</v>
          </cell>
          <cell r="BL19">
            <v>787220.451612903</v>
          </cell>
          <cell r="BM19">
            <v>699910.266666667</v>
          </cell>
          <cell r="BN19">
            <v>743689.35483871</v>
          </cell>
          <cell r="BO19">
            <v>566213.935483871</v>
          </cell>
          <cell r="BP19">
            <v>815762.896551724</v>
          </cell>
          <cell r="BQ19">
            <v>1020540.87096774</v>
          </cell>
          <cell r="BR19">
            <v>915177.8</v>
          </cell>
          <cell r="BS19">
            <v>934644.290322581</v>
          </cell>
          <cell r="BT19">
            <v>873234.774193548</v>
          </cell>
          <cell r="BU19">
            <v>657837.517241379</v>
          </cell>
          <cell r="BV19">
            <v>875494.129032258</v>
          </cell>
          <cell r="BW19">
            <v>782791.866666667</v>
          </cell>
          <cell r="BX19">
            <v>651917.322580645</v>
          </cell>
          <cell r="BY19">
            <v>928640.866666667</v>
          </cell>
          <cell r="BZ19">
            <v>1025364.87096774</v>
          </cell>
          <cell r="CA19">
            <v>924626.258064516</v>
          </cell>
          <cell r="CB19">
            <v>1105508.26666667</v>
          </cell>
          <cell r="CC19">
            <v>1163509.90322581</v>
          </cell>
          <cell r="CD19">
            <v>1101332.96666667</v>
          </cell>
          <cell r="CE19">
            <v>1191441.75862069</v>
          </cell>
        </row>
        <row r="20">
          <cell r="AC20" t="str">
            <v>Calif Deliv</v>
          </cell>
          <cell r="AD20">
            <v>1396671.06451613</v>
          </cell>
          <cell r="AE20">
            <v>1613021</v>
          </cell>
          <cell r="AF20">
            <v>1734409</v>
          </cell>
          <cell r="AG20">
            <v>1757059.19354839</v>
          </cell>
          <cell r="AH20">
            <v>2153707.36666667</v>
          </cell>
          <cell r="AI20">
            <v>2051738.41935484</v>
          </cell>
          <cell r="AJ20">
            <v>1769111.32258065</v>
          </cell>
          <cell r="AK20">
            <v>1626431.67857143</v>
          </cell>
          <cell r="AL20">
            <v>1626870.87096774</v>
          </cell>
          <cell r="AM20">
            <v>1928926.06666667</v>
          </cell>
          <cell r="AN20">
            <v>1920330.61290323</v>
          </cell>
          <cell r="AO20">
            <v>1690933.36666667</v>
          </cell>
          <cell r="AP20">
            <v>1903492.64516129</v>
          </cell>
          <cell r="AQ20">
            <v>1991608.67741936</v>
          </cell>
          <cell r="AR20">
            <v>2197453.23333333</v>
          </cell>
          <cell r="AS20">
            <v>1822751.06451613</v>
          </cell>
          <cell r="AT20">
            <v>1712092.43333333</v>
          </cell>
          <cell r="AU20">
            <v>1629398.64516129</v>
          </cell>
          <cell r="AV20">
            <v>1540220.36666667</v>
          </cell>
          <cell r="AW20">
            <v>1612610.60714286</v>
          </cell>
          <cell r="AX20">
            <v>1651468.96774194</v>
          </cell>
          <cell r="AY20">
            <v>1688785.46666667</v>
          </cell>
          <cell r="AZ20">
            <v>1702321.80645161</v>
          </cell>
          <cell r="BA20">
            <v>1524139.79310345</v>
          </cell>
          <cell r="BB20">
            <v>1624922.03225806</v>
          </cell>
          <cell r="BC20">
            <v>2185705.93333333</v>
          </cell>
          <cell r="BD20">
            <v>1874441.72413793</v>
          </cell>
          <cell r="BE20">
            <v>2074521.80645161</v>
          </cell>
          <cell r="BF20">
            <v>2231380.2</v>
          </cell>
          <cell r="BG20">
            <v>2342117.06451613</v>
          </cell>
          <cell r="BH20">
            <v>2073088.09677419</v>
          </cell>
          <cell r="BI20">
            <v>1806028.27272727</v>
          </cell>
          <cell r="BJ20">
            <v>1780184.54545455</v>
          </cell>
          <cell r="BK20">
            <v>1837898.5</v>
          </cell>
          <cell r="BL20">
            <v>1859290.32258065</v>
          </cell>
          <cell r="BM20">
            <v>1849226.2</v>
          </cell>
          <cell r="BN20">
            <v>1793399.16129032</v>
          </cell>
          <cell r="BO20">
            <v>1626216.12903226</v>
          </cell>
          <cell r="BP20">
            <v>1914907.65517241</v>
          </cell>
          <cell r="BQ20">
            <v>2134064.41935484</v>
          </cell>
          <cell r="BR20">
            <v>1957789.76666667</v>
          </cell>
          <cell r="BS20">
            <v>1908625.74193548</v>
          </cell>
          <cell r="BT20">
            <v>1909262.90322581</v>
          </cell>
          <cell r="BU20">
            <v>1693796</v>
          </cell>
          <cell r="BV20">
            <v>1918914.4516129</v>
          </cell>
          <cell r="BW20">
            <v>1821241.06666667</v>
          </cell>
          <cell r="BX20">
            <v>1690973.93548387</v>
          </cell>
          <cell r="BY20">
            <v>1972814.63333333</v>
          </cell>
          <cell r="BZ20">
            <v>2158685</v>
          </cell>
          <cell r="CA20">
            <v>2160091.06451613</v>
          </cell>
          <cell r="CB20">
            <v>2376492.86666667</v>
          </cell>
          <cell r="CC20">
            <v>2501917.58064516</v>
          </cell>
          <cell r="CD20">
            <v>2475546.53333333</v>
          </cell>
          <cell r="CE20">
            <v>2538490.80645161</v>
          </cell>
        </row>
        <row r="21">
          <cell r="AC21" t="str">
            <v>Waha West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 t="str">
            <v>N/A</v>
          </cell>
          <cell r="AJ21" t="str">
            <v>N/A</v>
          </cell>
          <cell r="AK21" t="str">
            <v>N/A</v>
          </cell>
          <cell r="AL21" t="str">
            <v>N/A</v>
          </cell>
          <cell r="AM21" t="str">
            <v>N/A</v>
          </cell>
          <cell r="AN21" t="str">
            <v>N/A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80324.8666666667</v>
          </cell>
          <cell r="BD21">
            <v>7498.41379310345</v>
          </cell>
          <cell r="BE21">
            <v>28928.6774193548</v>
          </cell>
          <cell r="BF21">
            <v>93839.6</v>
          </cell>
          <cell r="BG21">
            <v>258266.516129032</v>
          </cell>
          <cell r="BH21">
            <v>97916.6129032258</v>
          </cell>
          <cell r="BI21">
            <v>218.545454545455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e">
            <v>#VALUE!</v>
          </cell>
          <cell r="BQ21" t="e">
            <v>#VALUE!</v>
          </cell>
          <cell r="BR21" t="e">
            <v>#VALUE!</v>
          </cell>
          <cell r="BS21" t="e">
            <v>#VALUE!</v>
          </cell>
          <cell r="BT21">
            <v>53790.7741935484</v>
          </cell>
          <cell r="BU21">
            <v>0</v>
          </cell>
          <cell r="BV21">
            <v>0</v>
          </cell>
          <cell r="BW21">
            <v>0</v>
          </cell>
          <cell r="BX21">
            <v>2195.25806451613</v>
          </cell>
          <cell r="BY21">
            <v>27248.1333333333</v>
          </cell>
          <cell r="BZ21">
            <v>194237.387096774</v>
          </cell>
          <cell r="CA21">
            <v>538708.096774194</v>
          </cell>
          <cell r="CB21">
            <v>591291.2</v>
          </cell>
          <cell r="CC21">
            <v>447577.161290323</v>
          </cell>
          <cell r="CD21">
            <v>670562.7</v>
          </cell>
          <cell r="CE21">
            <v>729659.724137931</v>
          </cell>
        </row>
        <row r="22">
          <cell r="AC22" t="str">
            <v>From NWPL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 t="str">
            <v>N/A</v>
          </cell>
          <cell r="AM22" t="str">
            <v>N/A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  <cell r="BB22" t="str">
            <v>N/A</v>
          </cell>
          <cell r="BC22" t="str">
            <v>N/A</v>
          </cell>
          <cell r="BD22" t="str">
            <v>N/A</v>
          </cell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  <cell r="BI22" t="str">
            <v>N/A</v>
          </cell>
          <cell r="BJ22" t="str">
            <v>N/A</v>
          </cell>
          <cell r="BK22" t="str">
            <v>N/A</v>
          </cell>
          <cell r="BL22" t="str">
            <v>N/A</v>
          </cell>
          <cell r="BM22" t="str">
            <v>N/A</v>
          </cell>
          <cell r="BN22" t="str">
            <v>N/A</v>
          </cell>
          <cell r="BO22" t="str">
            <v>N/A</v>
          </cell>
          <cell r="BP22" t="str">
            <v>N/A</v>
          </cell>
          <cell r="BQ22" t="str">
            <v>N/A</v>
          </cell>
          <cell r="BR22">
            <v>17724.8571428571</v>
          </cell>
          <cell r="BS22">
            <v>30473.6774193548</v>
          </cell>
          <cell r="BT22">
            <v>26181.4838709677</v>
          </cell>
          <cell r="BU22">
            <v>26250.1379310345</v>
          </cell>
          <cell r="BV22">
            <v>14478.3870967742</v>
          </cell>
          <cell r="BW22">
            <v>38454.0333333333</v>
          </cell>
          <cell r="BX22">
            <v>39986.2903225806</v>
          </cell>
          <cell r="BY22">
            <v>80560.7</v>
          </cell>
          <cell r="BZ22">
            <v>100065.612903226</v>
          </cell>
          <cell r="CA22">
            <v>74966.4838709677</v>
          </cell>
          <cell r="CB22">
            <v>78931.4333333333</v>
          </cell>
          <cell r="CC22">
            <v>45333.9032258065</v>
          </cell>
          <cell r="CD22">
            <v>27056.6666666667</v>
          </cell>
          <cell r="CE22">
            <v>10493.8275862069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133008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99731.6428571429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12016.4827586207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47352.3448275862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132879.172413793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153420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145573.172413793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6033.96551724138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15983.8620689655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203220.24137931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888616.482758621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527032.258064516</v>
          </cell>
        </row>
        <row r="49">
          <cell r="S49">
            <v>36892</v>
          </cell>
          <cell r="T49">
            <v>538500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  <row r="61">
          <cell r="S61">
            <v>37257</v>
          </cell>
        </row>
        <row r="62">
          <cell r="S62">
            <v>37288</v>
          </cell>
        </row>
        <row r="63">
          <cell r="S63">
            <v>37316</v>
          </cell>
        </row>
        <row r="64">
          <cell r="S64">
            <v>37347</v>
          </cell>
        </row>
        <row r="65">
          <cell r="S65">
            <v>37377</v>
          </cell>
        </row>
        <row r="66">
          <cell r="S66">
            <v>37408</v>
          </cell>
        </row>
        <row r="67">
          <cell r="S67">
            <v>37438</v>
          </cell>
        </row>
        <row r="68">
          <cell r="S68">
            <v>37469</v>
          </cell>
        </row>
        <row r="69">
          <cell r="S69">
            <v>37500</v>
          </cell>
        </row>
        <row r="70">
          <cell r="S70">
            <v>37530</v>
          </cell>
        </row>
        <row r="71">
          <cell r="S71">
            <v>37561</v>
          </cell>
        </row>
        <row r="72">
          <cell r="S72">
            <v>37591</v>
          </cell>
        </row>
        <row r="73">
          <cell r="S73">
            <v>37622</v>
          </cell>
        </row>
        <row r="74">
          <cell r="S74">
            <v>37653</v>
          </cell>
        </row>
        <row r="75">
          <cell r="S75">
            <v>37681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1181935.48387097</v>
          </cell>
        </row>
        <row r="51">
          <cell r="S51">
            <v>36892</v>
          </cell>
          <cell r="T51">
            <v>1220333.33333333</v>
          </cell>
        </row>
        <row r="52">
          <cell r="S52">
            <v>36923</v>
          </cell>
          <cell r="T52" t="e">
            <v>#VALUE!</v>
          </cell>
        </row>
        <row r="53">
          <cell r="S53">
            <v>36951</v>
          </cell>
          <cell r="T53" t="e">
            <v>#VALUE!</v>
          </cell>
        </row>
        <row r="54">
          <cell r="S54">
            <v>36982</v>
          </cell>
          <cell r="T54" t="e">
            <v>#VALUE!</v>
          </cell>
        </row>
        <row r="55">
          <cell r="S55">
            <v>37012</v>
          </cell>
          <cell r="T55" t="e">
            <v>#VALUE!</v>
          </cell>
        </row>
        <row r="56">
          <cell r="S56">
            <v>37043</v>
          </cell>
          <cell r="T56" t="e">
            <v>#VALUE!</v>
          </cell>
        </row>
        <row r="57">
          <cell r="S57">
            <v>37073</v>
          </cell>
          <cell r="T57" t="e">
            <v>#VALUE!</v>
          </cell>
        </row>
        <row r="58">
          <cell r="S58">
            <v>37104</v>
          </cell>
          <cell r="T58" t="e">
            <v>#VALUE!</v>
          </cell>
        </row>
        <row r="59">
          <cell r="S59">
            <v>37135</v>
          </cell>
          <cell r="T59" t="e">
            <v>#VALUE!</v>
          </cell>
        </row>
        <row r="60">
          <cell r="S60">
            <v>37165</v>
          </cell>
          <cell r="T60" t="e">
            <v>#VALUE!</v>
          </cell>
        </row>
        <row r="61">
          <cell r="S61">
            <v>37196</v>
          </cell>
          <cell r="T61" t="e">
            <v>#VALUE!</v>
          </cell>
        </row>
        <row r="62">
          <cell r="S62">
            <v>37226</v>
          </cell>
          <cell r="T62" t="e">
            <v>#VALUE!</v>
          </cell>
        </row>
        <row r="63">
          <cell r="S63">
            <v>37257</v>
          </cell>
        </row>
        <row r="64">
          <cell r="S64">
            <v>37288</v>
          </cell>
        </row>
        <row r="65">
          <cell r="S65">
            <v>37316</v>
          </cell>
        </row>
        <row r="66">
          <cell r="S66">
            <v>37347</v>
          </cell>
        </row>
        <row r="67">
          <cell r="S67">
            <v>37377</v>
          </cell>
        </row>
        <row r="68">
          <cell r="S68">
            <v>37408</v>
          </cell>
        </row>
        <row r="69">
          <cell r="S69">
            <v>37438</v>
          </cell>
        </row>
        <row r="70">
          <cell r="S70">
            <v>37469</v>
          </cell>
        </row>
        <row r="71">
          <cell r="S71">
            <v>37500</v>
          </cell>
        </row>
        <row r="72">
          <cell r="S72">
            <v>37530</v>
          </cell>
        </row>
        <row r="73">
          <cell r="S73">
            <v>37561</v>
          </cell>
        </row>
        <row r="74">
          <cell r="S74">
            <v>37591</v>
          </cell>
        </row>
        <row r="75">
          <cell r="S75">
            <v>37622</v>
          </cell>
        </row>
        <row r="76">
          <cell r="S76">
            <v>37653</v>
          </cell>
        </row>
        <row r="77">
          <cell r="S77">
            <v>37681</v>
          </cell>
        </row>
        <row r="78">
          <cell r="S78">
            <v>37712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391709.677419355</v>
          </cell>
        </row>
        <row r="49">
          <cell r="S49">
            <v>36892</v>
          </cell>
          <cell r="T49">
            <v>418666.666666667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303677.419354839</v>
          </cell>
        </row>
        <row r="52">
          <cell r="S52">
            <v>36892</v>
          </cell>
          <cell r="T52">
            <v>291083.333333333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737516.129032258</v>
          </cell>
        </row>
        <row r="52">
          <cell r="S52">
            <v>36892</v>
          </cell>
          <cell r="T52">
            <v>754000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297451.612903226</v>
          </cell>
        </row>
        <row r="49">
          <cell r="S49">
            <v>36892</v>
          </cell>
          <cell r="T49">
            <v>279250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4032.25806451613</v>
          </cell>
          <cell r="U47">
            <v>125000</v>
          </cell>
        </row>
        <row r="48">
          <cell r="S48">
            <v>36892</v>
          </cell>
          <cell r="T48">
            <v>-262833.333333333</v>
          </cell>
          <cell r="U48">
            <v>-3154000</v>
          </cell>
        </row>
        <row r="49">
          <cell r="S49">
            <v>36923</v>
          </cell>
          <cell r="T49" t="e">
            <v>#VALUE!</v>
          </cell>
          <cell r="U49">
            <v>0</v>
          </cell>
        </row>
        <row r="50">
          <cell r="S50">
            <v>36951</v>
          </cell>
          <cell r="T50" t="e">
            <v>#VALUE!</v>
          </cell>
          <cell r="U50">
            <v>0</v>
          </cell>
        </row>
        <row r="51">
          <cell r="S51">
            <v>36982</v>
          </cell>
          <cell r="T51" t="e">
            <v>#VALUE!</v>
          </cell>
          <cell r="U51">
            <v>0</v>
          </cell>
        </row>
        <row r="52">
          <cell r="S52">
            <v>37012</v>
          </cell>
          <cell r="T52" t="e">
            <v>#VALUE!</v>
          </cell>
          <cell r="U52">
            <v>0</v>
          </cell>
        </row>
        <row r="53">
          <cell r="S53">
            <v>37043</v>
          </cell>
          <cell r="T53" t="e">
            <v>#VALUE!</v>
          </cell>
          <cell r="U53">
            <v>0</v>
          </cell>
        </row>
        <row r="54">
          <cell r="S54">
            <v>37073</v>
          </cell>
          <cell r="T54" t="e">
            <v>#VALUE!</v>
          </cell>
          <cell r="U54">
            <v>0</v>
          </cell>
        </row>
        <row r="55">
          <cell r="S55">
            <v>37104</v>
          </cell>
          <cell r="T55" t="e">
            <v>#VALUE!</v>
          </cell>
          <cell r="U55">
            <v>0</v>
          </cell>
        </row>
        <row r="56">
          <cell r="S56">
            <v>37135</v>
          </cell>
          <cell r="T56" t="e">
            <v>#VALUE!</v>
          </cell>
          <cell r="U56">
            <v>0</v>
          </cell>
        </row>
        <row r="57">
          <cell r="S57">
            <v>37165</v>
          </cell>
          <cell r="T57" t="e">
            <v>#VALUE!</v>
          </cell>
          <cell r="U57">
            <v>0</v>
          </cell>
        </row>
        <row r="58">
          <cell r="S58">
            <v>37196</v>
          </cell>
          <cell r="T58" t="e">
            <v>#VALUE!</v>
          </cell>
          <cell r="U58">
            <v>0</v>
          </cell>
        </row>
        <row r="59">
          <cell r="S59">
            <v>37226</v>
          </cell>
          <cell r="T59" t="e">
            <v>#VALUE!</v>
          </cell>
          <cell r="U59">
            <v>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3433677.41935484</v>
          </cell>
        </row>
        <row r="49">
          <cell r="U49">
            <v>36892</v>
          </cell>
          <cell r="V49">
            <v>3755583.33333333</v>
          </cell>
        </row>
        <row r="50">
          <cell r="U50">
            <v>36923</v>
          </cell>
          <cell r="V50" t="e">
            <v>#VALUE!</v>
          </cell>
        </row>
        <row r="51">
          <cell r="U51">
            <v>36951</v>
          </cell>
          <cell r="V51" t="e">
            <v>#VALUE!</v>
          </cell>
        </row>
        <row r="52">
          <cell r="U52">
            <v>36982</v>
          </cell>
          <cell r="V52" t="e">
            <v>#VALUE!</v>
          </cell>
        </row>
        <row r="53">
          <cell r="U53">
            <v>37012</v>
          </cell>
          <cell r="V53" t="e">
            <v>#VALUE!</v>
          </cell>
        </row>
        <row r="54">
          <cell r="U54">
            <v>37043</v>
          </cell>
          <cell r="V54" t="e">
            <v>#VALUE!</v>
          </cell>
        </row>
        <row r="55">
          <cell r="U55">
            <v>37073</v>
          </cell>
          <cell r="V55" t="e">
            <v>#VALUE!</v>
          </cell>
        </row>
        <row r="56">
          <cell r="U56">
            <v>37104</v>
          </cell>
          <cell r="V56" t="e">
            <v>#VALUE!</v>
          </cell>
        </row>
        <row r="57">
          <cell r="U57">
            <v>37135</v>
          </cell>
          <cell r="V57" t="e">
            <v>#VALUE!</v>
          </cell>
        </row>
        <row r="58">
          <cell r="U58">
            <v>37165</v>
          </cell>
          <cell r="V58" t="e">
            <v>#VALUE!</v>
          </cell>
        </row>
        <row r="59">
          <cell r="U59">
            <v>37196</v>
          </cell>
          <cell r="V59" t="e">
            <v>#VALUE!</v>
          </cell>
        </row>
        <row r="60">
          <cell r="U60">
            <v>37226</v>
          </cell>
          <cell r="V60" t="e">
            <v>#VALUE!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36903</v>
          </cell>
        </row>
        <row r="1">
          <cell r="E1">
            <v>0.25</v>
          </cell>
          <cell r="F1">
            <v>0.62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X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New Generation</v>
          </cell>
          <cell r="U3" t="str">
            <v>Total Demand</v>
          </cell>
          <cell r="V3" t="str">
            <v>PG&amp;E</v>
          </cell>
          <cell r="W3" t="str">
            <v>Wild Goose</v>
          </cell>
          <cell r="X3" t="str">
            <v>Total Storage</v>
          </cell>
          <cell r="Y3" t="str">
            <v>Total Mo. Activity</v>
          </cell>
          <cell r="Z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</row>
        <row r="4">
          <cell r="U4">
            <v>2110.79310344828</v>
          </cell>
          <cell r="V4">
            <v>-39.1289310344828</v>
          </cell>
          <cell r="W4">
            <v>0.009</v>
          </cell>
          <cell r="X4">
            <v>-39.1199310344828</v>
          </cell>
          <cell r="Y4">
            <v>-1212.71786206897</v>
          </cell>
          <cell r="Z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</row>
        <row r="5">
          <cell r="U5">
            <v>2215.17857142857</v>
          </cell>
          <cell r="V5">
            <v>-146.026714285714</v>
          </cell>
          <cell r="W5">
            <v>-9.16957142857143</v>
          </cell>
          <cell r="X5">
            <v>-155.196285714286</v>
          </cell>
          <cell r="Y5">
            <v>-1981</v>
          </cell>
          <cell r="Z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</row>
        <row r="6">
          <cell r="U6">
            <v>2297.79310344828</v>
          </cell>
          <cell r="V6">
            <v>-56.3013448275862</v>
          </cell>
          <cell r="W6">
            <v>-1.54272413793103</v>
          </cell>
          <cell r="X6">
            <v>-57.8440689655172</v>
          </cell>
          <cell r="Y6">
            <v>2011</v>
          </cell>
          <cell r="Z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</row>
        <row r="7">
          <cell r="U7">
            <v>2438.8064516129</v>
          </cell>
          <cell r="V7">
            <v>-19.4426129032258</v>
          </cell>
          <cell r="W7">
            <v>-10.6361612903226</v>
          </cell>
          <cell r="X7">
            <v>-30.0787741935484</v>
          </cell>
          <cell r="Y7">
            <v>2504</v>
          </cell>
          <cell r="Z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</row>
        <row r="8">
          <cell r="U8">
            <v>2419.75862068966</v>
          </cell>
          <cell r="V8">
            <v>-35.7841034482759</v>
          </cell>
          <cell r="W8">
            <v>-12.7576666666667</v>
          </cell>
          <cell r="X8">
            <v>-48.5417701149425</v>
          </cell>
          <cell r="Y8">
            <v>1212</v>
          </cell>
          <cell r="Z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</row>
        <row r="9">
          <cell r="U9">
            <v>2981</v>
          </cell>
          <cell r="V9">
            <v>-344.345838709677</v>
          </cell>
          <cell r="W9">
            <v>-90.249064516129</v>
          </cell>
          <cell r="X9">
            <v>-434.594903225806</v>
          </cell>
          <cell r="Y9">
            <v>-12286</v>
          </cell>
          <cell r="Z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</row>
        <row r="10">
          <cell r="U10">
            <v>2796.41935483871</v>
          </cell>
          <cell r="V10">
            <v>-485.249064516129</v>
          </cell>
          <cell r="W10">
            <v>-123.184548387097</v>
          </cell>
          <cell r="X10">
            <v>-608.433612903226</v>
          </cell>
          <cell r="Y10">
            <v>-13412</v>
          </cell>
          <cell r="Z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</row>
        <row r="11">
          <cell r="U11">
            <v>2689.10344827586</v>
          </cell>
          <cell r="V11">
            <v>-495.611689655172</v>
          </cell>
          <cell r="W11">
            <v>-89.6461724137931</v>
          </cell>
          <cell r="X11">
            <v>-585.257862068965</v>
          </cell>
          <cell r="Y11">
            <v>-8006</v>
          </cell>
          <cell r="Z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</row>
        <row r="12">
          <cell r="U12">
            <v>2374.67741935484</v>
          </cell>
          <cell r="V12">
            <v>-267.216806451613</v>
          </cell>
          <cell r="W12">
            <v>-37.8297096774194</v>
          </cell>
          <cell r="X12">
            <v>-305.046516129032</v>
          </cell>
          <cell r="Y12">
            <v>4211</v>
          </cell>
          <cell r="Z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</row>
        <row r="13">
          <cell r="U13">
            <v>2001.16666666667</v>
          </cell>
          <cell r="V13">
            <v>0.009</v>
          </cell>
          <cell r="W13">
            <v>0.009</v>
          </cell>
          <cell r="X13">
            <v>0.018</v>
          </cell>
          <cell r="Y13">
            <v>9947</v>
          </cell>
          <cell r="Z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</row>
        <row r="14">
          <cell r="U14">
            <v>2207.83870967742</v>
          </cell>
          <cell r="V14">
            <v>0.009</v>
          </cell>
          <cell r="W14">
            <v>-8.23616129032258</v>
          </cell>
          <cell r="X14">
            <v>-8.22716129032258</v>
          </cell>
          <cell r="Y14">
            <v>7471.39999999999</v>
          </cell>
          <cell r="Z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</row>
        <row r="15">
          <cell r="U15">
            <v>2474.96666666667</v>
          </cell>
          <cell r="V15">
            <v>0.009</v>
          </cell>
          <cell r="W15">
            <v>-24.8876666666667</v>
          </cell>
          <cell r="X15">
            <v>-24.8786666666667</v>
          </cell>
          <cell r="Y15">
            <v>4060.10000000001</v>
          </cell>
          <cell r="Z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</row>
        <row r="16">
          <cell r="U16">
            <v>2598</v>
          </cell>
          <cell r="V16">
            <v>-67.3135806451613</v>
          </cell>
          <cell r="W16">
            <v>-20.1845483870968</v>
          </cell>
          <cell r="X16">
            <v>-87.4981290322581</v>
          </cell>
          <cell r="Y16">
            <v>696</v>
          </cell>
          <cell r="Z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</row>
        <row r="17">
          <cell r="U17">
            <v>3018.1935483871</v>
          </cell>
          <cell r="V17">
            <v>-221.055516129032</v>
          </cell>
          <cell r="W17">
            <v>-5.92648387096774</v>
          </cell>
          <cell r="X17">
            <v>-226.982</v>
          </cell>
          <cell r="Y17">
            <v>-6930</v>
          </cell>
          <cell r="Z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</row>
        <row r="18">
          <cell r="U18">
            <v>2941.43333333333</v>
          </cell>
          <cell r="V18">
            <v>-103.224333333333</v>
          </cell>
          <cell r="W18">
            <v>-3.591</v>
          </cell>
          <cell r="X18">
            <v>-106.815333333333</v>
          </cell>
          <cell r="Y18">
            <v>-2143</v>
          </cell>
          <cell r="Z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</row>
        <row r="19">
          <cell r="U19">
            <v>2755.03225806452</v>
          </cell>
          <cell r="V19">
            <v>-14.2813225806452</v>
          </cell>
          <cell r="W19">
            <v>0.009</v>
          </cell>
          <cell r="X19">
            <v>-14.2723225806452</v>
          </cell>
          <cell r="Y19">
            <v>3177</v>
          </cell>
          <cell r="Z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230.666666666667</v>
          </cell>
          <cell r="F20">
            <v>669.1</v>
          </cell>
          <cell r="G20">
            <v>21.0666666666667</v>
          </cell>
          <cell r="H20">
            <v>920.833333333333</v>
          </cell>
          <cell r="I20">
            <v>0</v>
          </cell>
          <cell r="J20">
            <v>1465.3</v>
          </cell>
        </row>
        <row r="20">
          <cell r="L20">
            <v>2732.8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</row>
        <row r="20">
          <cell r="U20">
            <v>3223.4</v>
          </cell>
          <cell r="V20">
            <v>-410.657666666667</v>
          </cell>
          <cell r="W20">
            <v>-75.891</v>
          </cell>
          <cell r="X20">
            <v>-486.548666666667</v>
          </cell>
          <cell r="Y20">
            <v>-14390</v>
          </cell>
          <cell r="Z20">
            <v>77130.5</v>
          </cell>
        </row>
        <row r="21">
          <cell r="B21">
            <v>36861</v>
          </cell>
          <cell r="C21">
            <v>1717.51612903226</v>
          </cell>
          <cell r="D21">
            <v>151</v>
          </cell>
          <cell r="E21">
            <v>269.129032258065</v>
          </cell>
          <cell r="F21">
            <v>734.225806451613</v>
          </cell>
          <cell r="G21">
            <v>34.2903225806452</v>
          </cell>
          <cell r="H21">
            <v>1037.64516129032</v>
          </cell>
          <cell r="I21">
            <v>0</v>
          </cell>
          <cell r="J21">
            <v>1430.70967741936</v>
          </cell>
          <cell r="K21">
            <v>0</v>
          </cell>
          <cell r="L21">
            <v>2906.16129032258</v>
          </cell>
        </row>
        <row r="21">
          <cell r="O21">
            <v>0</v>
          </cell>
          <cell r="P21">
            <v>2880.93548387097</v>
          </cell>
          <cell r="Q21">
            <v>286.806451612903</v>
          </cell>
          <cell r="R21">
            <v>14.2903225806452</v>
          </cell>
          <cell r="S21">
            <v>40.5806451612903</v>
          </cell>
        </row>
        <row r="21">
          <cell r="U21">
            <v>3222.61290322581</v>
          </cell>
          <cell r="V21">
            <v>-222.152290322581</v>
          </cell>
          <cell r="W21">
            <v>-100.216806451613</v>
          </cell>
          <cell r="X21">
            <v>-322.369096774194</v>
          </cell>
          <cell r="Y21">
            <v>-9588</v>
          </cell>
          <cell r="Z21">
            <v>67542.5</v>
          </cell>
        </row>
        <row r="22">
          <cell r="B22">
            <v>36892</v>
          </cell>
          <cell r="C22">
            <v>1750</v>
          </cell>
          <cell r="D22">
            <v>150</v>
          </cell>
          <cell r="E22">
            <v>276.916666666667</v>
          </cell>
          <cell r="F22">
            <v>540.75</v>
          </cell>
          <cell r="G22">
            <v>24.1666666666667</v>
          </cell>
          <cell r="H22">
            <v>841.833333333333</v>
          </cell>
          <cell r="I22">
            <v>0</v>
          </cell>
          <cell r="J22">
            <v>1459.75</v>
          </cell>
          <cell r="K22">
            <v>0</v>
          </cell>
          <cell r="L22">
            <v>2741.83333333333</v>
          </cell>
        </row>
        <row r="22">
          <cell r="O22">
            <v>0</v>
          </cell>
          <cell r="P22">
            <v>2967.91666666667</v>
          </cell>
          <cell r="Q22">
            <v>290.25</v>
          </cell>
          <cell r="R22">
            <v>9</v>
          </cell>
          <cell r="S22">
            <v>30.1601666666667</v>
          </cell>
        </row>
        <row r="22">
          <cell r="U22">
            <v>3297.32683333333</v>
          </cell>
          <cell r="V22">
            <v>-520.491</v>
          </cell>
          <cell r="W22">
            <v>-49.6576666666667</v>
          </cell>
          <cell r="X22">
            <v>-570.148666666667</v>
          </cell>
          <cell r="Y22">
            <v>-17674.6086666667</v>
          </cell>
          <cell r="Z22">
            <v>49867.8913333333</v>
          </cell>
        </row>
        <row r="23">
          <cell r="B23">
            <v>36923</v>
          </cell>
          <cell r="C23">
            <v>1600</v>
          </cell>
          <cell r="D23">
            <v>150</v>
          </cell>
          <cell r="E23">
            <v>225</v>
          </cell>
          <cell r="F23">
            <v>558</v>
          </cell>
          <cell r="G23">
            <v>117</v>
          </cell>
          <cell r="H23">
            <v>900</v>
          </cell>
          <cell r="I23">
            <v>0</v>
          </cell>
          <cell r="J23">
            <v>1400</v>
          </cell>
          <cell r="K23">
            <v>0</v>
          </cell>
          <cell r="L23">
            <v>2650</v>
          </cell>
        </row>
        <row r="23">
          <cell r="O23">
            <v>0</v>
          </cell>
          <cell r="P23">
            <v>2826.91724137931</v>
          </cell>
          <cell r="Q23">
            <v>200</v>
          </cell>
          <cell r="R23">
            <v>9</v>
          </cell>
          <cell r="S23">
            <v>29.15</v>
          </cell>
          <cell r="T23">
            <v>0</v>
          </cell>
          <cell r="U23">
            <v>3065.06724137931</v>
          </cell>
        </row>
        <row r="23">
          <cell r="X23">
            <v>-415.06724137931</v>
          </cell>
          <cell r="Y23">
            <v>-11621.8827586207</v>
          </cell>
          <cell r="Z23">
            <v>38246.0085747126</v>
          </cell>
        </row>
        <row r="24">
          <cell r="B24">
            <v>36951</v>
          </cell>
          <cell r="C24">
            <v>1600</v>
          </cell>
          <cell r="D24">
            <v>150</v>
          </cell>
          <cell r="E24">
            <v>225</v>
          </cell>
          <cell r="F24">
            <v>558</v>
          </cell>
          <cell r="G24">
            <v>117</v>
          </cell>
          <cell r="H24">
            <v>900</v>
          </cell>
          <cell r="I24">
            <v>0</v>
          </cell>
          <cell r="J24">
            <v>1400</v>
          </cell>
          <cell r="K24">
            <v>0</v>
          </cell>
          <cell r="L24">
            <v>2650</v>
          </cell>
        </row>
        <row r="24">
          <cell r="O24">
            <v>0</v>
          </cell>
          <cell r="P24">
            <v>2524.00161290323</v>
          </cell>
          <cell r="Q24">
            <v>200</v>
          </cell>
          <cell r="R24">
            <v>9</v>
          </cell>
          <cell r="S24">
            <v>29.15</v>
          </cell>
          <cell r="T24">
            <v>0</v>
          </cell>
          <cell r="U24">
            <v>2762.15161290323</v>
          </cell>
        </row>
        <row r="24">
          <cell r="X24">
            <v>-112.151612903227</v>
          </cell>
          <cell r="Y24">
            <v>-3476.70000000002</v>
          </cell>
          <cell r="Z24">
            <v>34769.3085747126</v>
          </cell>
        </row>
        <row r="25">
          <cell r="B25">
            <v>36982</v>
          </cell>
          <cell r="C25">
            <v>1850</v>
          </cell>
          <cell r="D25">
            <v>150</v>
          </cell>
          <cell r="E25">
            <v>200</v>
          </cell>
          <cell r="F25">
            <v>496</v>
          </cell>
          <cell r="G25">
            <v>104</v>
          </cell>
          <cell r="H25">
            <v>800</v>
          </cell>
          <cell r="I25">
            <v>0</v>
          </cell>
          <cell r="J25">
            <v>1550</v>
          </cell>
          <cell r="K25">
            <v>0</v>
          </cell>
          <cell r="L25">
            <v>2800</v>
          </cell>
        </row>
        <row r="25">
          <cell r="O25">
            <v>0</v>
          </cell>
          <cell r="P25">
            <v>2001.325</v>
          </cell>
          <cell r="Q25">
            <v>300</v>
          </cell>
          <cell r="R25">
            <v>9</v>
          </cell>
          <cell r="S25">
            <v>30.8</v>
          </cell>
          <cell r="T25">
            <v>0</v>
          </cell>
          <cell r="U25">
            <v>2341.125</v>
          </cell>
        </row>
        <row r="25">
          <cell r="X25">
            <v>458.875</v>
          </cell>
          <cell r="Y25">
            <v>13766.25</v>
          </cell>
          <cell r="Z25">
            <v>48535.5585747126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200</v>
          </cell>
          <cell r="F26">
            <v>496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0</v>
          </cell>
          <cell r="U26">
            <v>2337.3064516129</v>
          </cell>
        </row>
        <row r="26">
          <cell r="X26">
            <v>462.693548387097</v>
          </cell>
          <cell r="Y26">
            <v>14343.5</v>
          </cell>
          <cell r="Z26">
            <v>62879.0585747126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200</v>
          </cell>
          <cell r="F27">
            <v>496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109.44</v>
          </cell>
          <cell r="U27">
            <v>2545.90666666667</v>
          </cell>
        </row>
        <row r="27">
          <cell r="X27">
            <v>254.093333333333</v>
          </cell>
          <cell r="Y27">
            <v>7622.79999999998</v>
          </cell>
          <cell r="Z27">
            <v>70501.8585747126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200</v>
          </cell>
          <cell r="F28">
            <v>496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199.44</v>
          </cell>
          <cell r="U28">
            <v>2728.72387096774</v>
          </cell>
        </row>
        <row r="28">
          <cell r="X28">
            <v>71.2761290322578</v>
          </cell>
          <cell r="Y28">
            <v>2209.55999999999</v>
          </cell>
          <cell r="Z28">
            <v>72711.4185747126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200</v>
          </cell>
          <cell r="F29">
            <v>496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2553.16129032258</v>
          </cell>
          <cell r="Q29">
            <v>300</v>
          </cell>
          <cell r="R29">
            <v>9</v>
          </cell>
          <cell r="S29">
            <v>30.8</v>
          </cell>
          <cell r="T29">
            <v>208.62</v>
          </cell>
          <cell r="U29">
            <v>3101.58129032258</v>
          </cell>
        </row>
        <row r="29">
          <cell r="X29">
            <v>-301.581290322581</v>
          </cell>
          <cell r="Y29">
            <v>-9349.02000000001</v>
          </cell>
          <cell r="Z29">
            <v>63362.3985747126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200</v>
          </cell>
          <cell r="F30">
            <v>496</v>
          </cell>
          <cell r="G30">
            <v>104</v>
          </cell>
          <cell r="H30">
            <v>800</v>
          </cell>
          <cell r="I30">
            <v>0</v>
          </cell>
          <cell r="J30">
            <v>1550</v>
          </cell>
          <cell r="K30">
            <v>0</v>
          </cell>
          <cell r="L30">
            <v>2800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30.8</v>
          </cell>
          <cell r="T30">
            <v>208.62</v>
          </cell>
          <cell r="U30">
            <v>3099.65333333333</v>
          </cell>
        </row>
        <row r="30">
          <cell r="X30">
            <v>-299.653333333334</v>
          </cell>
          <cell r="Y30">
            <v>-8989.60000000001</v>
          </cell>
          <cell r="Z30">
            <v>54372.7985747126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200</v>
          </cell>
          <cell r="F31">
            <v>496</v>
          </cell>
          <cell r="G31">
            <v>104</v>
          </cell>
          <cell r="H31">
            <v>800</v>
          </cell>
          <cell r="I31">
            <v>0</v>
          </cell>
          <cell r="J31">
            <v>1550</v>
          </cell>
          <cell r="K31">
            <v>0</v>
          </cell>
          <cell r="L31">
            <v>2800</v>
          </cell>
        </row>
        <row r="31">
          <cell r="O31">
            <v>0</v>
          </cell>
          <cell r="P31">
            <v>2447.87096774194</v>
          </cell>
          <cell r="Q31">
            <v>300</v>
          </cell>
          <cell r="R31">
            <v>9</v>
          </cell>
          <cell r="S31">
            <v>30.8</v>
          </cell>
          <cell r="T31">
            <v>208.62</v>
          </cell>
          <cell r="U31">
            <v>2996.29096774194</v>
          </cell>
        </row>
        <row r="31">
          <cell r="X31">
            <v>-196.290967741936</v>
          </cell>
          <cell r="Y31">
            <v>-6085.02000000001</v>
          </cell>
          <cell r="Z31">
            <v>48287.7785747126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250</v>
          </cell>
          <cell r="F32">
            <v>620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0</v>
          </cell>
          <cell r="P32">
            <v>3023.3</v>
          </cell>
          <cell r="Q32">
            <v>150</v>
          </cell>
          <cell r="R32">
            <v>9</v>
          </cell>
          <cell r="S32">
            <v>30.8</v>
          </cell>
          <cell r="T32">
            <v>139.08</v>
          </cell>
          <cell r="U32">
            <v>3352.18</v>
          </cell>
        </row>
        <row r="32">
          <cell r="X32">
            <v>-552.18</v>
          </cell>
          <cell r="Y32">
            <v>-16565.4</v>
          </cell>
          <cell r="Z32">
            <v>31722.3785747126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250</v>
          </cell>
          <cell r="F33">
            <v>620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0</v>
          </cell>
          <cell r="P33">
            <v>2930.93548387097</v>
          </cell>
          <cell r="Q33">
            <v>150</v>
          </cell>
          <cell r="R33">
            <v>9</v>
          </cell>
          <cell r="S33">
            <v>30.8</v>
          </cell>
          <cell r="T33">
            <v>139.08</v>
          </cell>
          <cell r="U33">
            <v>3259.81548387097</v>
          </cell>
        </row>
        <row r="33">
          <cell r="X33">
            <v>-459.815483870968</v>
          </cell>
          <cell r="Y33">
            <v>-14254.28</v>
          </cell>
          <cell r="Z33">
            <v>17468.0985747125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250</v>
          </cell>
          <cell r="F34">
            <v>620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0</v>
          </cell>
          <cell r="P34">
            <v>2967.91666666667</v>
          </cell>
          <cell r="Q34">
            <v>150</v>
          </cell>
          <cell r="R34">
            <v>9</v>
          </cell>
          <cell r="S34">
            <v>30.8</v>
          </cell>
          <cell r="T34">
            <v>139.08</v>
          </cell>
          <cell r="U34">
            <v>3296.79666666667</v>
          </cell>
        </row>
        <row r="34">
          <cell r="X34">
            <v>-496.796666666667</v>
          </cell>
          <cell r="Y34">
            <v>-15400.6966666667</v>
          </cell>
          <cell r="Z34">
            <v>2067.40190804588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250</v>
          </cell>
          <cell r="F35">
            <v>620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0</v>
          </cell>
          <cell r="P35">
            <v>2876.91724137931</v>
          </cell>
          <cell r="Q35">
            <v>150</v>
          </cell>
          <cell r="R35">
            <v>9</v>
          </cell>
          <cell r="S35">
            <v>30.8</v>
          </cell>
          <cell r="T35">
            <v>139.08</v>
          </cell>
          <cell r="U35">
            <v>3205.79724137931</v>
          </cell>
        </row>
        <row r="35">
          <cell r="X35">
            <v>-405.79724137931</v>
          </cell>
          <cell r="Y35">
            <v>-11362.3227586207</v>
          </cell>
          <cell r="Z35">
            <v>-9294.92085057481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250</v>
          </cell>
          <cell r="F36">
            <v>620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0</v>
          </cell>
          <cell r="P36">
            <v>2574.00161290323</v>
          </cell>
          <cell r="Q36">
            <v>150</v>
          </cell>
          <cell r="R36">
            <v>9</v>
          </cell>
          <cell r="S36">
            <v>30.8</v>
          </cell>
          <cell r="T36">
            <v>139.08</v>
          </cell>
          <cell r="U36">
            <v>2902.88161290323</v>
          </cell>
        </row>
        <row r="36">
          <cell r="X36">
            <v>-102.881612903227</v>
          </cell>
          <cell r="Y36">
            <v>-3189.33000000002</v>
          </cell>
          <cell r="Z36">
            <v>-12484.2508505748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200</v>
          </cell>
          <cell r="F37">
            <v>496</v>
          </cell>
          <cell r="G37">
            <v>104</v>
          </cell>
          <cell r="H37">
            <v>800</v>
          </cell>
          <cell r="I37">
            <v>0</v>
          </cell>
          <cell r="J37">
            <v>1550</v>
          </cell>
          <cell r="K37">
            <v>0</v>
          </cell>
          <cell r="L37">
            <v>2800</v>
          </cell>
        </row>
        <row r="37">
          <cell r="O37">
            <v>0</v>
          </cell>
          <cell r="P37">
            <v>2001.325</v>
          </cell>
          <cell r="Q37">
            <v>300</v>
          </cell>
          <cell r="R37">
            <v>9</v>
          </cell>
          <cell r="S37">
            <v>30.8</v>
          </cell>
          <cell r="T37">
            <v>139.08</v>
          </cell>
          <cell r="U37">
            <v>2480.205</v>
          </cell>
        </row>
        <row r="37">
          <cell r="X37">
            <v>319.795</v>
          </cell>
          <cell r="Y37">
            <v>9593.85</v>
          </cell>
          <cell r="Z37">
            <v>-2890.40085057484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200</v>
          </cell>
          <cell r="F38">
            <v>496</v>
          </cell>
          <cell r="G38">
            <v>104</v>
          </cell>
          <cell r="H38">
            <v>800</v>
          </cell>
          <cell r="I38">
            <v>0</v>
          </cell>
          <cell r="J38">
            <v>1550</v>
          </cell>
          <cell r="K38">
            <v>0</v>
          </cell>
          <cell r="L38">
            <v>2800</v>
          </cell>
        </row>
        <row r="38">
          <cell r="O38">
            <v>0</v>
          </cell>
          <cell r="P38">
            <v>1997.5064516129</v>
          </cell>
          <cell r="Q38">
            <v>300</v>
          </cell>
          <cell r="R38">
            <v>9</v>
          </cell>
          <cell r="S38">
            <v>30.8</v>
          </cell>
          <cell r="T38">
            <v>139.08</v>
          </cell>
          <cell r="U38">
            <v>2476.3864516129</v>
          </cell>
        </row>
        <row r="38">
          <cell r="X38">
            <v>323.613548387097</v>
          </cell>
          <cell r="Y38">
            <v>10032.02</v>
          </cell>
          <cell r="Z38">
            <v>7141.61914942516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200</v>
          </cell>
          <cell r="F39">
            <v>496</v>
          </cell>
          <cell r="G39">
            <v>104</v>
          </cell>
          <cell r="H39">
            <v>800</v>
          </cell>
          <cell r="I39">
            <v>0</v>
          </cell>
          <cell r="J39">
            <v>1550</v>
          </cell>
          <cell r="K39">
            <v>0</v>
          </cell>
          <cell r="L39">
            <v>2800</v>
          </cell>
        </row>
        <row r="39">
          <cell r="O39">
            <v>0</v>
          </cell>
          <cell r="P39">
            <v>2096.66666666667</v>
          </cell>
          <cell r="Q39">
            <v>300</v>
          </cell>
          <cell r="R39">
            <v>9</v>
          </cell>
          <cell r="S39">
            <v>30.8</v>
          </cell>
          <cell r="T39">
            <v>208.62</v>
          </cell>
          <cell r="U39">
            <v>2645.08666666667</v>
          </cell>
        </row>
        <row r="39">
          <cell r="X39">
            <v>154.913333333333</v>
          </cell>
          <cell r="Y39">
            <v>4647.39999999999</v>
          </cell>
          <cell r="Z39">
            <v>11789.0191494252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200</v>
          </cell>
          <cell r="F40">
            <v>496</v>
          </cell>
          <cell r="G40">
            <v>104</v>
          </cell>
          <cell r="H40">
            <v>800</v>
          </cell>
          <cell r="I40">
            <v>0</v>
          </cell>
          <cell r="J40">
            <v>1550</v>
          </cell>
          <cell r="K40">
            <v>0</v>
          </cell>
          <cell r="L40">
            <v>2800</v>
          </cell>
        </row>
        <row r="40">
          <cell r="O40">
            <v>0</v>
          </cell>
          <cell r="P40">
            <v>2189.48387096774</v>
          </cell>
          <cell r="Q40">
            <v>300</v>
          </cell>
          <cell r="R40">
            <v>9</v>
          </cell>
          <cell r="S40">
            <v>30.8</v>
          </cell>
          <cell r="T40">
            <v>557.82</v>
          </cell>
          <cell r="U40">
            <v>3087.10387096774</v>
          </cell>
        </row>
        <row r="40">
          <cell r="X40">
            <v>-287.103870967742</v>
          </cell>
          <cell r="Y40">
            <v>-8900.22000000001</v>
          </cell>
          <cell r="Z40">
            <v>2888.79914942514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200</v>
          </cell>
          <cell r="F41">
            <v>496</v>
          </cell>
          <cell r="G41">
            <v>104</v>
          </cell>
          <cell r="H41">
            <v>800</v>
          </cell>
          <cell r="I41">
            <v>0</v>
          </cell>
          <cell r="J41">
            <v>1550</v>
          </cell>
          <cell r="K41">
            <v>0</v>
          </cell>
          <cell r="L41">
            <v>2800</v>
          </cell>
        </row>
        <row r="41">
          <cell r="O41">
            <v>0</v>
          </cell>
          <cell r="P41">
            <v>2553.16129032258</v>
          </cell>
          <cell r="Q41">
            <v>300</v>
          </cell>
          <cell r="R41">
            <v>9</v>
          </cell>
          <cell r="S41">
            <v>30.8</v>
          </cell>
          <cell r="T41">
            <v>557.82</v>
          </cell>
          <cell r="U41">
            <v>3450.78129032258</v>
          </cell>
        </row>
        <row r="41">
          <cell r="X41">
            <v>-650.781290322581</v>
          </cell>
          <cell r="Y41">
            <v>-20174.22</v>
          </cell>
          <cell r="Z41">
            <v>-17285.4208505749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200</v>
          </cell>
          <cell r="F42">
            <v>496</v>
          </cell>
          <cell r="G42">
            <v>104</v>
          </cell>
          <cell r="H42">
            <v>800</v>
          </cell>
          <cell r="I42">
            <v>0</v>
          </cell>
          <cell r="J42">
            <v>1550</v>
          </cell>
          <cell r="K42">
            <v>0</v>
          </cell>
          <cell r="L42">
            <v>2800</v>
          </cell>
        </row>
        <row r="42">
          <cell r="O42">
            <v>0</v>
          </cell>
          <cell r="P42">
            <v>2551.23333333333</v>
          </cell>
          <cell r="Q42">
            <v>300</v>
          </cell>
          <cell r="R42">
            <v>9</v>
          </cell>
          <cell r="S42">
            <v>30.8</v>
          </cell>
          <cell r="T42">
            <v>557.82</v>
          </cell>
          <cell r="U42">
            <v>3448.85333333333</v>
          </cell>
        </row>
        <row r="42">
          <cell r="X42">
            <v>-648.853333333334</v>
          </cell>
          <cell r="Y42">
            <v>-19465.6</v>
          </cell>
          <cell r="Z42">
            <v>-36751.0208505749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200</v>
          </cell>
          <cell r="F43">
            <v>496</v>
          </cell>
          <cell r="G43">
            <v>104</v>
          </cell>
          <cell r="H43">
            <v>800</v>
          </cell>
          <cell r="I43">
            <v>0</v>
          </cell>
          <cell r="J43">
            <v>1550</v>
          </cell>
          <cell r="K43">
            <v>0</v>
          </cell>
          <cell r="L43">
            <v>2800</v>
          </cell>
        </row>
        <row r="43">
          <cell r="O43">
            <v>0</v>
          </cell>
          <cell r="P43">
            <v>2447.87096774194</v>
          </cell>
          <cell r="Q43">
            <v>300</v>
          </cell>
          <cell r="R43">
            <v>9</v>
          </cell>
          <cell r="S43">
            <v>30.8</v>
          </cell>
          <cell r="T43">
            <v>557.82</v>
          </cell>
          <cell r="U43">
            <v>3345.49096774194</v>
          </cell>
        </row>
        <row r="43">
          <cell r="X43">
            <v>-545.490967741936</v>
          </cell>
          <cell r="Y43">
            <v>-16910.22</v>
          </cell>
          <cell r="Z43">
            <v>-53661.2408505749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250</v>
          </cell>
          <cell r="F44">
            <v>620</v>
          </cell>
          <cell r="G44">
            <v>130</v>
          </cell>
          <cell r="H44">
            <v>1000</v>
          </cell>
          <cell r="I44">
            <v>0</v>
          </cell>
          <cell r="J44">
            <v>1500</v>
          </cell>
          <cell r="K44">
            <v>0</v>
          </cell>
          <cell r="L44">
            <v>2800</v>
          </cell>
        </row>
        <row r="44">
          <cell r="O44">
            <v>0</v>
          </cell>
          <cell r="P44">
            <v>3023.3</v>
          </cell>
          <cell r="Q44">
            <v>150</v>
          </cell>
          <cell r="R44">
            <v>9</v>
          </cell>
          <cell r="S44">
            <v>30.8</v>
          </cell>
          <cell r="T44">
            <v>371.88</v>
          </cell>
          <cell r="U44">
            <v>3584.98</v>
          </cell>
        </row>
        <row r="44">
          <cell r="X44">
            <v>-784.980000000001</v>
          </cell>
          <cell r="Y44">
            <v>-23549.4</v>
          </cell>
          <cell r="Z44">
            <v>-77210.6408505749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250</v>
          </cell>
          <cell r="F45">
            <v>620</v>
          </cell>
          <cell r="G45">
            <v>130</v>
          </cell>
          <cell r="H45">
            <v>1000</v>
          </cell>
          <cell r="I45">
            <v>0</v>
          </cell>
          <cell r="J45">
            <v>1500</v>
          </cell>
          <cell r="K45">
            <v>0</v>
          </cell>
          <cell r="L45">
            <v>2800</v>
          </cell>
        </row>
        <row r="45">
          <cell r="O45">
            <v>0</v>
          </cell>
          <cell r="P45">
            <v>2930.93548387097</v>
          </cell>
          <cell r="Q45">
            <v>150</v>
          </cell>
          <cell r="R45">
            <v>9</v>
          </cell>
          <cell r="S45">
            <v>30.8</v>
          </cell>
          <cell r="T45">
            <v>371.88</v>
          </cell>
          <cell r="U45">
            <v>3492.61548387097</v>
          </cell>
        </row>
        <row r="45">
          <cell r="X45">
            <v>-692.615483870968</v>
          </cell>
          <cell r="Y45">
            <v>-21471.08</v>
          </cell>
          <cell r="Z45">
            <v>-98681.720850575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8.708</v>
          </cell>
          <cell r="F8">
            <v>-0.475</v>
          </cell>
          <cell r="G8">
            <v>-0.23</v>
          </cell>
          <cell r="H8">
            <v>-0.55</v>
          </cell>
          <cell r="I8">
            <v>0.0044066066971257</v>
          </cell>
          <cell r="J8">
            <v>1.2</v>
          </cell>
          <cell r="K8">
            <v>1</v>
          </cell>
          <cell r="L8">
            <v>1.4</v>
          </cell>
          <cell r="M8">
            <v>0</v>
          </cell>
          <cell r="N8">
            <v>0.06144036654597</v>
          </cell>
          <cell r="O8">
            <v>0.3</v>
          </cell>
          <cell r="P8">
            <v>-0.12</v>
          </cell>
        </row>
        <row r="8">
          <cell r="R8">
            <v>-0.18</v>
          </cell>
          <cell r="S8">
            <v>162</v>
          </cell>
        </row>
        <row r="9">
          <cell r="D9">
            <v>36951</v>
          </cell>
          <cell r="E9">
            <v>8.224</v>
          </cell>
          <cell r="F9">
            <v>-0.475</v>
          </cell>
          <cell r="G9">
            <v>-0.23</v>
          </cell>
          <cell r="H9">
            <v>-0.52</v>
          </cell>
          <cell r="I9">
            <v>-0.22698677213635</v>
          </cell>
          <cell r="J9">
            <v>0.95</v>
          </cell>
          <cell r="K9">
            <v>0.8</v>
          </cell>
          <cell r="L9">
            <v>1.15</v>
          </cell>
          <cell r="M9">
            <v>0</v>
          </cell>
          <cell r="N9">
            <v>0.059998067038484</v>
          </cell>
          <cell r="O9">
            <v>0.15</v>
          </cell>
          <cell r="P9">
            <v>-0.12</v>
          </cell>
        </row>
        <row r="9">
          <cell r="R9">
            <v>-0.17</v>
          </cell>
          <cell r="S9">
            <v>155</v>
          </cell>
        </row>
        <row r="10">
          <cell r="D10">
            <v>36982</v>
          </cell>
          <cell r="E10">
            <v>6.465</v>
          </cell>
          <cell r="F10">
            <v>-0.445</v>
          </cell>
          <cell r="G10">
            <v>-0.125</v>
          </cell>
          <cell r="H10">
            <v>-0.57</v>
          </cell>
          <cell r="I10">
            <v>-0.25</v>
          </cell>
          <cell r="J10">
            <v>0.415</v>
          </cell>
          <cell r="K10">
            <v>0.065</v>
          </cell>
          <cell r="L10">
            <v>0.515</v>
          </cell>
          <cell r="M10">
            <v>0.0025</v>
          </cell>
          <cell r="N10">
            <v>0.058772490090014</v>
          </cell>
          <cell r="O10">
            <v>-0.095</v>
          </cell>
          <cell r="P10">
            <v>-0.13</v>
          </cell>
        </row>
        <row r="10">
          <cell r="R10">
            <v>-0.05</v>
          </cell>
          <cell r="S10">
            <v>150</v>
          </cell>
        </row>
        <row r="11">
          <cell r="D11">
            <v>37012</v>
          </cell>
          <cell r="E11">
            <v>5.98</v>
          </cell>
          <cell r="F11">
            <v>-0.445</v>
          </cell>
          <cell r="G11">
            <v>-0.105</v>
          </cell>
          <cell r="H11">
            <v>-0.57</v>
          </cell>
          <cell r="I11">
            <v>-0.25</v>
          </cell>
          <cell r="J11">
            <v>0.895</v>
          </cell>
          <cell r="K11">
            <v>0.545</v>
          </cell>
          <cell r="L11">
            <v>0.995</v>
          </cell>
          <cell r="M11">
            <v>0.0025</v>
          </cell>
          <cell r="N11">
            <v>0.05783267509894</v>
          </cell>
          <cell r="O11">
            <v>-0.095</v>
          </cell>
          <cell r="P11">
            <v>-0.115</v>
          </cell>
        </row>
        <row r="11">
          <cell r="R11">
            <v>-0.04</v>
          </cell>
          <cell r="S11">
            <v>150</v>
          </cell>
        </row>
        <row r="12">
          <cell r="D12">
            <v>37043</v>
          </cell>
          <cell r="E12">
            <v>5.955</v>
          </cell>
          <cell r="F12">
            <v>-0.445</v>
          </cell>
          <cell r="G12">
            <v>-0.125</v>
          </cell>
          <cell r="H12">
            <v>-0.57</v>
          </cell>
          <cell r="I12">
            <v>-0.25</v>
          </cell>
          <cell r="J12">
            <v>1.385</v>
          </cell>
          <cell r="K12">
            <v>1.035</v>
          </cell>
          <cell r="L12">
            <v>1.485</v>
          </cell>
          <cell r="M12">
            <v>0.0025</v>
          </cell>
          <cell r="N12">
            <v>0.057011876280828</v>
          </cell>
          <cell r="O12">
            <v>-0.095</v>
          </cell>
          <cell r="P12">
            <v>-0.11</v>
          </cell>
        </row>
        <row r="12">
          <cell r="R12">
            <v>-0.04</v>
          </cell>
          <cell r="S12">
            <v>215</v>
          </cell>
        </row>
        <row r="13">
          <cell r="D13">
            <v>37073</v>
          </cell>
          <cell r="E13">
            <v>5.95</v>
          </cell>
          <cell r="F13">
            <v>-0.44</v>
          </cell>
          <cell r="G13">
            <v>-0.03</v>
          </cell>
          <cell r="H13">
            <v>-0.78</v>
          </cell>
          <cell r="I13">
            <v>-0.25</v>
          </cell>
          <cell r="J13">
            <v>1.96</v>
          </cell>
          <cell r="K13">
            <v>1.51</v>
          </cell>
          <cell r="L13">
            <v>1.86</v>
          </cell>
          <cell r="M13">
            <v>0.0025</v>
          </cell>
          <cell r="N13">
            <v>0.056305644877231</v>
          </cell>
          <cell r="O13">
            <v>-0.095</v>
          </cell>
          <cell r="P13">
            <v>-0.11</v>
          </cell>
        </row>
        <row r="13">
          <cell r="R13">
            <v>-0.01</v>
          </cell>
          <cell r="S13">
            <v>285</v>
          </cell>
        </row>
        <row r="14">
          <cell r="D14">
            <v>37104</v>
          </cell>
          <cell r="E14">
            <v>5.945</v>
          </cell>
          <cell r="F14">
            <v>-0.44</v>
          </cell>
          <cell r="G14">
            <v>0.01</v>
          </cell>
          <cell r="H14">
            <v>-0.78</v>
          </cell>
          <cell r="I14">
            <v>-0.25</v>
          </cell>
          <cell r="J14">
            <v>2.07</v>
          </cell>
          <cell r="K14">
            <v>1.62</v>
          </cell>
          <cell r="L14">
            <v>1.97</v>
          </cell>
          <cell r="M14">
            <v>0.0025</v>
          </cell>
          <cell r="N14">
            <v>0.055744367071771</v>
          </cell>
          <cell r="O14">
            <v>-0.095</v>
          </cell>
          <cell r="P14">
            <v>-0.11</v>
          </cell>
        </row>
        <row r="14">
          <cell r="R14">
            <v>0.02</v>
          </cell>
          <cell r="S14">
            <v>295</v>
          </cell>
        </row>
        <row r="15">
          <cell r="D15">
            <v>37135</v>
          </cell>
          <cell r="E15">
            <v>5.913</v>
          </cell>
          <cell r="F15">
            <v>-0.44</v>
          </cell>
          <cell r="G15">
            <v>0.01</v>
          </cell>
          <cell r="H15">
            <v>-0.78</v>
          </cell>
          <cell r="I15">
            <v>-0.25</v>
          </cell>
          <cell r="J15">
            <v>1.97</v>
          </cell>
          <cell r="K15">
            <v>1.52</v>
          </cell>
          <cell r="L15">
            <v>1.87</v>
          </cell>
          <cell r="M15">
            <v>0.0025</v>
          </cell>
          <cell r="N15">
            <v>0.055183089371203</v>
          </cell>
          <cell r="O15">
            <v>-0.095</v>
          </cell>
          <cell r="P15">
            <v>-0.105</v>
          </cell>
        </row>
        <row r="15">
          <cell r="R15">
            <v>0.02</v>
          </cell>
          <cell r="S15">
            <v>275</v>
          </cell>
        </row>
        <row r="16">
          <cell r="D16">
            <v>37165</v>
          </cell>
          <cell r="E16">
            <v>5.915</v>
          </cell>
          <cell r="F16">
            <v>-0.475</v>
          </cell>
          <cell r="G16">
            <v>-0.01</v>
          </cell>
          <cell r="H16">
            <v>-0.72</v>
          </cell>
          <cell r="I16">
            <v>-0.25</v>
          </cell>
          <cell r="J16">
            <v>0.95</v>
          </cell>
          <cell r="K16">
            <v>0.55</v>
          </cell>
          <cell r="L16">
            <v>1</v>
          </cell>
          <cell r="M16">
            <v>0.0025</v>
          </cell>
          <cell r="N16">
            <v>0.05472868752791</v>
          </cell>
          <cell r="O16">
            <v>-0.095</v>
          </cell>
          <cell r="P16">
            <v>-0.1</v>
          </cell>
        </row>
        <row r="16">
          <cell r="R16">
            <v>0.015</v>
          </cell>
          <cell r="S16">
            <v>140</v>
          </cell>
        </row>
        <row r="17">
          <cell r="D17">
            <v>37196</v>
          </cell>
          <cell r="E17">
            <v>6.02</v>
          </cell>
          <cell r="F17">
            <v>-0.3</v>
          </cell>
          <cell r="G17">
            <v>-0.03</v>
          </cell>
          <cell r="H17">
            <v>-0.38</v>
          </cell>
          <cell r="I17">
            <v>-0.175</v>
          </cell>
          <cell r="J17">
            <v>1.11</v>
          </cell>
          <cell r="K17">
            <v>1.01</v>
          </cell>
          <cell r="L17">
            <v>1.44</v>
          </cell>
          <cell r="M17">
            <v>0.005</v>
          </cell>
          <cell r="N17">
            <v>0.054403015244778</v>
          </cell>
          <cell r="O17">
            <v>0.838</v>
          </cell>
          <cell r="P17">
            <v>-0.12</v>
          </cell>
        </row>
        <row r="17">
          <cell r="R17">
            <v>-0.03</v>
          </cell>
          <cell r="S17">
            <v>110</v>
          </cell>
        </row>
        <row r="18">
          <cell r="D18">
            <v>37226</v>
          </cell>
          <cell r="E18">
            <v>6.16</v>
          </cell>
          <cell r="F18">
            <v>-0.3</v>
          </cell>
          <cell r="G18">
            <v>-0.03</v>
          </cell>
          <cell r="H18">
            <v>-0.38</v>
          </cell>
          <cell r="I18">
            <v>-0.175</v>
          </cell>
          <cell r="J18">
            <v>1.11</v>
          </cell>
          <cell r="K18">
            <v>1.01</v>
          </cell>
          <cell r="L18">
            <v>1.44</v>
          </cell>
          <cell r="M18">
            <v>0.005</v>
          </cell>
          <cell r="N18">
            <v>0.054087848552812</v>
          </cell>
          <cell r="O18">
            <v>0.943</v>
          </cell>
          <cell r="P18">
            <v>-0.1225</v>
          </cell>
        </row>
        <row r="18">
          <cell r="R18">
            <v>-0.03</v>
          </cell>
          <cell r="S18">
            <v>95</v>
          </cell>
        </row>
        <row r="19">
          <cell r="D19">
            <v>37257</v>
          </cell>
          <cell r="E19">
            <v>6.17</v>
          </cell>
          <cell r="F19">
            <v>-0.3</v>
          </cell>
          <cell r="G19">
            <v>-0.03</v>
          </cell>
          <cell r="H19">
            <v>-0.38</v>
          </cell>
          <cell r="I19">
            <v>-0.175</v>
          </cell>
          <cell r="J19">
            <v>1.1025</v>
          </cell>
          <cell r="K19">
            <v>1.0025</v>
          </cell>
          <cell r="L19">
            <v>1.4325</v>
          </cell>
          <cell r="M19">
            <v>0.005</v>
          </cell>
          <cell r="N19">
            <v>0.053878762756754</v>
          </cell>
          <cell r="O19">
            <v>0.963</v>
          </cell>
          <cell r="P19">
            <v>-0.125</v>
          </cell>
        </row>
        <row r="19">
          <cell r="R19">
            <v>-0.03</v>
          </cell>
          <cell r="S19">
            <v>95</v>
          </cell>
        </row>
        <row r="20">
          <cell r="D20">
            <v>37288</v>
          </cell>
          <cell r="E20">
            <v>5.93</v>
          </cell>
          <cell r="F20">
            <v>-0.3</v>
          </cell>
          <cell r="G20">
            <v>-0.03</v>
          </cell>
          <cell r="H20">
            <v>-0.38</v>
          </cell>
          <cell r="I20">
            <v>-0.175</v>
          </cell>
          <cell r="J20">
            <v>1.1025</v>
          </cell>
          <cell r="K20">
            <v>1.0025</v>
          </cell>
          <cell r="L20">
            <v>1.4325</v>
          </cell>
          <cell r="M20">
            <v>0.005</v>
          </cell>
          <cell r="N20">
            <v>0.053831104318852</v>
          </cell>
          <cell r="O20">
            <v>0.858</v>
          </cell>
          <cell r="P20">
            <v>-0.1175</v>
          </cell>
        </row>
        <row r="20">
          <cell r="R20">
            <v>-0.03</v>
          </cell>
          <cell r="S20">
            <v>85</v>
          </cell>
        </row>
        <row r="21">
          <cell r="D21">
            <v>37316</v>
          </cell>
          <cell r="E21">
            <v>5.6</v>
          </cell>
          <cell r="F21">
            <v>-0.3</v>
          </cell>
          <cell r="G21">
            <v>-0.03</v>
          </cell>
          <cell r="H21">
            <v>-0.38</v>
          </cell>
          <cell r="I21">
            <v>-0.175</v>
          </cell>
          <cell r="J21">
            <v>1.1025</v>
          </cell>
          <cell r="K21">
            <v>1.0025</v>
          </cell>
          <cell r="L21">
            <v>1.4325</v>
          </cell>
          <cell r="M21">
            <v>0.005</v>
          </cell>
          <cell r="N21">
            <v>0.053788057988494</v>
          </cell>
          <cell r="O21">
            <v>0.648</v>
          </cell>
          <cell r="P21">
            <v>-0.115</v>
          </cell>
        </row>
        <row r="21">
          <cell r="R21">
            <v>-0.03</v>
          </cell>
          <cell r="S21">
            <v>75</v>
          </cell>
        </row>
        <row r="22">
          <cell r="D22">
            <v>37347</v>
          </cell>
          <cell r="E22">
            <v>4.76</v>
          </cell>
          <cell r="F22">
            <v>-0.325</v>
          </cell>
          <cell r="G22">
            <v>-0.03</v>
          </cell>
          <cell r="H22">
            <v>-0.64</v>
          </cell>
          <cell r="I22">
            <v>-0.415</v>
          </cell>
          <cell r="J22">
            <v>1.055</v>
          </cell>
          <cell r="K22">
            <v>0.655</v>
          </cell>
          <cell r="L22">
            <v>1.155</v>
          </cell>
          <cell r="M22">
            <v>0.0035</v>
          </cell>
          <cell r="N22">
            <v>0.053755590881473</v>
          </cell>
          <cell r="O22">
            <v>-0.1</v>
          </cell>
          <cell r="P22">
            <v>-0.12</v>
          </cell>
        </row>
        <row r="22">
          <cell r="R22">
            <v>-0.03</v>
          </cell>
          <cell r="S22">
            <v>75</v>
          </cell>
        </row>
        <row r="23">
          <cell r="D23">
            <v>37377</v>
          </cell>
          <cell r="E23">
            <v>4.565</v>
          </cell>
          <cell r="F23">
            <v>-0.325</v>
          </cell>
          <cell r="G23">
            <v>-0.03</v>
          </cell>
          <cell r="H23">
            <v>-0.64</v>
          </cell>
          <cell r="I23">
            <v>-0.415</v>
          </cell>
          <cell r="J23">
            <v>1.055</v>
          </cell>
          <cell r="K23">
            <v>0.655</v>
          </cell>
          <cell r="L23">
            <v>1.155</v>
          </cell>
          <cell r="M23">
            <v>0.0035</v>
          </cell>
          <cell r="N23">
            <v>0.053742840959371</v>
          </cell>
          <cell r="O23">
            <v>-0.1</v>
          </cell>
          <cell r="P23">
            <v>-0.12</v>
          </cell>
        </row>
        <row r="23">
          <cell r="R23">
            <v>-0.03</v>
          </cell>
          <cell r="S23">
            <v>80</v>
          </cell>
        </row>
        <row r="24">
          <cell r="D24">
            <v>37408</v>
          </cell>
          <cell r="E24">
            <v>4.545</v>
          </cell>
          <cell r="F24">
            <v>-0.325</v>
          </cell>
          <cell r="G24">
            <v>-0.03</v>
          </cell>
          <cell r="H24">
            <v>-0.64</v>
          </cell>
          <cell r="I24">
            <v>-0.415</v>
          </cell>
          <cell r="J24">
            <v>1.055</v>
          </cell>
          <cell r="K24">
            <v>0.655</v>
          </cell>
          <cell r="L24">
            <v>1.155</v>
          </cell>
          <cell r="M24">
            <v>0.0035</v>
          </cell>
          <cell r="N24">
            <v>0.053729666039922</v>
          </cell>
          <cell r="O24">
            <v>-0.1</v>
          </cell>
          <cell r="P24">
            <v>-0.12</v>
          </cell>
        </row>
        <row r="24">
          <cell r="R24">
            <v>-0.03</v>
          </cell>
          <cell r="S24">
            <v>105</v>
          </cell>
        </row>
        <row r="25">
          <cell r="D25">
            <v>37438</v>
          </cell>
          <cell r="E25">
            <v>4.55</v>
          </cell>
          <cell r="F25">
            <v>-0.325</v>
          </cell>
          <cell r="G25">
            <v>-0.03</v>
          </cell>
          <cell r="H25">
            <v>-0.64</v>
          </cell>
          <cell r="I25">
            <v>-0.415</v>
          </cell>
          <cell r="J25">
            <v>1.74</v>
          </cell>
          <cell r="K25">
            <v>1.34</v>
          </cell>
          <cell r="L25">
            <v>1.84</v>
          </cell>
          <cell r="M25">
            <v>0.0035</v>
          </cell>
          <cell r="N25">
            <v>0.053744677040493</v>
          </cell>
          <cell r="O25">
            <v>-0.1</v>
          </cell>
          <cell r="P25">
            <v>-0.12</v>
          </cell>
        </row>
        <row r="25">
          <cell r="R25">
            <v>-0.03</v>
          </cell>
          <cell r="S25">
            <v>165</v>
          </cell>
        </row>
        <row r="26">
          <cell r="D26">
            <v>37469</v>
          </cell>
          <cell r="E26">
            <v>4.55</v>
          </cell>
          <cell r="F26">
            <v>-0.325</v>
          </cell>
          <cell r="G26">
            <v>-0.03</v>
          </cell>
          <cell r="H26">
            <v>-0.64</v>
          </cell>
          <cell r="I26">
            <v>-0.415</v>
          </cell>
          <cell r="J26">
            <v>1.74</v>
          </cell>
          <cell r="K26">
            <v>1.34</v>
          </cell>
          <cell r="L26">
            <v>1.84</v>
          </cell>
          <cell r="M26">
            <v>0.0035</v>
          </cell>
          <cell r="N26">
            <v>0.053805762206028</v>
          </cell>
          <cell r="O26">
            <v>-0.1</v>
          </cell>
          <cell r="P26">
            <v>-0.12</v>
          </cell>
        </row>
        <row r="26">
          <cell r="R26">
            <v>-0.03</v>
          </cell>
          <cell r="S26">
            <v>175</v>
          </cell>
        </row>
        <row r="27">
          <cell r="D27">
            <v>37500</v>
          </cell>
          <cell r="E27">
            <v>4.55</v>
          </cell>
          <cell r="F27">
            <v>-0.325</v>
          </cell>
          <cell r="G27">
            <v>-0.03</v>
          </cell>
          <cell r="H27">
            <v>-0.64</v>
          </cell>
          <cell r="I27">
            <v>-0.415</v>
          </cell>
          <cell r="J27">
            <v>1.74</v>
          </cell>
          <cell r="K27">
            <v>1.34</v>
          </cell>
          <cell r="L27">
            <v>1.84</v>
          </cell>
          <cell r="M27">
            <v>0.0035</v>
          </cell>
          <cell r="N27">
            <v>0.053866847372806</v>
          </cell>
          <cell r="O27">
            <v>-0.1</v>
          </cell>
          <cell r="P27">
            <v>-0.12</v>
          </cell>
        </row>
        <row r="27">
          <cell r="R27">
            <v>-0.03</v>
          </cell>
          <cell r="S27">
            <v>155</v>
          </cell>
        </row>
        <row r="28">
          <cell r="D28">
            <v>37530</v>
          </cell>
          <cell r="E28">
            <v>4.58</v>
          </cell>
          <cell r="F28">
            <v>-0.325</v>
          </cell>
          <cell r="G28">
            <v>-0.03</v>
          </cell>
          <cell r="H28">
            <v>-0.64</v>
          </cell>
          <cell r="I28">
            <v>-0.415</v>
          </cell>
          <cell r="J28">
            <v>1.14</v>
          </cell>
          <cell r="K28">
            <v>0.74</v>
          </cell>
          <cell r="L28">
            <v>1.24</v>
          </cell>
          <cell r="M28">
            <v>0.0035</v>
          </cell>
          <cell r="N28">
            <v>0.053939308058023</v>
          </cell>
          <cell r="O28">
            <v>-0.1</v>
          </cell>
          <cell r="P28">
            <v>-0.12</v>
          </cell>
        </row>
        <row r="28">
          <cell r="R28">
            <v>-0.03</v>
          </cell>
          <cell r="S28">
            <v>100</v>
          </cell>
        </row>
        <row r="29">
          <cell r="D29">
            <v>37561</v>
          </cell>
          <cell r="E29">
            <v>4.685</v>
          </cell>
          <cell r="F29">
            <v>-0.21</v>
          </cell>
          <cell r="G29">
            <v>-0.03</v>
          </cell>
          <cell r="H29">
            <v>-0.25</v>
          </cell>
          <cell r="I29">
            <v>-0.25</v>
          </cell>
          <cell r="J29">
            <v>0.85</v>
          </cell>
          <cell r="K29">
            <v>0.85</v>
          </cell>
          <cell r="L29">
            <v>1.005</v>
          </cell>
          <cell r="M29">
            <v>0.006</v>
          </cell>
          <cell r="N29">
            <v>0.054033297996285</v>
          </cell>
          <cell r="O29">
            <v>0.254</v>
          </cell>
          <cell r="P29">
            <v>-0.13</v>
          </cell>
        </row>
        <row r="29">
          <cell r="R29">
            <v>-0.03</v>
          </cell>
          <cell r="S29">
            <v>70</v>
          </cell>
        </row>
        <row r="30">
          <cell r="D30">
            <v>37591</v>
          </cell>
          <cell r="E30">
            <v>4.785</v>
          </cell>
          <cell r="F30">
            <v>-0.21</v>
          </cell>
          <cell r="G30">
            <v>-0.03</v>
          </cell>
          <cell r="H30">
            <v>-0.25</v>
          </cell>
          <cell r="I30">
            <v>-0.25</v>
          </cell>
          <cell r="J30">
            <v>0.85</v>
          </cell>
          <cell r="K30">
            <v>0.85</v>
          </cell>
          <cell r="L30">
            <v>1.005</v>
          </cell>
          <cell r="M30">
            <v>0.006</v>
          </cell>
          <cell r="N30">
            <v>0.054124256003858</v>
          </cell>
          <cell r="O30">
            <v>0.314</v>
          </cell>
          <cell r="P30">
            <v>-0.1325</v>
          </cell>
        </row>
        <row r="30">
          <cell r="R30">
            <v>-0.03</v>
          </cell>
          <cell r="S30">
            <v>55</v>
          </cell>
        </row>
        <row r="31">
          <cell r="D31">
            <v>37622</v>
          </cell>
          <cell r="E31">
            <v>4.824</v>
          </cell>
          <cell r="F31">
            <v>-0.21</v>
          </cell>
          <cell r="G31">
            <v>-0.03</v>
          </cell>
          <cell r="H31">
            <v>-0.25</v>
          </cell>
          <cell r="I31">
            <v>-0.25</v>
          </cell>
          <cell r="J31">
            <v>0.85</v>
          </cell>
          <cell r="K31">
            <v>0.85</v>
          </cell>
          <cell r="L31">
            <v>1.005</v>
          </cell>
          <cell r="M31">
            <v>0.005</v>
          </cell>
          <cell r="N31">
            <v>0.054233388046578</v>
          </cell>
          <cell r="O31">
            <v>0.394</v>
          </cell>
          <cell r="P31">
            <v>-0.135</v>
          </cell>
        </row>
        <row r="31">
          <cell r="R31">
            <v>-0.03</v>
          </cell>
          <cell r="S31">
            <v>69.3002</v>
          </cell>
        </row>
        <row r="32">
          <cell r="D32">
            <v>37653</v>
          </cell>
          <cell r="E32">
            <v>4.649</v>
          </cell>
          <cell r="F32">
            <v>-0.21</v>
          </cell>
          <cell r="G32">
            <v>-0.03</v>
          </cell>
          <cell r="H32">
            <v>-0.25</v>
          </cell>
          <cell r="I32">
            <v>-0.25</v>
          </cell>
          <cell r="J32">
            <v>0.85</v>
          </cell>
          <cell r="K32">
            <v>0.85</v>
          </cell>
          <cell r="L32">
            <v>1.005</v>
          </cell>
          <cell r="M32">
            <v>0.005</v>
          </cell>
          <cell r="N32">
            <v>0.054360906928128</v>
          </cell>
          <cell r="O32">
            <v>0.254</v>
          </cell>
          <cell r="P32">
            <v>-0.1275</v>
          </cell>
        </row>
        <row r="32">
          <cell r="R32">
            <v>-0.03</v>
          </cell>
          <cell r="S32">
            <v>59.3002</v>
          </cell>
        </row>
        <row r="33">
          <cell r="D33">
            <v>37681</v>
          </cell>
          <cell r="E33">
            <v>4.399</v>
          </cell>
          <cell r="F33">
            <v>-0.21</v>
          </cell>
          <cell r="G33">
            <v>-0.03</v>
          </cell>
          <cell r="H33">
            <v>-0.25</v>
          </cell>
          <cell r="I33">
            <v>-0.25</v>
          </cell>
          <cell r="J33">
            <v>0.85</v>
          </cell>
          <cell r="K33">
            <v>0.85</v>
          </cell>
          <cell r="L33">
            <v>1.005</v>
          </cell>
          <cell r="M33">
            <v>0.005</v>
          </cell>
          <cell r="N33">
            <v>0.054476085277412</v>
          </cell>
          <cell r="O33">
            <v>0.034</v>
          </cell>
          <cell r="P33">
            <v>-0.125</v>
          </cell>
        </row>
        <row r="33">
          <cell r="R33">
            <v>-0.03</v>
          </cell>
          <cell r="S33">
            <v>49.3002</v>
          </cell>
        </row>
        <row r="34">
          <cell r="D34">
            <v>37712</v>
          </cell>
          <cell r="E34">
            <v>4.096</v>
          </cell>
          <cell r="F34">
            <v>-0.255</v>
          </cell>
          <cell r="G34">
            <v>-0.03</v>
          </cell>
          <cell r="H34">
            <v>-0.345</v>
          </cell>
          <cell r="I34">
            <v>-0.38</v>
          </cell>
          <cell r="J34">
            <v>0.9</v>
          </cell>
          <cell r="K34">
            <v>0.12</v>
          </cell>
          <cell r="L34">
            <v>1.055</v>
          </cell>
          <cell r="M34">
            <v>0.005</v>
          </cell>
          <cell r="N34">
            <v>0.054592937768971</v>
          </cell>
          <cell r="O34">
            <v>-0.125</v>
          </cell>
          <cell r="P34">
            <v>-0.13</v>
          </cell>
        </row>
        <row r="34">
          <cell r="R34">
            <v>-0.03</v>
          </cell>
          <cell r="S34">
            <v>49.1671</v>
          </cell>
        </row>
        <row r="35">
          <cell r="D35">
            <v>37742</v>
          </cell>
          <cell r="E35">
            <v>4.021</v>
          </cell>
          <cell r="F35">
            <v>-0.255</v>
          </cell>
          <cell r="G35">
            <v>-0.03</v>
          </cell>
          <cell r="H35">
            <v>-0.345</v>
          </cell>
          <cell r="I35">
            <v>-0.38</v>
          </cell>
          <cell r="J35">
            <v>0.9</v>
          </cell>
          <cell r="K35">
            <v>0.12</v>
          </cell>
          <cell r="L35">
            <v>1.055</v>
          </cell>
          <cell r="M35">
            <v>0.005</v>
          </cell>
          <cell r="N35">
            <v>0.054691573946263</v>
          </cell>
          <cell r="O35">
            <v>-0.125</v>
          </cell>
          <cell r="P35">
            <v>-0.13</v>
          </cell>
        </row>
        <row r="35">
          <cell r="R35">
            <v>-0.03</v>
          </cell>
          <cell r="S35">
            <v>54.1671</v>
          </cell>
        </row>
        <row r="36">
          <cell r="D36">
            <v>37773</v>
          </cell>
          <cell r="E36">
            <v>4.025</v>
          </cell>
          <cell r="F36">
            <v>-0.255</v>
          </cell>
          <cell r="G36">
            <v>-0.03</v>
          </cell>
          <cell r="H36">
            <v>-0.345</v>
          </cell>
          <cell r="I36">
            <v>-0.38</v>
          </cell>
          <cell r="J36">
            <v>0.9</v>
          </cell>
          <cell r="K36">
            <v>0.12</v>
          </cell>
          <cell r="L36">
            <v>1.055</v>
          </cell>
          <cell r="M36">
            <v>0.005</v>
          </cell>
          <cell r="N36">
            <v>0.054793497999536</v>
          </cell>
          <cell r="O36">
            <v>-0.125</v>
          </cell>
          <cell r="P36">
            <v>-0.13</v>
          </cell>
        </row>
        <row r="36">
          <cell r="R36">
            <v>-0.03</v>
          </cell>
          <cell r="S36">
            <v>79.1671</v>
          </cell>
        </row>
        <row r="37">
          <cell r="D37">
            <v>37803</v>
          </cell>
          <cell r="E37">
            <v>4.04</v>
          </cell>
          <cell r="F37">
            <v>-0.255</v>
          </cell>
          <cell r="G37">
            <v>-0.03</v>
          </cell>
          <cell r="H37">
            <v>-0.345</v>
          </cell>
          <cell r="I37">
            <v>-0.38</v>
          </cell>
          <cell r="J37">
            <v>0.9</v>
          </cell>
          <cell r="K37">
            <v>0.12</v>
          </cell>
          <cell r="L37">
            <v>1.055</v>
          </cell>
          <cell r="M37">
            <v>0.005</v>
          </cell>
          <cell r="N37">
            <v>0.054890652128645</v>
          </cell>
          <cell r="O37">
            <v>-0.125</v>
          </cell>
          <cell r="P37">
            <v>-0.13</v>
          </cell>
        </row>
        <row r="37">
          <cell r="R37">
            <v>-0.03</v>
          </cell>
          <cell r="S37">
            <v>122.8405</v>
          </cell>
        </row>
        <row r="38">
          <cell r="D38">
            <v>37834</v>
          </cell>
          <cell r="E38">
            <v>4.04</v>
          </cell>
          <cell r="F38">
            <v>-0.255</v>
          </cell>
          <cell r="G38">
            <v>-0.03</v>
          </cell>
          <cell r="H38">
            <v>-0.345</v>
          </cell>
          <cell r="I38">
            <v>-0.38</v>
          </cell>
          <cell r="J38">
            <v>0.9</v>
          </cell>
          <cell r="K38">
            <v>0.12</v>
          </cell>
          <cell r="L38">
            <v>1.055</v>
          </cell>
          <cell r="M38">
            <v>0.005</v>
          </cell>
          <cell r="N38">
            <v>0.054988916546659</v>
          </cell>
          <cell r="O38">
            <v>-0.125</v>
          </cell>
          <cell r="P38">
            <v>-0.13</v>
          </cell>
        </row>
        <row r="38">
          <cell r="R38">
            <v>-0.03</v>
          </cell>
          <cell r="S38">
            <v>132.8405</v>
          </cell>
        </row>
        <row r="39">
          <cell r="D39">
            <v>37865</v>
          </cell>
          <cell r="E39">
            <v>4.061</v>
          </cell>
          <cell r="F39">
            <v>-0.255</v>
          </cell>
          <cell r="G39">
            <v>-0.03</v>
          </cell>
          <cell r="H39">
            <v>-0.345</v>
          </cell>
          <cell r="I39">
            <v>-0.38</v>
          </cell>
          <cell r="J39">
            <v>0.9</v>
          </cell>
          <cell r="K39">
            <v>0.12</v>
          </cell>
          <cell r="L39">
            <v>1.055</v>
          </cell>
          <cell r="M39">
            <v>0.005</v>
          </cell>
          <cell r="N39">
            <v>0.055087180967889</v>
          </cell>
          <cell r="O39">
            <v>-0.125</v>
          </cell>
          <cell r="P39">
            <v>-0.13</v>
          </cell>
        </row>
        <row r="39">
          <cell r="R39">
            <v>-0.03</v>
          </cell>
          <cell r="S39">
            <v>112.8405</v>
          </cell>
        </row>
        <row r="40">
          <cell r="D40">
            <v>37895</v>
          </cell>
          <cell r="E40">
            <v>4.086</v>
          </cell>
          <cell r="F40">
            <v>-0.255</v>
          </cell>
          <cell r="G40">
            <v>-0.03</v>
          </cell>
          <cell r="H40">
            <v>-0.345</v>
          </cell>
          <cell r="I40">
            <v>-0.38</v>
          </cell>
          <cell r="J40">
            <v>0.9</v>
          </cell>
          <cell r="K40">
            <v>0.12</v>
          </cell>
          <cell r="L40">
            <v>1.055</v>
          </cell>
          <cell r="M40">
            <v>0.005</v>
          </cell>
          <cell r="N40">
            <v>0.055181054175612</v>
          </cell>
          <cell r="O40">
            <v>-0.125</v>
          </cell>
          <cell r="P40">
            <v>-0.13</v>
          </cell>
        </row>
        <row r="40">
          <cell r="R40">
            <v>-0.03</v>
          </cell>
          <cell r="S40">
            <v>77.0359</v>
          </cell>
        </row>
        <row r="41">
          <cell r="D41">
            <v>37926</v>
          </cell>
          <cell r="E41">
            <v>4.221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0.65</v>
          </cell>
          <cell r="K41">
            <v>0.6</v>
          </cell>
          <cell r="L41">
            <v>0.805</v>
          </cell>
          <cell r="M41">
            <v>0.005</v>
          </cell>
          <cell r="N41">
            <v>0.055276523511086</v>
          </cell>
          <cell r="O41">
            <v>0.064</v>
          </cell>
          <cell r="P41">
            <v>-0.14</v>
          </cell>
        </row>
        <row r="41">
          <cell r="R41">
            <v>-0.02</v>
          </cell>
          <cell r="S41">
            <v>47.0359</v>
          </cell>
        </row>
        <row r="42">
          <cell r="D42">
            <v>37956</v>
          </cell>
          <cell r="E42">
            <v>4.346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0.65</v>
          </cell>
          <cell r="K42">
            <v>0.6</v>
          </cell>
          <cell r="L42">
            <v>0.805</v>
          </cell>
          <cell r="M42">
            <v>0.005</v>
          </cell>
          <cell r="N42">
            <v>0.055368913193466</v>
          </cell>
          <cell r="O42">
            <v>0.144</v>
          </cell>
          <cell r="P42">
            <v>-0.1425</v>
          </cell>
        </row>
        <row r="42">
          <cell r="R42">
            <v>-0.02</v>
          </cell>
          <cell r="S42">
            <v>32.0359</v>
          </cell>
        </row>
        <row r="43">
          <cell r="D43">
            <v>37987</v>
          </cell>
          <cell r="E43">
            <v>4.385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0.65</v>
          </cell>
          <cell r="K43">
            <v>0.6</v>
          </cell>
          <cell r="L43">
            <v>0.805</v>
          </cell>
          <cell r="M43">
            <v>0.005</v>
          </cell>
          <cell r="N43">
            <v>0.055469900131818</v>
          </cell>
          <cell r="O43">
            <v>0.224</v>
          </cell>
          <cell r="P43">
            <v>-0.145</v>
          </cell>
        </row>
        <row r="43">
          <cell r="R43">
            <v>-0.02</v>
          </cell>
          <cell r="S43">
            <v>57.106</v>
          </cell>
        </row>
        <row r="44">
          <cell r="D44">
            <v>38018</v>
          </cell>
          <cell r="E44">
            <v>4.279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0.65</v>
          </cell>
          <cell r="K44">
            <v>0.6</v>
          </cell>
          <cell r="L44">
            <v>0.805</v>
          </cell>
          <cell r="M44">
            <v>0.005</v>
          </cell>
          <cell r="N44">
            <v>0.055576772510473</v>
          </cell>
          <cell r="O44">
            <v>0.084</v>
          </cell>
          <cell r="P44">
            <v>-0.1375</v>
          </cell>
        </row>
        <row r="44">
          <cell r="R44">
            <v>-0.02</v>
          </cell>
          <cell r="S44">
            <v>47.106</v>
          </cell>
        </row>
        <row r="45">
          <cell r="D45">
            <v>38047</v>
          </cell>
          <cell r="E45">
            <v>4.129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0.65</v>
          </cell>
          <cell r="K45">
            <v>0.6</v>
          </cell>
          <cell r="L45">
            <v>0.805</v>
          </cell>
          <cell r="M45">
            <v>0.005</v>
          </cell>
          <cell r="N45">
            <v>0.0556767499004</v>
          </cell>
          <cell r="O45">
            <v>-0.116</v>
          </cell>
          <cell r="P45">
            <v>-0.135</v>
          </cell>
        </row>
        <row r="45">
          <cell r="R45">
            <v>-0.02</v>
          </cell>
          <cell r="S45">
            <v>37.106</v>
          </cell>
        </row>
        <row r="46">
          <cell r="D46">
            <v>38078</v>
          </cell>
          <cell r="E46">
            <v>3.946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0.71</v>
          </cell>
          <cell r="K46">
            <v>0.12</v>
          </cell>
          <cell r="L46">
            <v>0.61</v>
          </cell>
          <cell r="M46">
            <v>0.005</v>
          </cell>
          <cell r="N46">
            <v>0.055772948996659</v>
          </cell>
          <cell r="O46">
            <v>-0.25</v>
          </cell>
          <cell r="P46">
            <v>-0.14</v>
          </cell>
        </row>
        <row r="46">
          <cell r="R46">
            <v>0</v>
          </cell>
          <cell r="S46">
            <v>36.6348</v>
          </cell>
        </row>
        <row r="47">
          <cell r="D47">
            <v>38108</v>
          </cell>
          <cell r="E47">
            <v>3.921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0.71</v>
          </cell>
          <cell r="K47">
            <v>0.12</v>
          </cell>
          <cell r="L47">
            <v>0.61</v>
          </cell>
          <cell r="M47">
            <v>0.005</v>
          </cell>
          <cell r="N47">
            <v>0.055855027309468</v>
          </cell>
          <cell r="O47">
            <v>-0.25</v>
          </cell>
          <cell r="P47">
            <v>-0.14</v>
          </cell>
        </row>
        <row r="47">
          <cell r="R47">
            <v>0</v>
          </cell>
          <cell r="S47">
            <v>41.6348</v>
          </cell>
        </row>
        <row r="48">
          <cell r="D48">
            <v>38139</v>
          </cell>
          <cell r="E48">
            <v>3.95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0.71</v>
          </cell>
          <cell r="K48">
            <v>0.12</v>
          </cell>
          <cell r="L48">
            <v>0.61</v>
          </cell>
          <cell r="M48">
            <v>0.005</v>
          </cell>
          <cell r="N48">
            <v>0.055939841568394</v>
          </cell>
          <cell r="O48">
            <v>-0.25</v>
          </cell>
          <cell r="P48">
            <v>-0.14</v>
          </cell>
        </row>
        <row r="48">
          <cell r="R48">
            <v>0</v>
          </cell>
          <cell r="S48">
            <v>66.6348</v>
          </cell>
        </row>
        <row r="49">
          <cell r="D49">
            <v>38169</v>
          </cell>
          <cell r="E49">
            <v>3.98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0.71</v>
          </cell>
          <cell r="K49">
            <v>0.12</v>
          </cell>
          <cell r="L49">
            <v>0.61</v>
          </cell>
          <cell r="M49">
            <v>0.005</v>
          </cell>
          <cell r="N49">
            <v>0.056020866413093</v>
          </cell>
          <cell r="O49">
            <v>-0.25</v>
          </cell>
          <cell r="P49">
            <v>-0.14</v>
          </cell>
        </row>
        <row r="49">
          <cell r="R49">
            <v>0</v>
          </cell>
          <cell r="S49">
            <v>89.2118</v>
          </cell>
        </row>
        <row r="50">
          <cell r="D50">
            <v>38200</v>
          </cell>
          <cell r="E50">
            <v>4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0.71</v>
          </cell>
          <cell r="K50">
            <v>0.12</v>
          </cell>
          <cell r="L50">
            <v>0.61</v>
          </cell>
          <cell r="M50">
            <v>0.005</v>
          </cell>
          <cell r="N50">
            <v>0.056103434408775</v>
          </cell>
          <cell r="O50">
            <v>-0.25</v>
          </cell>
          <cell r="P50">
            <v>-0.14</v>
          </cell>
        </row>
        <row r="50">
          <cell r="R50">
            <v>0</v>
          </cell>
          <cell r="S50">
            <v>99.2118</v>
          </cell>
        </row>
        <row r="51">
          <cell r="D51">
            <v>38231</v>
          </cell>
          <cell r="E51">
            <v>4.021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0.71</v>
          </cell>
          <cell r="K51">
            <v>0.12</v>
          </cell>
          <cell r="L51">
            <v>0.61</v>
          </cell>
          <cell r="M51">
            <v>0.005</v>
          </cell>
          <cell r="N51">
            <v>0.056186002406726</v>
          </cell>
          <cell r="O51">
            <v>-0.25</v>
          </cell>
          <cell r="P51">
            <v>-0.14</v>
          </cell>
        </row>
        <row r="51">
          <cell r="R51">
            <v>0</v>
          </cell>
          <cell r="S51">
            <v>79.2118</v>
          </cell>
        </row>
        <row r="52">
          <cell r="D52">
            <v>38261</v>
          </cell>
          <cell r="E52">
            <v>4.051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0.71</v>
          </cell>
          <cell r="K52">
            <v>0.12</v>
          </cell>
          <cell r="L52">
            <v>0.61</v>
          </cell>
          <cell r="M52">
            <v>0.005</v>
          </cell>
          <cell r="N52">
            <v>0.056265192721536</v>
          </cell>
          <cell r="O52">
            <v>-0.25</v>
          </cell>
          <cell r="P52">
            <v>-0.14</v>
          </cell>
        </row>
        <row r="52">
          <cell r="R52">
            <v>0</v>
          </cell>
          <cell r="S52">
            <v>67.8441</v>
          </cell>
        </row>
        <row r="53">
          <cell r="D53">
            <v>38292</v>
          </cell>
          <cell r="E53">
            <v>4.191</v>
          </cell>
          <cell r="F53">
            <v>-0.19</v>
          </cell>
          <cell r="G53">
            <v>0.01</v>
          </cell>
          <cell r="H53">
            <v>-0.29</v>
          </cell>
          <cell r="I53">
            <v>-0.35</v>
          </cell>
          <cell r="J53">
            <v>0.61</v>
          </cell>
          <cell r="K53">
            <v>0.56</v>
          </cell>
          <cell r="L53">
            <v>0.51</v>
          </cell>
          <cell r="M53">
            <v>0.005</v>
          </cell>
          <cell r="N53">
            <v>0.056346335433391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37.8441</v>
          </cell>
        </row>
        <row r="54">
          <cell r="D54">
            <v>38322</v>
          </cell>
          <cell r="E54">
            <v>4.316</v>
          </cell>
          <cell r="F54">
            <v>-0.19</v>
          </cell>
          <cell r="G54">
            <v>0.01</v>
          </cell>
          <cell r="H54">
            <v>-0.29</v>
          </cell>
          <cell r="I54">
            <v>-0.35</v>
          </cell>
          <cell r="J54">
            <v>0.61</v>
          </cell>
          <cell r="K54">
            <v>0.56</v>
          </cell>
          <cell r="L54">
            <v>0.51</v>
          </cell>
          <cell r="M54">
            <v>0.005</v>
          </cell>
          <cell r="N54">
            <v>0.056424860640498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22.8441</v>
          </cell>
        </row>
        <row r="55">
          <cell r="D55">
            <v>38353</v>
          </cell>
          <cell r="E55">
            <v>4.39</v>
          </cell>
          <cell r="F55">
            <v>-0.19</v>
          </cell>
          <cell r="G55">
            <v>0.01</v>
          </cell>
          <cell r="H55">
            <v>-0.29</v>
          </cell>
          <cell r="I55">
            <v>-0.35</v>
          </cell>
          <cell r="J55">
            <v>0.61</v>
          </cell>
          <cell r="K55">
            <v>0.56</v>
          </cell>
          <cell r="L55">
            <v>0.51</v>
          </cell>
          <cell r="M55">
            <v>0.005</v>
          </cell>
          <cell r="N55">
            <v>0.05651144686639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53.7587</v>
          </cell>
        </row>
        <row r="56">
          <cell r="D56">
            <v>38384</v>
          </cell>
          <cell r="E56">
            <v>4.284</v>
          </cell>
          <cell r="F56">
            <v>-0.19</v>
          </cell>
          <cell r="G56">
            <v>0.01</v>
          </cell>
          <cell r="H56">
            <v>-0.29</v>
          </cell>
          <cell r="I56">
            <v>-0.35</v>
          </cell>
          <cell r="J56">
            <v>0.61</v>
          </cell>
          <cell r="K56">
            <v>0.56</v>
          </cell>
          <cell r="L56">
            <v>0.51</v>
          </cell>
          <cell r="M56">
            <v>0.005</v>
          </cell>
          <cell r="N56">
            <v>0.056602515985275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43.7587</v>
          </cell>
        </row>
        <row r="57">
          <cell r="D57">
            <v>38412</v>
          </cell>
          <cell r="E57">
            <v>4.134</v>
          </cell>
          <cell r="F57">
            <v>-0.19</v>
          </cell>
          <cell r="G57">
            <v>0.01</v>
          </cell>
          <cell r="H57">
            <v>-0.29</v>
          </cell>
          <cell r="I57">
            <v>-0.35</v>
          </cell>
          <cell r="J57">
            <v>0.61</v>
          </cell>
          <cell r="K57">
            <v>0.56</v>
          </cell>
          <cell r="L57">
            <v>0.51</v>
          </cell>
          <cell r="M57">
            <v>0.005</v>
          </cell>
          <cell r="N57">
            <v>0.056684771966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33.7587</v>
          </cell>
        </row>
        <row r="58">
          <cell r="D58">
            <v>38443</v>
          </cell>
          <cell r="E58">
            <v>3.951</v>
          </cell>
          <cell r="F58">
            <v>-0.235</v>
          </cell>
          <cell r="G58">
            <v>0.01</v>
          </cell>
          <cell r="H58">
            <v>-0.355</v>
          </cell>
          <cell r="I58">
            <v>-0.44</v>
          </cell>
          <cell r="J58">
            <v>0.67</v>
          </cell>
          <cell r="K58">
            <v>0.12</v>
          </cell>
          <cell r="L58">
            <v>0.57</v>
          </cell>
          <cell r="M58">
            <v>0.005</v>
          </cell>
          <cell r="N58">
            <v>0.056762634420171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33.1069</v>
          </cell>
        </row>
        <row r="59">
          <cell r="D59">
            <v>38473</v>
          </cell>
          <cell r="E59">
            <v>3.926</v>
          </cell>
          <cell r="F59">
            <v>-0.235</v>
          </cell>
          <cell r="G59">
            <v>0.01</v>
          </cell>
          <cell r="H59">
            <v>-0.355</v>
          </cell>
          <cell r="I59">
            <v>-0.44</v>
          </cell>
          <cell r="J59">
            <v>0.67</v>
          </cell>
          <cell r="K59">
            <v>0.12</v>
          </cell>
          <cell r="L59">
            <v>0.57</v>
          </cell>
          <cell r="M59">
            <v>0.005</v>
          </cell>
          <cell r="N59">
            <v>0.056827459944157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38.1069</v>
          </cell>
        </row>
        <row r="60">
          <cell r="D60">
            <v>38504</v>
          </cell>
          <cell r="E60">
            <v>3.955</v>
          </cell>
          <cell r="F60">
            <v>-0.235</v>
          </cell>
          <cell r="G60">
            <v>0.01</v>
          </cell>
          <cell r="H60">
            <v>-0.355</v>
          </cell>
          <cell r="I60">
            <v>-0.44</v>
          </cell>
          <cell r="J60">
            <v>0.67</v>
          </cell>
          <cell r="K60">
            <v>0.12</v>
          </cell>
          <cell r="L60">
            <v>0.57</v>
          </cell>
          <cell r="M60">
            <v>0.005</v>
          </cell>
          <cell r="N60">
            <v>0.056894446320411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63.1069</v>
          </cell>
        </row>
        <row r="61">
          <cell r="D61">
            <v>38534</v>
          </cell>
          <cell r="E61">
            <v>3.985</v>
          </cell>
          <cell r="F61">
            <v>-0.235</v>
          </cell>
          <cell r="G61">
            <v>0.01</v>
          </cell>
          <cell r="H61">
            <v>-0.355</v>
          </cell>
          <cell r="I61">
            <v>-0.44</v>
          </cell>
          <cell r="J61">
            <v>0.67</v>
          </cell>
          <cell r="K61">
            <v>0.12</v>
          </cell>
          <cell r="L61">
            <v>0.57</v>
          </cell>
          <cell r="M61">
            <v>0.005</v>
          </cell>
          <cell r="N61">
            <v>0.056959271847239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76.3362</v>
          </cell>
        </row>
        <row r="62">
          <cell r="D62">
            <v>38565</v>
          </cell>
          <cell r="E62">
            <v>4.005</v>
          </cell>
          <cell r="F62">
            <v>-0.235</v>
          </cell>
          <cell r="G62">
            <v>0.01</v>
          </cell>
          <cell r="H62">
            <v>-0.355</v>
          </cell>
          <cell r="I62">
            <v>-0.44</v>
          </cell>
          <cell r="J62">
            <v>0.67</v>
          </cell>
          <cell r="K62">
            <v>0.12</v>
          </cell>
          <cell r="L62">
            <v>0.57</v>
          </cell>
          <cell r="M62">
            <v>0.005</v>
          </cell>
          <cell r="N62">
            <v>0.057026258226432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86.3362</v>
          </cell>
        </row>
        <row r="63">
          <cell r="D63">
            <v>38596</v>
          </cell>
          <cell r="E63">
            <v>4.026</v>
          </cell>
          <cell r="F63">
            <v>-0.235</v>
          </cell>
          <cell r="G63">
            <v>0.01</v>
          </cell>
          <cell r="H63">
            <v>-0.355</v>
          </cell>
          <cell r="I63">
            <v>-0.44</v>
          </cell>
          <cell r="J63">
            <v>0.67</v>
          </cell>
          <cell r="K63">
            <v>0.12</v>
          </cell>
          <cell r="L63">
            <v>0.57</v>
          </cell>
          <cell r="M63">
            <v>0.005</v>
          </cell>
          <cell r="N63">
            <v>0.057093244607117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66.3362</v>
          </cell>
        </row>
        <row r="64">
          <cell r="D64">
            <v>38626</v>
          </cell>
          <cell r="E64">
            <v>4.056</v>
          </cell>
          <cell r="F64">
            <v>-0.235</v>
          </cell>
          <cell r="G64">
            <v>0.01</v>
          </cell>
          <cell r="H64">
            <v>-0.355</v>
          </cell>
          <cell r="I64">
            <v>-0.44</v>
          </cell>
          <cell r="J64">
            <v>0.67</v>
          </cell>
          <cell r="K64">
            <v>0.12</v>
          </cell>
          <cell r="L64">
            <v>0.57</v>
          </cell>
          <cell r="M64">
            <v>0.005</v>
          </cell>
          <cell r="N64">
            <v>0.057158070138234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65.7448</v>
          </cell>
        </row>
        <row r="65">
          <cell r="D65">
            <v>38657</v>
          </cell>
          <cell r="E65">
            <v>4.196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0.52</v>
          </cell>
          <cell r="K65">
            <v>0.56</v>
          </cell>
          <cell r="L65">
            <v>0.42</v>
          </cell>
          <cell r="M65">
            <v>0.005</v>
          </cell>
          <cell r="N65">
            <v>0.057225056521857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35.7448</v>
          </cell>
        </row>
        <row r="66">
          <cell r="D66">
            <v>38687</v>
          </cell>
          <cell r="E66">
            <v>4.321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0.52</v>
          </cell>
          <cell r="K66">
            <v>0.56</v>
          </cell>
          <cell r="L66">
            <v>0.42</v>
          </cell>
          <cell r="M66">
            <v>0.005</v>
          </cell>
          <cell r="N66">
            <v>0.057289882055817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20.7448</v>
          </cell>
        </row>
        <row r="67">
          <cell r="D67">
            <v>38718</v>
          </cell>
          <cell r="E67">
            <v>4.415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0.52</v>
          </cell>
          <cell r="K67">
            <v>0.56</v>
          </cell>
          <cell r="L67">
            <v>0.42</v>
          </cell>
          <cell r="M67">
            <v>0.005</v>
          </cell>
          <cell r="N67">
            <v>0.057356868442378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53.6116</v>
          </cell>
        </row>
        <row r="68">
          <cell r="D68">
            <v>38749</v>
          </cell>
          <cell r="E68">
            <v>4.309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0.52</v>
          </cell>
          <cell r="K68">
            <v>0.56</v>
          </cell>
          <cell r="L68">
            <v>0.42</v>
          </cell>
          <cell r="M68">
            <v>0.005</v>
          </cell>
          <cell r="N68">
            <v>0.057423720292517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43.6116</v>
          </cell>
        </row>
        <row r="69">
          <cell r="D69">
            <v>38777</v>
          </cell>
          <cell r="E69">
            <v>4.159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0.52</v>
          </cell>
          <cell r="K69">
            <v>0.56</v>
          </cell>
          <cell r="L69">
            <v>0.42</v>
          </cell>
          <cell r="M69">
            <v>0.005</v>
          </cell>
          <cell r="N69">
            <v>0.057483972990723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33.6116</v>
          </cell>
        </row>
        <row r="70">
          <cell r="D70">
            <v>38808</v>
          </cell>
          <cell r="E70">
            <v>3.976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0.67</v>
          </cell>
          <cell r="K70">
            <v>0.12</v>
          </cell>
          <cell r="L70">
            <v>0.57</v>
          </cell>
          <cell r="M70">
            <v>0.005</v>
          </cell>
          <cell r="N70">
            <v>0.057550681336573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32.7716</v>
          </cell>
        </row>
        <row r="71">
          <cell r="D71">
            <v>38838</v>
          </cell>
          <cell r="E71">
            <v>3.951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0.67</v>
          </cell>
          <cell r="K71">
            <v>0.12</v>
          </cell>
          <cell r="L71">
            <v>0.57</v>
          </cell>
          <cell r="M71">
            <v>0.005</v>
          </cell>
          <cell r="N71">
            <v>0.05761523780171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37.7716</v>
          </cell>
        </row>
        <row r="72">
          <cell r="D72">
            <v>38869</v>
          </cell>
          <cell r="E72">
            <v>3.98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0.67</v>
          </cell>
          <cell r="K72">
            <v>0.12</v>
          </cell>
          <cell r="L72">
            <v>0.57</v>
          </cell>
          <cell r="M72">
            <v>0.005</v>
          </cell>
          <cell r="N72">
            <v>0.057681946150473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62.7716</v>
          </cell>
        </row>
        <row r="73">
          <cell r="D73">
            <v>38899</v>
          </cell>
          <cell r="E73">
            <v>4.01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0.67</v>
          </cell>
          <cell r="K73">
            <v>0.12</v>
          </cell>
          <cell r="L73">
            <v>0.57</v>
          </cell>
          <cell r="M73">
            <v>0.005</v>
          </cell>
          <cell r="N73">
            <v>0.057746502618428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70.4726</v>
          </cell>
        </row>
        <row r="74">
          <cell r="D74">
            <v>38930</v>
          </cell>
          <cell r="E74">
            <v>4.03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0.67</v>
          </cell>
          <cell r="K74">
            <v>0.12</v>
          </cell>
          <cell r="L74">
            <v>0.57</v>
          </cell>
          <cell r="M74">
            <v>0.005</v>
          </cell>
          <cell r="N74">
            <v>0.057813210970105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80.4726</v>
          </cell>
        </row>
        <row r="75">
          <cell r="D75">
            <v>38961</v>
          </cell>
          <cell r="E75">
            <v>4.051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0.67</v>
          </cell>
          <cell r="K75">
            <v>0.12</v>
          </cell>
          <cell r="L75">
            <v>0.57</v>
          </cell>
          <cell r="M75">
            <v>0.005</v>
          </cell>
          <cell r="N75">
            <v>0.057879919323261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60.4726</v>
          </cell>
        </row>
        <row r="76">
          <cell r="D76">
            <v>38991</v>
          </cell>
          <cell r="E76">
            <v>4.081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0.67</v>
          </cell>
          <cell r="K76">
            <v>0.12</v>
          </cell>
          <cell r="L76">
            <v>0.57</v>
          </cell>
          <cell r="M76">
            <v>0.005</v>
          </cell>
          <cell r="N76">
            <v>0.057944475795467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66.0926</v>
          </cell>
        </row>
        <row r="77">
          <cell r="D77">
            <v>39022</v>
          </cell>
          <cell r="E77">
            <v>4.221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0.52</v>
          </cell>
          <cell r="K77">
            <v>0.56</v>
          </cell>
          <cell r="L77">
            <v>0.42</v>
          </cell>
          <cell r="M77">
            <v>0.005</v>
          </cell>
          <cell r="N77">
            <v>0.058011184151535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36.0926</v>
          </cell>
        </row>
        <row r="78">
          <cell r="D78">
            <v>39052</v>
          </cell>
          <cell r="E78">
            <v>4.346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0.52</v>
          </cell>
          <cell r="K78">
            <v>0.56</v>
          </cell>
          <cell r="L78">
            <v>0.42</v>
          </cell>
          <cell r="M78">
            <v>0.005</v>
          </cell>
          <cell r="N78">
            <v>0.05807574062656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21.0926</v>
          </cell>
        </row>
        <row r="79">
          <cell r="D79">
            <v>39083</v>
          </cell>
          <cell r="E79">
            <v>4.45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0.52</v>
          </cell>
          <cell r="K79">
            <v>0.56</v>
          </cell>
          <cell r="L79">
            <v>0.42</v>
          </cell>
          <cell r="M79">
            <v>0.005</v>
          </cell>
          <cell r="N79">
            <v>0.058142448985541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52.9229</v>
          </cell>
        </row>
        <row r="80">
          <cell r="D80">
            <v>39114</v>
          </cell>
          <cell r="E80">
            <v>4.344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0.52</v>
          </cell>
          <cell r="K80">
            <v>0.56</v>
          </cell>
          <cell r="L80">
            <v>0.42</v>
          </cell>
          <cell r="M80">
            <v>0.005</v>
          </cell>
          <cell r="N80">
            <v>0.058209157346002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42.9229</v>
          </cell>
        </row>
        <row r="81">
          <cell r="D81">
            <v>39142</v>
          </cell>
          <cell r="E81">
            <v>4.194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0.52</v>
          </cell>
          <cell r="K81">
            <v>0.56</v>
          </cell>
          <cell r="L81">
            <v>0.42</v>
          </cell>
          <cell r="M81">
            <v>0.005</v>
          </cell>
          <cell r="N81">
            <v>0.058269410059948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32.9229</v>
          </cell>
        </row>
        <row r="82">
          <cell r="D82">
            <v>39173</v>
          </cell>
          <cell r="E82">
            <v>4.011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0.67</v>
          </cell>
          <cell r="K82">
            <v>0.12</v>
          </cell>
          <cell r="L82">
            <v>0.57</v>
          </cell>
          <cell r="M82">
            <v>0.005</v>
          </cell>
          <cell r="N82">
            <v>0.058336118423226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31.9702</v>
          </cell>
        </row>
        <row r="83">
          <cell r="D83">
            <v>39203</v>
          </cell>
          <cell r="E83">
            <v>3.986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0.67</v>
          </cell>
          <cell r="K83">
            <v>0.12</v>
          </cell>
          <cell r="L83">
            <v>0.57</v>
          </cell>
          <cell r="M83">
            <v>0.005</v>
          </cell>
          <cell r="N83">
            <v>0.058400674905226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36.9702</v>
          </cell>
        </row>
        <row r="84">
          <cell r="D84">
            <v>39234</v>
          </cell>
          <cell r="E84">
            <v>4.015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0.67</v>
          </cell>
          <cell r="K84">
            <v>0.12</v>
          </cell>
          <cell r="L84">
            <v>0</v>
          </cell>
          <cell r="M84">
            <v>0.005</v>
          </cell>
          <cell r="N84">
            <v>0.058467383271415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61.9702</v>
          </cell>
        </row>
        <row r="85">
          <cell r="D85">
            <v>39264</v>
          </cell>
          <cell r="E85">
            <v>4.045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0.67</v>
          </cell>
          <cell r="K85">
            <v>0.12</v>
          </cell>
          <cell r="L85">
            <v>0</v>
          </cell>
          <cell r="M85">
            <v>0.005</v>
          </cell>
          <cell r="N85">
            <v>0.058531939756233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66.3553</v>
          </cell>
        </row>
        <row r="86">
          <cell r="D86">
            <v>39295</v>
          </cell>
          <cell r="E86">
            <v>4.065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0.67</v>
          </cell>
          <cell r="K86">
            <v>0.12</v>
          </cell>
          <cell r="L86">
            <v>0</v>
          </cell>
          <cell r="M86">
            <v>0.005</v>
          </cell>
          <cell r="N86">
            <v>0.058598648125334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76.3553</v>
          </cell>
        </row>
        <row r="87">
          <cell r="D87">
            <v>39326</v>
          </cell>
          <cell r="E87">
            <v>4.086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0.67</v>
          </cell>
          <cell r="K87">
            <v>0.12</v>
          </cell>
          <cell r="L87">
            <v>0</v>
          </cell>
          <cell r="M87">
            <v>0.005</v>
          </cell>
          <cell r="N87">
            <v>0.058665356495914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56.3553</v>
          </cell>
        </row>
        <row r="88">
          <cell r="D88">
            <v>39356</v>
          </cell>
          <cell r="E88">
            <v>4.116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0.67</v>
          </cell>
          <cell r="K88">
            <v>0.12</v>
          </cell>
          <cell r="L88">
            <v>0</v>
          </cell>
          <cell r="M88">
            <v>0.005</v>
          </cell>
          <cell r="N88">
            <v>0.058729912984981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65.7009</v>
          </cell>
        </row>
        <row r="89">
          <cell r="D89">
            <v>39387</v>
          </cell>
          <cell r="E89">
            <v>4.256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0.52</v>
          </cell>
          <cell r="K89">
            <v>0.56</v>
          </cell>
          <cell r="L89">
            <v>0</v>
          </cell>
          <cell r="M89">
            <v>0.005</v>
          </cell>
          <cell r="N89">
            <v>0.058796621358473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35.7009</v>
          </cell>
        </row>
        <row r="90">
          <cell r="D90">
            <v>39417</v>
          </cell>
          <cell r="E90">
            <v>4.381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0.52</v>
          </cell>
          <cell r="K90">
            <v>0.56</v>
          </cell>
          <cell r="L90">
            <v>0</v>
          </cell>
          <cell r="M90">
            <v>0.005</v>
          </cell>
          <cell r="N90">
            <v>0.058861177850357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20.7009</v>
          </cell>
        </row>
        <row r="91">
          <cell r="D91">
            <v>39448</v>
          </cell>
          <cell r="E91">
            <v>4.495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0.52</v>
          </cell>
          <cell r="K91">
            <v>0.56</v>
          </cell>
          <cell r="L91">
            <v>0</v>
          </cell>
          <cell r="M91">
            <v>0.005</v>
          </cell>
          <cell r="N91">
            <v>0.05892788622676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51.9902</v>
          </cell>
        </row>
        <row r="92">
          <cell r="D92">
            <v>39479</v>
          </cell>
          <cell r="E92">
            <v>4.389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0.52</v>
          </cell>
          <cell r="K92">
            <v>0.56</v>
          </cell>
          <cell r="L92">
            <v>0</v>
          </cell>
          <cell r="M92">
            <v>0.005</v>
          </cell>
          <cell r="N92">
            <v>0.058985313288677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41.9902</v>
          </cell>
        </row>
        <row r="93">
          <cell r="D93">
            <v>39508</v>
          </cell>
          <cell r="E93">
            <v>4.239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0.52</v>
          </cell>
          <cell r="K93">
            <v>0.56</v>
          </cell>
          <cell r="L93">
            <v>0</v>
          </cell>
          <cell r="M93">
            <v>0.005</v>
          </cell>
          <cell r="N93">
            <v>0.059030895515926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31.9902</v>
          </cell>
        </row>
        <row r="94">
          <cell r="D94">
            <v>39539</v>
          </cell>
          <cell r="E94">
            <v>4.056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0.67</v>
          </cell>
          <cell r="K94">
            <v>0.12</v>
          </cell>
          <cell r="L94">
            <v>0</v>
          </cell>
          <cell r="M94">
            <v>0.005</v>
          </cell>
          <cell r="N94">
            <v>0.059079621345817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30.9821</v>
          </cell>
        </row>
        <row r="95">
          <cell r="D95">
            <v>39569</v>
          </cell>
          <cell r="E95">
            <v>4.031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0.67</v>
          </cell>
          <cell r="K95">
            <v>0.12</v>
          </cell>
          <cell r="L95">
            <v>0</v>
          </cell>
          <cell r="M95">
            <v>0.005</v>
          </cell>
          <cell r="N95">
            <v>0.059126775375497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35.9821</v>
          </cell>
        </row>
        <row r="96">
          <cell r="D96">
            <v>39600</v>
          </cell>
          <cell r="E96">
            <v>4.06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0.67</v>
          </cell>
          <cell r="K96">
            <v>0.12</v>
          </cell>
          <cell r="L96">
            <v>0</v>
          </cell>
          <cell r="M96">
            <v>0.005</v>
          </cell>
          <cell r="N96">
            <v>0.059175501206942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60.9821</v>
          </cell>
        </row>
        <row r="97">
          <cell r="D97">
            <v>39630</v>
          </cell>
          <cell r="E97">
            <v>4.09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0.67</v>
          </cell>
          <cell r="K97">
            <v>0.12</v>
          </cell>
          <cell r="L97">
            <v>0</v>
          </cell>
          <cell r="M97">
            <v>0.005</v>
          </cell>
          <cell r="N97">
            <v>0.059222655238124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62.9318</v>
          </cell>
        </row>
        <row r="98">
          <cell r="D98">
            <v>39661</v>
          </cell>
          <cell r="E98">
            <v>4.11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0.67</v>
          </cell>
          <cell r="K98">
            <v>0.12</v>
          </cell>
          <cell r="L98">
            <v>0</v>
          </cell>
          <cell r="M98">
            <v>0.005</v>
          </cell>
          <cell r="N98">
            <v>0.059271381071122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72.9318</v>
          </cell>
        </row>
        <row r="99">
          <cell r="D99">
            <v>39692</v>
          </cell>
          <cell r="E99">
            <v>4.131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0.67</v>
          </cell>
          <cell r="K99">
            <v>0.12</v>
          </cell>
          <cell r="L99">
            <v>0</v>
          </cell>
          <cell r="M99">
            <v>0.005</v>
          </cell>
          <cell r="N99">
            <v>0.05932010690491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52.9318</v>
          </cell>
        </row>
        <row r="100">
          <cell r="D100">
            <v>39722</v>
          </cell>
          <cell r="E100">
            <v>4.161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0.67</v>
          </cell>
          <cell r="K100">
            <v>0.12</v>
          </cell>
          <cell r="L100">
            <v>0</v>
          </cell>
          <cell r="M100">
            <v>0.005</v>
          </cell>
          <cell r="N100">
            <v>0.059367260938358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65.071</v>
          </cell>
        </row>
        <row r="101">
          <cell r="D101">
            <v>39753</v>
          </cell>
          <cell r="E101">
            <v>4.301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0.52</v>
          </cell>
          <cell r="K101">
            <v>0</v>
          </cell>
          <cell r="L101">
            <v>0</v>
          </cell>
          <cell r="M101">
            <v>0.005</v>
          </cell>
          <cell r="N101">
            <v>0.059415986773698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35.071</v>
          </cell>
        </row>
        <row r="102">
          <cell r="D102">
            <v>39783</v>
          </cell>
          <cell r="E102">
            <v>4.426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0.52</v>
          </cell>
          <cell r="K102">
            <v>0</v>
          </cell>
          <cell r="L102">
            <v>0</v>
          </cell>
          <cell r="M102">
            <v>0.005</v>
          </cell>
          <cell r="N102">
            <v>0.05946314080865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20.071</v>
          </cell>
        </row>
        <row r="103">
          <cell r="D103">
            <v>39814</v>
          </cell>
          <cell r="E103">
            <v>4.55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0.52</v>
          </cell>
          <cell r="K103">
            <v>0</v>
          </cell>
          <cell r="L103">
            <v>0</v>
          </cell>
          <cell r="M103">
            <v>0.005</v>
          </cell>
          <cell r="N103">
            <v>0.059511866645542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51.6727</v>
          </cell>
        </row>
        <row r="104">
          <cell r="D104">
            <v>39845</v>
          </cell>
          <cell r="E104">
            <v>4.444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0.52</v>
          </cell>
          <cell r="K104">
            <v>0</v>
          </cell>
          <cell r="L104">
            <v>0</v>
          </cell>
          <cell r="M104">
            <v>0.005</v>
          </cell>
          <cell r="N104">
            <v>0.059560592483224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41.6727</v>
          </cell>
        </row>
        <row r="105">
          <cell r="D105">
            <v>39873</v>
          </cell>
          <cell r="E105">
            <v>4.294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0.52</v>
          </cell>
          <cell r="K105">
            <v>0</v>
          </cell>
          <cell r="L105">
            <v>0</v>
          </cell>
          <cell r="M105">
            <v>0.005</v>
          </cell>
          <cell r="N105">
            <v>0.059604602917937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31.6727</v>
          </cell>
        </row>
        <row r="106">
          <cell r="D106">
            <v>39904</v>
          </cell>
          <cell r="E106">
            <v>4.111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0.67</v>
          </cell>
          <cell r="K106">
            <v>0</v>
          </cell>
          <cell r="L106">
            <v>0</v>
          </cell>
          <cell r="M106">
            <v>0.005</v>
          </cell>
          <cell r="N106">
            <v>0.059653328757121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30.6282</v>
          </cell>
        </row>
        <row r="107">
          <cell r="D107">
            <v>39934</v>
          </cell>
          <cell r="E107">
            <v>4.086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0.67</v>
          </cell>
          <cell r="K107">
            <v>0</v>
          </cell>
          <cell r="L107">
            <v>0</v>
          </cell>
          <cell r="M107">
            <v>0.005</v>
          </cell>
          <cell r="N107">
            <v>0.059700482795791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35.6282</v>
          </cell>
        </row>
        <row r="108">
          <cell r="D108">
            <v>39965</v>
          </cell>
          <cell r="E108">
            <v>4.115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0.67</v>
          </cell>
          <cell r="K108">
            <v>0</v>
          </cell>
          <cell r="L108">
            <v>0</v>
          </cell>
          <cell r="M108">
            <v>0.005</v>
          </cell>
          <cell r="N108">
            <v>0.059749208636527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60.6282</v>
          </cell>
        </row>
        <row r="109">
          <cell r="D109">
            <v>39995</v>
          </cell>
          <cell r="E109">
            <v>4.145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0.67</v>
          </cell>
          <cell r="K109">
            <v>0</v>
          </cell>
          <cell r="L109">
            <v>0</v>
          </cell>
          <cell r="M109">
            <v>0.005</v>
          </cell>
          <cell r="N109">
            <v>0.0597963626767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60.6902</v>
          </cell>
        </row>
        <row r="110">
          <cell r="D110">
            <v>40026</v>
          </cell>
          <cell r="E110">
            <v>4.165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0.67</v>
          </cell>
          <cell r="K110">
            <v>0</v>
          </cell>
          <cell r="L110">
            <v>0</v>
          </cell>
          <cell r="M110">
            <v>0.005</v>
          </cell>
          <cell r="N110">
            <v>0.059845088518989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70.6902</v>
          </cell>
        </row>
        <row r="111">
          <cell r="D111">
            <v>40057</v>
          </cell>
          <cell r="E111">
            <v>4.186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0.67</v>
          </cell>
          <cell r="K111">
            <v>0</v>
          </cell>
          <cell r="L111">
            <v>0</v>
          </cell>
          <cell r="M111">
            <v>0.005</v>
          </cell>
          <cell r="N111">
            <v>0.059893814362066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50.6902</v>
          </cell>
        </row>
        <row r="112">
          <cell r="D112">
            <v>40087</v>
          </cell>
          <cell r="E112">
            <v>4.216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0.67</v>
          </cell>
          <cell r="K112">
            <v>0</v>
          </cell>
          <cell r="L112">
            <v>0</v>
          </cell>
          <cell r="M112">
            <v>0.005</v>
          </cell>
          <cell r="N112">
            <v>0.059940968404505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65.0089</v>
          </cell>
        </row>
        <row r="113">
          <cell r="D113">
            <v>40118</v>
          </cell>
          <cell r="E113">
            <v>4.356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0.52</v>
          </cell>
          <cell r="K113">
            <v>0</v>
          </cell>
          <cell r="L113">
            <v>0</v>
          </cell>
          <cell r="M113">
            <v>0.005</v>
          </cell>
          <cell r="N113">
            <v>0.059989694249134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35.0089</v>
          </cell>
        </row>
        <row r="114">
          <cell r="D114">
            <v>40148</v>
          </cell>
          <cell r="E114">
            <v>4.481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0.52</v>
          </cell>
          <cell r="K114">
            <v>0</v>
          </cell>
          <cell r="L114">
            <v>0</v>
          </cell>
          <cell r="M114">
            <v>0.005</v>
          </cell>
          <cell r="N114">
            <v>0.060036848293075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20.0089</v>
          </cell>
        </row>
        <row r="115">
          <cell r="D115">
            <v>40179</v>
          </cell>
          <cell r="E115">
            <v>4.615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0.52</v>
          </cell>
          <cell r="K115">
            <v>0</v>
          </cell>
          <cell r="L115">
            <v>0</v>
          </cell>
          <cell r="M115">
            <v>0.005</v>
          </cell>
          <cell r="N115">
            <v>0.060085574139257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52.0144</v>
          </cell>
        </row>
        <row r="116">
          <cell r="D116">
            <v>40210</v>
          </cell>
          <cell r="E116">
            <v>4.509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0.52</v>
          </cell>
          <cell r="K116">
            <v>0</v>
          </cell>
          <cell r="L116">
            <v>0</v>
          </cell>
          <cell r="M116">
            <v>0.005</v>
          </cell>
          <cell r="N116">
            <v>0.060134299986228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42.0144</v>
          </cell>
        </row>
        <row r="117">
          <cell r="D117">
            <v>40238</v>
          </cell>
          <cell r="E117">
            <v>4.359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0.52</v>
          </cell>
          <cell r="K117">
            <v>0</v>
          </cell>
          <cell r="L117">
            <v>0</v>
          </cell>
          <cell r="M117">
            <v>0.005</v>
          </cell>
          <cell r="N117">
            <v>0.060178310429331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32.0144</v>
          </cell>
        </row>
        <row r="118">
          <cell r="D118">
            <v>40269</v>
          </cell>
          <cell r="E118">
            <v>4.176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0.67</v>
          </cell>
          <cell r="K118">
            <v>0</v>
          </cell>
          <cell r="L118">
            <v>0</v>
          </cell>
          <cell r="M118">
            <v>0.005</v>
          </cell>
          <cell r="N118">
            <v>0.060227036277803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30.9337</v>
          </cell>
        </row>
        <row r="119">
          <cell r="D119">
            <v>40299</v>
          </cell>
          <cell r="E119">
            <v>4.151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0.67</v>
          </cell>
          <cell r="K119">
            <v>0</v>
          </cell>
          <cell r="L119">
            <v>0</v>
          </cell>
          <cell r="M119">
            <v>0.005</v>
          </cell>
          <cell r="N119">
            <v>0.060274190325463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35.9337</v>
          </cell>
        </row>
        <row r="120">
          <cell r="D120">
            <v>40330</v>
          </cell>
          <cell r="E120">
            <v>4.18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0.67</v>
          </cell>
          <cell r="K120">
            <v>0</v>
          </cell>
          <cell r="L120">
            <v>0</v>
          </cell>
          <cell r="M120">
            <v>0.005</v>
          </cell>
          <cell r="N120">
            <v>0.060322916175486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60.9337</v>
          </cell>
        </row>
        <row r="121">
          <cell r="D121">
            <v>40360</v>
          </cell>
          <cell r="E121">
            <v>4.21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0.67</v>
          </cell>
          <cell r="K121">
            <v>0</v>
          </cell>
          <cell r="L121">
            <v>0</v>
          </cell>
          <cell r="M121">
            <v>0.005</v>
          </cell>
          <cell r="N121">
            <v>0.060370070224648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59.5408</v>
          </cell>
        </row>
        <row r="122">
          <cell r="D122">
            <v>40391</v>
          </cell>
          <cell r="E122">
            <v>4.23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0.67</v>
          </cell>
          <cell r="K122">
            <v>0</v>
          </cell>
          <cell r="L122">
            <v>0</v>
          </cell>
          <cell r="M122">
            <v>0.005</v>
          </cell>
          <cell r="N122">
            <v>0.060418796076224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69.5408</v>
          </cell>
        </row>
        <row r="123">
          <cell r="D123">
            <v>40422</v>
          </cell>
          <cell r="E123">
            <v>4.251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0.67</v>
          </cell>
          <cell r="K123">
            <v>0</v>
          </cell>
          <cell r="L123">
            <v>0</v>
          </cell>
          <cell r="M123">
            <v>0.005</v>
          </cell>
          <cell r="N123">
            <v>0.060467521928589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49.5408</v>
          </cell>
        </row>
        <row r="124">
          <cell r="D124">
            <v>40452</v>
          </cell>
          <cell r="E124">
            <v>4.281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0.67</v>
          </cell>
          <cell r="K124">
            <v>0</v>
          </cell>
          <cell r="L124">
            <v>0</v>
          </cell>
          <cell r="M124">
            <v>0.005</v>
          </cell>
          <cell r="N124">
            <v>0.060514675980015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65.5225</v>
          </cell>
        </row>
        <row r="125">
          <cell r="D125">
            <v>40483</v>
          </cell>
          <cell r="E125">
            <v>4.421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0.52</v>
          </cell>
          <cell r="K125">
            <v>0</v>
          </cell>
          <cell r="L125">
            <v>0</v>
          </cell>
          <cell r="M125">
            <v>0.005</v>
          </cell>
          <cell r="N125">
            <v>0.060563401833932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35.5225</v>
          </cell>
        </row>
        <row r="126">
          <cell r="D126">
            <v>40513</v>
          </cell>
          <cell r="E126">
            <v>4.546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0.52</v>
          </cell>
          <cell r="K126">
            <v>0</v>
          </cell>
          <cell r="L126">
            <v>0</v>
          </cell>
          <cell r="M126">
            <v>0.005</v>
          </cell>
          <cell r="N126">
            <v>0.06061055588686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20.5225</v>
          </cell>
        </row>
        <row r="127">
          <cell r="D127">
            <v>40544</v>
          </cell>
          <cell r="E127">
            <v>4.69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0.52</v>
          </cell>
          <cell r="K127">
            <v>0</v>
          </cell>
          <cell r="L127">
            <v>0</v>
          </cell>
          <cell r="M127">
            <v>0.005</v>
          </cell>
          <cell r="N127">
            <v>0.060659281742329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52.6662</v>
          </cell>
        </row>
        <row r="128">
          <cell r="D128">
            <v>40575</v>
          </cell>
          <cell r="E128">
            <v>4.584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0.52</v>
          </cell>
          <cell r="K128">
            <v>0</v>
          </cell>
          <cell r="L128">
            <v>0</v>
          </cell>
          <cell r="M128">
            <v>0.005</v>
          </cell>
          <cell r="N128">
            <v>0.060698040009667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42.6662</v>
          </cell>
        </row>
        <row r="129">
          <cell r="D129">
            <v>40603</v>
          </cell>
          <cell r="E129">
            <v>4.434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0.52</v>
          </cell>
          <cell r="K129">
            <v>0</v>
          </cell>
          <cell r="L129">
            <v>0</v>
          </cell>
          <cell r="M129">
            <v>0.005</v>
          </cell>
          <cell r="N129">
            <v>0.060722115282982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32.6662</v>
          </cell>
        </row>
        <row r="130">
          <cell r="D130">
            <v>40634</v>
          </cell>
          <cell r="E130">
            <v>4.251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0.67</v>
          </cell>
          <cell r="K130">
            <v>0</v>
          </cell>
          <cell r="L130">
            <v>0</v>
          </cell>
          <cell r="M130">
            <v>0.005</v>
          </cell>
          <cell r="N130">
            <v>0.06074877005009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31.5438</v>
          </cell>
        </row>
        <row r="131">
          <cell r="D131">
            <v>40664</v>
          </cell>
          <cell r="E131">
            <v>4.226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0.67</v>
          </cell>
          <cell r="K131">
            <v>0</v>
          </cell>
          <cell r="L131">
            <v>0</v>
          </cell>
          <cell r="M131">
            <v>0.005</v>
          </cell>
          <cell r="N131">
            <v>0.060774564986226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36.5438</v>
          </cell>
        </row>
        <row r="132">
          <cell r="D132">
            <v>40695</v>
          </cell>
          <cell r="E132">
            <v>4.255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0.67</v>
          </cell>
          <cell r="K132">
            <v>0</v>
          </cell>
          <cell r="L132">
            <v>0</v>
          </cell>
          <cell r="M132">
            <v>0.005</v>
          </cell>
          <cell r="N132">
            <v>0.060801219753799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61.5438</v>
          </cell>
        </row>
        <row r="133">
          <cell r="D133">
            <v>40725</v>
          </cell>
          <cell r="E133">
            <v>4.285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0.67</v>
          </cell>
          <cell r="K133">
            <v>0</v>
          </cell>
          <cell r="L133">
            <v>0</v>
          </cell>
          <cell r="M133">
            <v>0.005</v>
          </cell>
          <cell r="N133">
            <v>0.060827014690384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58.9148</v>
          </cell>
        </row>
        <row r="134">
          <cell r="D134">
            <v>40756</v>
          </cell>
          <cell r="E134">
            <v>4.305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0.67</v>
          </cell>
          <cell r="K134">
            <v>0</v>
          </cell>
          <cell r="L134">
            <v>0</v>
          </cell>
          <cell r="M134">
            <v>0.005</v>
          </cell>
          <cell r="N134">
            <v>0.060853669458421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68.9148</v>
          </cell>
        </row>
        <row r="135">
          <cell r="D135">
            <v>40787</v>
          </cell>
          <cell r="E135">
            <v>4.326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0.67</v>
          </cell>
          <cell r="K135">
            <v>0</v>
          </cell>
          <cell r="L135">
            <v>0</v>
          </cell>
          <cell r="M135">
            <v>0.005</v>
          </cell>
          <cell r="N135">
            <v>0.060880324226694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48.9148</v>
          </cell>
        </row>
        <row r="136">
          <cell r="D136">
            <v>40817</v>
          </cell>
          <cell r="E136">
            <v>4.356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0.67</v>
          </cell>
          <cell r="K136">
            <v>0</v>
          </cell>
          <cell r="L136">
            <v>0</v>
          </cell>
          <cell r="M136">
            <v>0.005</v>
          </cell>
          <cell r="N136">
            <v>0.060906119163957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66.2865</v>
          </cell>
        </row>
        <row r="137">
          <cell r="D137">
            <v>40848</v>
          </cell>
          <cell r="E137">
            <v>4.496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0.52</v>
          </cell>
          <cell r="K137">
            <v>0</v>
          </cell>
          <cell r="L137">
            <v>0</v>
          </cell>
          <cell r="M137">
            <v>0.005</v>
          </cell>
          <cell r="N137">
            <v>0.060932773932695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36.2865</v>
          </cell>
        </row>
        <row r="138">
          <cell r="D138">
            <v>40878</v>
          </cell>
          <cell r="E138">
            <v>4.621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0.52</v>
          </cell>
          <cell r="K138">
            <v>0</v>
          </cell>
          <cell r="L138">
            <v>0</v>
          </cell>
          <cell r="M138">
            <v>0.005</v>
          </cell>
          <cell r="N138">
            <v>0.060958568870407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21.2865</v>
          </cell>
        </row>
        <row r="139">
          <cell r="D139">
            <v>40909</v>
          </cell>
          <cell r="E139">
            <v>4.77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0.52</v>
          </cell>
          <cell r="K139">
            <v>0</v>
          </cell>
          <cell r="L139">
            <v>0</v>
          </cell>
          <cell r="M139">
            <v>0.005</v>
          </cell>
          <cell r="N139">
            <v>0.060985223639609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53.2961</v>
          </cell>
        </row>
        <row r="140">
          <cell r="D140">
            <v>40940</v>
          </cell>
          <cell r="E140">
            <v>4.664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0.52</v>
          </cell>
          <cell r="K140">
            <v>0</v>
          </cell>
          <cell r="L140">
            <v>0</v>
          </cell>
          <cell r="M140">
            <v>0.005</v>
          </cell>
          <cell r="N140">
            <v>0.061011878409047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43.2961</v>
          </cell>
        </row>
        <row r="141">
          <cell r="D141">
            <v>40969</v>
          </cell>
          <cell r="E141">
            <v>4.514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0.52</v>
          </cell>
          <cell r="K141">
            <v>0</v>
          </cell>
          <cell r="L141">
            <v>0</v>
          </cell>
          <cell r="M141">
            <v>0.005</v>
          </cell>
          <cell r="N141">
            <v>0.061036813516153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33.2961</v>
          </cell>
        </row>
        <row r="142">
          <cell r="D142">
            <v>41000</v>
          </cell>
          <cell r="E142">
            <v>4.331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0.67</v>
          </cell>
          <cell r="K142">
            <v>0</v>
          </cell>
          <cell r="L142">
            <v>0</v>
          </cell>
          <cell r="M142">
            <v>0.005</v>
          </cell>
          <cell r="N142">
            <v>0.061063468286047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32.135</v>
          </cell>
        </row>
        <row r="143">
          <cell r="D143">
            <v>41030</v>
          </cell>
          <cell r="E143">
            <v>4.306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0.67</v>
          </cell>
          <cell r="K143">
            <v>0</v>
          </cell>
          <cell r="L143">
            <v>0</v>
          </cell>
          <cell r="M143">
            <v>0.005</v>
          </cell>
          <cell r="N143">
            <v>0.061089263224879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37.135</v>
          </cell>
        </row>
        <row r="144">
          <cell r="D144">
            <v>41061</v>
          </cell>
          <cell r="E144">
            <v>4.335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0.67</v>
          </cell>
          <cell r="K144">
            <v>0</v>
          </cell>
          <cell r="L144">
            <v>0</v>
          </cell>
          <cell r="M144">
            <v>0.005</v>
          </cell>
          <cell r="N144">
            <v>0.061115917995238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62.135</v>
          </cell>
        </row>
        <row r="145">
          <cell r="D145">
            <v>41091</v>
          </cell>
          <cell r="E145">
            <v>4.365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0.67</v>
          </cell>
          <cell r="K145">
            <v>0</v>
          </cell>
          <cell r="L145">
            <v>0</v>
          </cell>
          <cell r="M145">
            <v>0.005</v>
          </cell>
          <cell r="N145">
            <v>0.061141712934519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58.3595</v>
          </cell>
        </row>
        <row r="146">
          <cell r="D146">
            <v>41122</v>
          </cell>
          <cell r="E146">
            <v>4.385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0.67</v>
          </cell>
          <cell r="K146">
            <v>0</v>
          </cell>
          <cell r="L146">
            <v>0</v>
          </cell>
          <cell r="M146">
            <v>0.005</v>
          </cell>
          <cell r="N146">
            <v>0.061168367705342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68.3595</v>
          </cell>
        </row>
        <row r="147">
          <cell r="D147">
            <v>41153</v>
          </cell>
          <cell r="E147">
            <v>4.406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0.67</v>
          </cell>
          <cell r="K147">
            <v>0</v>
          </cell>
          <cell r="L147">
            <v>0</v>
          </cell>
          <cell r="M147">
            <v>0.005</v>
          </cell>
          <cell r="N147">
            <v>0.0611950224764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48.3595</v>
          </cell>
        </row>
        <row r="148">
          <cell r="D148">
            <v>41183</v>
          </cell>
          <cell r="E148">
            <v>4.436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0.67</v>
          </cell>
          <cell r="K148">
            <v>0</v>
          </cell>
          <cell r="L148">
            <v>0</v>
          </cell>
          <cell r="M148">
            <v>0.005</v>
          </cell>
          <cell r="N148">
            <v>0.06122081741636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67.0205</v>
          </cell>
        </row>
        <row r="149">
          <cell r="D149">
            <v>41214</v>
          </cell>
          <cell r="E149">
            <v>4.576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0.52</v>
          </cell>
          <cell r="K149">
            <v>0</v>
          </cell>
          <cell r="L149">
            <v>0</v>
          </cell>
          <cell r="M149">
            <v>0.005</v>
          </cell>
          <cell r="N149">
            <v>0.061247472187883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37.0205</v>
          </cell>
        </row>
        <row r="150">
          <cell r="D150">
            <v>41244</v>
          </cell>
          <cell r="E150">
            <v>4.701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0.52</v>
          </cell>
          <cell r="K150">
            <v>0</v>
          </cell>
          <cell r="L150">
            <v>0</v>
          </cell>
          <cell r="M150">
            <v>0.005</v>
          </cell>
          <cell r="N150">
            <v>0.061273267128291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22.0205</v>
          </cell>
        </row>
        <row r="151">
          <cell r="D151">
            <v>41275</v>
          </cell>
          <cell r="E151">
            <v>4.855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0.52</v>
          </cell>
          <cell r="K151">
            <v>0</v>
          </cell>
          <cell r="L151">
            <v>0</v>
          </cell>
          <cell r="M151">
            <v>0.005</v>
          </cell>
          <cell r="N151">
            <v>0.061299921900278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53.6196</v>
          </cell>
        </row>
        <row r="152">
          <cell r="D152">
            <v>41306</v>
          </cell>
          <cell r="E152">
            <v>4.749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0.52</v>
          </cell>
          <cell r="K152">
            <v>0</v>
          </cell>
          <cell r="L152">
            <v>0</v>
          </cell>
          <cell r="M152">
            <v>0.005</v>
          </cell>
          <cell r="N152">
            <v>0.061326576672501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43.6196</v>
          </cell>
        </row>
        <row r="153">
          <cell r="D153">
            <v>41334</v>
          </cell>
          <cell r="E153">
            <v>4.599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0.52</v>
          </cell>
          <cell r="K153">
            <v>0</v>
          </cell>
          <cell r="L153">
            <v>0</v>
          </cell>
          <cell r="M153">
            <v>0.005</v>
          </cell>
          <cell r="N153">
            <v>0.061350651950841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33.6196</v>
          </cell>
        </row>
        <row r="154">
          <cell r="D154">
            <v>41365</v>
          </cell>
          <cell r="E154">
            <v>4.416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0.67</v>
          </cell>
          <cell r="K154">
            <v>0</v>
          </cell>
          <cell r="L154">
            <v>0</v>
          </cell>
          <cell r="M154">
            <v>0.005</v>
          </cell>
          <cell r="N154">
            <v>0.061377306723513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32.4622</v>
          </cell>
        </row>
        <row r="155">
          <cell r="D155">
            <v>41395</v>
          </cell>
          <cell r="E155">
            <v>4.391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0.67</v>
          </cell>
          <cell r="K155">
            <v>0</v>
          </cell>
          <cell r="L155">
            <v>0</v>
          </cell>
          <cell r="M155">
            <v>0.005</v>
          </cell>
          <cell r="N155">
            <v>0.061403101665033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37.4622</v>
          </cell>
        </row>
        <row r="156">
          <cell r="D156">
            <v>41426</v>
          </cell>
          <cell r="E156">
            <v>4.42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0.67</v>
          </cell>
          <cell r="K156">
            <v>0</v>
          </cell>
          <cell r="L156">
            <v>0</v>
          </cell>
          <cell r="M156">
            <v>0.005</v>
          </cell>
          <cell r="N156">
            <v>0.061429756438169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62.4622</v>
          </cell>
        </row>
        <row r="157">
          <cell r="D157">
            <v>41456</v>
          </cell>
          <cell r="E157">
            <v>4.45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0.67</v>
          </cell>
          <cell r="K157">
            <v>0</v>
          </cell>
          <cell r="L157">
            <v>0</v>
          </cell>
          <cell r="M157">
            <v>0.005</v>
          </cell>
          <cell r="N157">
            <v>0.061455551380139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58.7952</v>
          </cell>
        </row>
        <row r="158">
          <cell r="D158">
            <v>41487</v>
          </cell>
          <cell r="E158">
            <v>4.47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0.67</v>
          </cell>
          <cell r="K158">
            <v>0</v>
          </cell>
          <cell r="L158">
            <v>0</v>
          </cell>
          <cell r="M158">
            <v>0.005</v>
          </cell>
          <cell r="N158">
            <v>0.061482206153739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68.7952</v>
          </cell>
        </row>
        <row r="159">
          <cell r="D159">
            <v>41518</v>
          </cell>
          <cell r="E159">
            <v>4.491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0.67</v>
          </cell>
          <cell r="K159">
            <v>0</v>
          </cell>
          <cell r="L159">
            <v>0</v>
          </cell>
          <cell r="M159">
            <v>0.005</v>
          </cell>
          <cell r="N159">
            <v>0.061508860927576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48.7952</v>
          </cell>
        </row>
        <row r="160">
          <cell r="D160">
            <v>41548</v>
          </cell>
          <cell r="E160">
            <v>4.521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0.67</v>
          </cell>
          <cell r="K160">
            <v>0</v>
          </cell>
          <cell r="L160">
            <v>0</v>
          </cell>
          <cell r="M160">
            <v>0.005</v>
          </cell>
          <cell r="N160">
            <v>0.061534655870223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67.3341</v>
          </cell>
        </row>
        <row r="161">
          <cell r="D161">
            <v>41579</v>
          </cell>
          <cell r="E161">
            <v>4.661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0.061561310644523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37.3341</v>
          </cell>
        </row>
        <row r="162">
          <cell r="D162">
            <v>41609</v>
          </cell>
          <cell r="E162">
            <v>4.786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0.061587105587619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22.3341</v>
          </cell>
        </row>
        <row r="163">
          <cell r="D163">
            <v>41640</v>
          </cell>
          <cell r="E163">
            <v>4.945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0.061613760362384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53.8454</v>
          </cell>
        </row>
        <row r="164">
          <cell r="D164">
            <v>41671</v>
          </cell>
          <cell r="E164">
            <v>4.839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0.061640415137385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43.8454</v>
          </cell>
        </row>
        <row r="165">
          <cell r="D165">
            <v>41699</v>
          </cell>
          <cell r="E165">
            <v>4.689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0.061664490418233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33.8454</v>
          </cell>
        </row>
        <row r="166">
          <cell r="D166">
            <v>41730</v>
          </cell>
          <cell r="E166">
            <v>4.506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0.061691145193682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32.6924</v>
          </cell>
        </row>
        <row r="167">
          <cell r="D167">
            <v>41760</v>
          </cell>
          <cell r="E167">
            <v>4.481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0.061716940137891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37.6924</v>
          </cell>
        </row>
        <row r="168">
          <cell r="D168">
            <v>41791</v>
          </cell>
          <cell r="E168">
            <v>4.51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0.061743594913805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62.6924</v>
          </cell>
        </row>
        <row r="169">
          <cell r="D169">
            <v>41821</v>
          </cell>
          <cell r="E169">
            <v>4.54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0.061769389858462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59.1349</v>
          </cell>
        </row>
        <row r="170">
          <cell r="D170">
            <v>41852</v>
          </cell>
          <cell r="E170">
            <v>4.56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0.061796044634839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69.1349</v>
          </cell>
        </row>
        <row r="171">
          <cell r="D171">
            <v>41883</v>
          </cell>
          <cell r="E171">
            <v>4.581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0.061822699411453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49.1349</v>
          </cell>
        </row>
        <row r="172">
          <cell r="D172">
            <v>41913</v>
          </cell>
          <cell r="E172">
            <v>4.611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0.061848494356787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67.5496</v>
          </cell>
        </row>
        <row r="173">
          <cell r="D173">
            <v>41944</v>
          </cell>
          <cell r="E173">
            <v>4.751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0.061875149133865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37.5496</v>
          </cell>
        </row>
        <row r="174">
          <cell r="D174">
            <v>41974</v>
          </cell>
          <cell r="E174">
            <v>4.876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0.061900944079649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22.5496</v>
          </cell>
        </row>
        <row r="175">
          <cell r="D175">
            <v>42005</v>
          </cell>
          <cell r="E175">
            <v>5.04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0.061927598857191</v>
          </cell>
        </row>
        <row r="175">
          <cell r="P175">
            <v>-0.155</v>
          </cell>
        </row>
        <row r="175">
          <cell r="R175">
            <v>0</v>
          </cell>
          <cell r="S175">
            <v>54.0712</v>
          </cell>
        </row>
        <row r="176">
          <cell r="D176">
            <v>42036</v>
          </cell>
          <cell r="E176">
            <v>4.934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0.061954253634969</v>
          </cell>
        </row>
        <row r="176">
          <cell r="P176">
            <v>-0.1475</v>
          </cell>
        </row>
        <row r="176">
          <cell r="R176">
            <v>0</v>
          </cell>
          <cell r="S176">
            <v>44.0712</v>
          </cell>
        </row>
        <row r="177">
          <cell r="D177">
            <v>42064</v>
          </cell>
          <cell r="E177">
            <v>4.784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0.061978328918325</v>
          </cell>
        </row>
        <row r="177">
          <cell r="P177">
            <v>-0.145</v>
          </cell>
        </row>
        <row r="177">
          <cell r="R177">
            <v>0</v>
          </cell>
          <cell r="S177">
            <v>34.0712</v>
          </cell>
        </row>
        <row r="178">
          <cell r="D178">
            <v>42095</v>
          </cell>
          <cell r="E178">
            <v>4.601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0.062004983696552</v>
          </cell>
        </row>
        <row r="178">
          <cell r="P178">
            <v>-0.15</v>
          </cell>
        </row>
        <row r="178">
          <cell r="R178">
            <v>0</v>
          </cell>
          <cell r="S178">
            <v>32.9226</v>
          </cell>
        </row>
        <row r="179">
          <cell r="D179">
            <v>42125</v>
          </cell>
          <cell r="E179">
            <v>4.576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0.062030778643447</v>
          </cell>
        </row>
        <row r="179">
          <cell r="P179">
            <v>-0.15</v>
          </cell>
        </row>
        <row r="179">
          <cell r="R179">
            <v>0</v>
          </cell>
          <cell r="S179">
            <v>37.9226</v>
          </cell>
        </row>
        <row r="180">
          <cell r="D180">
            <v>42156</v>
          </cell>
          <cell r="E180">
            <v>4.605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0.062057433422138</v>
          </cell>
        </row>
        <row r="180">
          <cell r="P180">
            <v>-0.15</v>
          </cell>
        </row>
        <row r="180">
          <cell r="R180">
            <v>0</v>
          </cell>
          <cell r="S180">
            <v>62.9226</v>
          </cell>
        </row>
        <row r="181">
          <cell r="D181">
            <v>42186</v>
          </cell>
          <cell r="E181">
            <v>4.635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0.062083228369482</v>
          </cell>
        </row>
        <row r="181">
          <cell r="P181">
            <v>-0.15</v>
          </cell>
        </row>
        <row r="181">
          <cell r="R181">
            <v>0</v>
          </cell>
          <cell r="S181">
            <v>59.4745</v>
          </cell>
        </row>
        <row r="182">
          <cell r="D182">
            <v>42217</v>
          </cell>
          <cell r="E182">
            <v>4.655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0.062109883148637</v>
          </cell>
        </row>
        <row r="182">
          <cell r="P182">
            <v>-0.15</v>
          </cell>
        </row>
        <row r="182">
          <cell r="R182">
            <v>0</v>
          </cell>
          <cell r="S182">
            <v>69.4745</v>
          </cell>
        </row>
        <row r="183">
          <cell r="D183">
            <v>42248</v>
          </cell>
          <cell r="E183">
            <v>4.676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0.062136537928027</v>
          </cell>
        </row>
        <row r="183">
          <cell r="P183">
            <v>-0.15</v>
          </cell>
        </row>
        <row r="183">
          <cell r="R183">
            <v>0</v>
          </cell>
          <cell r="S183">
            <v>49.4745</v>
          </cell>
        </row>
        <row r="184">
          <cell r="D184">
            <v>42278</v>
          </cell>
          <cell r="E184">
            <v>4.706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0.06216233287605</v>
          </cell>
        </row>
        <row r="184">
          <cell r="P184">
            <v>-0.15</v>
          </cell>
        </row>
        <row r="184">
          <cell r="R184">
            <v>0</v>
          </cell>
          <cell r="S184">
            <v>67.7651</v>
          </cell>
        </row>
        <row r="185">
          <cell r="D185">
            <v>42309</v>
          </cell>
          <cell r="E185">
            <v>4.846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0.062188987655904</v>
          </cell>
        </row>
        <row r="185">
          <cell r="P185">
            <v>-0.15</v>
          </cell>
        </row>
        <row r="185">
          <cell r="R185">
            <v>0</v>
          </cell>
          <cell r="S185">
            <v>37.7651</v>
          </cell>
        </row>
        <row r="186">
          <cell r="D186">
            <v>42339</v>
          </cell>
          <cell r="E186">
            <v>4.971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0.062214782604375</v>
          </cell>
        </row>
        <row r="186">
          <cell r="P186">
            <v>-0.1525</v>
          </cell>
        </row>
        <row r="186">
          <cell r="R186">
            <v>0</v>
          </cell>
          <cell r="S186">
            <v>22.7651</v>
          </cell>
        </row>
        <row r="187">
          <cell r="D187">
            <v>42370</v>
          </cell>
          <cell r="E187">
            <v>5.14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0.062241437384693</v>
          </cell>
        </row>
        <row r="187">
          <cell r="P187">
            <v>-0.155</v>
          </cell>
        </row>
        <row r="187">
          <cell r="R187">
            <v>0</v>
          </cell>
          <cell r="S187">
            <v>54.297</v>
          </cell>
        </row>
        <row r="188">
          <cell r="D188">
            <v>42401</v>
          </cell>
          <cell r="E188">
            <v>5.034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0.062268092165247</v>
          </cell>
        </row>
        <row r="188">
          <cell r="P188">
            <v>-0.1475</v>
          </cell>
        </row>
        <row r="188">
          <cell r="R188">
            <v>0</v>
          </cell>
          <cell r="S188">
            <v>44.297</v>
          </cell>
        </row>
        <row r="189">
          <cell r="D189">
            <v>42430</v>
          </cell>
          <cell r="E189">
            <v>4.884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0.062293027282754</v>
          </cell>
        </row>
        <row r="189">
          <cell r="P189">
            <v>-0.145</v>
          </cell>
        </row>
        <row r="189">
          <cell r="R189">
            <v>0</v>
          </cell>
          <cell r="S189">
            <v>34.297</v>
          </cell>
        </row>
        <row r="190">
          <cell r="D190">
            <v>42461</v>
          </cell>
          <cell r="E190">
            <v>4.701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0.062319682063765</v>
          </cell>
        </row>
        <row r="190">
          <cell r="P190">
            <v>-0.15</v>
          </cell>
        </row>
        <row r="190">
          <cell r="R190">
            <v>0</v>
          </cell>
          <cell r="S190">
            <v>33.1528</v>
          </cell>
        </row>
        <row r="191">
          <cell r="D191">
            <v>42491</v>
          </cell>
          <cell r="E191">
            <v>4.676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0.062345477013354</v>
          </cell>
        </row>
        <row r="191">
          <cell r="P191">
            <v>0</v>
          </cell>
        </row>
        <row r="191">
          <cell r="R191">
            <v>0</v>
          </cell>
          <cell r="S191">
            <v>38.1528</v>
          </cell>
        </row>
        <row r="192">
          <cell r="D192">
            <v>42522</v>
          </cell>
          <cell r="E192">
            <v>4.705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0.062372131794829</v>
          </cell>
        </row>
        <row r="192">
          <cell r="P192">
            <v>0</v>
          </cell>
        </row>
        <row r="192">
          <cell r="R192">
            <v>0</v>
          </cell>
          <cell r="S192">
            <v>63.1528</v>
          </cell>
        </row>
        <row r="193">
          <cell r="D193">
            <v>42552</v>
          </cell>
          <cell r="E193">
            <v>4.735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0.062397926744868</v>
          </cell>
        </row>
        <row r="193">
          <cell r="P193">
            <v>0</v>
          </cell>
        </row>
        <row r="193">
          <cell r="R193">
            <v>0</v>
          </cell>
          <cell r="S193">
            <v>59.8141</v>
          </cell>
        </row>
        <row r="194">
          <cell r="D194">
            <v>42583</v>
          </cell>
          <cell r="E194">
            <v>4.755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0.062424581526807</v>
          </cell>
        </row>
        <row r="194">
          <cell r="P194">
            <v>0</v>
          </cell>
        </row>
        <row r="194">
          <cell r="R194">
            <v>0</v>
          </cell>
          <cell r="S194">
            <v>69.8141</v>
          </cell>
        </row>
        <row r="195">
          <cell r="D195">
            <v>42614</v>
          </cell>
          <cell r="E195">
            <v>4.776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0.062451236308981</v>
          </cell>
        </row>
        <row r="195">
          <cell r="P195">
            <v>0</v>
          </cell>
        </row>
        <row r="195">
          <cell r="R195">
            <v>0</v>
          </cell>
          <cell r="S195">
            <v>49.8141</v>
          </cell>
        </row>
        <row r="196">
          <cell r="D196">
            <v>42644</v>
          </cell>
          <cell r="E196">
            <v>4.806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0.062477031259697</v>
          </cell>
        </row>
        <row r="196">
          <cell r="P196">
            <v>0</v>
          </cell>
        </row>
        <row r="196">
          <cell r="R196">
            <v>0</v>
          </cell>
          <cell r="S196">
            <v>67.9805</v>
          </cell>
        </row>
        <row r="197">
          <cell r="D197">
            <v>42675</v>
          </cell>
          <cell r="E197">
            <v>4.946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0.062503686042335</v>
          </cell>
        </row>
        <row r="197">
          <cell r="P197">
            <v>0</v>
          </cell>
        </row>
        <row r="197">
          <cell r="R197">
            <v>0</v>
          </cell>
          <cell r="S197">
            <v>37.9805</v>
          </cell>
        </row>
        <row r="198">
          <cell r="D198">
            <v>42705</v>
          </cell>
          <cell r="E198">
            <v>5.071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0.0625294809935</v>
          </cell>
        </row>
        <row r="198">
          <cell r="P198">
            <v>0</v>
          </cell>
        </row>
        <row r="198">
          <cell r="R198">
            <v>0</v>
          </cell>
          <cell r="S198">
            <v>22.9805</v>
          </cell>
        </row>
        <row r="199">
          <cell r="D199">
            <v>42736</v>
          </cell>
          <cell r="E199">
            <v>5.245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0.062556135776603</v>
          </cell>
        </row>
        <row r="199">
          <cell r="P199">
            <v>0</v>
          </cell>
        </row>
        <row r="199">
          <cell r="R199">
            <v>0</v>
          </cell>
          <cell r="S199">
            <v>54.5227</v>
          </cell>
        </row>
        <row r="200">
          <cell r="D200">
            <v>42767</v>
          </cell>
          <cell r="E200">
            <v>5.139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0.062582790559941</v>
          </cell>
        </row>
        <row r="200">
          <cell r="P200">
            <v>0</v>
          </cell>
        </row>
        <row r="200">
          <cell r="R200">
            <v>0</v>
          </cell>
          <cell r="S200">
            <v>44.5227</v>
          </cell>
        </row>
        <row r="201">
          <cell r="D201">
            <v>42795</v>
          </cell>
          <cell r="E201">
            <v>4.989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0.06260686584832</v>
          </cell>
        </row>
        <row r="201">
          <cell r="P201">
            <v>0</v>
          </cell>
        </row>
        <row r="201">
          <cell r="R201">
            <v>0</v>
          </cell>
          <cell r="S201">
            <v>34.5227</v>
          </cell>
        </row>
        <row r="202">
          <cell r="D202">
            <v>42826</v>
          </cell>
          <cell r="E202">
            <v>4.806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0.062633520632107</v>
          </cell>
        </row>
        <row r="202">
          <cell r="P202">
            <v>0</v>
          </cell>
        </row>
        <row r="202">
          <cell r="R202">
            <v>0</v>
          </cell>
          <cell r="S202">
            <v>33.3831</v>
          </cell>
        </row>
        <row r="203">
          <cell r="D203">
            <v>42856</v>
          </cell>
          <cell r="E203">
            <v>4.781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0.062659315584384</v>
          </cell>
        </row>
        <row r="203">
          <cell r="P203">
            <v>0</v>
          </cell>
        </row>
        <row r="203">
          <cell r="R203">
            <v>0</v>
          </cell>
          <cell r="S203">
            <v>38.3831</v>
          </cell>
        </row>
        <row r="204">
          <cell r="D204">
            <v>42887</v>
          </cell>
          <cell r="E204">
            <v>4.81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0.062685970368634</v>
          </cell>
        </row>
        <row r="204">
          <cell r="P204">
            <v>0</v>
          </cell>
        </row>
        <row r="204">
          <cell r="R204">
            <v>0</v>
          </cell>
          <cell r="S204">
            <v>63.3831</v>
          </cell>
        </row>
        <row r="205">
          <cell r="D205">
            <v>42917</v>
          </cell>
          <cell r="E205">
            <v>4.84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0.062711765321359</v>
          </cell>
        </row>
        <row r="205">
          <cell r="P205">
            <v>0</v>
          </cell>
        </row>
        <row r="205">
          <cell r="R205">
            <v>0</v>
          </cell>
          <cell r="S205">
            <v>60.1538</v>
          </cell>
        </row>
        <row r="206">
          <cell r="D206">
            <v>42948</v>
          </cell>
          <cell r="E206">
            <v>4.86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0.062738420106074</v>
          </cell>
        </row>
        <row r="206">
          <cell r="P206">
            <v>0</v>
          </cell>
        </row>
        <row r="206">
          <cell r="R206">
            <v>0</v>
          </cell>
          <cell r="S206">
            <v>70.1538</v>
          </cell>
        </row>
        <row r="207">
          <cell r="D207">
            <v>42979</v>
          </cell>
          <cell r="E207">
            <v>4.881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0.062765074891025</v>
          </cell>
        </row>
        <row r="207">
          <cell r="P207">
            <v>0</v>
          </cell>
        </row>
        <row r="207">
          <cell r="R207">
            <v>0</v>
          </cell>
          <cell r="S207">
            <v>50.1538</v>
          </cell>
        </row>
        <row r="208">
          <cell r="D208">
            <v>43009</v>
          </cell>
          <cell r="E208">
            <v>4.911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0.062790869844427</v>
          </cell>
        </row>
        <row r="208">
          <cell r="P208">
            <v>0</v>
          </cell>
        </row>
        <row r="208">
          <cell r="R208">
            <v>0</v>
          </cell>
          <cell r="S208">
            <v>68.196</v>
          </cell>
        </row>
        <row r="209">
          <cell r="D209">
            <v>43040</v>
          </cell>
          <cell r="E209">
            <v>5.051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0.062817524629842</v>
          </cell>
        </row>
        <row r="209">
          <cell r="R209">
            <v>0</v>
          </cell>
          <cell r="S209">
            <v>38.196</v>
          </cell>
        </row>
        <row r="210">
          <cell r="D210">
            <v>43070</v>
          </cell>
          <cell r="E210">
            <v>5.176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0.062843319583693</v>
          </cell>
        </row>
        <row r="210">
          <cell r="R210">
            <v>0</v>
          </cell>
          <cell r="S210">
            <v>23.196</v>
          </cell>
        </row>
        <row r="211">
          <cell r="D211">
            <v>43101</v>
          </cell>
          <cell r="E211">
            <v>5.355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0.062869974369571</v>
          </cell>
        </row>
        <row r="211">
          <cell r="R211">
            <v>0</v>
          </cell>
          <cell r="S211">
            <v>54.7485</v>
          </cell>
        </row>
        <row r="212">
          <cell r="D212">
            <v>43132</v>
          </cell>
          <cell r="E212">
            <v>5.249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0.062896629155685</v>
          </cell>
        </row>
        <row r="212">
          <cell r="R212">
            <v>0</v>
          </cell>
          <cell r="S212">
            <v>44.7485</v>
          </cell>
        </row>
        <row r="213">
          <cell r="D213">
            <v>43160</v>
          </cell>
          <cell r="E213">
            <v>5.099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0.062920704446571</v>
          </cell>
        </row>
        <row r="213">
          <cell r="R213">
            <v>0</v>
          </cell>
          <cell r="S213">
            <v>34.7485</v>
          </cell>
        </row>
        <row r="214">
          <cell r="D214">
            <v>43191</v>
          </cell>
          <cell r="E214">
            <v>4.916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0.062947359233134</v>
          </cell>
        </row>
        <row r="214">
          <cell r="R214">
            <v>0</v>
          </cell>
          <cell r="S214">
            <v>33.6133</v>
          </cell>
        </row>
        <row r="215">
          <cell r="D215">
            <v>43221</v>
          </cell>
          <cell r="E215">
            <v>4.891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0.062973154188096</v>
          </cell>
        </row>
        <row r="215">
          <cell r="R215">
            <v>0</v>
          </cell>
          <cell r="S215">
            <v>38.6133</v>
          </cell>
        </row>
        <row r="216">
          <cell r="D216">
            <v>43252</v>
          </cell>
          <cell r="E216">
            <v>4.92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0.062999808975123</v>
          </cell>
        </row>
        <row r="216">
          <cell r="R216">
            <v>0</v>
          </cell>
          <cell r="S216">
            <v>63.6133</v>
          </cell>
        </row>
        <row r="217">
          <cell r="D217">
            <v>43282</v>
          </cell>
          <cell r="E217">
            <v>4.95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0.063025603930534</v>
          </cell>
        </row>
        <row r="217">
          <cell r="R217">
            <v>0</v>
          </cell>
          <cell r="S217">
            <v>60.4934</v>
          </cell>
        </row>
        <row r="218">
          <cell r="D218">
            <v>43313</v>
          </cell>
          <cell r="E218">
            <v>4.97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0.063052258718025</v>
          </cell>
        </row>
        <row r="218">
          <cell r="R218">
            <v>0</v>
          </cell>
          <cell r="S218">
            <v>70.4934</v>
          </cell>
        </row>
        <row r="219">
          <cell r="D219">
            <v>43344</v>
          </cell>
          <cell r="E219">
            <v>4.991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0.063078913505751</v>
          </cell>
        </row>
        <row r="219">
          <cell r="R219">
            <v>0</v>
          </cell>
          <cell r="S219">
            <v>50.4934</v>
          </cell>
        </row>
        <row r="220">
          <cell r="D220">
            <v>43374</v>
          </cell>
          <cell r="E220">
            <v>5.021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0.063104708461839</v>
          </cell>
        </row>
        <row r="220">
          <cell r="R220">
            <v>0</v>
          </cell>
          <cell r="S220">
            <v>68.4114</v>
          </cell>
        </row>
        <row r="221">
          <cell r="D221">
            <v>43405</v>
          </cell>
          <cell r="E221">
            <v>5.161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0.063131363250029</v>
          </cell>
        </row>
        <row r="221">
          <cell r="R221">
            <v>0</v>
          </cell>
          <cell r="S221">
            <v>38.4114</v>
          </cell>
        </row>
        <row r="222">
          <cell r="D222">
            <v>43435</v>
          </cell>
          <cell r="E222">
            <v>5.286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0.063157158206566</v>
          </cell>
        </row>
        <row r="222">
          <cell r="R222">
            <v>0</v>
          </cell>
          <cell r="S222">
            <v>23.4114</v>
          </cell>
        </row>
        <row r="223">
          <cell r="D223">
            <v>43466</v>
          </cell>
          <cell r="E223">
            <v>5.465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0.063183812995219</v>
          </cell>
        </row>
        <row r="223">
          <cell r="R223">
            <v>0</v>
          </cell>
          <cell r="S223">
            <v>54.9743</v>
          </cell>
        </row>
        <row r="224">
          <cell r="D224">
            <v>43497</v>
          </cell>
          <cell r="E224">
            <v>5.359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0.063210467784109</v>
          </cell>
        </row>
        <row r="224">
          <cell r="R224">
            <v>0</v>
          </cell>
          <cell r="S224">
            <v>44.9743</v>
          </cell>
        </row>
        <row r="225">
          <cell r="D225">
            <v>43525</v>
          </cell>
          <cell r="E225">
            <v>5.209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0.063234543077502</v>
          </cell>
        </row>
        <row r="225">
          <cell r="R225">
            <v>0</v>
          </cell>
          <cell r="S225">
            <v>34.9743</v>
          </cell>
        </row>
        <row r="226">
          <cell r="D226">
            <v>43556</v>
          </cell>
          <cell r="E226">
            <v>5.026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0.06326119786684</v>
          </cell>
        </row>
        <row r="226">
          <cell r="R226">
            <v>0</v>
          </cell>
          <cell r="S226">
            <v>33.8435</v>
          </cell>
        </row>
        <row r="227">
          <cell r="D227">
            <v>43586</v>
          </cell>
          <cell r="E227">
            <v>5.001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0.063286992824488</v>
          </cell>
        </row>
        <row r="227">
          <cell r="R227">
            <v>0</v>
          </cell>
          <cell r="S227">
            <v>38.8435</v>
          </cell>
        </row>
        <row r="228">
          <cell r="D228">
            <v>43617</v>
          </cell>
          <cell r="E228">
            <v>5.03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0.06331364761429</v>
          </cell>
        </row>
        <row r="228">
          <cell r="R228">
            <v>0</v>
          </cell>
          <cell r="S228">
            <v>63.8435</v>
          </cell>
        </row>
        <row r="229">
          <cell r="D229">
            <v>43647</v>
          </cell>
          <cell r="E229">
            <v>5.06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0.063339442572387</v>
          </cell>
        </row>
        <row r="229">
          <cell r="R229">
            <v>0</v>
          </cell>
          <cell r="S229">
            <v>60.8331</v>
          </cell>
        </row>
        <row r="230">
          <cell r="D230">
            <v>43678</v>
          </cell>
          <cell r="E230">
            <v>5.08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0.063366097362653</v>
          </cell>
        </row>
        <row r="230">
          <cell r="R230">
            <v>0</v>
          </cell>
          <cell r="S230">
            <v>70.8331</v>
          </cell>
        </row>
        <row r="231">
          <cell r="D231">
            <v>43709</v>
          </cell>
          <cell r="E231">
            <v>5.101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0.063392752153154</v>
          </cell>
        </row>
        <row r="231">
          <cell r="R231">
            <v>0</v>
          </cell>
          <cell r="S231">
            <v>50.8331</v>
          </cell>
        </row>
        <row r="232">
          <cell r="D232">
            <v>43739</v>
          </cell>
          <cell r="E232">
            <v>5.131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0.063418547111928</v>
          </cell>
        </row>
        <row r="232">
          <cell r="R232">
            <v>0</v>
          </cell>
          <cell r="S232">
            <v>68.6269</v>
          </cell>
        </row>
        <row r="233">
          <cell r="D233">
            <v>43770</v>
          </cell>
          <cell r="E233">
            <v>5.271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0.063445201902893</v>
          </cell>
        </row>
        <row r="233">
          <cell r="R233">
            <v>0</v>
          </cell>
          <cell r="S233">
            <v>38.6269</v>
          </cell>
        </row>
        <row r="234">
          <cell r="D234">
            <v>43800</v>
          </cell>
          <cell r="E234">
            <v>5.396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0.063470996862116</v>
          </cell>
        </row>
        <row r="234">
          <cell r="R234">
            <v>0</v>
          </cell>
          <cell r="S234">
            <v>23.6269</v>
          </cell>
        </row>
        <row r="235">
          <cell r="D235">
            <v>43831</v>
          </cell>
          <cell r="E235">
            <v>5.575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0.063497651653544</v>
          </cell>
        </row>
        <row r="235">
          <cell r="R235">
            <v>0</v>
          </cell>
          <cell r="S235">
            <v>55.2001</v>
          </cell>
        </row>
        <row r="236">
          <cell r="D236">
            <v>43862</v>
          </cell>
          <cell r="E236">
            <v>5.469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0.063524306445208</v>
          </cell>
        </row>
        <row r="236">
          <cell r="R236">
            <v>0</v>
          </cell>
          <cell r="S236">
            <v>45.2001</v>
          </cell>
        </row>
        <row r="237">
          <cell r="D237">
            <v>43891</v>
          </cell>
          <cell r="E237">
            <v>5.319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0.063549241573108</v>
          </cell>
        </row>
        <row r="237">
          <cell r="R237">
            <v>0</v>
          </cell>
          <cell r="S237">
            <v>35.2001</v>
          </cell>
        </row>
        <row r="238">
          <cell r="D238">
            <v>43922</v>
          </cell>
          <cell r="E238">
            <v>5.136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0.063575896365228</v>
          </cell>
        </row>
        <row r="238">
          <cell r="R238">
            <v>0</v>
          </cell>
          <cell r="S238">
            <v>34.0737</v>
          </cell>
        </row>
        <row r="239">
          <cell r="D239">
            <v>43952</v>
          </cell>
          <cell r="E239">
            <v>5.111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0.063601691325569</v>
          </cell>
        </row>
        <row r="239">
          <cell r="R239">
            <v>0</v>
          </cell>
          <cell r="S239">
            <v>39.0737</v>
          </cell>
        </row>
        <row r="240">
          <cell r="D240">
            <v>43983</v>
          </cell>
          <cell r="E240">
            <v>5.14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0.063628346118154</v>
          </cell>
        </row>
        <row r="240">
          <cell r="R240">
            <v>0</v>
          </cell>
          <cell r="S240">
            <v>64.0737</v>
          </cell>
        </row>
        <row r="241">
          <cell r="D241">
            <v>44013</v>
          </cell>
          <cell r="E241">
            <v>5.17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0.063654141078943</v>
          </cell>
        </row>
        <row r="241">
          <cell r="R241">
            <v>0</v>
          </cell>
          <cell r="S241">
            <v>61.1727</v>
          </cell>
        </row>
        <row r="242">
          <cell r="D242">
            <v>44044</v>
          </cell>
          <cell r="E242">
            <v>5.19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0.063680795872</v>
          </cell>
        </row>
        <row r="242">
          <cell r="R242">
            <v>0</v>
          </cell>
          <cell r="S242">
            <v>71.1727</v>
          </cell>
        </row>
        <row r="243">
          <cell r="D243">
            <v>44075</v>
          </cell>
          <cell r="E243">
            <v>5.211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0.063707450665274</v>
          </cell>
        </row>
        <row r="243">
          <cell r="R243">
            <v>0</v>
          </cell>
          <cell r="S243">
            <v>51.1727</v>
          </cell>
        </row>
        <row r="244">
          <cell r="D244">
            <v>44105</v>
          </cell>
          <cell r="E244">
            <v>5.241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0.063733245626741</v>
          </cell>
        </row>
        <row r="244">
          <cell r="R244">
            <v>0</v>
          </cell>
          <cell r="S244">
            <v>68.8424</v>
          </cell>
        </row>
        <row r="245">
          <cell r="D245">
            <v>44136</v>
          </cell>
          <cell r="E245">
            <v>5.381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0.063759900420489</v>
          </cell>
        </row>
        <row r="245">
          <cell r="R245">
            <v>0</v>
          </cell>
          <cell r="S245">
            <v>38.8424</v>
          </cell>
        </row>
        <row r="246">
          <cell r="D246">
            <v>44166</v>
          </cell>
          <cell r="E246">
            <v>5.506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0.063785695382403</v>
          </cell>
        </row>
        <row r="246">
          <cell r="R246">
            <v>0</v>
          </cell>
          <cell r="S246">
            <v>23.8424</v>
          </cell>
        </row>
        <row r="247">
          <cell r="D247">
            <v>44197</v>
          </cell>
          <cell r="E247">
            <v>5.685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0.063812350176614</v>
          </cell>
        </row>
        <row r="247">
          <cell r="R247">
            <v>0</v>
          </cell>
          <cell r="S247">
            <v>55.4259</v>
          </cell>
        </row>
        <row r="248">
          <cell r="D248">
            <v>44228</v>
          </cell>
          <cell r="E248">
            <v>5.579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0.063826617474557</v>
          </cell>
        </row>
        <row r="248">
          <cell r="R248">
            <v>0</v>
          </cell>
          <cell r="S248">
            <v>45.4259</v>
          </cell>
        </row>
        <row r="249">
          <cell r="D249">
            <v>44256</v>
          </cell>
          <cell r="E249">
            <v>5.429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0.063824012011131</v>
          </cell>
        </row>
        <row r="249">
          <cell r="R249">
            <v>0</v>
          </cell>
          <cell r="S249">
            <v>35.4259</v>
          </cell>
        </row>
        <row r="250">
          <cell r="D250">
            <v>44287</v>
          </cell>
          <cell r="E250">
            <v>5.246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0.063821127390911</v>
          </cell>
        </row>
        <row r="250">
          <cell r="R250">
            <v>0</v>
          </cell>
          <cell r="S250">
            <v>34.3039</v>
          </cell>
        </row>
        <row r="251">
          <cell r="D251">
            <v>44317</v>
          </cell>
          <cell r="E251">
            <v>5.221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0.063818335822958</v>
          </cell>
        </row>
        <row r="251">
          <cell r="R251">
            <v>0</v>
          </cell>
          <cell r="S251">
            <v>39.3039</v>
          </cell>
        </row>
        <row r="252">
          <cell r="D252">
            <v>44348</v>
          </cell>
          <cell r="E252">
            <v>5.25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0.063815451202743</v>
          </cell>
        </row>
        <row r="252">
          <cell r="R252">
            <v>0</v>
          </cell>
          <cell r="S252">
            <v>64.3039</v>
          </cell>
        </row>
        <row r="253">
          <cell r="D253">
            <v>44378</v>
          </cell>
          <cell r="E253">
            <v>5.28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0.063812659634797</v>
          </cell>
        </row>
        <row r="253">
          <cell r="R253">
            <v>0</v>
          </cell>
          <cell r="S253">
            <v>61.5123</v>
          </cell>
        </row>
        <row r="254">
          <cell r="D254">
            <v>44409</v>
          </cell>
          <cell r="E254">
            <v>5.3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0.063809775014588</v>
          </cell>
        </row>
        <row r="254">
          <cell r="R254">
            <v>0</v>
          </cell>
          <cell r="S254">
            <v>71.5123</v>
          </cell>
        </row>
        <row r="255">
          <cell r="D255">
            <v>44440</v>
          </cell>
          <cell r="E255">
            <v>5.321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0.063806890394381</v>
          </cell>
        </row>
        <row r="255">
          <cell r="R255">
            <v>0</v>
          </cell>
          <cell r="S255">
            <v>51.5123</v>
          </cell>
        </row>
        <row r="256">
          <cell r="D256">
            <v>44470</v>
          </cell>
          <cell r="E256">
            <v>5.351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0.063804098826442</v>
          </cell>
        </row>
        <row r="256">
          <cell r="R256">
            <v>0</v>
          </cell>
          <cell r="S256">
            <v>69.0578</v>
          </cell>
        </row>
        <row r="257">
          <cell r="D257">
            <v>44501</v>
          </cell>
          <cell r="E257">
            <v>5.491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0.063801214206241</v>
          </cell>
        </row>
        <row r="257">
          <cell r="R257">
            <v>0</v>
          </cell>
          <cell r="S257">
            <v>39.0578</v>
          </cell>
        </row>
        <row r="258">
          <cell r="D258">
            <v>44531</v>
          </cell>
          <cell r="E258">
            <v>5.616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0.063798422638308</v>
          </cell>
        </row>
        <row r="258">
          <cell r="R258">
            <v>0</v>
          </cell>
          <cell r="S258">
            <v>24.0578</v>
          </cell>
        </row>
        <row r="259">
          <cell r="D259">
            <v>44562</v>
          </cell>
          <cell r="E259">
            <v>5.795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0.063795538018112</v>
          </cell>
        </row>
        <row r="259">
          <cell r="R259">
            <v>0</v>
          </cell>
          <cell r="S259">
            <v>55.6517</v>
          </cell>
        </row>
        <row r="260">
          <cell r="D260">
            <v>44593</v>
          </cell>
          <cell r="E260">
            <v>5.689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0.06379265339792</v>
          </cell>
        </row>
        <row r="260">
          <cell r="R260">
            <v>0</v>
          </cell>
          <cell r="S260">
            <v>45.6517</v>
          </cell>
        </row>
        <row r="261">
          <cell r="D261">
            <v>44621</v>
          </cell>
          <cell r="E261">
            <v>5.539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0.063790047934522</v>
          </cell>
        </row>
        <row r="261">
          <cell r="R261">
            <v>0</v>
          </cell>
          <cell r="S261">
            <v>35.6517</v>
          </cell>
        </row>
        <row r="262">
          <cell r="D262">
            <v>44652</v>
          </cell>
          <cell r="E262">
            <v>5.356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0.063787163314335</v>
          </cell>
        </row>
        <row r="262">
          <cell r="R262">
            <v>0</v>
          </cell>
          <cell r="S262">
            <v>34.5342</v>
          </cell>
        </row>
        <row r="263">
          <cell r="D263">
            <v>44682</v>
          </cell>
          <cell r="E263">
            <v>5.331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0.063784371746414</v>
          </cell>
        </row>
        <row r="263">
          <cell r="R263">
            <v>0</v>
          </cell>
          <cell r="S263">
            <v>39.5342</v>
          </cell>
        </row>
        <row r="264">
          <cell r="D264">
            <v>44713</v>
          </cell>
          <cell r="E264">
            <v>5.36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0.063781487126232</v>
          </cell>
        </row>
        <row r="264">
          <cell r="R264">
            <v>0</v>
          </cell>
          <cell r="S264">
            <v>64.5342</v>
          </cell>
        </row>
        <row r="265">
          <cell r="D265">
            <v>44743</v>
          </cell>
          <cell r="E265">
            <v>5.39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0.063778695558316</v>
          </cell>
        </row>
        <row r="265">
          <cell r="R265">
            <v>0</v>
          </cell>
          <cell r="S265">
            <v>61.852</v>
          </cell>
        </row>
        <row r="266">
          <cell r="D266">
            <v>44774</v>
          </cell>
          <cell r="E266">
            <v>5.41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0.06377581093814</v>
          </cell>
        </row>
        <row r="266">
          <cell r="R266">
            <v>0</v>
          </cell>
          <cell r="S266">
            <v>71.852</v>
          </cell>
        </row>
        <row r="267">
          <cell r="D267">
            <v>44805</v>
          </cell>
          <cell r="E267">
            <v>5.431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0.063772926317966</v>
          </cell>
        </row>
        <row r="267">
          <cell r="R267">
            <v>0</v>
          </cell>
          <cell r="S267">
            <v>51.852</v>
          </cell>
        </row>
        <row r="268">
          <cell r="D268">
            <v>44835</v>
          </cell>
          <cell r="E268">
            <v>5.461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0.063770134750058</v>
          </cell>
        </row>
        <row r="268">
          <cell r="R268">
            <v>0</v>
          </cell>
          <cell r="S268">
            <v>69.2733</v>
          </cell>
        </row>
        <row r="269">
          <cell r="D269">
            <v>44866</v>
          </cell>
          <cell r="E269">
            <v>5.601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0.063767250129889</v>
          </cell>
        </row>
        <row r="269">
          <cell r="R269">
            <v>0</v>
          </cell>
          <cell r="S269">
            <v>39.2733</v>
          </cell>
        </row>
        <row r="270">
          <cell r="D270">
            <v>44896</v>
          </cell>
          <cell r="E270">
            <v>5.726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0.063764458561987</v>
          </cell>
        </row>
        <row r="270">
          <cell r="R270">
            <v>0</v>
          </cell>
          <cell r="S270">
            <v>24.2733</v>
          </cell>
        </row>
        <row r="271">
          <cell r="D271">
            <v>44927</v>
          </cell>
          <cell r="E271">
            <v>5.905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0.063761573941825</v>
          </cell>
        </row>
        <row r="271">
          <cell r="R271">
            <v>0</v>
          </cell>
          <cell r="S271">
            <v>55.8775</v>
          </cell>
        </row>
        <row r="272">
          <cell r="D272">
            <v>44958</v>
          </cell>
          <cell r="E272">
            <v>5.799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0.063758689321664</v>
          </cell>
        </row>
        <row r="272">
          <cell r="R272">
            <v>0</v>
          </cell>
          <cell r="S272">
            <v>45.8775</v>
          </cell>
        </row>
        <row r="273">
          <cell r="D273">
            <v>44986</v>
          </cell>
          <cell r="E273">
            <v>5.649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0.063756083858296</v>
          </cell>
        </row>
        <row r="273">
          <cell r="R273">
            <v>0</v>
          </cell>
          <cell r="S273">
            <v>35.8775</v>
          </cell>
        </row>
        <row r="274">
          <cell r="D274">
            <v>45017</v>
          </cell>
          <cell r="E274">
            <v>5.466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0.063753199238141</v>
          </cell>
        </row>
        <row r="274">
          <cell r="R274">
            <v>0</v>
          </cell>
          <cell r="S274">
            <v>34.7644</v>
          </cell>
        </row>
        <row r="275">
          <cell r="D275">
            <v>45047</v>
          </cell>
          <cell r="E275">
            <v>5.441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0.063750407670252</v>
          </cell>
        </row>
        <row r="275">
          <cell r="R275">
            <v>0</v>
          </cell>
          <cell r="S275">
            <v>39.7644</v>
          </cell>
        </row>
        <row r="276">
          <cell r="D276">
            <v>45078</v>
          </cell>
          <cell r="E276">
            <v>5.47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0.063747523050103</v>
          </cell>
        </row>
        <row r="276">
          <cell r="R276">
            <v>0</v>
          </cell>
          <cell r="S276">
            <v>64.7644</v>
          </cell>
        </row>
        <row r="277">
          <cell r="D277">
            <v>45108</v>
          </cell>
          <cell r="E277">
            <v>5.5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0.063744731482218</v>
          </cell>
        </row>
        <row r="277">
          <cell r="R277">
            <v>0</v>
          </cell>
          <cell r="S277">
            <v>62.1916</v>
          </cell>
        </row>
        <row r="278">
          <cell r="D278">
            <v>45139</v>
          </cell>
          <cell r="E278">
            <v>5.52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0.063741846862074</v>
          </cell>
        </row>
        <row r="278">
          <cell r="R278">
            <v>0</v>
          </cell>
          <cell r="S278">
            <v>72.1916</v>
          </cell>
        </row>
        <row r="279">
          <cell r="D279">
            <v>45170</v>
          </cell>
          <cell r="E279">
            <v>5.541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0.063738962241933</v>
          </cell>
        </row>
        <row r="279">
          <cell r="R279">
            <v>0</v>
          </cell>
          <cell r="S279">
            <v>52.1916</v>
          </cell>
        </row>
        <row r="280">
          <cell r="D280">
            <v>45200</v>
          </cell>
          <cell r="E280">
            <v>5.571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0.063736170674057</v>
          </cell>
        </row>
        <row r="280">
          <cell r="R280">
            <v>0</v>
          </cell>
          <cell r="S280">
            <v>69.4888</v>
          </cell>
        </row>
        <row r="281">
          <cell r="D281">
            <v>45231</v>
          </cell>
          <cell r="E281">
            <v>5.711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0.063733286053921</v>
          </cell>
        </row>
        <row r="281">
          <cell r="R281">
            <v>0</v>
          </cell>
          <cell r="S281">
            <v>39.4888</v>
          </cell>
        </row>
        <row r="282">
          <cell r="D282">
            <v>45261</v>
          </cell>
          <cell r="E282">
            <v>5.836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0.06373049448605</v>
          </cell>
        </row>
        <row r="282">
          <cell r="R282">
            <v>0</v>
          </cell>
          <cell r="S282">
            <v>24.4888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0.063727609865919</v>
          </cell>
        </row>
        <row r="283">
          <cell r="R283">
            <v>0</v>
          </cell>
          <cell r="S283">
            <v>56.1032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0.063724725245791</v>
          </cell>
        </row>
        <row r="284">
          <cell r="R284">
            <v>0</v>
          </cell>
          <cell r="S284">
            <v>46.1032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0.063722026730191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0.063719142110068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0.063716350542211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0.063713465922094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0.063710674354241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0.06370778973413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0.063704905114021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0.063702113546176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0.063699228926073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0.063696437358234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0.063693552738135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0.06369066811804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0.063688062654731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0.063685178034641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0.063682386466815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0.06367950184673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0.063676710278909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0.06367382565883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0.063670941038754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0.063668149470941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0.06366526485087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0.063662473283062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0.063659588663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0.063656704042934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0.063654098579654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0.063651213959596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0.063648422391802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0.06364553777175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0.06364274620396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0.063639861583914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0.06363697696387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0.063634185396088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0.06363130077605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0.063628509208273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0.063625624588241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0.06362273996821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0.063620134504959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0.063617249884935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0.063614458317172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0.063611573697151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0.063608782129393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0.06360589750938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0.063603012889368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0.063600221321618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0.063597336701612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0.063594545133867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0.063591660513867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0.063588775893869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0.06358607737839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0.063583192758398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0.063580401190666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0.063577516570679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0.063574725002952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0.06357184038297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0.063568955763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0.063566164195273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0.0635632795753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0.063560488007587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0.063557603387618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0.063554718767654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0.063552113304462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0.063549228684502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0.063546437116801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0.063543552496847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0.063540760929152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0.063537876309203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0.063534991689257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0.063532200121569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0.063529315501629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0.063526523933946</v>
          </cell>
        </row>
        <row r="354">
          <cell r="R354">
            <v>0</v>
          </cell>
        </row>
        <row r="355">
          <cell r="N355">
            <v>0.063523639314012</v>
          </cell>
        </row>
        <row r="356">
          <cell r="N356">
            <v>0.063520754694079</v>
          </cell>
        </row>
        <row r="357">
          <cell r="N357">
            <v>0.063518149230916</v>
          </cell>
        </row>
        <row r="358">
          <cell r="N358">
            <v>0.063515264610989</v>
          </cell>
        </row>
        <row r="359">
          <cell r="N359">
            <v>0.06351247304332</v>
          </cell>
        </row>
        <row r="360">
          <cell r="N360">
            <v>0.063509588423398</v>
          </cell>
        </row>
        <row r="361">
          <cell r="N361">
            <v>0.063506796855734</v>
          </cell>
        </row>
        <row r="362">
          <cell r="N362">
            <v>0.063503912235817</v>
          </cell>
        </row>
        <row r="363">
          <cell r="N363">
            <v>0.063501027615904</v>
          </cell>
        </row>
        <row r="364">
          <cell r="N364">
            <v>0.063498236048248</v>
          </cell>
        </row>
        <row r="365">
          <cell r="N365">
            <v>0.06349535142834</v>
          </cell>
        </row>
        <row r="366">
          <cell r="N366">
            <v>0.063492559860689</v>
          </cell>
        </row>
        <row r="367">
          <cell r="N367">
            <v>0.063489675240786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hyperlink" Target="http://nrstg1s.djnr.com/cgi-bin/DJInteractive?cgi=WEB_FLAT_PAGE&amp;GJANum=228471440&amp;page=wrapper/index&amp;entry_point=1" TargetMode="External"/><Relationship Id="rId2" Type="http://schemas.openxmlformats.org/officeDocument/2006/relationships/hyperlink" Target="http://www.energy.state.or.us/office/rel/rel98e.htm" TargetMode="External"/><Relationship Id="rId3" Type="http://schemas.openxmlformats.org/officeDocument/2006/relationships/hyperlink" Target="http://www.energy.state.or.us/office/rel/rel98g.htm" TargetMode="External"/><Relationship Id="rId4" Type="http://schemas.openxmlformats.org/officeDocument/2006/relationships/hyperlink" Target="http://nrstg1s.djnr.com/cgi-bin/DJInteractive?cgi=WEB_FLAT_PAGE&amp;GJANum=228471440&amp;page=wrapper/index&amp;entry_point=1" TargetMode="External"/><Relationship Id="rId5" Type="http://schemas.openxmlformats.org/officeDocument/2006/relationships/hyperlink" Target="http://nrstg1s.djnr.com/cgi-bin/DJInteractive?cgi=WEB_FLAT_PAGE&amp;GJANum=228471440&amp;page=wrapper/index&amp;entry_point=1" TargetMode="External"/><Relationship Id="rId6" Type="http://schemas.openxmlformats.org/officeDocument/2006/relationships/hyperlink" Target="http://www.energy.state.or.us/office/rel/rel98e.htm" TargetMode="External"/><Relationship Id="rId7" Type="http://schemas.openxmlformats.org/officeDocument/2006/relationships/hyperlink" Target="http://www.energy.state.or.us/office/rel/rel98g.htm" TargetMode="External"/><Relationship Id="rId8" Type="http://schemas.openxmlformats.org/officeDocument/2006/relationships/hyperlink" Target="http://nrstg1s.djnr.com/cgi-bin/DJInteractive?cgi=WEB_FLAT_PAGE&amp;GJANum=228471440&amp;page=wrapper/index&amp;entry_point=1" TargetMode="External"/><Relationship Id="rId9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3439322.58064516</v>
      </c>
      <c r="D45" s="10" t="n">
        <f aca="false">VLOOKUP($B45,Forecast!$C$5:$S$100,5)</f>
        <v>3433677.41935484</v>
      </c>
      <c r="E45" s="10" t="n">
        <f aca="false">VLOOKUP($B45,Forecast!$C$5:$S$100,17)</f>
        <v>4032.25806451613</v>
      </c>
      <c r="F45" s="25" t="n">
        <v>50168000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n">
        <f aca="false">VLOOKUP($B46,Forecast!$C$5:$S$100,16)</f>
        <v>3567083.33333333</v>
      </c>
      <c r="D46" s="10" t="n">
        <f aca="false">VLOOKUP($B46,Forecast!$C$5:$S$100,5)</f>
        <v>4017188.38709677</v>
      </c>
      <c r="E46" s="10" t="n">
        <f aca="false">VLOOKUP($B46,Forecast!$C$5:$S$100,17)</f>
        <v>-450105.053763441</v>
      </c>
      <c r="F46" s="25" t="n">
        <f aca="false">E46*A46+F45</f>
        <v>36214743.3333333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n">
        <f aca="false">VLOOKUP($B47,Forecast!$C$5:$S$100,16)</f>
        <v>3580000</v>
      </c>
      <c r="D47" s="10" t="n">
        <f aca="false">VLOOKUP($B47,Forecast!$C$5:$S$100,5)</f>
        <v>3511531.72413793</v>
      </c>
      <c r="E47" s="10" t="n">
        <f aca="false">VLOOKUP($B47,Forecast!$C$5:$S$100,17)</f>
        <v>68468.2758620689</v>
      </c>
      <c r="F47" s="25" t="n">
        <f aca="false">E47*A47+F46</f>
        <v>38131855.0574712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n">
        <f aca="false">VLOOKUP($B48,Forecast!$C$5:$S$100,16)</f>
        <v>3580000</v>
      </c>
      <c r="D48" s="61" t="n">
        <f aca="false">VLOOKUP($B48,Forecast!$C$5:$S$100,5)</f>
        <v>3160115.48387097</v>
      </c>
      <c r="E48" s="61" t="n">
        <f aca="false">VLOOKUP($B48,Forecast!$C$5:$S$100,17)</f>
        <v>419884.516129032</v>
      </c>
      <c r="F48" s="62" t="n">
        <f aca="false">E48*A48+F47</f>
        <v>51148275.0574712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e">
        <f aca="false">VLOOKUP($B49,Forecast!$C$5:$S$100,16)</f>
        <v>#N/A</v>
      </c>
      <c r="D49" s="10" t="n">
        <f aca="false">VLOOKUP($B49,Forecast!$C$5:$S$100,5)</f>
        <v>2845655.66666667</v>
      </c>
      <c r="E49" s="10" t="e">
        <f aca="false">VLOOKUP($B49,Forecast!$C$5:$S$100,17)</f>
        <v>#N/A</v>
      </c>
      <c r="F49" s="25" t="e">
        <f aca="false">E49*A49+F48</f>
        <v>#N/A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e">
        <f aca="false">VLOOKUP($B50,Forecast!$C$5:$S$100,16)</f>
        <v>#N/A</v>
      </c>
      <c r="D50" s="10" t="n">
        <f aca="false">VLOOKUP($B50,Forecast!$C$5:$S$100,5)</f>
        <v>2745647.74193548</v>
      </c>
      <c r="E50" s="10" t="e">
        <f aca="false">VLOOKUP($B50,Forecast!$C$5:$S$100,17)</f>
        <v>#N/A</v>
      </c>
      <c r="F50" s="25" t="e">
        <f aca="false">E50*A50+F49</f>
        <v>#N/A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n">
        <f aca="false">VLOOKUP($B51,Forecast!$C$5:$S$100,5)</f>
        <v>3390837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n">
        <f aca="false">VLOOKUP($B52,Forecast!$C$5:$S$100,5)</f>
        <v>3620430.64516129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n">
        <f aca="false">VLOOKUP($B53,Forecast!$C$5:$S$100,5)</f>
        <v>3824646.12903226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n">
        <f aca="false">VLOOKUP($B54,Forecast!$C$5:$S$100,5)</f>
        <v>3487416.66666667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n">
        <f aca="false">VLOOKUP($B55,Forecast!$C$5:$S$100,5)</f>
        <v>3197950.64516129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n">
        <f aca="false">VLOOKUP($B56,Forecast!$C$5:$S$100,5)</f>
        <v>3614270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n">
        <f aca="false">VLOOKUP($B57,Forecast!$C$5:$S$100,5)</f>
        <v>3536687.74193548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n">
        <f aca="false">VLOOKUP($B58,Forecast!$C$5:$S$100,5)</f>
        <v>4017188.38709677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n">
        <f aca="false">VLOOKUP($B59,Forecast!$C$5:$S$100,5)</f>
        <v>3561531.72413793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n">
        <f aca="false">VLOOKUP($B60,Forecast!$C$5:$S$100,5)</f>
        <v>3210115.48387097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G9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99" width="26.99"/>
    <col collapsed="false" customWidth="true" hidden="false" outlineLevel="0" max="2" min="2" style="99" width="7.99"/>
    <col collapsed="false" customWidth="true" hidden="false" outlineLevel="0" max="3" min="3" style="99" width="10.99"/>
    <col collapsed="false" customWidth="true" hidden="false" outlineLevel="0" max="4" min="4" style="99" width="13.56"/>
    <col collapsed="false" customWidth="true" hidden="false" outlineLevel="0" max="5" min="5" style="99" width="8.99"/>
    <col collapsed="false" customWidth="false" hidden="false" outlineLevel="0" max="6" min="6" style="99" width="9.14"/>
    <col collapsed="false" customWidth="true" hidden="false" outlineLevel="0" max="7" min="7" style="99" width="12.56"/>
    <col collapsed="false" customWidth="false" hidden="false" outlineLevel="0" max="257" min="8" style="99" width="9.14"/>
  </cols>
  <sheetData>
    <row r="1" customFormat="false" ht="23.25" hidden="false" customHeight="false" outlineLevel="0" collapsed="false">
      <c r="A1" s="162" t="s">
        <v>290</v>
      </c>
      <c r="B1" s="162" t="s">
        <v>291</v>
      </c>
      <c r="C1" s="162" t="s">
        <v>292</v>
      </c>
      <c r="D1" s="162" t="s">
        <v>293</v>
      </c>
      <c r="E1" s="419" t="s">
        <v>294</v>
      </c>
      <c r="G1" s="99" t="s">
        <v>295</v>
      </c>
    </row>
    <row r="2" customFormat="false" ht="11.25" hidden="true" customHeight="false" outlineLevel="0" collapsed="false">
      <c r="A2" s="420" t="s">
        <v>296</v>
      </c>
      <c r="B2" s="99" t="s">
        <v>297</v>
      </c>
      <c r="C2" s="421" t="n">
        <v>36951</v>
      </c>
      <c r="D2" s="422" t="n">
        <v>16</v>
      </c>
      <c r="E2" s="423" t="n">
        <f aca="false">D2+0</f>
        <v>16</v>
      </c>
      <c r="F2" s="424"/>
    </row>
    <row r="3" customFormat="false" ht="11.25" hidden="false" customHeight="false" outlineLevel="0" collapsed="false">
      <c r="A3" s="425" t="s">
        <v>298</v>
      </c>
      <c r="B3" s="426" t="s">
        <v>133</v>
      </c>
      <c r="C3" s="421" t="n">
        <v>36982</v>
      </c>
      <c r="D3" s="427" t="n">
        <v>545</v>
      </c>
      <c r="E3" s="423" t="n">
        <f aca="false">D3+E2</f>
        <v>561</v>
      </c>
      <c r="F3" s="424"/>
    </row>
    <row r="4" customFormat="false" ht="11.25" hidden="false" customHeight="false" outlineLevel="0" collapsed="false">
      <c r="A4" s="428" t="s">
        <v>299</v>
      </c>
      <c r="B4" s="426" t="s">
        <v>133</v>
      </c>
      <c r="C4" s="421" t="n">
        <v>37012</v>
      </c>
      <c r="D4" s="427" t="n">
        <v>520</v>
      </c>
      <c r="E4" s="423" t="n">
        <f aca="false">D4+E3</f>
        <v>1081</v>
      </c>
      <c r="F4" s="424"/>
    </row>
    <row r="5" customFormat="false" ht="11.25" hidden="true" customHeight="false" outlineLevel="0" collapsed="false">
      <c r="A5" s="428" t="s">
        <v>300</v>
      </c>
      <c r="B5" s="426" t="s">
        <v>301</v>
      </c>
      <c r="C5" s="421" t="n">
        <v>37012</v>
      </c>
      <c r="D5" s="427" t="n">
        <v>37</v>
      </c>
      <c r="E5" s="423" t="n">
        <f aca="false">D5+E4</f>
        <v>1118</v>
      </c>
      <c r="F5" s="424"/>
    </row>
    <row r="6" customFormat="false" ht="11.25" hidden="true" customHeight="false" outlineLevel="0" collapsed="false">
      <c r="A6" s="420" t="s">
        <v>302</v>
      </c>
      <c r="B6" s="99" t="s">
        <v>297</v>
      </c>
      <c r="C6" s="421" t="n">
        <v>37043</v>
      </c>
      <c r="D6" s="420" t="n">
        <v>49</v>
      </c>
      <c r="E6" s="423" t="n">
        <f aca="false">D6+E5</f>
        <v>1167</v>
      </c>
      <c r="F6" s="424"/>
    </row>
    <row r="7" customFormat="false" ht="11.25" hidden="false" customHeight="false" outlineLevel="0" collapsed="false">
      <c r="A7" s="428" t="s">
        <v>303</v>
      </c>
      <c r="B7" s="426" t="s">
        <v>133</v>
      </c>
      <c r="C7" s="421" t="n">
        <v>37043</v>
      </c>
      <c r="D7" s="427" t="n">
        <v>560</v>
      </c>
      <c r="E7" s="423" t="n">
        <f aca="false">D7+E6</f>
        <v>1727</v>
      </c>
      <c r="F7" s="424"/>
    </row>
    <row r="8" customFormat="false" ht="11.25" hidden="true" customHeight="false" outlineLevel="0" collapsed="false">
      <c r="A8" s="428" t="s">
        <v>304</v>
      </c>
      <c r="B8" s="426" t="s">
        <v>301</v>
      </c>
      <c r="C8" s="421" t="n">
        <v>37043</v>
      </c>
      <c r="D8" s="427" t="n">
        <v>235</v>
      </c>
      <c r="E8" s="423" t="n">
        <f aca="false">D8+E7</f>
        <v>1962</v>
      </c>
      <c r="F8" s="424"/>
    </row>
    <row r="9" customFormat="false" ht="11.25" hidden="true" customHeight="false" outlineLevel="0" collapsed="false">
      <c r="A9" s="428" t="s">
        <v>305</v>
      </c>
      <c r="B9" s="426" t="s">
        <v>301</v>
      </c>
      <c r="C9" s="421" t="n">
        <v>37043</v>
      </c>
      <c r="D9" s="427" t="n">
        <v>148</v>
      </c>
      <c r="E9" s="423" t="n">
        <f aca="false">D9+E8</f>
        <v>2110</v>
      </c>
      <c r="F9" s="424"/>
    </row>
    <row r="10" customFormat="false" ht="11.25" hidden="true" customHeight="false" outlineLevel="0" collapsed="false">
      <c r="A10" s="428" t="s">
        <v>74</v>
      </c>
      <c r="B10" s="426" t="s">
        <v>306</v>
      </c>
      <c r="C10" s="421" t="n">
        <v>37043</v>
      </c>
      <c r="D10" s="427" t="n">
        <v>500</v>
      </c>
      <c r="E10" s="423" t="n">
        <f aca="false">D10+E9</f>
        <v>2610</v>
      </c>
      <c r="F10" s="424"/>
    </row>
    <row r="11" customFormat="false" ht="11.25" hidden="true" customHeight="false" outlineLevel="0" collapsed="false">
      <c r="A11" s="428" t="s">
        <v>307</v>
      </c>
      <c r="B11" s="426" t="s">
        <v>308</v>
      </c>
      <c r="C11" s="421" t="n">
        <v>37073</v>
      </c>
      <c r="D11" s="427" t="n">
        <v>490</v>
      </c>
      <c r="E11" s="423" t="n">
        <f aca="false">D11+E10</f>
        <v>3100</v>
      </c>
      <c r="F11" s="424"/>
    </row>
    <row r="12" customFormat="false" ht="11.25" hidden="true" customHeight="false" outlineLevel="0" collapsed="false">
      <c r="A12" s="425" t="s">
        <v>309</v>
      </c>
      <c r="B12" s="426" t="s">
        <v>306</v>
      </c>
      <c r="C12" s="421" t="n">
        <v>37073</v>
      </c>
      <c r="D12" s="427" t="n">
        <v>500</v>
      </c>
      <c r="E12" s="423" t="n">
        <f aca="false">D12+E11</f>
        <v>3600</v>
      </c>
      <c r="F12" s="424"/>
    </row>
    <row r="13" customFormat="false" ht="11.25" hidden="true" customHeight="false" outlineLevel="0" collapsed="false">
      <c r="A13" s="428" t="s">
        <v>310</v>
      </c>
      <c r="B13" s="426" t="s">
        <v>308</v>
      </c>
      <c r="C13" s="421" t="n">
        <v>37104</v>
      </c>
      <c r="D13" s="427" t="n">
        <v>270</v>
      </c>
      <c r="E13" s="423" t="n">
        <f aca="false">D13+E12</f>
        <v>3870</v>
      </c>
      <c r="F13" s="424"/>
    </row>
    <row r="14" customFormat="false" ht="11.25" hidden="true" customHeight="false" outlineLevel="0" collapsed="false">
      <c r="A14" s="429" t="s">
        <v>311</v>
      </c>
      <c r="B14" s="99" t="s">
        <v>312</v>
      </c>
      <c r="C14" s="421" t="n">
        <v>37104</v>
      </c>
      <c r="D14" s="99" t="n">
        <v>450</v>
      </c>
      <c r="E14" s="423" t="n">
        <f aca="false">D14+E13</f>
        <v>4320</v>
      </c>
      <c r="F14" s="424"/>
    </row>
    <row r="15" customFormat="false" ht="11.25" hidden="true" customHeight="false" outlineLevel="0" collapsed="false">
      <c r="A15" s="428" t="s">
        <v>313</v>
      </c>
      <c r="B15" s="426" t="s">
        <v>314</v>
      </c>
      <c r="C15" s="421" t="n">
        <v>37104</v>
      </c>
      <c r="D15" s="427" t="n">
        <v>320</v>
      </c>
      <c r="E15" s="423" t="n">
        <f aca="false">D15+E14</f>
        <v>4640</v>
      </c>
      <c r="F15" s="424"/>
    </row>
    <row r="16" customFormat="false" ht="11.25" hidden="false" customHeight="false" outlineLevel="0" collapsed="false">
      <c r="A16" s="428" t="s">
        <v>141</v>
      </c>
      <c r="B16" s="426" t="s">
        <v>133</v>
      </c>
      <c r="C16" s="421" t="n">
        <v>37104</v>
      </c>
      <c r="D16" s="427" t="n">
        <v>70</v>
      </c>
      <c r="E16" s="423" t="n">
        <f aca="false">D16+E15</f>
        <v>4710</v>
      </c>
      <c r="F16" s="424"/>
    </row>
    <row r="17" customFormat="false" ht="11.25" hidden="true" customHeight="false" outlineLevel="0" collapsed="false">
      <c r="A17" s="420" t="s">
        <v>315</v>
      </c>
      <c r="B17" s="99" t="s">
        <v>316</v>
      </c>
      <c r="C17" s="421" t="n">
        <v>37135</v>
      </c>
      <c r="D17" s="420" t="n">
        <v>350</v>
      </c>
      <c r="E17" s="423" t="n">
        <f aca="false">D17+E16</f>
        <v>5060</v>
      </c>
      <c r="F17" s="424"/>
    </row>
    <row r="18" customFormat="false" ht="11.25" hidden="true" customHeight="false" outlineLevel="0" collapsed="false">
      <c r="A18" s="428" t="s">
        <v>78</v>
      </c>
      <c r="B18" s="426" t="s">
        <v>314</v>
      </c>
      <c r="C18" s="421" t="n">
        <v>37196</v>
      </c>
      <c r="D18" s="427" t="n">
        <v>1048</v>
      </c>
      <c r="E18" s="423" t="n">
        <f aca="false">D18+E17</f>
        <v>6108</v>
      </c>
      <c r="F18" s="424"/>
    </row>
    <row r="19" customFormat="false" ht="11.25" hidden="true" customHeight="false" outlineLevel="0" collapsed="false">
      <c r="A19" s="428" t="s">
        <v>317</v>
      </c>
      <c r="B19" s="426" t="s">
        <v>308</v>
      </c>
      <c r="C19" s="421" t="n">
        <v>37226</v>
      </c>
      <c r="D19" s="422" t="n">
        <v>35</v>
      </c>
      <c r="E19" s="423" t="n">
        <f aca="false">D19+E18</f>
        <v>6143</v>
      </c>
      <c r="F19" s="424"/>
    </row>
    <row r="20" customFormat="false" ht="11.25" hidden="false" customHeight="false" outlineLevel="0" collapsed="false">
      <c r="A20" s="420" t="s">
        <v>318</v>
      </c>
      <c r="B20" s="99" t="s">
        <v>133</v>
      </c>
      <c r="C20" s="421" t="n">
        <v>37257</v>
      </c>
      <c r="D20" s="420" t="n">
        <v>250</v>
      </c>
      <c r="E20" s="423" t="n">
        <f aca="false">D20+E19</f>
        <v>6393</v>
      </c>
      <c r="F20" s="424"/>
    </row>
    <row r="21" customFormat="false" ht="11.25" hidden="true" customHeight="false" outlineLevel="0" collapsed="false">
      <c r="A21" s="428" t="s">
        <v>319</v>
      </c>
      <c r="B21" s="426" t="s">
        <v>301</v>
      </c>
      <c r="C21" s="421" t="n">
        <v>37377</v>
      </c>
      <c r="D21" s="427" t="n">
        <v>50</v>
      </c>
      <c r="E21" s="423" t="n">
        <f aca="false">D21+E20</f>
        <v>6443</v>
      </c>
    </row>
    <row r="22" customFormat="false" ht="11.25" hidden="true" customHeight="false" outlineLevel="0" collapsed="false">
      <c r="A22" s="428" t="s">
        <v>320</v>
      </c>
      <c r="B22" s="426" t="s">
        <v>301</v>
      </c>
      <c r="C22" s="421" t="n">
        <v>37377</v>
      </c>
      <c r="D22" s="427" t="n">
        <v>55</v>
      </c>
      <c r="E22" s="423" t="n">
        <f aca="false">D22+E21</f>
        <v>6498</v>
      </c>
      <c r="F22" s="424"/>
    </row>
    <row r="23" customFormat="false" ht="11.25" hidden="true" customHeight="false" outlineLevel="0" collapsed="false">
      <c r="A23" s="428" t="s">
        <v>321</v>
      </c>
      <c r="B23" s="426" t="s">
        <v>308</v>
      </c>
      <c r="C23" s="421" t="n">
        <v>37408</v>
      </c>
      <c r="D23" s="427" t="n">
        <v>280</v>
      </c>
      <c r="E23" s="423" t="n">
        <f aca="false">D23+E22</f>
        <v>6778</v>
      </c>
      <c r="F23" s="424"/>
    </row>
    <row r="24" customFormat="false" ht="11.25" hidden="true" customHeight="false" outlineLevel="0" collapsed="false">
      <c r="A24" s="425" t="s">
        <v>322</v>
      </c>
      <c r="B24" s="426" t="s">
        <v>308</v>
      </c>
      <c r="C24" s="421" t="n">
        <v>37408</v>
      </c>
      <c r="D24" s="427" t="n">
        <v>249</v>
      </c>
      <c r="E24" s="423" t="n">
        <f aca="false">D24+E23</f>
        <v>7027</v>
      </c>
      <c r="F24" s="424"/>
    </row>
    <row r="25" customFormat="false" ht="11.25" hidden="true" customHeight="false" outlineLevel="0" collapsed="false">
      <c r="A25" s="428" t="s">
        <v>323</v>
      </c>
      <c r="B25" s="426" t="s">
        <v>308</v>
      </c>
      <c r="C25" s="421" t="n">
        <v>37408</v>
      </c>
      <c r="D25" s="427" t="n">
        <v>536</v>
      </c>
      <c r="E25" s="423" t="n">
        <f aca="false">D25+E24</f>
        <v>7563</v>
      </c>
      <c r="F25" s="424"/>
    </row>
    <row r="26" customFormat="false" ht="11.25" hidden="false" customHeight="false" outlineLevel="0" collapsed="false">
      <c r="A26" s="428" t="s">
        <v>324</v>
      </c>
      <c r="B26" s="426" t="s">
        <v>133</v>
      </c>
      <c r="C26" s="421" t="n">
        <v>37408</v>
      </c>
      <c r="D26" s="427" t="n">
        <v>530</v>
      </c>
      <c r="E26" s="423" t="n">
        <f aca="false">D26+E25</f>
        <v>8093</v>
      </c>
      <c r="F26" s="424"/>
    </row>
    <row r="27" customFormat="false" ht="11.25" hidden="false" customHeight="false" outlineLevel="0" collapsed="false">
      <c r="A27" s="428" t="s">
        <v>325</v>
      </c>
      <c r="B27" s="426" t="s">
        <v>133</v>
      </c>
      <c r="C27" s="421" t="n">
        <v>37408</v>
      </c>
      <c r="D27" s="427" t="n">
        <v>530</v>
      </c>
      <c r="E27" s="423" t="n">
        <f aca="false">D27+E26</f>
        <v>8623</v>
      </c>
      <c r="F27" s="424"/>
    </row>
    <row r="28" customFormat="false" ht="11.25" hidden="true" customHeight="false" outlineLevel="0" collapsed="false">
      <c r="A28" s="428" t="s">
        <v>326</v>
      </c>
      <c r="B28" s="426" t="s">
        <v>306</v>
      </c>
      <c r="C28" s="421" t="n">
        <v>37438</v>
      </c>
      <c r="D28" s="427" t="n">
        <v>880</v>
      </c>
      <c r="E28" s="423" t="n">
        <f aca="false">D28+E27</f>
        <v>9503</v>
      </c>
      <c r="F28" s="424"/>
    </row>
    <row r="29" customFormat="false" ht="11.25" hidden="true" customHeight="false" outlineLevel="0" collapsed="false">
      <c r="A29" s="428" t="s">
        <v>92</v>
      </c>
      <c r="B29" s="426" t="s">
        <v>314</v>
      </c>
      <c r="C29" s="421" t="n">
        <v>37438</v>
      </c>
      <c r="D29" s="427" t="n">
        <v>500</v>
      </c>
      <c r="E29" s="423" t="n">
        <f aca="false">D29+E28</f>
        <v>10003</v>
      </c>
      <c r="F29" s="424"/>
    </row>
    <row r="30" customFormat="false" ht="11.25" hidden="false" customHeight="false" outlineLevel="0" collapsed="false">
      <c r="A30" s="428" t="s">
        <v>143</v>
      </c>
      <c r="B30" s="426" t="s">
        <v>133</v>
      </c>
      <c r="C30" s="421" t="n">
        <v>37469</v>
      </c>
      <c r="D30" s="427" t="n">
        <v>550</v>
      </c>
      <c r="E30" s="423" t="n">
        <f aca="false">D30+E29</f>
        <v>10553</v>
      </c>
      <c r="F30" s="426"/>
    </row>
    <row r="31" customFormat="false" ht="11.25" hidden="true" customHeight="false" outlineLevel="0" collapsed="false">
      <c r="A31" s="428" t="s">
        <v>95</v>
      </c>
      <c r="B31" s="426" t="s">
        <v>306</v>
      </c>
      <c r="C31" s="421" t="n">
        <v>37500</v>
      </c>
      <c r="D31" s="427" t="n">
        <v>1060</v>
      </c>
      <c r="E31" s="423" t="n">
        <f aca="false">D31+E30</f>
        <v>11613</v>
      </c>
    </row>
    <row r="32" customFormat="false" ht="11.25" hidden="true" customHeight="false" outlineLevel="0" collapsed="false">
      <c r="A32" s="428" t="s">
        <v>327</v>
      </c>
      <c r="B32" s="426" t="s">
        <v>301</v>
      </c>
      <c r="C32" s="421" t="n">
        <v>37622</v>
      </c>
      <c r="D32" s="420" t="n">
        <v>-90</v>
      </c>
      <c r="E32" s="423" t="n">
        <f aca="false">D32+E31</f>
        <v>11523</v>
      </c>
    </row>
    <row r="33" customFormat="false" ht="11.25" hidden="true" customHeight="false" outlineLevel="0" collapsed="false">
      <c r="A33" s="428" t="s">
        <v>86</v>
      </c>
      <c r="B33" s="426" t="s">
        <v>297</v>
      </c>
      <c r="C33" s="421" t="n">
        <v>37622</v>
      </c>
      <c r="D33" s="427" t="n">
        <v>720</v>
      </c>
      <c r="E33" s="423" t="n">
        <f aca="false">D33+E32</f>
        <v>12243</v>
      </c>
    </row>
    <row r="34" customFormat="false" ht="11.25" hidden="false" customHeight="false" outlineLevel="0" collapsed="false">
      <c r="A34" s="428" t="s">
        <v>328</v>
      </c>
      <c r="B34" s="426" t="s">
        <v>133</v>
      </c>
      <c r="C34" s="421" t="n">
        <v>37622</v>
      </c>
      <c r="D34" s="427" t="n">
        <v>1250</v>
      </c>
      <c r="E34" s="423" t="n">
        <f aca="false">D34+E33</f>
        <v>13493</v>
      </c>
    </row>
    <row r="35" customFormat="false" ht="11.25" hidden="true" customHeight="false" outlineLevel="0" collapsed="false">
      <c r="A35" s="420" t="s">
        <v>329</v>
      </c>
      <c r="B35" s="99" t="s">
        <v>306</v>
      </c>
      <c r="C35" s="421" t="n">
        <v>37653</v>
      </c>
      <c r="D35" s="420" t="n">
        <v>600</v>
      </c>
      <c r="E35" s="423" t="n">
        <f aca="false">D35+E34</f>
        <v>14093</v>
      </c>
    </row>
    <row r="36" customFormat="false" ht="11.25" hidden="false" customHeight="false" outlineLevel="0" collapsed="false">
      <c r="A36" s="428" t="s">
        <v>330</v>
      </c>
      <c r="B36" s="426" t="s">
        <v>133</v>
      </c>
      <c r="C36" s="421" t="n">
        <v>37681</v>
      </c>
      <c r="D36" s="427" t="n">
        <v>1040</v>
      </c>
      <c r="E36" s="423" t="n">
        <f aca="false">D36+E35</f>
        <v>15133</v>
      </c>
    </row>
    <row r="37" customFormat="false" ht="11.25" hidden="true" customHeight="false" outlineLevel="0" collapsed="false">
      <c r="A37" s="428" t="s">
        <v>331</v>
      </c>
      <c r="B37" s="426" t="s">
        <v>297</v>
      </c>
      <c r="C37" s="421" t="n">
        <v>37681</v>
      </c>
      <c r="D37" s="427" t="n">
        <v>500</v>
      </c>
      <c r="E37" s="423" t="n">
        <f aca="false">D37+E36</f>
        <v>15633</v>
      </c>
    </row>
    <row r="38" customFormat="false" ht="11.25" hidden="false" customHeight="false" outlineLevel="0" collapsed="false">
      <c r="A38" s="420" t="s">
        <v>332</v>
      </c>
      <c r="B38" s="426" t="s">
        <v>133</v>
      </c>
      <c r="C38" s="421" t="n">
        <v>37742</v>
      </c>
      <c r="D38" s="427" t="n">
        <v>750</v>
      </c>
      <c r="E38" s="423" t="n">
        <f aca="false">D38+E37</f>
        <v>16383</v>
      </c>
    </row>
    <row r="39" customFormat="false" ht="11.25" hidden="true" customHeight="false" outlineLevel="0" collapsed="false">
      <c r="A39" s="428" t="s">
        <v>333</v>
      </c>
      <c r="B39" s="426" t="s">
        <v>301</v>
      </c>
      <c r="C39" s="421" t="n">
        <v>37742</v>
      </c>
      <c r="D39" s="427" t="n">
        <v>460</v>
      </c>
      <c r="E39" s="423" t="n">
        <f aca="false">D39+E38</f>
        <v>16843</v>
      </c>
    </row>
    <row r="40" customFormat="false" ht="11.25" hidden="true" customHeight="false" outlineLevel="0" collapsed="false">
      <c r="A40" s="428" t="s">
        <v>334</v>
      </c>
      <c r="B40" s="426" t="s">
        <v>308</v>
      </c>
      <c r="C40" s="421" t="n">
        <v>37773</v>
      </c>
      <c r="D40" s="427" t="n">
        <v>550</v>
      </c>
      <c r="E40" s="423" t="n">
        <f aca="false">D40+E39</f>
        <v>17393</v>
      </c>
    </row>
    <row r="41" customFormat="false" ht="11.25" hidden="true" customHeight="false" outlineLevel="0" collapsed="false">
      <c r="A41" s="428" t="s">
        <v>97</v>
      </c>
      <c r="B41" s="426" t="s">
        <v>297</v>
      </c>
      <c r="C41" s="421" t="n">
        <v>37773</v>
      </c>
      <c r="D41" s="430" t="n">
        <v>510</v>
      </c>
      <c r="E41" s="423" t="n">
        <f aca="false">D41+E40</f>
        <v>17903</v>
      </c>
    </row>
    <row r="42" customFormat="false" ht="11.25" hidden="true" customHeight="false" outlineLevel="0" collapsed="false">
      <c r="A42" s="428" t="s">
        <v>100</v>
      </c>
      <c r="B42" s="426" t="s">
        <v>297</v>
      </c>
      <c r="C42" s="421" t="n">
        <v>37773</v>
      </c>
      <c r="D42" s="427" t="n">
        <v>750</v>
      </c>
      <c r="E42" s="423" t="n">
        <f aca="false">D42+E41</f>
        <v>18653</v>
      </c>
    </row>
    <row r="43" customFormat="false" ht="11.25" hidden="false" customHeight="false" outlineLevel="0" collapsed="false">
      <c r="A43" s="428" t="s">
        <v>142</v>
      </c>
      <c r="B43" s="426" t="s">
        <v>133</v>
      </c>
      <c r="C43" s="421" t="n">
        <v>37834</v>
      </c>
      <c r="D43" s="427" t="n">
        <v>530</v>
      </c>
      <c r="E43" s="423" t="n">
        <f aca="false">D43+E42</f>
        <v>19183</v>
      </c>
    </row>
    <row r="44" customFormat="false" ht="11.25" hidden="true" customHeight="false" outlineLevel="0" collapsed="false">
      <c r="A44" s="425" t="s">
        <v>335</v>
      </c>
      <c r="B44" s="426" t="s">
        <v>308</v>
      </c>
      <c r="C44" s="421" t="n">
        <v>37956</v>
      </c>
      <c r="D44" s="431" t="n">
        <v>80</v>
      </c>
      <c r="E44" s="423" t="n">
        <f aca="false">D44+E43</f>
        <v>19263</v>
      </c>
    </row>
    <row r="45" customFormat="false" ht="11.25" hidden="true" customHeight="false" outlineLevel="0" collapsed="false">
      <c r="A45" s="428" t="s">
        <v>336</v>
      </c>
      <c r="B45" s="426" t="s">
        <v>308</v>
      </c>
      <c r="C45" s="421" t="n">
        <v>38139</v>
      </c>
      <c r="D45" s="432" t="n">
        <v>-11</v>
      </c>
      <c r="E45" s="423" t="n">
        <f aca="false">D45+E44</f>
        <v>19252</v>
      </c>
    </row>
    <row r="46" customFormat="false" ht="11.25" hidden="true" customHeight="false" outlineLevel="0" collapsed="false">
      <c r="A46" s="428" t="s">
        <v>337</v>
      </c>
      <c r="B46" s="426" t="s">
        <v>308</v>
      </c>
      <c r="C46" s="421" t="n">
        <v>39448</v>
      </c>
      <c r="D46" s="432" t="n">
        <v>-23</v>
      </c>
      <c r="E46" s="423" t="n">
        <f aca="false">D46+E45</f>
        <v>19229</v>
      </c>
    </row>
    <row r="47" customFormat="false" ht="11.25" hidden="false" customHeight="false" outlineLevel="0" collapsed="false">
      <c r="A47" s="425" t="s">
        <v>298</v>
      </c>
      <c r="B47" s="426" t="s">
        <v>133</v>
      </c>
      <c r="C47" s="421" t="n">
        <v>36951</v>
      </c>
      <c r="D47" s="427" t="n">
        <v>545</v>
      </c>
      <c r="E47" s="423" t="n">
        <f aca="false">D47+0</f>
        <v>545</v>
      </c>
      <c r="F47" s="424"/>
    </row>
    <row r="48" customFormat="false" ht="11.25" hidden="false" customHeight="false" outlineLevel="0" collapsed="false">
      <c r="A48" s="428" t="s">
        <v>299</v>
      </c>
      <c r="B48" s="426" t="s">
        <v>133</v>
      </c>
      <c r="C48" s="421" t="n">
        <v>37012</v>
      </c>
      <c r="D48" s="427" t="n">
        <v>520</v>
      </c>
      <c r="E48" s="423" t="n">
        <f aca="false">D48+E47</f>
        <v>1065</v>
      </c>
      <c r="F48" s="424"/>
    </row>
    <row r="49" customFormat="false" ht="11.25" hidden="false" customHeight="false" outlineLevel="0" collapsed="false">
      <c r="A49" s="428" t="s">
        <v>303</v>
      </c>
      <c r="B49" s="426" t="s">
        <v>133</v>
      </c>
      <c r="C49" s="421" t="n">
        <v>37043</v>
      </c>
      <c r="D49" s="427" t="n">
        <v>560</v>
      </c>
      <c r="E49" s="423" t="n">
        <f aca="false">D49+E48</f>
        <v>1625</v>
      </c>
      <c r="F49" s="424"/>
    </row>
    <row r="50" customFormat="false" ht="11.25" hidden="false" customHeight="false" outlineLevel="0" collapsed="false">
      <c r="A50" s="428" t="s">
        <v>141</v>
      </c>
      <c r="B50" s="426" t="s">
        <v>133</v>
      </c>
      <c r="C50" s="421" t="n">
        <v>37104</v>
      </c>
      <c r="D50" s="427" t="n">
        <v>70</v>
      </c>
      <c r="E50" s="423" t="n">
        <f aca="false">D50+E49</f>
        <v>1695</v>
      </c>
      <c r="F50" s="424"/>
    </row>
    <row r="51" customFormat="false" ht="11.25" hidden="false" customHeight="false" outlineLevel="0" collapsed="false">
      <c r="A51" s="420" t="s">
        <v>318</v>
      </c>
      <c r="B51" s="99" t="s">
        <v>133</v>
      </c>
      <c r="C51" s="421" t="n">
        <v>37257</v>
      </c>
      <c r="D51" s="420" t="n">
        <v>250</v>
      </c>
      <c r="E51" s="423" t="n">
        <f aca="false">D51+E50</f>
        <v>1945</v>
      </c>
      <c r="F51" s="424"/>
    </row>
    <row r="52" customFormat="false" ht="11.25" hidden="false" customHeight="false" outlineLevel="0" collapsed="false">
      <c r="A52" s="428" t="s">
        <v>324</v>
      </c>
      <c r="B52" s="426" t="s">
        <v>133</v>
      </c>
      <c r="C52" s="421" t="n">
        <v>37408</v>
      </c>
      <c r="D52" s="427" t="n">
        <v>530</v>
      </c>
      <c r="E52" s="423" t="n">
        <f aca="false">D52+E51</f>
        <v>2475</v>
      </c>
      <c r="F52" s="424"/>
    </row>
    <row r="53" customFormat="false" ht="11.25" hidden="false" customHeight="false" outlineLevel="0" collapsed="false">
      <c r="A53" s="428" t="s">
        <v>325</v>
      </c>
      <c r="B53" s="426" t="s">
        <v>133</v>
      </c>
      <c r="C53" s="421" t="n">
        <v>37408</v>
      </c>
      <c r="D53" s="427" t="n">
        <v>530</v>
      </c>
      <c r="E53" s="423" t="n">
        <f aca="false">D53+E52</f>
        <v>3005</v>
      </c>
      <c r="F53" s="424"/>
    </row>
    <row r="54" customFormat="false" ht="11.25" hidden="false" customHeight="false" outlineLevel="0" collapsed="false">
      <c r="A54" s="428" t="s">
        <v>143</v>
      </c>
      <c r="B54" s="426" t="s">
        <v>133</v>
      </c>
      <c r="C54" s="421" t="n">
        <v>37469</v>
      </c>
      <c r="D54" s="427" t="n">
        <v>550</v>
      </c>
      <c r="E54" s="423" t="n">
        <f aca="false">D54+E53</f>
        <v>3555</v>
      </c>
      <c r="F54" s="424"/>
    </row>
    <row r="55" customFormat="false" ht="11.25" hidden="false" customHeight="false" outlineLevel="0" collapsed="false">
      <c r="A55" s="428" t="s">
        <v>328</v>
      </c>
      <c r="B55" s="426" t="s">
        <v>133</v>
      </c>
      <c r="C55" s="421" t="n">
        <v>37622</v>
      </c>
      <c r="D55" s="427" t="n">
        <v>1250</v>
      </c>
      <c r="E55" s="423" t="n">
        <f aca="false">D55+E54</f>
        <v>4805</v>
      </c>
      <c r="F55" s="424"/>
    </row>
    <row r="56" customFormat="false" ht="11.25" hidden="false" customHeight="false" outlineLevel="0" collapsed="false">
      <c r="A56" s="428" t="s">
        <v>330</v>
      </c>
      <c r="B56" s="426" t="s">
        <v>133</v>
      </c>
      <c r="C56" s="421" t="n">
        <v>37681</v>
      </c>
      <c r="D56" s="427" t="n">
        <v>1040</v>
      </c>
      <c r="E56" s="423" t="n">
        <f aca="false">D56+E55</f>
        <v>5845</v>
      </c>
      <c r="F56" s="424"/>
    </row>
    <row r="57" customFormat="false" ht="11.25" hidden="false" customHeight="false" outlineLevel="0" collapsed="false">
      <c r="A57" s="420" t="s">
        <v>332</v>
      </c>
      <c r="B57" s="426" t="s">
        <v>133</v>
      </c>
      <c r="C57" s="421" t="n">
        <v>37742</v>
      </c>
      <c r="D57" s="427" t="n">
        <v>750</v>
      </c>
      <c r="E57" s="423" t="n">
        <f aca="false">D57+E56</f>
        <v>6595</v>
      </c>
      <c r="F57" s="424"/>
    </row>
    <row r="58" customFormat="false" ht="11.25" hidden="false" customHeight="false" outlineLevel="0" collapsed="false">
      <c r="A58" s="428" t="s">
        <v>142</v>
      </c>
      <c r="B58" s="426" t="s">
        <v>133</v>
      </c>
      <c r="C58" s="421" t="n">
        <v>37834</v>
      </c>
      <c r="D58" s="427" t="n">
        <v>530</v>
      </c>
      <c r="E58" s="423" t="n">
        <f aca="false">D58+E57</f>
        <v>7125</v>
      </c>
      <c r="F58" s="424"/>
    </row>
    <row r="59" customFormat="false" ht="11.25" hidden="true" customHeight="false" outlineLevel="0" collapsed="false">
      <c r="A59" s="420" t="s">
        <v>315</v>
      </c>
      <c r="B59" s="99" t="s">
        <v>316</v>
      </c>
      <c r="C59" s="421" t="n">
        <v>37135</v>
      </c>
      <c r="D59" s="420" t="n">
        <v>350</v>
      </c>
      <c r="E59" s="423" t="n">
        <f aca="false">D59+E58</f>
        <v>7475</v>
      </c>
      <c r="F59" s="424"/>
    </row>
    <row r="60" customFormat="false" ht="11.25" hidden="true" customHeight="false" outlineLevel="0" collapsed="false">
      <c r="A60" s="428" t="s">
        <v>74</v>
      </c>
      <c r="B60" s="426" t="s">
        <v>306</v>
      </c>
      <c r="C60" s="421" t="n">
        <v>37043</v>
      </c>
      <c r="D60" s="427" t="n">
        <v>500</v>
      </c>
      <c r="E60" s="423" t="n">
        <f aca="false">D60+E59</f>
        <v>7975</v>
      </c>
      <c r="F60" s="424"/>
    </row>
    <row r="61" customFormat="false" ht="11.25" hidden="true" customHeight="false" outlineLevel="0" collapsed="false">
      <c r="A61" s="425" t="s">
        <v>309</v>
      </c>
      <c r="B61" s="426" t="s">
        <v>306</v>
      </c>
      <c r="C61" s="421" t="n">
        <v>37073</v>
      </c>
      <c r="D61" s="427" t="n">
        <v>500</v>
      </c>
      <c r="E61" s="423" t="n">
        <f aca="false">D61+E60</f>
        <v>8475</v>
      </c>
      <c r="F61" s="424"/>
    </row>
    <row r="62" customFormat="false" ht="11.25" hidden="true" customHeight="false" outlineLevel="0" collapsed="false">
      <c r="A62" s="428" t="s">
        <v>326</v>
      </c>
      <c r="B62" s="426" t="s">
        <v>306</v>
      </c>
      <c r="C62" s="421" t="n">
        <v>37438</v>
      </c>
      <c r="D62" s="427" t="n">
        <v>880</v>
      </c>
      <c r="E62" s="423" t="n">
        <f aca="false">D62+E61</f>
        <v>9355</v>
      </c>
      <c r="F62" s="424"/>
    </row>
    <row r="63" customFormat="false" ht="11.25" hidden="true" customHeight="false" outlineLevel="0" collapsed="false">
      <c r="A63" s="428" t="s">
        <v>95</v>
      </c>
      <c r="B63" s="426" t="s">
        <v>306</v>
      </c>
      <c r="C63" s="421" t="n">
        <v>37500</v>
      </c>
      <c r="D63" s="427" t="n">
        <v>1060</v>
      </c>
      <c r="E63" s="423" t="n">
        <f aca="false">D63+E62</f>
        <v>10415</v>
      </c>
      <c r="F63" s="424"/>
    </row>
    <row r="64" customFormat="false" ht="11.25" hidden="true" customHeight="false" outlineLevel="0" collapsed="false">
      <c r="A64" s="420" t="s">
        <v>329</v>
      </c>
      <c r="B64" s="99" t="s">
        <v>306</v>
      </c>
      <c r="C64" s="421" t="n">
        <v>37653</v>
      </c>
      <c r="D64" s="420" t="n">
        <v>600</v>
      </c>
      <c r="E64" s="423" t="n">
        <f aca="false">D64+E63</f>
        <v>11015</v>
      </c>
      <c r="F64" s="424"/>
    </row>
    <row r="65" customFormat="false" ht="11.25" hidden="true" customHeight="false" outlineLevel="0" collapsed="false">
      <c r="A65" s="428" t="s">
        <v>307</v>
      </c>
      <c r="B65" s="426" t="s">
        <v>308</v>
      </c>
      <c r="C65" s="421" t="n">
        <v>37073</v>
      </c>
      <c r="D65" s="427" t="n">
        <v>490</v>
      </c>
      <c r="E65" s="423" t="n">
        <f aca="false">D65+E64</f>
        <v>11505</v>
      </c>
      <c r="F65" s="424"/>
    </row>
    <row r="66" customFormat="false" ht="11.25" hidden="true" customHeight="false" outlineLevel="0" collapsed="false">
      <c r="A66" s="428" t="s">
        <v>310</v>
      </c>
      <c r="B66" s="426" t="s">
        <v>308</v>
      </c>
      <c r="C66" s="421" t="n">
        <v>37104</v>
      </c>
      <c r="D66" s="427" t="n">
        <v>270</v>
      </c>
      <c r="E66" s="423" t="n">
        <f aca="false">D66+E65</f>
        <v>11775</v>
      </c>
    </row>
    <row r="67" customFormat="false" ht="11.25" hidden="true" customHeight="false" outlineLevel="0" collapsed="false">
      <c r="A67" s="428" t="s">
        <v>317</v>
      </c>
      <c r="B67" s="426" t="s">
        <v>308</v>
      </c>
      <c r="C67" s="421" t="n">
        <v>37226</v>
      </c>
      <c r="D67" s="422" t="n">
        <v>35</v>
      </c>
      <c r="E67" s="423" t="n">
        <f aca="false">D67+E66</f>
        <v>11810</v>
      </c>
      <c r="F67" s="424"/>
    </row>
    <row r="68" customFormat="false" ht="11.25" hidden="true" customHeight="false" outlineLevel="0" collapsed="false">
      <c r="A68" s="428" t="s">
        <v>321</v>
      </c>
      <c r="B68" s="426" t="s">
        <v>308</v>
      </c>
      <c r="C68" s="421" t="n">
        <v>37408</v>
      </c>
      <c r="D68" s="427" t="n">
        <v>280</v>
      </c>
      <c r="E68" s="423" t="n">
        <f aca="false">D68+E67</f>
        <v>12090</v>
      </c>
      <c r="F68" s="424"/>
    </row>
    <row r="69" customFormat="false" ht="11.25" hidden="true" customHeight="false" outlineLevel="0" collapsed="false">
      <c r="A69" s="425" t="s">
        <v>322</v>
      </c>
      <c r="B69" s="426" t="s">
        <v>308</v>
      </c>
      <c r="C69" s="421" t="n">
        <v>37408</v>
      </c>
      <c r="D69" s="427" t="n">
        <v>249</v>
      </c>
      <c r="E69" s="423" t="n">
        <f aca="false">D69+E68</f>
        <v>12339</v>
      </c>
      <c r="F69" s="424"/>
    </row>
    <row r="70" customFormat="false" ht="11.25" hidden="true" customHeight="false" outlineLevel="0" collapsed="false">
      <c r="A70" s="428" t="s">
        <v>323</v>
      </c>
      <c r="B70" s="426" t="s">
        <v>308</v>
      </c>
      <c r="C70" s="421" t="n">
        <v>37408</v>
      </c>
      <c r="D70" s="427" t="n">
        <v>536</v>
      </c>
      <c r="E70" s="423" t="n">
        <f aca="false">D70+E69</f>
        <v>12875</v>
      </c>
      <c r="F70" s="424"/>
    </row>
    <row r="71" customFormat="false" ht="11.25" hidden="true" customHeight="false" outlineLevel="0" collapsed="false">
      <c r="A71" s="428" t="s">
        <v>334</v>
      </c>
      <c r="B71" s="426" t="s">
        <v>308</v>
      </c>
      <c r="C71" s="421" t="n">
        <v>37773</v>
      </c>
      <c r="D71" s="427" t="n">
        <v>550</v>
      </c>
      <c r="E71" s="423" t="n">
        <f aca="false">D71+E70</f>
        <v>13425</v>
      </c>
      <c r="F71" s="424"/>
    </row>
    <row r="72" customFormat="false" ht="11.25" hidden="true" customHeight="false" outlineLevel="0" collapsed="false">
      <c r="A72" s="425" t="s">
        <v>335</v>
      </c>
      <c r="B72" s="426" t="s">
        <v>308</v>
      </c>
      <c r="C72" s="421" t="n">
        <v>37956</v>
      </c>
      <c r="D72" s="431" t="n">
        <v>80</v>
      </c>
      <c r="E72" s="423" t="n">
        <f aca="false">D72+E71</f>
        <v>13505</v>
      </c>
      <c r="F72" s="424"/>
    </row>
    <row r="73" customFormat="false" ht="11.25" hidden="true" customHeight="false" outlineLevel="0" collapsed="false">
      <c r="A73" s="428" t="s">
        <v>336</v>
      </c>
      <c r="B73" s="426" t="s">
        <v>308</v>
      </c>
      <c r="C73" s="421" t="n">
        <v>38139</v>
      </c>
      <c r="D73" s="432" t="n">
        <v>-11</v>
      </c>
      <c r="E73" s="423" t="n">
        <f aca="false">D73+E72</f>
        <v>13494</v>
      </c>
      <c r="F73" s="424"/>
    </row>
    <row r="74" customFormat="false" ht="11.25" hidden="true" customHeight="false" outlineLevel="0" collapsed="false">
      <c r="A74" s="428" t="s">
        <v>337</v>
      </c>
      <c r="B74" s="426" t="s">
        <v>308</v>
      </c>
      <c r="C74" s="421" t="n">
        <v>39448</v>
      </c>
      <c r="D74" s="432" t="n">
        <v>-23</v>
      </c>
      <c r="E74" s="423" t="n">
        <f aca="false">D74+E73</f>
        <v>13471</v>
      </c>
      <c r="F74" s="424"/>
    </row>
    <row r="75" customFormat="false" ht="11.25" hidden="true" customHeight="false" outlineLevel="0" collapsed="false">
      <c r="A75" s="428" t="s">
        <v>300</v>
      </c>
      <c r="B75" s="426" t="s">
        <v>301</v>
      </c>
      <c r="C75" s="421" t="n">
        <v>37012</v>
      </c>
      <c r="D75" s="427" t="n">
        <v>37</v>
      </c>
      <c r="E75" s="423" t="n">
        <f aca="false">D75+E74</f>
        <v>13508</v>
      </c>
      <c r="F75" s="426"/>
    </row>
    <row r="76" customFormat="false" ht="11.25" hidden="true" customHeight="false" outlineLevel="0" collapsed="false">
      <c r="A76" s="428" t="s">
        <v>304</v>
      </c>
      <c r="B76" s="426" t="s">
        <v>301</v>
      </c>
      <c r="C76" s="421" t="n">
        <v>37043</v>
      </c>
      <c r="D76" s="427" t="n">
        <v>235</v>
      </c>
      <c r="E76" s="423" t="n">
        <f aca="false">D76+E75</f>
        <v>13743</v>
      </c>
    </row>
    <row r="77" customFormat="false" ht="11.25" hidden="true" customHeight="false" outlineLevel="0" collapsed="false">
      <c r="A77" s="428" t="s">
        <v>305</v>
      </c>
      <c r="B77" s="426" t="s">
        <v>301</v>
      </c>
      <c r="C77" s="421" t="n">
        <v>37043</v>
      </c>
      <c r="D77" s="427" t="n">
        <v>148</v>
      </c>
      <c r="E77" s="423" t="n">
        <f aca="false">D77+E76</f>
        <v>13891</v>
      </c>
    </row>
    <row r="78" customFormat="false" ht="11.25" hidden="true" customHeight="false" outlineLevel="0" collapsed="false">
      <c r="A78" s="428" t="s">
        <v>319</v>
      </c>
      <c r="B78" s="426" t="s">
        <v>301</v>
      </c>
      <c r="C78" s="421" t="n">
        <v>37377</v>
      </c>
      <c r="D78" s="427" t="n">
        <v>50</v>
      </c>
      <c r="E78" s="423" t="n">
        <f aca="false">D78+E77</f>
        <v>13941</v>
      </c>
    </row>
    <row r="79" customFormat="false" ht="11.25" hidden="true" customHeight="false" outlineLevel="0" collapsed="false">
      <c r="A79" s="428" t="s">
        <v>320</v>
      </c>
      <c r="B79" s="426" t="s">
        <v>301</v>
      </c>
      <c r="C79" s="421" t="n">
        <v>37377</v>
      </c>
      <c r="D79" s="427" t="n">
        <v>55</v>
      </c>
      <c r="E79" s="423" t="n">
        <f aca="false">D79+E78</f>
        <v>13996</v>
      </c>
    </row>
    <row r="80" customFormat="false" ht="11.25" hidden="true" customHeight="false" outlineLevel="0" collapsed="false">
      <c r="A80" s="428" t="s">
        <v>327</v>
      </c>
      <c r="B80" s="426" t="s">
        <v>301</v>
      </c>
      <c r="C80" s="421" t="n">
        <v>37622</v>
      </c>
      <c r="D80" s="420" t="n">
        <v>-90</v>
      </c>
      <c r="E80" s="423" t="n">
        <f aca="false">D80+E79</f>
        <v>13906</v>
      </c>
    </row>
    <row r="81" customFormat="false" ht="11.25" hidden="true" customHeight="false" outlineLevel="0" collapsed="false">
      <c r="A81" s="428" t="s">
        <v>333</v>
      </c>
      <c r="B81" s="426" t="s">
        <v>301</v>
      </c>
      <c r="C81" s="421" t="n">
        <v>37742</v>
      </c>
      <c r="D81" s="427" t="n">
        <v>460</v>
      </c>
      <c r="E81" s="423" t="n">
        <f aca="false">D81+E80</f>
        <v>14366</v>
      </c>
    </row>
    <row r="82" customFormat="false" ht="11.25" hidden="true" customHeight="false" outlineLevel="0" collapsed="false">
      <c r="A82" s="420" t="s">
        <v>296</v>
      </c>
      <c r="B82" s="99" t="s">
        <v>297</v>
      </c>
      <c r="C82" s="421" t="n">
        <v>36951</v>
      </c>
      <c r="D82" s="422" t="n">
        <v>16</v>
      </c>
      <c r="E82" s="423" t="n">
        <f aca="false">D82+E81</f>
        <v>14382</v>
      </c>
    </row>
    <row r="83" customFormat="false" ht="11.25" hidden="true" customHeight="false" outlineLevel="0" collapsed="false">
      <c r="A83" s="420" t="s">
        <v>302</v>
      </c>
      <c r="B83" s="99" t="s">
        <v>297</v>
      </c>
      <c r="C83" s="421" t="n">
        <v>37043</v>
      </c>
      <c r="D83" s="420" t="n">
        <v>49</v>
      </c>
      <c r="E83" s="423" t="n">
        <f aca="false">D83+E82</f>
        <v>14431</v>
      </c>
    </row>
    <row r="84" customFormat="false" ht="11.25" hidden="true" customHeight="false" outlineLevel="0" collapsed="false">
      <c r="A84" s="428" t="s">
        <v>86</v>
      </c>
      <c r="B84" s="426" t="s">
        <v>297</v>
      </c>
      <c r="C84" s="421" t="n">
        <v>37622</v>
      </c>
      <c r="D84" s="427" t="n">
        <v>720</v>
      </c>
      <c r="E84" s="423" t="n">
        <f aca="false">D84+E83</f>
        <v>15151</v>
      </c>
    </row>
    <row r="85" customFormat="false" ht="11.25" hidden="true" customHeight="false" outlineLevel="0" collapsed="false">
      <c r="A85" s="428" t="s">
        <v>331</v>
      </c>
      <c r="B85" s="426" t="s">
        <v>297</v>
      </c>
      <c r="C85" s="421" t="n">
        <v>37681</v>
      </c>
      <c r="D85" s="427" t="n">
        <v>500</v>
      </c>
      <c r="E85" s="423" t="n">
        <f aca="false">D85+E84</f>
        <v>15651</v>
      </c>
    </row>
    <row r="86" customFormat="false" ht="11.25" hidden="true" customHeight="false" outlineLevel="0" collapsed="false">
      <c r="A86" s="428" t="s">
        <v>97</v>
      </c>
      <c r="B86" s="426" t="s">
        <v>297</v>
      </c>
      <c r="C86" s="421" t="n">
        <v>37773</v>
      </c>
      <c r="D86" s="430" t="n">
        <v>510</v>
      </c>
      <c r="E86" s="423" t="n">
        <f aca="false">D86+E85</f>
        <v>16161</v>
      </c>
    </row>
    <row r="87" customFormat="false" ht="11.25" hidden="true" customHeight="false" outlineLevel="0" collapsed="false">
      <c r="A87" s="428" t="s">
        <v>100</v>
      </c>
      <c r="B87" s="426" t="s">
        <v>297</v>
      </c>
      <c r="C87" s="421" t="n">
        <v>37773</v>
      </c>
      <c r="D87" s="427" t="n">
        <v>750</v>
      </c>
      <c r="E87" s="423" t="n">
        <f aca="false">D87+E86</f>
        <v>16911</v>
      </c>
    </row>
    <row r="88" customFormat="false" ht="11.25" hidden="true" customHeight="false" outlineLevel="0" collapsed="false">
      <c r="A88" s="429" t="s">
        <v>311</v>
      </c>
      <c r="B88" s="99" t="s">
        <v>312</v>
      </c>
      <c r="C88" s="421" t="n">
        <v>37104</v>
      </c>
      <c r="D88" s="99" t="n">
        <v>450</v>
      </c>
      <c r="E88" s="423" t="n">
        <f aca="false">D88+E87</f>
        <v>17361</v>
      </c>
    </row>
    <row r="89" customFormat="false" ht="11.25" hidden="true" customHeight="false" outlineLevel="0" collapsed="false">
      <c r="A89" s="428" t="s">
        <v>313</v>
      </c>
      <c r="B89" s="426" t="s">
        <v>314</v>
      </c>
      <c r="C89" s="421" t="n">
        <v>37104</v>
      </c>
      <c r="D89" s="427" t="n">
        <v>320</v>
      </c>
      <c r="E89" s="423" t="n">
        <f aca="false">D89+E88</f>
        <v>17681</v>
      </c>
    </row>
    <row r="90" customFormat="false" ht="11.25" hidden="true" customHeight="false" outlineLevel="0" collapsed="false">
      <c r="A90" s="428" t="s">
        <v>78</v>
      </c>
      <c r="B90" s="426" t="s">
        <v>314</v>
      </c>
      <c r="C90" s="421" t="n">
        <v>37196</v>
      </c>
      <c r="D90" s="427" t="n">
        <v>1048</v>
      </c>
      <c r="E90" s="423" t="n">
        <f aca="false">D90+E89</f>
        <v>18729</v>
      </c>
    </row>
    <row r="91" customFormat="false" ht="11.25" hidden="true" customHeight="false" outlineLevel="0" collapsed="false">
      <c r="A91" s="428" t="s">
        <v>92</v>
      </c>
      <c r="B91" s="426" t="s">
        <v>314</v>
      </c>
      <c r="C91" s="421" t="n">
        <v>37438</v>
      </c>
      <c r="D91" s="427" t="n">
        <v>500</v>
      </c>
      <c r="E91" s="423" t="n">
        <f aca="false">D91+E90</f>
        <v>19229</v>
      </c>
    </row>
  </sheetData>
  <autoFilter ref="A1:E91">
    <filterColumn colId="1">
      <filters>
        <filter val="DSW"/>
      </filters>
    </filterColumn>
  </autoFilter>
  <hyperlinks>
    <hyperlink ref="A3" r:id="rId1" display="South Point Power Plant [Mojave]"/>
    <hyperlink ref="A12" r:id="rId2" display="Los Medanos (Pittsburg)"/>
    <hyperlink ref="A24" r:id="rId3" display="Fredrickson"/>
    <hyperlink ref="A44" r:id="rId4" display="Wygen 1"/>
    <hyperlink ref="A47" r:id="rId5" display="South Point Power Plant [Mojave]"/>
    <hyperlink ref="A61" r:id="rId6" display="Los Medanos (Pittsburg)"/>
    <hyperlink ref="A69" r:id="rId7" display="Fredrickson"/>
    <hyperlink ref="A72" r:id="rId8" display="Wygen 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" activeCellId="0" sqref="K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4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C1" s="64" t="s">
        <v>13</v>
      </c>
      <c r="E1" s="64" t="s">
        <v>13</v>
      </c>
      <c r="H1" s="64" t="s">
        <v>13</v>
      </c>
      <c r="K1" s="64" t="s">
        <v>13</v>
      </c>
      <c r="L1" s="65" t="n">
        <v>1</v>
      </c>
      <c r="M1" s="65" t="n">
        <v>0.9</v>
      </c>
      <c r="N1" s="65" t="n">
        <v>0.6</v>
      </c>
      <c r="O1" s="65" t="n">
        <v>0.5</v>
      </c>
      <c r="P1" s="65" t="n">
        <v>0.25</v>
      </c>
      <c r="Q1" s="66" t="n">
        <v>1</v>
      </c>
      <c r="R1" s="66" t="n">
        <v>0.9</v>
      </c>
      <c r="S1" s="66" t="n">
        <v>0.6</v>
      </c>
      <c r="T1" s="66" t="n">
        <v>0.5</v>
      </c>
      <c r="U1" s="66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14</v>
      </c>
      <c r="C2" s="50" t="s">
        <v>15</v>
      </c>
      <c r="D2" s="50" t="s">
        <v>16</v>
      </c>
      <c r="E2" s="50" t="s">
        <v>17</v>
      </c>
      <c r="F2" s="50" t="s">
        <v>18</v>
      </c>
      <c r="G2" s="50" t="s">
        <v>19</v>
      </c>
      <c r="H2" s="50" t="s">
        <v>20</v>
      </c>
      <c r="I2" s="50" t="s">
        <v>21</v>
      </c>
      <c r="J2" s="50" t="s">
        <v>22</v>
      </c>
      <c r="K2" s="50" t="s">
        <v>23</v>
      </c>
      <c r="L2" s="67" t="s">
        <v>24</v>
      </c>
      <c r="M2" s="67" t="s">
        <v>25</v>
      </c>
      <c r="N2" s="67" t="s">
        <v>25</v>
      </c>
      <c r="O2" s="67" t="s">
        <v>25</v>
      </c>
      <c r="P2" s="67" t="s">
        <v>25</v>
      </c>
      <c r="Q2" s="68" t="s">
        <v>26</v>
      </c>
      <c r="R2" s="68" t="s">
        <v>26</v>
      </c>
      <c r="S2" s="68" t="s">
        <v>26</v>
      </c>
      <c r="T2" s="68" t="s">
        <v>26</v>
      </c>
      <c r="U2" s="68" t="s">
        <v>26</v>
      </c>
      <c r="V2" s="50"/>
      <c r="W2" s="50" t="s">
        <v>27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69" t="n">
        <v>36892</v>
      </c>
      <c r="C3" s="70" t="n">
        <f aca="false">HLOOKUP($X3,[1]Data!$AC$7:$CE$22,4)/1000</f>
        <v>2667.24929032258</v>
      </c>
      <c r="D3" s="70" t="n">
        <v>1900</v>
      </c>
      <c r="E3" s="70" t="n">
        <f aca="false">HLOOKUP($X3,[2]Data!$S$7:$BU$78,11)/1000</f>
        <v>180.471709677419</v>
      </c>
      <c r="F3" s="71" t="n">
        <f aca="false">C3-E3-D3</f>
        <v>586.777580645161</v>
      </c>
      <c r="G3" s="1" t="n">
        <v>850</v>
      </c>
      <c r="H3" s="72" t="n">
        <v>550</v>
      </c>
      <c r="I3" s="70" t="n">
        <f aca="false">SUM(F3:H3)</f>
        <v>1986.77758064516</v>
      </c>
      <c r="J3" s="1" t="n">
        <v>125</v>
      </c>
      <c r="K3" s="70" t="n">
        <v>750</v>
      </c>
      <c r="L3" s="70" t="n">
        <v>0</v>
      </c>
      <c r="M3" s="70" t="n">
        <v>0</v>
      </c>
      <c r="N3" s="70" t="n">
        <v>0</v>
      </c>
      <c r="O3" s="70" t="n">
        <v>0</v>
      </c>
      <c r="P3" s="70" t="n">
        <v>0</v>
      </c>
      <c r="Q3" s="70" t="n">
        <f aca="false">IF(($I3-$J3-$K3-L3)&gt;1200,1200,($I3-$J3-$K3-L3))</f>
        <v>1111.77758064516</v>
      </c>
      <c r="R3" s="70" t="n">
        <f aca="false">$I3-$J3-$K3-M3</f>
        <v>1111.77758064516</v>
      </c>
      <c r="S3" s="70" t="n">
        <f aca="false">$I3-$J3-$K3-N3</f>
        <v>1111.77758064516</v>
      </c>
      <c r="T3" s="70" t="n">
        <f aca="false">$I3-$J3-$K3-O3</f>
        <v>1111.77758064516</v>
      </c>
      <c r="U3" s="70" t="n">
        <f aca="false">$I3-$J3-$K3-P3</f>
        <v>1111.77758064516</v>
      </c>
      <c r="W3" s="73" t="e">
        <f aca="false">VLOOKUP($B3,Curves!$A$2:$M$28,12,0)</f>
        <v>#N/A</v>
      </c>
      <c r="X3" s="74" t="n">
        <f aca="false">DATE(YEAR($B3)-1,MONTH($B3),1)</f>
        <v>36526</v>
      </c>
      <c r="Z3" s="74" t="n">
        <f aca="false">DATE(YEAR($B3),MONTH($B3)-1,1)</f>
        <v>36861</v>
      </c>
    </row>
    <row r="4" customFormat="false" ht="11.25" hidden="false" customHeight="false" outlineLevel="0" collapsed="false">
      <c r="B4" s="69" t="n">
        <v>36923</v>
      </c>
      <c r="C4" s="70" t="n">
        <f aca="false">HLOOKUP($X4,[1]Data!$AC$7:$CE$22,4)/1000</f>
        <v>2700.96372413793</v>
      </c>
      <c r="D4" s="70" t="n">
        <v>1900</v>
      </c>
      <c r="E4" s="70" t="n">
        <f aca="false">HLOOKUP($X4,[2]Data!$S$7:$BU$78,11)/1000</f>
        <v>166.623551724138</v>
      </c>
      <c r="F4" s="71" t="n">
        <f aca="false">C4-E4-D4</f>
        <v>634.340172413793</v>
      </c>
      <c r="G4" s="1" t="n">
        <v>850</v>
      </c>
      <c r="H4" s="75" t="n">
        <v>550</v>
      </c>
      <c r="I4" s="70" t="n">
        <f aca="false">SUM(F4:H4)</f>
        <v>2034.34017241379</v>
      </c>
      <c r="J4" s="1" t="n">
        <v>125</v>
      </c>
      <c r="K4" s="70" t="n">
        <f aca="false">HLOOKUP($X4,[2]Data!$S$7:$BU$78,12)/1000</f>
        <v>526.467655172414</v>
      </c>
      <c r="L4" s="70" t="n">
        <f aca="false">VLOOKUP($B4,'Power Curve'!$D$9:$DU$282,85,0)/1000</f>
        <v>0</v>
      </c>
      <c r="M4" s="70" t="n">
        <f aca="false">$L4*M$1</f>
        <v>0</v>
      </c>
      <c r="N4" s="70" t="n">
        <f aca="false">$L4*N$1</f>
        <v>0</v>
      </c>
      <c r="O4" s="70" t="n">
        <f aca="false">$L4*O$1</f>
        <v>0</v>
      </c>
      <c r="P4" s="70" t="n">
        <f aca="false">$L4*P$1</f>
        <v>0</v>
      </c>
      <c r="Q4" s="70" t="n">
        <f aca="false">IF(($I4-$J4-$K4-L4)&gt;1200,1200,($I4-$J4-$K4-L4))</f>
        <v>1200</v>
      </c>
      <c r="R4" s="70" t="n">
        <f aca="false">$I4-$J4-$K4-M4</f>
        <v>1382.87251724138</v>
      </c>
      <c r="S4" s="70" t="n">
        <f aca="false">$I4-$J4-$K4-N4</f>
        <v>1382.87251724138</v>
      </c>
      <c r="T4" s="70" t="n">
        <f aca="false">$I4-$J4-$K4-O4</f>
        <v>1382.87251724138</v>
      </c>
      <c r="U4" s="70" t="n">
        <f aca="false">$I4-$J4-$K4-P4</f>
        <v>1382.87251724138</v>
      </c>
      <c r="W4" s="73" t="e">
        <f aca="false">VLOOKUP($B4,Curves!$A$2:$M$28,12,0)</f>
        <v>#N/A</v>
      </c>
      <c r="X4" s="74" t="n">
        <f aca="false">DATE(YEAR($B4)-1,MONTH($B4),1)</f>
        <v>36557</v>
      </c>
      <c r="Z4" s="74" t="n">
        <f aca="false">DATE(YEAR($B4),MONTH($B4)-1,1)</f>
        <v>36892</v>
      </c>
    </row>
    <row r="5" customFormat="false" ht="11.25" hidden="false" customHeight="false" outlineLevel="0" collapsed="false">
      <c r="B5" s="69" t="n">
        <v>36951</v>
      </c>
      <c r="C5" s="70" t="n">
        <f aca="false">HLOOKUP($X5,[1]Data!$AC$7:$CE$22,4)/1000</f>
        <v>2717.89058064516</v>
      </c>
      <c r="D5" s="70" t="n">
        <v>1900</v>
      </c>
      <c r="E5" s="70" t="n">
        <f aca="false">HLOOKUP($X5,[2]Data!$S$7:$BU$78,11)/1000</f>
        <v>175.409935483871</v>
      </c>
      <c r="F5" s="71" t="n">
        <f aca="false">C5-E5-D5</f>
        <v>642.48064516129</v>
      </c>
      <c r="G5" s="1" t="n">
        <v>850</v>
      </c>
      <c r="H5" s="75" t="n">
        <v>550</v>
      </c>
      <c r="I5" s="70" t="n">
        <f aca="false">SUM(F5:H5)</f>
        <v>2042.48064516129</v>
      </c>
      <c r="J5" s="1" t="n">
        <v>125</v>
      </c>
      <c r="K5" s="70" t="n">
        <f aca="false">HLOOKUP($X5,[2]Data!$S$7:$BU$78,12)/1000</f>
        <v>458.163838709677</v>
      </c>
      <c r="L5" s="70" t="n">
        <f aca="false">VLOOKUP($B5,'Power Curve'!$D$9:$DU$282,85,0)/1000</f>
        <v>0</v>
      </c>
      <c r="M5" s="70" t="n">
        <f aca="false">$L5*M$1</f>
        <v>0</v>
      </c>
      <c r="N5" s="70" t="n">
        <f aca="false">$L5*N$1</f>
        <v>0</v>
      </c>
      <c r="O5" s="70" t="n">
        <f aca="false">$L5*O$1</f>
        <v>0</v>
      </c>
      <c r="P5" s="70" t="n">
        <f aca="false">$L5*P$1</f>
        <v>0</v>
      </c>
      <c r="Q5" s="70" t="n">
        <f aca="false">IF(($I5-$J5-$K5-L5)&gt;1200,1200,($I5-$J5-$K5-L5))</f>
        <v>1200</v>
      </c>
      <c r="R5" s="70" t="n">
        <f aca="false">$I5-$J5-$K5-M5</f>
        <v>1459.31680645161</v>
      </c>
      <c r="S5" s="70" t="n">
        <f aca="false">$I5-$J5-$K5-N5</f>
        <v>1459.31680645161</v>
      </c>
      <c r="T5" s="70" t="n">
        <f aca="false">$I5-$J5-$K5-O5</f>
        <v>1459.31680645161</v>
      </c>
      <c r="U5" s="70" t="n">
        <f aca="false">$I5-$J5-$K5-P5</f>
        <v>1459.31680645161</v>
      </c>
      <c r="W5" s="73" t="e">
        <f aca="false">VLOOKUP($B5,Curves!$A$2:$M$28,12,0)</f>
        <v>#N/A</v>
      </c>
      <c r="X5" s="74" t="n">
        <f aca="false">DATE(YEAR($B5)-1,MONTH($B5),1)</f>
        <v>36586</v>
      </c>
      <c r="Z5" s="74" t="n">
        <f aca="false">DATE(YEAR($B5),MONTH($B5)-1,1)</f>
        <v>36923</v>
      </c>
    </row>
    <row r="6" customFormat="false" ht="11.25" hidden="false" customHeight="false" outlineLevel="0" collapsed="false">
      <c r="B6" s="69" t="n">
        <v>36982</v>
      </c>
      <c r="C6" s="70" t="n">
        <f aca="false">HLOOKUP($X6,[1]Data!$AC$7:$CE$22,4)/1000</f>
        <v>2674.6213</v>
      </c>
      <c r="D6" s="70" t="n">
        <v>1900</v>
      </c>
      <c r="E6" s="70" t="n">
        <f aca="false">HLOOKUP($X6,[2]Data!$S$7:$BU$78,11)/1000</f>
        <v>154.2723</v>
      </c>
      <c r="F6" s="71" t="n">
        <f aca="false">C6-E6-D6</f>
        <v>620.349</v>
      </c>
      <c r="G6" s="1" t="n">
        <v>850</v>
      </c>
      <c r="H6" s="75" t="n">
        <v>550</v>
      </c>
      <c r="I6" s="70" t="n">
        <f aca="false">SUM(F6:H6)</f>
        <v>2020.349</v>
      </c>
      <c r="J6" s="1" t="n">
        <v>125</v>
      </c>
      <c r="K6" s="70" t="n">
        <f aca="false">HLOOKUP($X6,[2]Data!$S$7:$BU$78,12)/1000</f>
        <v>458.581233333333</v>
      </c>
      <c r="L6" s="70" t="e">
        <f aca="false">VLOOKUP($B6,'Power Curve'!$D$9:$DU$282,85,0)/1000</f>
        <v>#N/A</v>
      </c>
      <c r="M6" s="70" t="e">
        <f aca="false">$L6*M$1</f>
        <v>#N/A</v>
      </c>
      <c r="N6" s="70" t="e">
        <f aca="false">$L6*N$1</f>
        <v>#N/A</v>
      </c>
      <c r="O6" s="70" t="e">
        <f aca="false">$L6*O$1</f>
        <v>#N/A</v>
      </c>
      <c r="P6" s="70" t="e">
        <f aca="false">$L6*P$1</f>
        <v>#N/A</v>
      </c>
      <c r="Q6" s="70" t="e">
        <f aca="false">IF(($I6-$J6-$K6-L6)&gt;1200,1200,($I6-$J6-$K6-L6))</f>
        <v>#N/A</v>
      </c>
      <c r="R6" s="70" t="e">
        <f aca="false">$I6-$J6-$K6-M6</f>
        <v>#N/A</v>
      </c>
      <c r="S6" s="70" t="e">
        <f aca="false">$I6-$J6-$K6-N6</f>
        <v>#N/A</v>
      </c>
      <c r="T6" s="70" t="e">
        <f aca="false">$I6-$J6-$K6-O6</f>
        <v>#N/A</v>
      </c>
      <c r="U6" s="70" t="e">
        <f aca="false">$I6-$J6-$K6-P6</f>
        <v>#N/A</v>
      </c>
      <c r="W6" s="73" t="e">
        <f aca="false">VLOOKUP($B6,Curves!$A$2:$M$28,12,0)</f>
        <v>#N/A</v>
      </c>
      <c r="X6" s="74" t="n">
        <f aca="false">DATE(YEAR($B6)-1,MONTH($B6),1)</f>
        <v>36617</v>
      </c>
      <c r="Z6" s="74" t="n">
        <f aca="false">DATE(YEAR($B6),MONTH($B6)-1,1)</f>
        <v>36951</v>
      </c>
    </row>
    <row r="7" customFormat="false" ht="11.25" hidden="false" customHeight="false" outlineLevel="0" collapsed="false">
      <c r="B7" s="69" t="n">
        <v>37012</v>
      </c>
      <c r="C7" s="70" t="n">
        <f aca="false">HLOOKUP($X7,[1]Data!$AC$7:$CE$22,4)/1000</f>
        <v>2665.59864516129</v>
      </c>
      <c r="D7" s="70" t="n">
        <v>1900</v>
      </c>
      <c r="E7" s="70" t="n">
        <f aca="false">HLOOKUP($X7,[2]Data!$S$7:$BU$78,11)/1000</f>
        <v>165.72</v>
      </c>
      <c r="F7" s="71" t="n">
        <f aca="false">C7-E7-D7</f>
        <v>599.878645161291</v>
      </c>
      <c r="G7" s="1" t="n">
        <v>850</v>
      </c>
      <c r="H7" s="75" t="n">
        <v>550</v>
      </c>
      <c r="I7" s="70" t="n">
        <f aca="false">SUM(F7:H7)</f>
        <v>1999.87864516129</v>
      </c>
      <c r="J7" s="1" t="n">
        <v>125</v>
      </c>
      <c r="K7" s="70" t="n">
        <f aca="false">HLOOKUP($X7,[2]Data!$S$7:$BU$78,12)/1000</f>
        <v>547.810193548387</v>
      </c>
      <c r="L7" s="70" t="e">
        <f aca="false">VLOOKUP($B7,'Power Curve'!$D$9:$DU$282,85,0)/1000</f>
        <v>#N/A</v>
      </c>
      <c r="M7" s="70" t="e">
        <f aca="false">$L7*M$1</f>
        <v>#N/A</v>
      </c>
      <c r="N7" s="70" t="e">
        <f aca="false">$L7*N$1</f>
        <v>#N/A</v>
      </c>
      <c r="O7" s="70" t="e">
        <f aca="false">$L7*O$1</f>
        <v>#N/A</v>
      </c>
      <c r="P7" s="70" t="e">
        <f aca="false">$L7*P$1</f>
        <v>#N/A</v>
      </c>
      <c r="Q7" s="70" t="e">
        <f aca="false">IF(($I7-$J7-$K7-L7)&gt;1200,1200,($I7-$J7-$K7-L7))</f>
        <v>#N/A</v>
      </c>
      <c r="R7" s="70" t="e">
        <f aca="false">$I7-$J7-$K7-M7</f>
        <v>#N/A</v>
      </c>
      <c r="S7" s="70" t="e">
        <f aca="false">$I7-$J7-$K7-N7</f>
        <v>#N/A</v>
      </c>
      <c r="T7" s="70" t="e">
        <f aca="false">$I7-$J7-$K7-O7</f>
        <v>#N/A</v>
      </c>
      <c r="U7" s="70" t="e">
        <f aca="false">$I7-$J7-$K7-P7</f>
        <v>#N/A</v>
      </c>
      <c r="W7" s="73" t="e">
        <f aca="false">VLOOKUP($B7,Curves!$A$2:$M$28,12,0)</f>
        <v>#N/A</v>
      </c>
      <c r="X7" s="74" t="n">
        <f aca="false">DATE(YEAR($B7)-1,MONTH($B7),1)</f>
        <v>36647</v>
      </c>
      <c r="Z7" s="74" t="n">
        <f aca="false">DATE(YEAR($B7),MONTH($B7)-1,1)</f>
        <v>36982</v>
      </c>
    </row>
    <row r="8" customFormat="false" ht="11.25" hidden="false" customHeight="false" outlineLevel="0" collapsed="false">
      <c r="B8" s="69" t="n">
        <v>37043</v>
      </c>
      <c r="C8" s="70" t="n">
        <f aca="false">HLOOKUP($X8,[1]Data!$AC$7:$CE$22,4)/1000</f>
        <v>2607.17373333333</v>
      </c>
      <c r="D8" s="70" t="n">
        <v>1900</v>
      </c>
      <c r="E8" s="70" t="n">
        <f aca="false">HLOOKUP($X8,[2]Data!$S$7:$BU$78,11)/1000</f>
        <v>129.2857</v>
      </c>
      <c r="F8" s="71" t="n">
        <f aca="false">C8-E8-D8</f>
        <v>577.888033333334</v>
      </c>
      <c r="G8" s="1" t="n">
        <v>850</v>
      </c>
      <c r="H8" s="75" t="n">
        <v>625</v>
      </c>
      <c r="I8" s="70" t="n">
        <f aca="false">SUM(F8:H8)</f>
        <v>2052.88803333333</v>
      </c>
      <c r="J8" s="1" t="n">
        <v>125</v>
      </c>
      <c r="K8" s="70" t="n">
        <f aca="false">HLOOKUP($X8,[2]Data!$S$7:$BU$78,12)/1000</f>
        <v>585.106433333333</v>
      </c>
      <c r="L8" s="70" t="e">
        <f aca="false">VLOOKUP($B8,'Power Curve'!$D$9:$DU$282,85,0)/1000</f>
        <v>#N/A</v>
      </c>
      <c r="M8" s="70" t="e">
        <f aca="false">$L8*M$1</f>
        <v>#N/A</v>
      </c>
      <c r="N8" s="70" t="e">
        <f aca="false">$L8*N$1</f>
        <v>#N/A</v>
      </c>
      <c r="O8" s="70" t="e">
        <f aca="false">$L8*O$1</f>
        <v>#N/A</v>
      </c>
      <c r="P8" s="70" t="e">
        <f aca="false">$L8*P$1</f>
        <v>#N/A</v>
      </c>
      <c r="Q8" s="70" t="e">
        <f aca="false">IF(($I8-$J8-$K8-L8)&gt;1200,1200,($I8-$J8-$K8-L8))</f>
        <v>#N/A</v>
      </c>
      <c r="R8" s="70" t="e">
        <f aca="false">$I8-$J8-$K8-M8</f>
        <v>#N/A</v>
      </c>
      <c r="S8" s="70" t="e">
        <f aca="false">$I8-$J8-$K8-N8</f>
        <v>#N/A</v>
      </c>
      <c r="T8" s="70" t="e">
        <f aca="false">$I8-$J8-$K8-O8</f>
        <v>#N/A</v>
      </c>
      <c r="U8" s="70" t="e">
        <f aca="false">$I8-$J8-$K8-P8</f>
        <v>#N/A</v>
      </c>
      <c r="W8" s="73" t="e">
        <f aca="false">VLOOKUP($B8,Curves!$A$2:$M$28,12,0)</f>
        <v>#N/A</v>
      </c>
      <c r="X8" s="74" t="n">
        <f aca="false">DATE(YEAR($B8)-1,MONTH($B8),1)</f>
        <v>36678</v>
      </c>
      <c r="Z8" s="74" t="n">
        <f aca="false">DATE(YEAR($B8),MONTH($B8)-1,1)</f>
        <v>37012</v>
      </c>
    </row>
    <row r="9" customFormat="false" ht="11.25" hidden="false" customHeight="false" outlineLevel="0" collapsed="false">
      <c r="B9" s="69" t="n">
        <v>37073</v>
      </c>
      <c r="C9" s="70" t="n">
        <f aca="false">HLOOKUP($X9,[1]Data!$AC$7:$CE$22,4)/1000</f>
        <v>2681.21496774194</v>
      </c>
      <c r="D9" s="70" t="n">
        <v>1900</v>
      </c>
      <c r="E9" s="70" t="n">
        <f aca="false">HLOOKUP($X9,[2]Data!$S$7:$BU$78,11)/1000</f>
        <v>141.715774193548</v>
      </c>
      <c r="F9" s="71" t="n">
        <f aca="false">C9-E9-D9</f>
        <v>639.499193548387</v>
      </c>
      <c r="G9" s="1" t="n">
        <v>850</v>
      </c>
      <c r="H9" s="75" t="n">
        <v>625</v>
      </c>
      <c r="I9" s="70" t="n">
        <f aca="false">SUM(F9:H9)</f>
        <v>2114.49919354839</v>
      </c>
      <c r="J9" s="1" t="n">
        <v>125</v>
      </c>
      <c r="K9" s="70" t="n">
        <f aca="false">HLOOKUP($X9,[2]Data!$S$7:$BU$78,12)/1000</f>
        <v>677.565580645161</v>
      </c>
      <c r="L9" s="70" t="e">
        <f aca="false">VLOOKUP($B9,'Power Curve'!$D$9:$DU$282,85,0)/1000</f>
        <v>#N/A</v>
      </c>
      <c r="M9" s="70" t="e">
        <f aca="false">$L9*M$1</f>
        <v>#N/A</v>
      </c>
      <c r="N9" s="70" t="e">
        <f aca="false">$L9*N$1</f>
        <v>#N/A</v>
      </c>
      <c r="O9" s="70" t="e">
        <f aca="false">$L9*O$1</f>
        <v>#N/A</v>
      </c>
      <c r="P9" s="70" t="e">
        <f aca="false">$L9*P$1</f>
        <v>#N/A</v>
      </c>
      <c r="Q9" s="70" t="e">
        <f aca="false">IF(($I9-$J9-$K9-L9)&gt;1200,1200,($I9-$J9-$K9-L9))</f>
        <v>#N/A</v>
      </c>
      <c r="R9" s="70" t="e">
        <f aca="false">$I9-$J9-$K9-M9</f>
        <v>#N/A</v>
      </c>
      <c r="S9" s="70" t="e">
        <f aca="false">$I9-$J9-$K9-N9</f>
        <v>#N/A</v>
      </c>
      <c r="T9" s="70" t="e">
        <f aca="false">$I9-$J9-$K9-O9</f>
        <v>#N/A</v>
      </c>
      <c r="U9" s="70" t="e">
        <f aca="false">$I9-$J9-$K9-P9</f>
        <v>#N/A</v>
      </c>
      <c r="W9" s="73" t="e">
        <f aca="false">VLOOKUP($B9,Curves!$A$2:$M$28,12,0)</f>
        <v>#N/A</v>
      </c>
      <c r="X9" s="74" t="n">
        <f aca="false">DATE(YEAR($B9)-1,MONTH($B9),1)</f>
        <v>36708</v>
      </c>
      <c r="Z9" s="74" t="n">
        <f aca="false">DATE(YEAR($B9),MONTH($B9)-1,1)</f>
        <v>37043</v>
      </c>
    </row>
    <row r="10" customFormat="false" ht="11.25" hidden="false" customHeight="false" outlineLevel="0" collapsed="false">
      <c r="B10" s="69" t="n">
        <v>37104</v>
      </c>
      <c r="C10" s="70" t="n">
        <f aca="false">HLOOKUP($X10,[1]Data!$AC$7:$CE$22,4)/1000</f>
        <v>2690.34461290323</v>
      </c>
      <c r="D10" s="70" t="n">
        <v>1900</v>
      </c>
      <c r="E10" s="70" t="n">
        <f aca="false">HLOOKUP($X10,[2]Data!$S$7:$BU$78,11)/1000</f>
        <v>190.976483870968</v>
      </c>
      <c r="F10" s="71" t="n">
        <f aca="false">C10-E10-D10</f>
        <v>599.368129032258</v>
      </c>
      <c r="G10" s="1" t="n">
        <v>850</v>
      </c>
      <c r="H10" s="75" t="n">
        <v>625</v>
      </c>
      <c r="I10" s="70" t="n">
        <f aca="false">SUM(F10:H10)</f>
        <v>2074.36812903226</v>
      </c>
      <c r="J10" s="1" t="n">
        <v>125</v>
      </c>
      <c r="K10" s="70" t="n">
        <f aca="false">HLOOKUP($X10,[2]Data!$S$7:$BU$78,12)/1000</f>
        <v>753.443870967742</v>
      </c>
      <c r="L10" s="70" t="e">
        <f aca="false">VLOOKUP($B10,'Power Curve'!$D$9:$DU$282,85,0)/1000</f>
        <v>#N/A</v>
      </c>
      <c r="M10" s="70" t="e">
        <f aca="false">$L10*M$1</f>
        <v>#N/A</v>
      </c>
      <c r="N10" s="70" t="e">
        <f aca="false">$L10*N$1</f>
        <v>#N/A</v>
      </c>
      <c r="O10" s="70" t="e">
        <f aca="false">$L10*O$1</f>
        <v>#N/A</v>
      </c>
      <c r="P10" s="70" t="e">
        <f aca="false">$L10*P$1</f>
        <v>#N/A</v>
      </c>
      <c r="Q10" s="70" t="e">
        <f aca="false">IF(($I10-$J10-$K10-L10)&gt;1200,1200,($I10-$J10-$K10-L10))</f>
        <v>#N/A</v>
      </c>
      <c r="R10" s="70" t="e">
        <f aca="false">$I10-$J10-$K10-M10</f>
        <v>#N/A</v>
      </c>
      <c r="S10" s="70" t="e">
        <f aca="false">$I10-$J10-$K10-N10</f>
        <v>#N/A</v>
      </c>
      <c r="T10" s="70" t="e">
        <f aca="false">$I10-$J10-$K10-O10</f>
        <v>#N/A</v>
      </c>
      <c r="U10" s="70" t="e">
        <f aca="false">$I10-$J10-$K10-P10</f>
        <v>#N/A</v>
      </c>
      <c r="W10" s="73" t="e">
        <f aca="false">VLOOKUP($B10,Curves!$A$2:$M$28,12,0)</f>
        <v>#N/A</v>
      </c>
      <c r="X10" s="74" t="n">
        <f aca="false">DATE(YEAR($B10)-1,MONTH($B10),1)</f>
        <v>36739</v>
      </c>
      <c r="Z10" s="74" t="n">
        <f aca="false">DATE(YEAR($B10),MONTH($B10)-1,1)</f>
        <v>37073</v>
      </c>
    </row>
    <row r="11" customFormat="false" ht="11.25" hidden="false" customHeight="false" outlineLevel="0" collapsed="false">
      <c r="B11" s="69" t="n">
        <v>37135</v>
      </c>
      <c r="C11" s="70" t="n">
        <f aca="false">HLOOKUP($X11,[1]Data!$AC$7:$CE$22,4)/1000</f>
        <v>2761.51933333333</v>
      </c>
      <c r="D11" s="70" t="n">
        <v>1900</v>
      </c>
      <c r="E11" s="70" t="n">
        <f aca="false">HLOOKUP($X11,[2]Data!$S$7:$BU$78,11)/1000</f>
        <v>156.396066666667</v>
      </c>
      <c r="F11" s="71" t="n">
        <f aca="false">C11-E11-D11</f>
        <v>705.123266666667</v>
      </c>
      <c r="G11" s="1" t="n">
        <v>850</v>
      </c>
      <c r="H11" s="75" t="n">
        <v>625</v>
      </c>
      <c r="I11" s="70" t="n">
        <f aca="false">SUM(F11:H11)</f>
        <v>2180.12326666667</v>
      </c>
      <c r="J11" s="1" t="n">
        <v>125</v>
      </c>
      <c r="K11" s="70" t="n">
        <f aca="false">HLOOKUP($X11,[2]Data!$S$7:$BU$78,12)/1000</f>
        <v>707.1051</v>
      </c>
      <c r="L11" s="70" t="e">
        <f aca="false">VLOOKUP($B11,'Power Curve'!$D$9:$DU$282,85,0)/1000</f>
        <v>#N/A</v>
      </c>
      <c r="M11" s="70" t="e">
        <f aca="false">$L11*M$1</f>
        <v>#N/A</v>
      </c>
      <c r="N11" s="70" t="e">
        <f aca="false">$L11*N$1</f>
        <v>#N/A</v>
      </c>
      <c r="O11" s="70" t="e">
        <f aca="false">$L11*O$1</f>
        <v>#N/A</v>
      </c>
      <c r="P11" s="70" t="e">
        <f aca="false">$L11*P$1</f>
        <v>#N/A</v>
      </c>
      <c r="Q11" s="70" t="e">
        <f aca="false">IF(($I11-$J11-$K11-L11)&gt;1200,1200,($I11-$J11-$K11-L11))</f>
        <v>#N/A</v>
      </c>
      <c r="R11" s="70" t="e">
        <f aca="false">$I11-$J11-$K11-M11</f>
        <v>#N/A</v>
      </c>
      <c r="S11" s="70" t="e">
        <f aca="false">$I11-$J11-$K11-N11</f>
        <v>#N/A</v>
      </c>
      <c r="T11" s="70" t="e">
        <f aca="false">$I11-$J11-$K11-O11</f>
        <v>#N/A</v>
      </c>
      <c r="U11" s="70" t="e">
        <f aca="false">$I11-$J11-$K11-P11</f>
        <v>#N/A</v>
      </c>
      <c r="W11" s="73" t="e">
        <f aca="false">VLOOKUP($B11,Curves!$A$2:$M$28,12,0)</f>
        <v>#N/A</v>
      </c>
      <c r="X11" s="74" t="n">
        <f aca="false">DATE(YEAR($B11)-1,MONTH($B11),1)</f>
        <v>36770</v>
      </c>
      <c r="Z11" s="74" t="n">
        <f aca="false">DATE(YEAR($B11),MONTH($B11)-1,1)</f>
        <v>37104</v>
      </c>
    </row>
    <row r="12" customFormat="false" ht="11.25" hidden="false" customHeight="false" outlineLevel="0" collapsed="false">
      <c r="B12" s="69" t="n">
        <v>37165</v>
      </c>
      <c r="C12" s="70" t="n">
        <f aca="false">HLOOKUP($X12,[1]Data!$AC$7:$CE$22,4)/1000</f>
        <v>2727.82238709677</v>
      </c>
      <c r="D12" s="70" t="n">
        <v>1900</v>
      </c>
      <c r="E12" s="70" t="n">
        <f aca="false">HLOOKUP($X12,[2]Data!$S$7:$BU$78,11)/1000</f>
        <v>176.213129032258</v>
      </c>
      <c r="F12" s="71" t="n">
        <f aca="false">C12-E12-D12</f>
        <v>651.609258064516</v>
      </c>
      <c r="G12" s="1" t="n">
        <v>850</v>
      </c>
      <c r="H12" s="75" t="n">
        <v>625</v>
      </c>
      <c r="I12" s="70" t="n">
        <f aca="false">SUM(F12:H12)</f>
        <v>2126.60925806452</v>
      </c>
      <c r="J12" s="1" t="n">
        <v>125</v>
      </c>
      <c r="K12" s="70" t="n">
        <f aca="false">HLOOKUP($X12,[2]Data!$S$7:$BU$78,12)/1000</f>
        <v>646.788516129032</v>
      </c>
      <c r="L12" s="70" t="e">
        <f aca="false">VLOOKUP($B12,'Power Curve'!$D$9:$DU$282,85,0)/1000</f>
        <v>#N/A</v>
      </c>
      <c r="M12" s="70" t="e">
        <f aca="false">$L12*M$1</f>
        <v>#N/A</v>
      </c>
      <c r="N12" s="70" t="e">
        <f aca="false">$L12*N$1</f>
        <v>#N/A</v>
      </c>
      <c r="O12" s="70" t="e">
        <f aca="false">$L12*O$1</f>
        <v>#N/A</v>
      </c>
      <c r="P12" s="70" t="e">
        <f aca="false">$L12*P$1</f>
        <v>#N/A</v>
      </c>
      <c r="Q12" s="70" t="e">
        <f aca="false">IF(($I12-$J12-$K12-L12)&gt;1200,1200,($I12-$J12-$K12-L12))</f>
        <v>#N/A</v>
      </c>
      <c r="R12" s="70" t="e">
        <f aca="false">$I12-$J12-$K12-M12</f>
        <v>#N/A</v>
      </c>
      <c r="S12" s="70" t="e">
        <f aca="false">$I12-$J12-$K12-N12</f>
        <v>#N/A</v>
      </c>
      <c r="T12" s="70" t="e">
        <f aca="false">$I12-$J12-$K12-O12</f>
        <v>#N/A</v>
      </c>
      <c r="U12" s="70" t="e">
        <f aca="false">$I12-$J12-$K12-P12</f>
        <v>#N/A</v>
      </c>
      <c r="W12" s="73" t="e">
        <f aca="false">VLOOKUP($B12,Curves!$A$2:$M$28,12,0)</f>
        <v>#N/A</v>
      </c>
      <c r="X12" s="74" t="n">
        <f aca="false">DATE(YEAR($B12)-1,MONTH($B12),1)</f>
        <v>36800</v>
      </c>
      <c r="Z12" s="74" t="n">
        <f aca="false">DATE(YEAR($B12),MONTH($B12)-1,1)</f>
        <v>37135</v>
      </c>
    </row>
    <row r="13" customFormat="false" ht="11.25" hidden="false" customHeight="false" outlineLevel="0" collapsed="false">
      <c r="B13" s="69" t="n">
        <v>37196</v>
      </c>
      <c r="C13" s="70" t="n">
        <f aca="false">HLOOKUP($X13,[1]Data!$AC$7:$CE$22,4)/1000</f>
        <v>2570.32216666667</v>
      </c>
      <c r="D13" s="70" t="n">
        <v>1900</v>
      </c>
      <c r="E13" s="70" t="n">
        <f aca="false">HLOOKUP($X13,[2]Data!$S$7:$BU$78,11)/1000</f>
        <v>202.837833333333</v>
      </c>
      <c r="F13" s="71" t="n">
        <f aca="false">C13-E13-D13</f>
        <v>467.484333333333</v>
      </c>
      <c r="G13" s="1" t="n">
        <v>850</v>
      </c>
      <c r="H13" s="75" t="n">
        <v>625</v>
      </c>
      <c r="I13" s="70" t="n">
        <f aca="false">SUM(F13:H13)</f>
        <v>1942.48433333333</v>
      </c>
      <c r="J13" s="1" t="n">
        <v>125</v>
      </c>
      <c r="K13" s="70" t="n">
        <f aca="false">HLOOKUP($X13,[2]Data!$S$7:$BU$78,12)/1000</f>
        <v>823.71</v>
      </c>
      <c r="L13" s="70" t="e">
        <f aca="false">VLOOKUP($B13,'Power Curve'!$D$9:$DU$282,85,0)/1000</f>
        <v>#N/A</v>
      </c>
      <c r="M13" s="70" t="e">
        <f aca="false">$L13*M$1</f>
        <v>#N/A</v>
      </c>
      <c r="N13" s="70" t="e">
        <f aca="false">$L13*N$1</f>
        <v>#N/A</v>
      </c>
      <c r="O13" s="70" t="e">
        <f aca="false">$L13*O$1</f>
        <v>#N/A</v>
      </c>
      <c r="P13" s="70" t="e">
        <f aca="false">$L13*P$1</f>
        <v>#N/A</v>
      </c>
      <c r="Q13" s="70" t="e">
        <f aca="false">IF(($I13-$J13-$K13-L13)&gt;1200,1200,($I13-$J13-$K13-L13))</f>
        <v>#N/A</v>
      </c>
      <c r="R13" s="70" t="e">
        <f aca="false">$I13-$J13-$K13-M13</f>
        <v>#N/A</v>
      </c>
      <c r="S13" s="70" t="e">
        <f aca="false">$I13-$J13-$K13-N13</f>
        <v>#N/A</v>
      </c>
      <c r="T13" s="70" t="e">
        <f aca="false">$I13-$J13-$K13-O13</f>
        <v>#N/A</v>
      </c>
      <c r="U13" s="70" t="e">
        <f aca="false">$I13-$J13-$K13-P13</f>
        <v>#N/A</v>
      </c>
      <c r="W13" s="73" t="e">
        <f aca="false">VLOOKUP($B13,Curves!$A$2:$M$28,12,0)</f>
        <v>#N/A</v>
      </c>
      <c r="X13" s="74" t="n">
        <f aca="false">DATE(YEAR($B13)-1,MONTH($B13),1)</f>
        <v>36831</v>
      </c>
      <c r="Z13" s="74" t="n">
        <f aca="false">DATE(YEAR($B13),MONTH($B13)-1,1)</f>
        <v>37165</v>
      </c>
    </row>
    <row r="14" customFormat="false" ht="12" hidden="false" customHeight="false" outlineLevel="0" collapsed="false">
      <c r="B14" s="69" t="n">
        <v>37226</v>
      </c>
      <c r="C14" s="71" t="n">
        <v>2600</v>
      </c>
      <c r="D14" s="70" t="n">
        <v>1900</v>
      </c>
      <c r="E14" s="71" t="n">
        <v>225</v>
      </c>
      <c r="F14" s="71" t="n">
        <f aca="false">C14-E14-D14</f>
        <v>475</v>
      </c>
      <c r="G14" s="1" t="n">
        <v>850</v>
      </c>
      <c r="H14" s="76" t="n">
        <v>550</v>
      </c>
      <c r="I14" s="70" t="n">
        <f aca="false">SUM(F14:H14)</f>
        <v>1875</v>
      </c>
      <c r="J14" s="1" t="n">
        <v>125</v>
      </c>
      <c r="K14" s="71" t="n">
        <v>750</v>
      </c>
      <c r="L14" s="70" t="e">
        <f aca="false">VLOOKUP($B14,'Power Curve'!$D$9:$DU$282,85,0)/1000</f>
        <v>#N/A</v>
      </c>
      <c r="M14" s="70" t="e">
        <f aca="false">$L14*M$1</f>
        <v>#N/A</v>
      </c>
      <c r="N14" s="70" t="e">
        <f aca="false">$L14*N$1</f>
        <v>#N/A</v>
      </c>
      <c r="O14" s="70" t="e">
        <f aca="false">$L14*O$1</f>
        <v>#N/A</v>
      </c>
      <c r="P14" s="70" t="e">
        <f aca="false">$L14*P$1</f>
        <v>#N/A</v>
      </c>
      <c r="Q14" s="70" t="e">
        <f aca="false">IF(($I14-$J14-$K14-L14)&gt;1200,1200,($I14-$J14-$K14-L14))</f>
        <v>#N/A</v>
      </c>
      <c r="R14" s="70" t="e">
        <f aca="false">$I14-$J14-$K14-M14</f>
        <v>#N/A</v>
      </c>
      <c r="S14" s="70" t="e">
        <f aca="false">$I14-$J14-$K14-N14</f>
        <v>#N/A</v>
      </c>
      <c r="T14" s="70" t="e">
        <f aca="false">$I14-$J14-$K14-O14</f>
        <v>#N/A</v>
      </c>
      <c r="U14" s="70" t="e">
        <f aca="false">$I14-$J14-$K14-P14</f>
        <v>#N/A</v>
      </c>
      <c r="W14" s="73" t="e">
        <f aca="false">VLOOKUP($B14,Curves!$A$2:$M$28,12,0)</f>
        <v>#N/A</v>
      </c>
      <c r="X14" s="74" t="n">
        <f aca="false">DATE(YEAR($B14)-1,MONTH($B14),1)</f>
        <v>36861</v>
      </c>
      <c r="Z14" s="74" t="n">
        <f aca="false">DATE(YEAR($B14),MONTH($B14)-1,1)</f>
        <v>37196</v>
      </c>
    </row>
    <row r="15" customFormat="false" ht="11.25" hidden="false" customHeight="false" outlineLevel="0" collapsed="false">
      <c r="O15" s="70"/>
    </row>
    <row r="16" customFormat="false" ht="13.5" hidden="false" customHeight="false" outlineLevel="0" collapsed="false">
      <c r="C16" s="77"/>
      <c r="D16" s="77"/>
      <c r="E16" s="77"/>
      <c r="F16" s="77"/>
      <c r="G16" s="77"/>
      <c r="H16" s="77"/>
      <c r="I16" s="77"/>
      <c r="J16" s="78"/>
    </row>
    <row r="17" customFormat="false" ht="12" hidden="false" customHeight="false" outlineLevel="0" collapsed="false">
      <c r="B17" s="79"/>
      <c r="C17" s="80" t="s">
        <v>28</v>
      </c>
      <c r="D17" s="80" t="s">
        <v>29</v>
      </c>
      <c r="E17" s="80" t="s">
        <v>30</v>
      </c>
      <c r="F17" s="80" t="s">
        <v>31</v>
      </c>
      <c r="G17" s="80" t="s">
        <v>32</v>
      </c>
      <c r="H17" s="80" t="s">
        <v>33</v>
      </c>
      <c r="I17" s="80" t="s">
        <v>34</v>
      </c>
      <c r="J17" s="80" t="s">
        <v>35</v>
      </c>
      <c r="K17" s="81" t="s">
        <v>36</v>
      </c>
      <c r="L17" s="81" t="s">
        <v>37</v>
      </c>
      <c r="M17" s="81" t="s">
        <v>2</v>
      </c>
      <c r="N17" s="82" t="s">
        <v>38</v>
      </c>
    </row>
    <row r="18" customFormat="false" ht="11.25" hidden="false" customHeight="false" outlineLevel="0" collapsed="false">
      <c r="A18" s="83" t="n">
        <f aca="false">B19-B18</f>
        <v>31</v>
      </c>
      <c r="B18" s="9" t="n">
        <v>36892</v>
      </c>
      <c r="C18" s="17" t="n">
        <f aca="false">VLOOKUP($B18,Forecast!$C$49:$O$72,6)/1000</f>
        <v>538.5</v>
      </c>
      <c r="D18" s="10" t="n">
        <f aca="false">VLOOKUP($B18,$B$2:$U$14,16)</f>
        <v>1111.77758064516</v>
      </c>
      <c r="E18" s="17" t="n">
        <f aca="false">VLOOKUP($B18,Forecast!$C$49:$O$72,8)/1000</f>
        <v>450</v>
      </c>
      <c r="F18" s="17" t="n">
        <f aca="false">VLOOKUP($B18,Forecast!$C$49:$O$72,9)/1000</f>
        <v>325</v>
      </c>
      <c r="G18" s="17" t="n">
        <f aca="false">VLOOKUP($B18,Forecast!$C$49:$O$72,10)/1000</f>
        <v>754</v>
      </c>
      <c r="H18" s="17" t="n">
        <f aca="false">VLOOKUP($B18,Forecast!$C$49:$O$72,11)/1000</f>
        <v>279.25</v>
      </c>
      <c r="I18" s="17" t="n">
        <f aca="false">VLOOKUP($B18,Forecast!$C$49:$O$72,12)/1000</f>
        <v>0</v>
      </c>
      <c r="J18" s="17" t="n">
        <f aca="false">SUM(C18:I18)</f>
        <v>3458.52758064516</v>
      </c>
      <c r="K18" s="17" t="n">
        <f aca="false">VLOOKUP($B18,Forecast!$C$49:$O$72,5)/1000</f>
        <v>4017.18838709677</v>
      </c>
      <c r="L18" s="17" t="n">
        <v>50168</v>
      </c>
      <c r="M18" s="17" t="n">
        <f aca="false">J18-K18</f>
        <v>-558.660806451613</v>
      </c>
      <c r="N18" s="84" t="n">
        <f aca="false">(M18*A18)+L18</f>
        <v>32849.515</v>
      </c>
    </row>
    <row r="19" customFormat="false" ht="11.25" hidden="false" customHeight="false" outlineLevel="0" collapsed="false">
      <c r="A19" s="83" t="n">
        <f aca="false">B20-B19</f>
        <v>28</v>
      </c>
      <c r="B19" s="24" t="n">
        <v>36923</v>
      </c>
      <c r="C19" s="10" t="n">
        <f aca="false">VLOOKUP($B19,Forecast!$C$49:$O$72,6)/1000</f>
        <v>535</v>
      </c>
      <c r="D19" s="10" t="n">
        <f aca="false">VLOOKUP($B19,$B$2:$U$14,16)</f>
        <v>1200</v>
      </c>
      <c r="E19" s="10" t="n">
        <f aca="false">VLOOKUP($B19,Forecast!$C$49:$O$72,8)/1000</f>
        <v>450</v>
      </c>
      <c r="F19" s="10" t="n">
        <f aca="false">VLOOKUP($B19,Forecast!$C$49:$O$72,9)/1000</f>
        <v>325</v>
      </c>
      <c r="G19" s="10" t="n">
        <f aca="false">VLOOKUP($B19,Forecast!$C$49:$O$72,10)/1000</f>
        <v>750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n">
        <f aca="false">SUM(C19:I19)</f>
        <v>3560</v>
      </c>
      <c r="K19" s="10" t="n">
        <f aca="false">VLOOKUP($B19,Forecast!$C$49:$O$72,5)/1000</f>
        <v>3511.53172413793</v>
      </c>
      <c r="L19" s="10" t="n">
        <f aca="false">N18</f>
        <v>32849.515</v>
      </c>
      <c r="M19" s="10" t="n">
        <f aca="false">J19-K19</f>
        <v>48.4682758620688</v>
      </c>
      <c r="N19" s="85" t="n">
        <f aca="false">(M19*A19)+L19</f>
        <v>34206.6267241379</v>
      </c>
    </row>
    <row r="20" customFormat="false" ht="12" hidden="false" customHeight="false" outlineLevel="0" collapsed="false">
      <c r="A20" s="83" t="n">
        <f aca="false">B21-B20</f>
        <v>31</v>
      </c>
      <c r="B20" s="24" t="n">
        <v>36951</v>
      </c>
      <c r="C20" s="86" t="n">
        <f aca="false">VLOOKUP($B20,Forecast!$C$49:$O$72,6)/1000</f>
        <v>535</v>
      </c>
      <c r="D20" s="86" t="n">
        <f aca="false">VLOOKUP($B20,$B$2:$U$14,16)</f>
        <v>1200</v>
      </c>
      <c r="E20" s="86" t="n">
        <f aca="false">VLOOKUP($B20,Forecast!$C$49:$O$72,8)/1000</f>
        <v>450</v>
      </c>
      <c r="F20" s="86" t="n">
        <f aca="false">VLOOKUP($B20,Forecast!$C$49:$O$72,9)/1000</f>
        <v>325</v>
      </c>
      <c r="G20" s="86" t="n">
        <f aca="false">VLOOKUP($B20,Forecast!$C$49:$O$72,10)/1000</f>
        <v>750</v>
      </c>
      <c r="H20" s="86" t="n">
        <f aca="false">VLOOKUP($B20,Forecast!$C$49:$O$72,11)/1000</f>
        <v>300</v>
      </c>
      <c r="I20" s="86" t="n">
        <f aca="false">VLOOKUP($B20,Forecast!$C$49:$O$72,12)/1000</f>
        <v>0</v>
      </c>
      <c r="J20" s="86" t="n">
        <f aca="false">SUM(C20:I20)</f>
        <v>3560</v>
      </c>
      <c r="K20" s="86" t="n">
        <f aca="false">VLOOKUP($B20,Forecast!$C$49:$O$72,5)/1000</f>
        <v>3160.11548387097</v>
      </c>
      <c r="L20" s="86" t="n">
        <f aca="false">N19</f>
        <v>34206.6267241379</v>
      </c>
      <c r="M20" s="86" t="n">
        <f aca="false">J20-K20</f>
        <v>399.884516129032</v>
      </c>
      <c r="N20" s="87" t="n">
        <f aca="false">(M20*A20)+L20</f>
        <v>46603.0467241379</v>
      </c>
    </row>
    <row r="21" customFormat="false" ht="12" hidden="false" customHeight="false" outlineLevel="0" collapsed="false">
      <c r="A21" s="83" t="n">
        <f aca="false">B22-B21</f>
        <v>30</v>
      </c>
      <c r="B21" s="24" t="n">
        <v>36982</v>
      </c>
      <c r="C21" s="10" t="n">
        <f aca="false">VLOOKUP($B21,Forecast!$C$49:$O$72,6)/1000</f>
        <v>535</v>
      </c>
      <c r="D21" s="10" t="e">
        <f aca="false">VLOOKUP($B21,$B$2:$U$14,16)</f>
        <v>#N/A</v>
      </c>
      <c r="E21" s="10" t="n">
        <f aca="false">VLOOKUP($B21,Forecast!$C$49:$O$72,8)/1000</f>
        <v>450</v>
      </c>
      <c r="F21" s="10" t="n">
        <f aca="false">VLOOKUP($B21,Forecast!$C$49:$O$72,9)/1000</f>
        <v>325</v>
      </c>
      <c r="G21" s="10" t="n">
        <f aca="false">VLOOKUP($B21,Forecast!$C$49:$O$72,10)/1000</f>
        <v>750</v>
      </c>
      <c r="H21" s="10" t="n">
        <f aca="false">VLOOKUP($B21,Forecast!$C$49:$O$72,11)/1000</f>
        <v>300</v>
      </c>
      <c r="I21" s="10" t="n">
        <f aca="false">VLOOKUP($B21,Forecast!$C$49:$O$72,12)/1000</f>
        <v>0</v>
      </c>
      <c r="J21" s="10" t="e">
        <f aca="false">SUM(C21:I21)</f>
        <v>#N/A</v>
      </c>
      <c r="K21" s="10" t="n">
        <f aca="false">VLOOKUP($B21,Forecast!$C$49:$O$72,5)/1000</f>
        <v>2845.65566666667</v>
      </c>
      <c r="L21" s="10" t="n">
        <f aca="false">N20</f>
        <v>46603.0467241379</v>
      </c>
      <c r="M21" s="10" t="e">
        <f aca="false">J21-K21</f>
        <v>#N/A</v>
      </c>
      <c r="N21" s="85" t="e">
        <f aca="false">(M21*A21)+L21</f>
        <v>#N/A</v>
      </c>
    </row>
    <row r="22" customFormat="false" ht="11.25" hidden="false" customHeight="false" outlineLevel="0" collapsed="false">
      <c r="A22" s="83" t="n">
        <f aca="false">B23-B22</f>
        <v>31</v>
      </c>
      <c r="B22" s="24" t="n">
        <v>37012</v>
      </c>
      <c r="C22" s="10" t="n">
        <f aca="false">VLOOKUP($B22,Forecast!$C$49:$O$72,6)/1000</f>
        <v>535</v>
      </c>
      <c r="D22" s="10" t="e">
        <f aca="false">VLOOKUP($B22,$B$2:$U$14,16)</f>
        <v>#N/A</v>
      </c>
      <c r="E22" s="10" t="n">
        <f aca="false">VLOOKUP($B22,Forecast!$C$49:$O$72,8)/1000</f>
        <v>450</v>
      </c>
      <c r="F22" s="10" t="n">
        <f aca="false">VLOOKUP($B22,Forecast!$C$49:$O$72,9)/1000</f>
        <v>325</v>
      </c>
      <c r="G22" s="10" t="n">
        <f aca="false">VLOOKUP($B22,Forecast!$C$49:$O$72,10)/1000</f>
        <v>750</v>
      </c>
      <c r="H22" s="10" t="n">
        <f aca="false">VLOOKUP($B22,Forecast!$C$49:$O$72,11)/1000</f>
        <v>300</v>
      </c>
      <c r="I22" s="10" t="n">
        <f aca="false">VLOOKUP($B22,Forecast!$C$49:$O$72,12)/1000</f>
        <v>0</v>
      </c>
      <c r="J22" s="10" t="e">
        <f aca="false">SUM(C22:I22)</f>
        <v>#N/A</v>
      </c>
      <c r="K22" s="10" t="n">
        <f aca="false">VLOOKUP($B22,Forecast!$C$49:$O$72,5)/1000</f>
        <v>2745.64774193548</v>
      </c>
      <c r="L22" s="10" t="e">
        <f aca="false">N21</f>
        <v>#N/A</v>
      </c>
      <c r="M22" s="10" t="e">
        <f aca="false">J22-K22</f>
        <v>#N/A</v>
      </c>
      <c r="N22" s="85" t="e">
        <f aca="false">(M22*A22)+L22</f>
        <v>#N/A</v>
      </c>
    </row>
    <row r="23" customFormat="false" ht="11.25" hidden="false" customHeight="false" outlineLevel="0" collapsed="false">
      <c r="A23" s="83" t="n">
        <f aca="false">B24-B23</f>
        <v>30</v>
      </c>
      <c r="B23" s="24" t="n">
        <v>37043</v>
      </c>
      <c r="C23" s="10" t="n">
        <f aca="false">VLOOKUP($B23,Forecast!$C$49:$O$72,6)/1000</f>
        <v>535</v>
      </c>
      <c r="D23" s="10" t="e">
        <f aca="false">VLOOKUP($B23,$B$2:$U$14,16)</f>
        <v>#N/A</v>
      </c>
      <c r="E23" s="10" t="n">
        <f aca="false">VLOOKUP($B23,Forecast!$C$49:$O$72,8)/1000</f>
        <v>450</v>
      </c>
      <c r="F23" s="10" t="n">
        <f aca="false">VLOOKUP($B23,Forecast!$C$49:$O$72,9)/1000</f>
        <v>325</v>
      </c>
      <c r="G23" s="10" t="n">
        <f aca="false">VLOOKUP($B23,Forecast!$C$49:$O$72,10)/1000</f>
        <v>750</v>
      </c>
      <c r="H23" s="10" t="n">
        <f aca="false">VLOOKUP($B23,Forecast!$C$49:$O$72,11)/1000</f>
        <v>300</v>
      </c>
      <c r="I23" s="10" t="n">
        <f aca="false">VLOOKUP($B23,Forecast!$C$49:$O$72,12)/1000</f>
        <v>0</v>
      </c>
      <c r="J23" s="10" t="e">
        <f aca="false">SUM(C23:I23)</f>
        <v>#N/A</v>
      </c>
      <c r="K23" s="10" t="n">
        <f aca="false">VLOOKUP($B23,Forecast!$C$49:$O$72,5)/1000</f>
        <v>3390.837</v>
      </c>
      <c r="L23" s="10" t="e">
        <f aca="false">N22</f>
        <v>#N/A</v>
      </c>
      <c r="M23" s="10" t="e">
        <f aca="false">J23-K23</f>
        <v>#N/A</v>
      </c>
      <c r="N23" s="85" t="e">
        <f aca="false">(M23*A23)+L23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v>37073</v>
      </c>
      <c r="C24" s="10" t="n">
        <f aca="false">VLOOKUP($B24,Forecast!$C$49:$O$72,6)/1000</f>
        <v>535</v>
      </c>
      <c r="D24" s="10" t="e">
        <f aca="false">VLOOKUP($B24,$B$2:$U$14,16)</f>
        <v>#N/A</v>
      </c>
      <c r="E24" s="10" t="n">
        <f aca="false">VLOOKUP($B24,Forecast!$C$49:$O$72,8)/1000</f>
        <v>450</v>
      </c>
      <c r="F24" s="10" t="n">
        <f aca="false">VLOOKUP($B24,Forecast!$C$49:$O$72,9)/1000</f>
        <v>325</v>
      </c>
      <c r="G24" s="10" t="n">
        <f aca="false">VLOOKUP($B24,Forecast!$C$49:$O$72,10)/1000</f>
        <v>750</v>
      </c>
      <c r="H24" s="10" t="n">
        <f aca="false">VLOOKUP($B24,Forecast!$C$49:$O$72,11)/1000</f>
        <v>300</v>
      </c>
      <c r="I24" s="10" t="n">
        <f aca="false">VLOOKUP($B24,Forecast!$C$49:$O$72,12)/1000</f>
        <v>120</v>
      </c>
      <c r="J24" s="10" t="e">
        <f aca="false">SUM(C24:I24)</f>
        <v>#N/A</v>
      </c>
      <c r="K24" s="10" t="n">
        <f aca="false">VLOOKUP($B24,Forecast!$C$49:$O$72,5)/1000</f>
        <v>3620.43064516129</v>
      </c>
      <c r="L24" s="10" t="e">
        <f aca="false">N23</f>
        <v>#N/A</v>
      </c>
      <c r="M24" s="10" t="e">
        <f aca="false">J24-K24</f>
        <v>#N/A</v>
      </c>
      <c r="N24" s="85" t="e">
        <f aca="false">(M24*A24)+L24</f>
        <v>#N/A</v>
      </c>
    </row>
    <row r="25" customFormat="false" ht="11.25" hidden="false" customHeight="false" outlineLevel="0" collapsed="false">
      <c r="A25" s="83" t="n">
        <f aca="false">B26-B25</f>
        <v>31</v>
      </c>
      <c r="B25" s="24" t="n">
        <v>37104</v>
      </c>
      <c r="C25" s="10" t="n">
        <f aca="false">VLOOKUP($B25,Forecast!$C$49:$O$72,6)/1000</f>
        <v>535</v>
      </c>
      <c r="D25" s="10" t="e">
        <f aca="false">VLOOKUP($B25,$B$2:$U$14,16)</f>
        <v>#N/A</v>
      </c>
      <c r="E25" s="10" t="n">
        <f aca="false">VLOOKUP($B25,Forecast!$C$49:$O$72,8)/1000</f>
        <v>450</v>
      </c>
      <c r="F25" s="10" t="n">
        <f aca="false">VLOOKUP($B25,Forecast!$C$49:$O$72,9)/1000</f>
        <v>325</v>
      </c>
      <c r="G25" s="10" t="n">
        <f aca="false">VLOOKUP($B25,Forecast!$C$49:$O$72,10)/1000</f>
        <v>750</v>
      </c>
      <c r="H25" s="10" t="n">
        <f aca="false">VLOOKUP($B25,Forecast!$C$49:$O$72,11)/1000</f>
        <v>300</v>
      </c>
      <c r="I25" s="10" t="n">
        <f aca="false">VLOOKUP($B25,Forecast!$C$49:$O$72,12)/1000</f>
        <v>120</v>
      </c>
      <c r="J25" s="10" t="e">
        <f aca="false">SUM(C25:I25)</f>
        <v>#N/A</v>
      </c>
      <c r="K25" s="10" t="n">
        <f aca="false">VLOOKUP($B25,Forecast!$C$49:$O$72,5)/1000</f>
        <v>3824.64612903226</v>
      </c>
      <c r="L25" s="10" t="e">
        <f aca="false">N24</f>
        <v>#N/A</v>
      </c>
      <c r="M25" s="10" t="e">
        <f aca="false">J25-K25</f>
        <v>#N/A</v>
      </c>
      <c r="N25" s="85" t="e">
        <f aca="false">(M25*A25)+L25</f>
        <v>#N/A</v>
      </c>
    </row>
    <row r="26" customFormat="false" ht="11.25" hidden="false" customHeight="false" outlineLevel="0" collapsed="false">
      <c r="A26" s="83" t="n">
        <f aca="false">B27-B26</f>
        <v>30</v>
      </c>
      <c r="B26" s="24" t="n">
        <v>37135</v>
      </c>
      <c r="C26" s="10" t="n">
        <f aca="false">VLOOKUP($B26,Forecast!$C$49:$O$72,6)/1000</f>
        <v>535</v>
      </c>
      <c r="D26" s="10" t="e">
        <f aca="false">VLOOKUP($B26,$B$2:$U$14,16)</f>
        <v>#N/A</v>
      </c>
      <c r="E26" s="10" t="n">
        <f aca="false">VLOOKUP($B26,Forecast!$C$49:$O$72,8)/1000</f>
        <v>450</v>
      </c>
      <c r="F26" s="10" t="n">
        <f aca="false">VLOOKUP($B26,Forecast!$C$49:$O$72,9)/1000</f>
        <v>325</v>
      </c>
      <c r="G26" s="10" t="n">
        <f aca="false">VLOOKUP($B26,Forecast!$C$49:$O$72,10)/1000</f>
        <v>750</v>
      </c>
      <c r="H26" s="10" t="n">
        <f aca="false">VLOOKUP($B26,Forecast!$C$49:$O$72,11)/1000</f>
        <v>300</v>
      </c>
      <c r="I26" s="10" t="n">
        <f aca="false">VLOOKUP($B26,Forecast!$C$49:$O$72,12)/1000</f>
        <v>120</v>
      </c>
      <c r="J26" s="10" t="e">
        <f aca="false">SUM(C26:I26)</f>
        <v>#N/A</v>
      </c>
      <c r="K26" s="10" t="n">
        <f aca="false">VLOOKUP($B26,Forecast!$C$49:$O$72,5)/1000</f>
        <v>3487.41666666667</v>
      </c>
      <c r="L26" s="10" t="e">
        <f aca="false">N25</f>
        <v>#N/A</v>
      </c>
      <c r="M26" s="10" t="e">
        <f aca="false">J26-K26</f>
        <v>#N/A</v>
      </c>
      <c r="N26" s="85" t="e">
        <f aca="false">(M26*A26)+L26</f>
        <v>#N/A</v>
      </c>
    </row>
    <row r="27" customFormat="false" ht="12" hidden="false" customHeight="false" outlineLevel="0" collapsed="false">
      <c r="A27" s="83" t="n">
        <f aca="false">B28-B27</f>
        <v>31</v>
      </c>
      <c r="B27" s="24" t="n">
        <v>37165</v>
      </c>
      <c r="C27" s="86" t="n">
        <f aca="false">VLOOKUP($B27,Forecast!$C$49:$O$72,6)/1000</f>
        <v>535</v>
      </c>
      <c r="D27" s="86" t="e">
        <f aca="false">VLOOKUP($B27,$B$2:$U$14,16)</f>
        <v>#N/A</v>
      </c>
      <c r="E27" s="86" t="n">
        <f aca="false">VLOOKUP($B27,Forecast!$C$49:$O$72,8)/1000</f>
        <v>450</v>
      </c>
      <c r="F27" s="86" t="n">
        <f aca="false">VLOOKUP($B27,Forecast!$C$49:$O$72,9)/1000</f>
        <v>325</v>
      </c>
      <c r="G27" s="86" t="n">
        <f aca="false">VLOOKUP($B27,Forecast!$C$49:$O$72,10)/1000</f>
        <v>750</v>
      </c>
      <c r="H27" s="86" t="n">
        <f aca="false">VLOOKUP($B27,Forecast!$C$49:$O$72,11)/1000</f>
        <v>300</v>
      </c>
      <c r="I27" s="86" t="n">
        <f aca="false">VLOOKUP($B27,Forecast!$C$49:$O$72,12)/1000</f>
        <v>120</v>
      </c>
      <c r="J27" s="86" t="e">
        <f aca="false">SUM(C27:I27)</f>
        <v>#N/A</v>
      </c>
      <c r="K27" s="86" t="n">
        <f aca="false">VLOOKUP($B27,Forecast!$C$49:$O$72,5)/1000</f>
        <v>3197.95064516129</v>
      </c>
      <c r="L27" s="86" t="e">
        <f aca="false">N26</f>
        <v>#N/A</v>
      </c>
      <c r="M27" s="86" t="e">
        <f aca="false">J27-K27</f>
        <v>#N/A</v>
      </c>
      <c r="N27" s="87" t="e">
        <f aca="false">(M27*A27)+L27</f>
        <v>#N/A</v>
      </c>
    </row>
    <row r="28" customFormat="false" ht="12" hidden="false" customHeight="false" outlineLevel="0" collapsed="false">
      <c r="A28" s="83" t="n">
        <f aca="false">B29-B28</f>
        <v>30</v>
      </c>
      <c r="B28" s="24" t="n">
        <v>37196</v>
      </c>
      <c r="C28" s="10" t="n">
        <f aca="false">VLOOKUP($B28,Forecast!$C$49:$O$72,6)/1000</f>
        <v>520</v>
      </c>
      <c r="D28" s="10" t="e">
        <f aca="false">VLOOKUP($B28,$B$2:$U$14,16)</f>
        <v>#N/A</v>
      </c>
      <c r="E28" s="10" t="n">
        <f aca="false">VLOOKUP($B28,Forecast!$C$49:$O$72,8)/1000</f>
        <v>375</v>
      </c>
      <c r="F28" s="10" t="n">
        <f aca="false">VLOOKUP($B28,Forecast!$C$49:$O$72,9)/1000</f>
        <v>150</v>
      </c>
      <c r="G28" s="10" t="n">
        <f aca="false">VLOOKUP($B28,Forecast!$C$49:$O$72,10)/1000</f>
        <v>750</v>
      </c>
      <c r="H28" s="10" t="n">
        <f aca="false">VLOOKUP($B28,Forecast!$C$49:$O$72,11)/1000</f>
        <v>300</v>
      </c>
      <c r="I28" s="10" t="n">
        <f aca="false">VLOOKUP($B28,Forecast!$C$49:$O$72,12)/1000</f>
        <v>120</v>
      </c>
      <c r="J28" s="10" t="e">
        <f aca="false">SUM(C28:I28)</f>
        <v>#N/A</v>
      </c>
      <c r="K28" s="10" t="n">
        <f aca="false">VLOOKUP($B28,Forecast!$C$49:$O$72,5)/1000</f>
        <v>3614.27</v>
      </c>
      <c r="L28" s="10" t="e">
        <f aca="false">N27</f>
        <v>#N/A</v>
      </c>
      <c r="M28" s="10" t="e">
        <f aca="false">J28-K28</f>
        <v>#N/A</v>
      </c>
      <c r="N28" s="85" t="e">
        <f aca="false">(M28*A28)+L28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v>37226</v>
      </c>
      <c r="C29" s="22" t="n">
        <f aca="false">VLOOKUP($B29,Forecast!$C$49:$O$72,6)/1000</f>
        <v>520</v>
      </c>
      <c r="D29" s="22" t="e">
        <f aca="false">VLOOKUP($B29,$B$2:$U$14,16)</f>
        <v>#N/A</v>
      </c>
      <c r="E29" s="22" t="n">
        <f aca="false">VLOOKUP($B29,Forecast!$C$49:$O$72,8)/1000</f>
        <v>375</v>
      </c>
      <c r="F29" s="22" t="n">
        <f aca="false">VLOOKUP($B29,Forecast!$C$49:$O$72,9)/1000</f>
        <v>150</v>
      </c>
      <c r="G29" s="22" t="n">
        <f aca="false">VLOOKUP($B29,Forecast!$C$49:$O$72,10)/1000</f>
        <v>750</v>
      </c>
      <c r="H29" s="22" t="n">
        <f aca="false">VLOOKUP($B29,Forecast!$C$49:$O$72,11)/1000</f>
        <v>300</v>
      </c>
      <c r="I29" s="22" t="n">
        <f aca="false">VLOOKUP($B29,Forecast!$C$49:$O$72,12)/1000</f>
        <v>120</v>
      </c>
      <c r="J29" s="22" t="e">
        <f aca="false">SUM(C29:I29)</f>
        <v>#N/A</v>
      </c>
      <c r="K29" s="22" t="n">
        <f aca="false">VLOOKUP($B29,Forecast!$C$49:$O$72,5)/1000</f>
        <v>3536.68774193548</v>
      </c>
      <c r="L29" s="22" t="e">
        <f aca="false">N28</f>
        <v>#N/A</v>
      </c>
      <c r="M29" s="22" t="e">
        <f aca="false">J29-K29</f>
        <v>#N/A</v>
      </c>
      <c r="N29" s="88" t="e">
        <f aca="false">(M29*A29)+L29</f>
        <v>#N/A</v>
      </c>
    </row>
    <row r="30" customFormat="false" ht="12" hidden="false" customHeight="false" outlineLevel="0" collapsed="false">
      <c r="B30" s="89" t="n">
        <v>37257</v>
      </c>
    </row>
    <row r="31" customFormat="false" ht="12" hidden="false" customHeight="false" outlineLevel="0" collapsed="false">
      <c r="C31" s="90" t="n">
        <v>2000</v>
      </c>
      <c r="D31" s="91"/>
      <c r="E31" s="91" t="n">
        <v>2000</v>
      </c>
      <c r="F31" s="91" t="n">
        <v>2000</v>
      </c>
      <c r="G31" s="91" t="n">
        <v>2000</v>
      </c>
      <c r="H31" s="91" t="n">
        <v>2000</v>
      </c>
      <c r="I31" s="91"/>
      <c r="J31" s="91"/>
      <c r="K31" s="91" t="n">
        <v>2000</v>
      </c>
      <c r="L31" s="91" t="s">
        <v>39</v>
      </c>
      <c r="M31" s="91"/>
      <c r="N31" s="92"/>
    </row>
    <row r="32" customFormat="false" ht="12" hidden="false" customHeight="false" outlineLevel="0" collapsed="false">
      <c r="C32" s="93" t="s">
        <v>28</v>
      </c>
      <c r="D32" s="94" t="s">
        <v>29</v>
      </c>
      <c r="E32" s="94" t="s">
        <v>30</v>
      </c>
      <c r="F32" s="94" t="s">
        <v>31</v>
      </c>
      <c r="G32" s="94" t="s">
        <v>32</v>
      </c>
      <c r="H32" s="94" t="s">
        <v>33</v>
      </c>
      <c r="I32" s="94" t="s">
        <v>34</v>
      </c>
      <c r="J32" s="94" t="s">
        <v>35</v>
      </c>
      <c r="K32" s="95" t="s">
        <v>36</v>
      </c>
      <c r="L32" s="95" t="s">
        <v>37</v>
      </c>
      <c r="M32" s="95" t="s">
        <v>2</v>
      </c>
      <c r="N32" s="96" t="s">
        <v>38</v>
      </c>
    </row>
    <row r="33" customFormat="false" ht="11.25" hidden="false" customHeight="false" outlineLevel="0" collapsed="false">
      <c r="A33" s="83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n">
        <f aca="false">VLOOKUP($B33,$B$2:$U$14,16)</f>
        <v>1111.77758064516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n">
        <f aca="false">SUM(C33:I33)</f>
        <v>2851.77758064516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n">
        <f aca="false">J33-K33</f>
        <v>-271.706290322581</v>
      </c>
      <c r="N33" s="84" t="n">
        <f aca="false">(M33*A33)+L33</f>
        <v>70157.105</v>
      </c>
    </row>
    <row r="34" customFormat="false" ht="11.25" hidden="false" customHeight="false" outlineLevel="0" collapsed="false">
      <c r="A34" s="83" t="n">
        <f aca="false">B35-B34</f>
        <v>28</v>
      </c>
      <c r="B34" s="18" t="n">
        <v>36923</v>
      </c>
      <c r="C34" s="97" t="n">
        <f aca="false">VLOOKUP($X4,Forecast!$C$30:$O$72,6)/1000</f>
        <v>535.103448275862</v>
      </c>
      <c r="D34" s="10" t="n">
        <f aca="false">VLOOKUP($B34,$B$2:$U$14,16)</f>
        <v>1200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n">
        <f aca="false">SUM(C34:I34)</f>
        <v>3118.65517241379</v>
      </c>
      <c r="K34" s="10" t="n">
        <f aca="false">VLOOKUP($X4,Forecast!$C$30:$O$72,5)/1000</f>
        <v>3069.44827586207</v>
      </c>
      <c r="L34" s="10" t="n">
        <f aca="false">N33</f>
        <v>70157.105</v>
      </c>
      <c r="M34" s="10" t="n">
        <f aca="false">J34-K34</f>
        <v>49.2068965517242</v>
      </c>
      <c r="N34" s="85" t="n">
        <f aca="false">(M34*A34)+L34</f>
        <v>71534.8981034483</v>
      </c>
    </row>
    <row r="35" customFormat="false" ht="11.25" hidden="false" customHeight="false" outlineLevel="0" collapsed="false">
      <c r="A35" s="83" t="n">
        <f aca="false">B36-B35</f>
        <v>31</v>
      </c>
      <c r="B35" s="18" t="n">
        <v>36951</v>
      </c>
      <c r="C35" s="97" t="n">
        <f aca="false">VLOOKUP($X5,Forecast!$C$30:$O$72,6)/1000</f>
        <v>527.709677419355</v>
      </c>
      <c r="D35" s="10" t="n">
        <f aca="false">VLOOKUP($B35,$B$2:$U$14,16)</f>
        <v>1200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n">
        <f aca="false">SUM(C35:I35)</f>
        <v>3235.25806451613</v>
      </c>
      <c r="K35" s="10" t="n">
        <f aca="false">VLOOKUP($X5,Forecast!$C$30:$O$72,5)/1000</f>
        <v>2825.35483870968</v>
      </c>
      <c r="L35" s="10" t="n">
        <f aca="false">N34</f>
        <v>71534.8981034483</v>
      </c>
      <c r="M35" s="10" t="n">
        <f aca="false">J35-K35</f>
        <v>409.903225806451</v>
      </c>
      <c r="N35" s="85" t="n">
        <f aca="false">(M35*A35)+L35</f>
        <v>84241.8981034483</v>
      </c>
    </row>
    <row r="36" customFormat="false" ht="11.25" hidden="false" customHeight="false" outlineLevel="0" collapsed="false">
      <c r="A36" s="83" t="n">
        <f aca="false">B37-B36</f>
        <v>30</v>
      </c>
      <c r="B36" s="18" t="n">
        <v>36982</v>
      </c>
      <c r="C36" s="97" t="n">
        <f aca="false">VLOOKUP($X6,Forecast!$C$30:$O$72,6)/1000</f>
        <v>531.633333333333</v>
      </c>
      <c r="D36" s="10" t="e">
        <f aca="false">VLOOKUP($B36,$B$2:$U$14,16)</f>
        <v>#N/A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e">
        <f aca="false">SUM(C36:I36)</f>
        <v>#N/A</v>
      </c>
      <c r="K36" s="10" t="n">
        <f aca="false">VLOOKUP($X6,Forecast!$C$30:$O$72,5)/1000</f>
        <v>2422.96666666667</v>
      </c>
      <c r="L36" s="10" t="n">
        <f aca="false">N35</f>
        <v>84241.8981034483</v>
      </c>
      <c r="M36" s="10" t="e">
        <f aca="false">J36-K36</f>
        <v>#N/A</v>
      </c>
      <c r="N36" s="85" t="e">
        <f aca="false">(M36*A36)+L36</f>
        <v>#N/A</v>
      </c>
    </row>
    <row r="37" customFormat="false" ht="11.25" hidden="false" customHeight="false" outlineLevel="0" collapsed="false">
      <c r="A37" s="83" t="n">
        <f aca="false">B38-B37</f>
        <v>31</v>
      </c>
      <c r="B37" s="18" t="n">
        <v>37012</v>
      </c>
      <c r="C37" s="97" t="n">
        <f aca="false">VLOOKUP($X7,Forecast!$C$30:$O$72,6)/1000</f>
        <v>522.387096774194</v>
      </c>
      <c r="D37" s="10" t="e">
        <f aca="false">VLOOKUP($B37,$B$2:$U$14,16)</f>
        <v>#N/A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e">
        <f aca="false">SUM(C37:I37)</f>
        <v>#N/A</v>
      </c>
      <c r="K37" s="10" t="n">
        <f aca="false">VLOOKUP($X7,Forecast!$C$30:$O$72,5)/1000</f>
        <v>2665.67741935484</v>
      </c>
      <c r="L37" s="10" t="e">
        <f aca="false">N36</f>
        <v>#N/A</v>
      </c>
      <c r="M37" s="10" t="e">
        <f aca="false">J37-K37</f>
        <v>#N/A</v>
      </c>
      <c r="N37" s="85" t="e">
        <f aca="false">(M37*A37)+L37</f>
        <v>#N/A</v>
      </c>
    </row>
    <row r="38" customFormat="false" ht="11.25" hidden="false" customHeight="false" outlineLevel="0" collapsed="false">
      <c r="A38" s="83" t="n">
        <f aca="false">B39-B38</f>
        <v>30</v>
      </c>
      <c r="B38" s="18" t="n">
        <v>37043</v>
      </c>
      <c r="C38" s="97" t="n">
        <f aca="false">VLOOKUP($X8,Forecast!$C$30:$O$72,6)/1000</f>
        <v>520.966666666667</v>
      </c>
      <c r="D38" s="10" t="e">
        <f aca="false">VLOOKUP($B38,$B$2:$U$14,16)</f>
        <v>#N/A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e">
        <f aca="false">SUM(C38:I38)</f>
        <v>#N/A</v>
      </c>
      <c r="K38" s="10" t="n">
        <f aca="false">VLOOKUP($X8,Forecast!$C$30:$O$72,5)/1000</f>
        <v>3097.9</v>
      </c>
      <c r="L38" s="10" t="e">
        <f aca="false">N37</f>
        <v>#N/A</v>
      </c>
      <c r="M38" s="10" t="e">
        <f aca="false">J38-K38</f>
        <v>#N/A</v>
      </c>
      <c r="N38" s="85" t="e">
        <f aca="false">(M38*A38)+L38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18" t="n">
        <v>37073</v>
      </c>
      <c r="C39" s="97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5" t="e">
        <f aca="false">(M39*A39)+L39</f>
        <v>#N/A</v>
      </c>
    </row>
    <row r="40" customFormat="false" ht="11.25" hidden="false" customHeight="false" outlineLevel="0" collapsed="false">
      <c r="A40" s="83" t="n">
        <f aca="false">B41-B40</f>
        <v>31</v>
      </c>
      <c r="B40" s="18" t="n">
        <v>37104</v>
      </c>
      <c r="C40" s="97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5" t="e">
        <f aca="false">(M40*A40)+L40</f>
        <v>#N/A</v>
      </c>
    </row>
    <row r="41" customFormat="false" ht="11.25" hidden="false" customHeight="false" outlineLevel="0" collapsed="false">
      <c r="A41" s="83" t="n">
        <f aca="false">B42-B41</f>
        <v>30</v>
      </c>
      <c r="B41" s="18" t="n">
        <v>37135</v>
      </c>
      <c r="C41" s="97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5" t="e">
        <f aca="false">(M41*A41)+L41</f>
        <v>#N/A</v>
      </c>
    </row>
    <row r="42" customFormat="false" ht="11.25" hidden="false" customHeight="false" outlineLevel="0" collapsed="false">
      <c r="A42" s="83" t="n">
        <f aca="false">B43-B42</f>
        <v>31</v>
      </c>
      <c r="B42" s="18" t="n">
        <v>37165</v>
      </c>
      <c r="C42" s="97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5" t="e">
        <f aca="false">(M42*A42)+L42</f>
        <v>#N/A</v>
      </c>
    </row>
    <row r="43" customFormat="false" ht="11.25" hidden="false" customHeight="false" outlineLevel="0" collapsed="false">
      <c r="A43" s="83" t="n">
        <f aca="false">B44-B43</f>
        <v>30</v>
      </c>
      <c r="B43" s="18" t="n">
        <v>37196</v>
      </c>
      <c r="C43" s="97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5" t="e">
        <f aca="false">(M43*A43)+L43</f>
        <v>#N/A</v>
      </c>
    </row>
    <row r="44" customFormat="false" ht="12" hidden="false" customHeight="false" outlineLevel="0" collapsed="false">
      <c r="A44" s="83" t="n">
        <f aca="false">B45-B44</f>
        <v>31</v>
      </c>
      <c r="B44" s="26" t="n">
        <v>37226</v>
      </c>
      <c r="C44" s="21" t="n">
        <f aca="false">VLOOKUP($X14,Forecast!$C$30:$O$72,6)/1000</f>
        <v>527.032258064516</v>
      </c>
      <c r="D44" s="22" t="e">
        <f aca="false">VLOOKUP($B44,$B$2:$U$14,16)</f>
        <v>#N/A</v>
      </c>
      <c r="E44" s="22" t="n">
        <f aca="false">VLOOKUP($X14,Forecast!$C$30:$O$72,8)/1000</f>
        <v>391.709677419355</v>
      </c>
      <c r="F44" s="22" t="n">
        <f aca="false">VLOOKUP($X14,Forecast!$C$30:$O$72,9)/1000</f>
        <v>303.677419354839</v>
      </c>
      <c r="G44" s="22" t="n">
        <f aca="false">VLOOKUP($X14,Forecast!$C$30:$O$72,10)/1000</f>
        <v>737.516129032258</v>
      </c>
      <c r="H44" s="22" t="n">
        <f aca="false">VLOOKUP($X14,Forecast!$C$30:$O$72,11)/1000</f>
        <v>297.451612903226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3433.67741935484</v>
      </c>
      <c r="L44" s="22" t="e">
        <f aca="false">N43</f>
        <v>#N/A</v>
      </c>
      <c r="M44" s="22" t="e">
        <f aca="false">J44-K44</f>
        <v>#N/A</v>
      </c>
      <c r="N44" s="88" t="e">
        <f aca="false">(M44*A44)+L44</f>
        <v>#N/A</v>
      </c>
    </row>
    <row r="45" customFormat="false" ht="11.25" hidden="false" customHeight="false" outlineLevel="0" collapsed="false">
      <c r="B45" s="98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4" topLeftCell="D35" activePane="bottomRight" state="frozen"/>
      <selection pane="topLeft" activeCell="A1" activeCellId="0" sqref="A1"/>
      <selection pane="topRight" activeCell="D1" activeCellId="0" sqref="D1"/>
      <selection pane="bottomLeft" activeCell="A35" activeCellId="0" sqref="A35"/>
      <selection pane="bottomRight" activeCell="C55" activeCellId="0" sqref="C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9" width="9.14"/>
    <col collapsed="false" customWidth="true" hidden="false" outlineLevel="0" max="2" min="2" style="1" width="9.14"/>
    <col collapsed="false" customWidth="true" hidden="false" outlineLevel="0" max="3" min="3" style="100" width="9.14"/>
    <col collapsed="false" customWidth="true" hidden="false" outlineLevel="0" max="4" min="4" style="101" width="11.13"/>
    <col collapsed="false" customWidth="true" hidden="false" outlineLevel="0" max="6" min="5" style="101" width="12.56"/>
    <col collapsed="false" customWidth="true" hidden="false" outlineLevel="0" max="7" min="7" style="101" width="11.28"/>
    <col collapsed="false" customWidth="true" hidden="false" outlineLevel="0" max="8" min="8" style="101" width="9.14"/>
    <col collapsed="false" customWidth="true" hidden="false" outlineLevel="0" max="9" min="9" style="101" width="10.41"/>
    <col collapsed="false" customWidth="true" hidden="false" outlineLevel="0" max="10" min="10" style="101" width="12.42"/>
    <col collapsed="false" customWidth="true" hidden="false" outlineLevel="0" max="11" min="11" style="101" width="9.14"/>
    <col collapsed="false" customWidth="true" hidden="false" outlineLevel="0" max="12" min="12" style="101" width="11.85"/>
    <col collapsed="false" customWidth="true" hidden="false" outlineLevel="0" max="13" min="13" style="101" width="8.85"/>
    <col collapsed="false" customWidth="true" hidden="false" outlineLevel="0" max="14" min="14" style="101" width="14.85"/>
    <col collapsed="false" customWidth="true" hidden="false" outlineLevel="0" max="15" min="15" style="101" width="10.41"/>
    <col collapsed="false" customWidth="true" hidden="false" outlineLevel="0" max="17" min="16" style="101" width="11.13"/>
    <col collapsed="false" customWidth="true" hidden="false" outlineLevel="0" max="18" min="18" style="101" width="10.41"/>
    <col collapsed="false" customWidth="true" hidden="false" outlineLevel="0" max="19" min="19" style="101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2" t="s">
        <v>40</v>
      </c>
      <c r="E2" s="102"/>
      <c r="F2" s="102"/>
      <c r="G2" s="103"/>
      <c r="H2" s="104" t="s">
        <v>41</v>
      </c>
      <c r="I2" s="104"/>
      <c r="J2" s="104"/>
      <c r="K2" s="104"/>
      <c r="L2" s="104"/>
      <c r="M2" s="104"/>
      <c r="N2" s="104"/>
      <c r="O2" s="104"/>
      <c r="P2" s="105"/>
      <c r="Q2" s="106" t="s">
        <v>42</v>
      </c>
      <c r="R2" s="104"/>
      <c r="S2" s="107"/>
      <c r="T2" s="107"/>
      <c r="X2" s="108" t="s">
        <v>43</v>
      </c>
      <c r="Y2" s="109" t="e">
        <f aca="false">0.011*(Curves!$B3+Curves!$J3)</f>
        <v>#N/A</v>
      </c>
      <c r="Z2" s="70" t="n">
        <v>425000</v>
      </c>
    </row>
    <row r="3" customFormat="false" ht="12.75" hidden="false" customHeight="true" outlineLevel="0" collapsed="false">
      <c r="B3" s="110" t="s">
        <v>44</v>
      </c>
      <c r="D3" s="111" t="s">
        <v>45</v>
      </c>
      <c r="E3" s="112" t="s">
        <v>46</v>
      </c>
      <c r="F3" s="113" t="s">
        <v>47</v>
      </c>
      <c r="G3" s="114" t="s">
        <v>1</v>
      </c>
      <c r="H3" s="115"/>
      <c r="I3" s="115"/>
      <c r="J3" s="115"/>
      <c r="K3" s="115"/>
      <c r="L3" s="115"/>
      <c r="M3" s="115"/>
      <c r="N3" s="115"/>
      <c r="O3" s="116" t="s">
        <v>35</v>
      </c>
      <c r="P3" s="117" t="s">
        <v>48</v>
      </c>
      <c r="Q3" s="118" t="s">
        <v>49</v>
      </c>
      <c r="R3" s="119" t="s">
        <v>50</v>
      </c>
      <c r="S3" s="120" t="s">
        <v>51</v>
      </c>
      <c r="T3" s="121" t="s">
        <v>52</v>
      </c>
      <c r="Z3" s="70" t="n">
        <v>200000</v>
      </c>
      <c r="AA3" s="1"/>
      <c r="AC3" s="0"/>
    </row>
    <row r="4" customFormat="false" ht="13.5" hidden="false" customHeight="false" outlineLevel="0" collapsed="false">
      <c r="B4" s="110" t="s">
        <v>44</v>
      </c>
      <c r="D4" s="111"/>
      <c r="E4" s="112"/>
      <c r="F4" s="113"/>
      <c r="G4" s="114"/>
      <c r="H4" s="122" t="s">
        <v>28</v>
      </c>
      <c r="I4" s="122" t="s">
        <v>29</v>
      </c>
      <c r="J4" s="122" t="s">
        <v>30</v>
      </c>
      <c r="K4" s="122" t="s">
        <v>31</v>
      </c>
      <c r="L4" s="122" t="s">
        <v>32</v>
      </c>
      <c r="M4" s="122" t="s">
        <v>33</v>
      </c>
      <c r="N4" s="122" t="s">
        <v>34</v>
      </c>
      <c r="O4" s="116" t="s">
        <v>53</v>
      </c>
      <c r="P4" s="117" t="s">
        <v>54</v>
      </c>
      <c r="Q4" s="118" t="s">
        <v>55</v>
      </c>
      <c r="R4" s="123" t="s">
        <v>56</v>
      </c>
      <c r="S4" s="120"/>
      <c r="T4" s="121"/>
      <c r="AA4" s="74"/>
      <c r="AC4" s="0"/>
    </row>
    <row r="5" customFormat="false" ht="12.75" hidden="false" customHeight="false" outlineLevel="0" collapsed="false">
      <c r="A5" s="99" t="n">
        <f aca="false">MONTH(C5)</f>
        <v>5</v>
      </c>
      <c r="C5" s="124" t="n">
        <v>35551</v>
      </c>
      <c r="D5" s="97" t="n">
        <f aca="false">VLOOKUP($C5,'[3]Total Sendout'!$U$5:$V$1964,2)</f>
        <v>2216129.03225806</v>
      </c>
      <c r="E5" s="10"/>
      <c r="F5" s="10"/>
      <c r="G5" s="125" t="n">
        <f aca="false">SUM(D5:F5)</f>
        <v>2216129.03225806</v>
      </c>
      <c r="H5" s="126" t="n">
        <f aca="false">VLOOKUP($C5,[3]Topock!$S$5:$T$764,2)</f>
        <v>529096.774193548</v>
      </c>
      <c r="I5" s="126" t="n">
        <f aca="false">VLOOKUP($C5,[3]Ehrenberg!$S$7:$T$536,2)</f>
        <v>708258.064516129</v>
      </c>
      <c r="J5" s="126" t="n">
        <f aca="false">VLOOKUP($C5,'[3]Kern Mojave'!$S$5:$T$533,2)</f>
        <v>294870.967741935</v>
      </c>
      <c r="K5" s="126" t="n">
        <f aca="false">VLOOKUP($C5,'[3]PG&amp;E WR'!$S$8:$T$552,2)</f>
        <v>480774.193548387</v>
      </c>
      <c r="L5" s="126" t="n">
        <f aca="false">VLOOKUP($C5,'[3]TW N Needles'!$S$8:$T$536,2)</f>
        <v>556612.903225806</v>
      </c>
      <c r="M5" s="126" t="n">
        <f aca="false">VLOOKUP($C5,'[3]Cali Prod'!$S$5:$T$535,2)</f>
        <v>170967.741935484</v>
      </c>
      <c r="N5" s="126" t="n">
        <v>0</v>
      </c>
      <c r="O5" s="127" t="n">
        <f aca="false">SUM(H5:N5)</f>
        <v>2740580.64516129</v>
      </c>
      <c r="P5" s="17"/>
      <c r="Q5" s="84"/>
      <c r="R5" s="11" t="n">
        <f aca="false">O5-(P5+Q5)</f>
        <v>2740580.64516129</v>
      </c>
      <c r="S5" s="128" t="n">
        <f aca="false">VLOOKUP($C5,'[3]Inj-WD'!$S$4:$U$536,2)</f>
        <v>566806.451612903</v>
      </c>
      <c r="T5" s="129" t="n">
        <v>17571000</v>
      </c>
      <c r="AA5" s="83" t="n">
        <f aca="false">EOMONTH(C5,0)-C5+1</f>
        <v>31</v>
      </c>
      <c r="AC5" s="0"/>
    </row>
    <row r="6" customFormat="false" ht="12.75" hidden="false" customHeight="false" outlineLevel="0" collapsed="false">
      <c r="A6" s="99" t="n">
        <f aca="false">MONTH(C6)</f>
        <v>6</v>
      </c>
      <c r="C6" s="130" t="n">
        <f aca="false">DATE(YEAR(C7),MONTH(C7)-1,1)</f>
        <v>35582</v>
      </c>
      <c r="D6" s="97" t="n">
        <f aca="false">VLOOKUP($C6,'[3]Total Sendout'!$U$5:$V$1964,2)</f>
        <v>2185300</v>
      </c>
      <c r="E6" s="10"/>
      <c r="F6" s="10"/>
      <c r="G6" s="131" t="n">
        <f aca="false">SUM(D6:F6)</f>
        <v>2185300</v>
      </c>
      <c r="H6" s="132" t="n">
        <f aca="false">VLOOKUP($C6,[3]Topock!$S$5:$T$764,2)</f>
        <v>515066.666666667</v>
      </c>
      <c r="I6" s="132" t="n">
        <f aca="false">VLOOKUP($C6,[3]Ehrenberg!$S$7:$T$536,2)</f>
        <v>697833.333333333</v>
      </c>
      <c r="J6" s="132" t="n">
        <f aca="false">VLOOKUP($C6,'[3]Kern Mojave'!$S$5:$T$533,2)</f>
        <v>268533.333333333</v>
      </c>
      <c r="K6" s="132" t="n">
        <f aca="false">VLOOKUP($C6,'[3]PG&amp;E WR'!$S$8:$T$552,2)</f>
        <v>488700</v>
      </c>
      <c r="L6" s="132" t="n">
        <f aca="false">VLOOKUP($C6,'[3]TW N Needles'!$S$8:$T$536,2)</f>
        <v>533466.666666667</v>
      </c>
      <c r="M6" s="132" t="n">
        <f aca="false">VLOOKUP($C6,'[3]Cali Prod'!$S$5:$T$535,2)</f>
        <v>207166.666666667</v>
      </c>
      <c r="N6" s="132" t="n">
        <v>0</v>
      </c>
      <c r="O6" s="133" t="n">
        <f aca="false">SUM(H6:N6)</f>
        <v>2710766.66666667</v>
      </c>
      <c r="P6" s="10"/>
      <c r="Q6" s="85"/>
      <c r="R6" s="25" t="n">
        <f aca="false">O6-(P6+Q6)</f>
        <v>2710766.66666667</v>
      </c>
      <c r="S6" s="128" t="n">
        <f aca="false">VLOOKUP($C6,'[3]Inj-WD'!$S$4:$U$536,2)</f>
        <v>586100</v>
      </c>
      <c r="T6" s="129" t="n">
        <v>17583000</v>
      </c>
      <c r="AA6" s="83" t="n">
        <f aca="false">EOMONTH(C6,0)-C6+1</f>
        <v>30</v>
      </c>
      <c r="AC6" s="0"/>
    </row>
    <row r="7" customFormat="false" ht="12.75" hidden="false" customHeight="false" outlineLevel="0" collapsed="false">
      <c r="A7" s="99" t="n">
        <f aca="false">MONTH(C7)</f>
        <v>7</v>
      </c>
      <c r="C7" s="130" t="n">
        <f aca="false">DATE(YEAR(C8),MONTH(C8)-1,1)</f>
        <v>35612</v>
      </c>
      <c r="D7" s="97" t="n">
        <f aca="false">VLOOKUP($C7,'[3]Total Sendout'!$U$5:$V$1964,2)</f>
        <v>2460935.48387097</v>
      </c>
      <c r="E7" s="10"/>
      <c r="F7" s="10"/>
      <c r="G7" s="131" t="n">
        <f aca="false">SUM(D7:F7)</f>
        <v>2460935.48387097</v>
      </c>
      <c r="H7" s="132" t="n">
        <f aca="false">VLOOKUP($C7,[3]Topock!$S$5:$T$764,2)</f>
        <v>479129.032258065</v>
      </c>
      <c r="I7" s="132" t="n">
        <f aca="false">VLOOKUP($C7,[3]Ehrenberg!$S$7:$T$536,2)</f>
        <v>843290.322580645</v>
      </c>
      <c r="J7" s="132" t="n">
        <f aca="false">VLOOKUP($C7,'[3]Kern Mojave'!$S$5:$T$533,2)</f>
        <v>196419.35483871</v>
      </c>
      <c r="K7" s="132" t="n">
        <f aca="false">VLOOKUP($C7,'[3]PG&amp;E WR'!$S$8:$T$552,2)</f>
        <v>406032.258064516</v>
      </c>
      <c r="L7" s="132" t="n">
        <f aca="false">VLOOKUP($C7,'[3]TW N Needles'!$S$8:$T$536,2)</f>
        <v>570645.161290323</v>
      </c>
      <c r="M7" s="132" t="n">
        <f aca="false">VLOOKUP($C7,'[3]Cali Prod'!$S$5:$T$535,2)</f>
        <v>192935.483870968</v>
      </c>
      <c r="N7" s="132" t="n">
        <v>0</v>
      </c>
      <c r="O7" s="133" t="n">
        <f aca="false">SUM(H7:N7)</f>
        <v>2688451.61290323</v>
      </c>
      <c r="P7" s="10"/>
      <c r="Q7" s="85"/>
      <c r="R7" s="25" t="n">
        <f aca="false">O7-(P7+Q7)</f>
        <v>2688451.61290323</v>
      </c>
      <c r="S7" s="128" t="n">
        <f aca="false">VLOOKUP($C7,'[3]Inj-WD'!$S$4:$U$536,2)</f>
        <v>271741.935483871</v>
      </c>
      <c r="T7" s="129" t="n">
        <v>8424000</v>
      </c>
      <c r="AA7" s="83" t="n">
        <f aca="false">EOMONTH(C7,0)-C7+1</f>
        <v>31</v>
      </c>
      <c r="AC7" s="0"/>
    </row>
    <row r="8" customFormat="false" ht="12.75" hidden="false" customHeight="false" outlineLevel="0" collapsed="false">
      <c r="A8" s="99" t="n">
        <f aca="false">MONTH(C8)</f>
        <v>8</v>
      </c>
      <c r="C8" s="130" t="n">
        <f aca="false">DATE(YEAR(C9),MONTH(C9)-1,1)</f>
        <v>35643</v>
      </c>
      <c r="D8" s="97" t="n">
        <f aca="false">VLOOKUP($C8,'[3]Total Sendout'!$U$5:$V$1964,2)</f>
        <v>2513838.70967742</v>
      </c>
      <c r="E8" s="10"/>
      <c r="F8" s="10"/>
      <c r="G8" s="131" t="n">
        <f aca="false">SUM(D8:F8)</f>
        <v>2513838.70967742</v>
      </c>
      <c r="H8" s="132" t="n">
        <f aca="false">VLOOKUP($C8,[3]Topock!$S$5:$T$764,2)</f>
        <v>514032.258064516</v>
      </c>
      <c r="I8" s="132" t="n">
        <f aca="false">VLOOKUP($C8,[3]Ehrenberg!$S$7:$T$536,2)</f>
        <v>759774.193548387</v>
      </c>
      <c r="J8" s="132" t="n">
        <f aca="false">VLOOKUP($C8,'[3]Kern Mojave'!$S$5:$T$533,2)</f>
        <v>195612.903225806</v>
      </c>
      <c r="K8" s="132" t="n">
        <f aca="false">VLOOKUP($C8,'[3]PG&amp;E WR'!$S$8:$T$552,2)</f>
        <v>438580.64516129</v>
      </c>
      <c r="L8" s="132" t="n">
        <f aca="false">VLOOKUP($C8,'[3]TW N Needles'!$S$8:$T$536,2)</f>
        <v>529806.451612903</v>
      </c>
      <c r="M8" s="132" t="n">
        <f aca="false">VLOOKUP($C8,'[3]Cali Prod'!$S$5:$T$535,2)</f>
        <v>187870.967741935</v>
      </c>
      <c r="N8" s="132" t="n">
        <v>0</v>
      </c>
      <c r="O8" s="133" t="n">
        <f aca="false">SUM(H8:N8)</f>
        <v>2625677.41935484</v>
      </c>
      <c r="P8" s="10"/>
      <c r="Q8" s="85"/>
      <c r="R8" s="25" t="n">
        <f aca="false">O8-(P8+Q8)</f>
        <v>2625677.41935484</v>
      </c>
      <c r="S8" s="128" t="n">
        <f aca="false">VLOOKUP($C8,'[3]Inj-WD'!$S$4:$U$536,2)</f>
        <v>175032.258064516</v>
      </c>
      <c r="T8" s="129" t="n">
        <v>5426000</v>
      </c>
      <c r="AA8" s="83" t="n">
        <f aca="false">EOMONTH(C8,0)-C8+1</f>
        <v>31</v>
      </c>
      <c r="AC8" s="0"/>
    </row>
    <row r="9" customFormat="false" ht="12.75" hidden="false" customHeight="false" outlineLevel="0" collapsed="false">
      <c r="A9" s="99" t="n">
        <f aca="false">MONTH(C9)</f>
        <v>9</v>
      </c>
      <c r="C9" s="130" t="n">
        <f aca="false">DATE(YEAR(C10),MONTH(C10)-1,1)</f>
        <v>35674</v>
      </c>
      <c r="D9" s="97" t="n">
        <f aca="false">VLOOKUP($C9,'[3]Total Sendout'!$U$5:$V$1964,2)</f>
        <v>2709566.66666667</v>
      </c>
      <c r="E9" s="10"/>
      <c r="F9" s="10"/>
      <c r="G9" s="131" t="n">
        <f aca="false">SUM(D9:F9)</f>
        <v>2709566.66666667</v>
      </c>
      <c r="H9" s="132" t="n">
        <f aca="false">VLOOKUP($C9,[3]Topock!$S$5:$T$764,2)</f>
        <v>516633.333333333</v>
      </c>
      <c r="I9" s="132" t="n">
        <f aca="false">VLOOKUP($C9,[3]Ehrenberg!$S$7:$T$536,2)</f>
        <v>973200</v>
      </c>
      <c r="J9" s="132" t="n">
        <f aca="false">VLOOKUP($C9,'[3]Kern Mojave'!$S$5:$T$533,2)</f>
        <v>248300</v>
      </c>
      <c r="K9" s="132" t="n">
        <f aca="false">VLOOKUP($C9,'[3]PG&amp;E WR'!$S$8:$T$552,2)</f>
        <v>413000</v>
      </c>
      <c r="L9" s="132" t="n">
        <f aca="false">VLOOKUP($C9,'[3]TW N Needles'!$S$8:$T$536,2)</f>
        <v>446800</v>
      </c>
      <c r="M9" s="132" t="n">
        <f aca="false">VLOOKUP($C9,'[3]Cali Prod'!$S$5:$T$535,2)</f>
        <v>186400</v>
      </c>
      <c r="N9" s="132" t="n">
        <v>0</v>
      </c>
      <c r="O9" s="133" t="n">
        <f aca="false">SUM(H9:N9)</f>
        <v>2784333.33333333</v>
      </c>
      <c r="P9" s="10"/>
      <c r="Q9" s="85"/>
      <c r="R9" s="25" t="n">
        <f aca="false">O9-(P9+Q9)</f>
        <v>2784333.33333333</v>
      </c>
      <c r="S9" s="128" t="n">
        <f aca="false">VLOOKUP($C9,'[3]Inj-WD'!$S$4:$U$536,2)</f>
        <v>139866.666666667</v>
      </c>
      <c r="T9" s="129" t="n">
        <v>4196000</v>
      </c>
      <c r="AA9" s="83" t="n">
        <f aca="false">EOMONTH(C9,0)-C9+1</f>
        <v>30</v>
      </c>
      <c r="AC9" s="0"/>
    </row>
    <row r="10" customFormat="false" ht="13.5" hidden="false" customHeight="false" outlineLevel="0" collapsed="false">
      <c r="A10" s="99" t="n">
        <f aca="false">MONTH(C10)</f>
        <v>10</v>
      </c>
      <c r="C10" s="130" t="n">
        <f aca="false">DATE(YEAR(C11),MONTH(C11)-1,1)</f>
        <v>35704</v>
      </c>
      <c r="D10" s="97" t="n">
        <f aca="false">VLOOKUP($C10,'[3]Total Sendout'!$U$5:$V$1964,2)</f>
        <v>2319903.22580645</v>
      </c>
      <c r="E10" s="10"/>
      <c r="F10" s="10"/>
      <c r="G10" s="131" t="n">
        <f aca="false">SUM(D10:F10)</f>
        <v>2319903.22580645</v>
      </c>
      <c r="H10" s="132" t="n">
        <f aca="false">VLOOKUP($C10,[3]Topock!$S$5:$T$764,2)</f>
        <v>530000</v>
      </c>
      <c r="I10" s="132" t="n">
        <f aca="false">VLOOKUP($C10,[3]Ehrenberg!$S$7:$T$536,2)</f>
        <v>726935.483870968</v>
      </c>
      <c r="J10" s="132" t="n">
        <f aca="false">VLOOKUP($C10,'[3]Kern Mojave'!$S$5:$T$533,2)</f>
        <v>230967.741935484</v>
      </c>
      <c r="K10" s="132" t="n">
        <f aca="false">VLOOKUP($C10,'[3]PG&amp;E WR'!$S$8:$T$552,2)</f>
        <v>446483.870967742</v>
      </c>
      <c r="L10" s="132" t="n">
        <f aca="false">VLOOKUP($C10,'[3]TW N Needles'!$S$8:$T$536,2)</f>
        <v>444774.193548387</v>
      </c>
      <c r="M10" s="132" t="n">
        <f aca="false">VLOOKUP($C10,'[3]Cali Prod'!$S$5:$T$535,2)</f>
        <v>198064.516129032</v>
      </c>
      <c r="N10" s="132" t="n">
        <v>0</v>
      </c>
      <c r="O10" s="133" t="n">
        <f aca="false">SUM(H10:N10)</f>
        <v>2577225.80645161</v>
      </c>
      <c r="P10" s="10"/>
      <c r="Q10" s="85"/>
      <c r="R10" s="25" t="n">
        <f aca="false">O10-(P10+Q10)</f>
        <v>2577225.80645161</v>
      </c>
      <c r="S10" s="128" t="n">
        <f aca="false">VLOOKUP($C10,'[3]Inj-WD'!$S$4:$U$536,2)</f>
        <v>320000</v>
      </c>
      <c r="T10" s="129" t="n">
        <v>9920000</v>
      </c>
      <c r="AA10" s="83" t="n">
        <f aca="false">EOMONTH(C10,0)-C10+1</f>
        <v>31</v>
      </c>
      <c r="AC10" s="0"/>
    </row>
    <row r="11" customFormat="false" ht="12.75" hidden="false" customHeight="false" outlineLevel="0" collapsed="false">
      <c r="A11" s="99" t="n">
        <f aca="false">MONTH(C11)</f>
        <v>11</v>
      </c>
      <c r="C11" s="134" t="n">
        <f aca="false">DATE(YEAR(C12),MONTH(C12)-1,1)</f>
        <v>35735</v>
      </c>
      <c r="D11" s="97" t="n">
        <f aca="false">VLOOKUP($C11,'[3]Total Sendout'!$U$5:$V$1964,2)</f>
        <v>2419633.33333333</v>
      </c>
      <c r="E11" s="10"/>
      <c r="F11" s="10"/>
      <c r="G11" s="131" t="n">
        <f aca="false">SUM(D11:F11)</f>
        <v>2419633.33333333</v>
      </c>
      <c r="H11" s="132" t="n">
        <f aca="false">VLOOKUP($C11,[3]Topock!$S$5:$T$764,2)</f>
        <v>494400</v>
      </c>
      <c r="I11" s="132" t="n">
        <f aca="false">VLOOKUP($C11,[3]Ehrenberg!$S$7:$T$536,2)</f>
        <v>575733.333333333</v>
      </c>
      <c r="J11" s="132" t="n">
        <f aca="false">VLOOKUP($C11,'[3]Kern Mojave'!$S$5:$T$533,2)</f>
        <v>231300</v>
      </c>
      <c r="K11" s="132" t="n">
        <f aca="false">VLOOKUP($C11,'[3]PG&amp;E WR'!$S$8:$T$552,2)</f>
        <v>448633.333333333</v>
      </c>
      <c r="L11" s="132" t="n">
        <f aca="false">VLOOKUP($C11,'[3]TW N Needles'!$S$8:$T$536,2)</f>
        <v>378333.333333333</v>
      </c>
      <c r="M11" s="132" t="n">
        <f aca="false">VLOOKUP($C11,'[3]Cali Prod'!$S$5:$T$535,2)</f>
        <v>193266.666666667</v>
      </c>
      <c r="N11" s="132" t="n">
        <v>0</v>
      </c>
      <c r="O11" s="133" t="n">
        <f aca="false">SUM(H11:N11)</f>
        <v>2321666.66666667</v>
      </c>
      <c r="P11" s="10"/>
      <c r="Q11" s="85"/>
      <c r="R11" s="25" t="n">
        <f aca="false">O11-(P11+Q11)</f>
        <v>2321666.66666667</v>
      </c>
      <c r="S11" s="128" t="n">
        <f aca="false">VLOOKUP($C11,'[3]Inj-WD'!$S$4:$U$536,2)</f>
        <v>-34933.3333333333</v>
      </c>
      <c r="T11" s="129" t="n">
        <v>-1048000</v>
      </c>
      <c r="AA11" s="83" t="n">
        <f aca="false">EOMONTH(C11,0)-C11+1</f>
        <v>30</v>
      </c>
      <c r="AC11" s="0"/>
    </row>
    <row r="12" customFormat="false" ht="12.75" hidden="false" customHeight="false" outlineLevel="0" collapsed="false">
      <c r="A12" s="99" t="n">
        <f aca="false">MONTH(C12)</f>
        <v>12</v>
      </c>
      <c r="C12" s="130" t="n">
        <f aca="false">DATE(YEAR(C13),MONTH(C13)-1,1)</f>
        <v>35765</v>
      </c>
      <c r="D12" s="97" t="n">
        <f aca="false">VLOOKUP($C12,'[3]Total Sendout'!$U$5:$V$1964,2)</f>
        <v>3118516.12903226</v>
      </c>
      <c r="E12" s="10"/>
      <c r="F12" s="10"/>
      <c r="G12" s="131" t="n">
        <f aca="false">SUM(D12:F12)</f>
        <v>3118516.12903226</v>
      </c>
      <c r="H12" s="132" t="n">
        <f aca="false">VLOOKUP($C12,[3]Topock!$S$5:$T$764,2)</f>
        <v>386451.612903226</v>
      </c>
      <c r="I12" s="132" t="n">
        <f aca="false">VLOOKUP($C12,[3]Ehrenberg!$S$7:$T$536,2)</f>
        <v>538806.451612903</v>
      </c>
      <c r="J12" s="132" t="n">
        <f aca="false">VLOOKUP($C12,'[3]Kern Mojave'!$S$5:$T$533,2)</f>
        <v>131903.225806452</v>
      </c>
      <c r="K12" s="132" t="n">
        <f aca="false">VLOOKUP($C12,'[3]PG&amp;E WR'!$S$8:$T$552,2)</f>
        <v>292774.193548387</v>
      </c>
      <c r="L12" s="132" t="n">
        <f aca="false">VLOOKUP($C12,'[3]TW N Needles'!$S$8:$T$536,2)</f>
        <v>313096.774193548</v>
      </c>
      <c r="M12" s="132" t="n">
        <f aca="false">VLOOKUP($C12,'[3]Cali Prod'!$S$5:$T$535,2)</f>
        <v>194516.129032258</v>
      </c>
      <c r="N12" s="132" t="n">
        <v>0</v>
      </c>
      <c r="O12" s="133" t="n">
        <f aca="false">SUM(H12:N12)</f>
        <v>1857548.38709677</v>
      </c>
      <c r="P12" s="10"/>
      <c r="Q12" s="85"/>
      <c r="R12" s="25" t="n">
        <f aca="false">O12-(P12+Q12)</f>
        <v>1857548.38709677</v>
      </c>
      <c r="S12" s="128" t="n">
        <f aca="false">VLOOKUP($C12,'[3]Inj-WD'!$S$4:$U$536,2)</f>
        <v>-1209580.64516129</v>
      </c>
      <c r="T12" s="129" t="n">
        <v>-37497000</v>
      </c>
      <c r="AA12" s="83" t="n">
        <f aca="false">EOMONTH(C12,0)-C12+1</f>
        <v>31</v>
      </c>
      <c r="AC12" s="0"/>
    </row>
    <row r="13" customFormat="false" ht="12.75" hidden="false" customHeight="false" outlineLevel="0" collapsed="false">
      <c r="A13" s="99" t="n">
        <f aca="false">MONTH(C13)</f>
        <v>1</v>
      </c>
      <c r="C13" s="130" t="n">
        <f aca="false">DATE(YEAR(C14),MONTH(C14)-1,1)</f>
        <v>35796</v>
      </c>
      <c r="D13" s="97" t="n">
        <f aca="false">VLOOKUP($C13,'[3]Total Sendout'!$U$5:$V$1964,2)</f>
        <v>2979709.67741935</v>
      </c>
      <c r="E13" s="10"/>
      <c r="F13" s="10"/>
      <c r="G13" s="131" t="n">
        <f aca="false">SUM(D13:F13)</f>
        <v>2979709.67741935</v>
      </c>
      <c r="H13" s="132" t="n">
        <f aca="false">VLOOKUP($C13,[3]Topock!$S$5:$T$764,2)</f>
        <v>418483.870967742</v>
      </c>
      <c r="I13" s="132" t="n">
        <f aca="false">VLOOKUP($C13,[3]Ehrenberg!$S$7:$T$536,2)</f>
        <v>700483.870967742</v>
      </c>
      <c r="J13" s="132" t="n">
        <f aca="false">VLOOKUP($C13,'[3]Kern Mojave'!$S$5:$T$533,2)</f>
        <v>156161.290322581</v>
      </c>
      <c r="K13" s="132" t="n">
        <f aca="false">VLOOKUP($C13,'[3]PG&amp;E WR'!$S$8:$T$552,2)</f>
        <v>309838.709677419</v>
      </c>
      <c r="L13" s="132" t="n">
        <f aca="false">VLOOKUP($C13,'[3]TW N Needles'!$S$8:$T$536,2)</f>
        <v>648032.258064516</v>
      </c>
      <c r="M13" s="132" t="n">
        <f aca="false">VLOOKUP($C13,'[3]Cali Prod'!$S$5:$T$535,2)</f>
        <v>193580.64516129</v>
      </c>
      <c r="N13" s="132" t="n">
        <v>0</v>
      </c>
      <c r="O13" s="133" t="n">
        <f aca="false">SUM(H13:N13)</f>
        <v>2426580.64516129</v>
      </c>
      <c r="P13" s="10"/>
      <c r="Q13" s="85"/>
      <c r="R13" s="25" t="n">
        <f aca="false">O13-(P13+Q13)</f>
        <v>2426580.64516129</v>
      </c>
      <c r="S13" s="128" t="n">
        <f aca="false">VLOOKUP($C13,'[3]Inj-WD'!$S$4:$U$536,2)</f>
        <v>-490709.677419355</v>
      </c>
      <c r="T13" s="129" t="n">
        <v>-15212000</v>
      </c>
      <c r="AA13" s="83" t="n">
        <f aca="false">EOMONTH(C13,0)-C13+1</f>
        <v>31</v>
      </c>
      <c r="AC13" s="0"/>
    </row>
    <row r="14" customFormat="false" ht="12.75" hidden="false" customHeight="false" outlineLevel="0" collapsed="false">
      <c r="A14" s="99" t="n">
        <f aca="false">MONTH(C14)</f>
        <v>2</v>
      </c>
      <c r="C14" s="130" t="n">
        <f aca="false">DATE(YEAR(C15),MONTH(C15)-1,1)</f>
        <v>35827</v>
      </c>
      <c r="D14" s="97" t="n">
        <f aca="false">VLOOKUP($C14,'[3]Total Sendout'!$U$5:$V$1964,2)</f>
        <v>3107285.71428571</v>
      </c>
      <c r="E14" s="10"/>
      <c r="F14" s="10"/>
      <c r="G14" s="131" t="n">
        <f aca="false">SUM(D14:F14)</f>
        <v>3107285.71428571</v>
      </c>
      <c r="H14" s="132" t="n">
        <f aca="false">VLOOKUP($C14,[3]Topock!$S$5:$T$764,2)</f>
        <v>458714.285714286</v>
      </c>
      <c r="I14" s="132" t="n">
        <f aca="false">VLOOKUP($C14,[3]Ehrenberg!$S$7:$T$536,2)</f>
        <v>647607.142857143</v>
      </c>
      <c r="J14" s="132" t="n">
        <f aca="false">VLOOKUP($C14,'[3]Kern Mojave'!$S$5:$T$533,2)</f>
        <v>153107.142857143</v>
      </c>
      <c r="K14" s="132" t="n">
        <f aca="false">VLOOKUP($C14,'[3]PG&amp;E WR'!$S$8:$T$552,2)</f>
        <v>420071.428571429</v>
      </c>
      <c r="L14" s="132" t="n">
        <f aca="false">VLOOKUP($C14,'[3]TW N Needles'!$S$8:$T$536,2)</f>
        <v>534428.571428572</v>
      </c>
      <c r="M14" s="132" t="n">
        <f aca="false">VLOOKUP($C14,'[3]Cali Prod'!$S$5:$T$535,2)</f>
        <v>181500</v>
      </c>
      <c r="N14" s="132" t="n">
        <v>0</v>
      </c>
      <c r="O14" s="133" t="n">
        <f aca="false">SUM(H14:N14)</f>
        <v>2395428.57142857</v>
      </c>
      <c r="P14" s="10"/>
      <c r="Q14" s="85"/>
      <c r="R14" s="25" t="n">
        <f aca="false">O14-(P14+Q14)</f>
        <v>2395428.57142857</v>
      </c>
      <c r="S14" s="128" t="n">
        <f aca="false">VLOOKUP($C14,'[3]Inj-WD'!$S$4:$U$536,2)</f>
        <v>-656928.571428572</v>
      </c>
      <c r="T14" s="129" t="n">
        <v>-18394000</v>
      </c>
      <c r="AA14" s="83" t="n">
        <f aca="false">EOMONTH(C14,0)-C14+1</f>
        <v>28</v>
      </c>
      <c r="AC14" s="0"/>
    </row>
    <row r="15" customFormat="false" ht="13.5" hidden="false" customHeight="false" outlineLevel="0" collapsed="false">
      <c r="A15" s="99" t="n">
        <f aca="false">MONTH(C15)</f>
        <v>3</v>
      </c>
      <c r="C15" s="130" t="n">
        <f aca="false">DATE(YEAR(C16),MONTH(C16)-1,1)</f>
        <v>35855</v>
      </c>
      <c r="D15" s="97" t="n">
        <f aca="false">VLOOKUP($C15,'[3]Total Sendout'!$U$5:$V$1964,2)</f>
        <v>2722354.83870968</v>
      </c>
      <c r="E15" s="10"/>
      <c r="F15" s="10"/>
      <c r="G15" s="131" t="n">
        <f aca="false">SUM(D15:F15)</f>
        <v>2722354.83870968</v>
      </c>
      <c r="H15" s="132" t="n">
        <f aca="false">VLOOKUP($C15,[3]Topock!$S$5:$T$764,2)</f>
        <v>530032.258064516</v>
      </c>
      <c r="I15" s="132" t="n">
        <f aca="false">VLOOKUP($C15,[3]Ehrenberg!$S$7:$T$536,2)</f>
        <v>719741.935483871</v>
      </c>
      <c r="J15" s="132" t="n">
        <f aca="false">VLOOKUP($C15,'[3]Kern Mojave'!$S$5:$T$533,2)</f>
        <v>275451.612903226</v>
      </c>
      <c r="K15" s="132" t="n">
        <f aca="false">VLOOKUP($C15,'[3]PG&amp;E WR'!$S$8:$T$552,2)</f>
        <v>346709.677419355</v>
      </c>
      <c r="L15" s="132" t="n">
        <f aca="false">VLOOKUP($C15,'[3]TW N Needles'!$S$8:$T$536,2)</f>
        <v>699193.548387097</v>
      </c>
      <c r="M15" s="132" t="n">
        <f aca="false">VLOOKUP($C15,'[3]Cali Prod'!$S$5:$T$535,2)</f>
        <v>181225.806451613</v>
      </c>
      <c r="N15" s="132" t="n">
        <v>0</v>
      </c>
      <c r="O15" s="133" t="n">
        <f aca="false">SUM(H15:N15)</f>
        <v>2752354.83870968</v>
      </c>
      <c r="P15" s="10"/>
      <c r="Q15" s="85"/>
      <c r="R15" s="23" t="n">
        <f aca="false">O15-(P15+Q15)</f>
        <v>2752354.83870968</v>
      </c>
      <c r="S15" s="128" t="n">
        <f aca="false">VLOOKUP($C15,'[3]Inj-WD'!$S$4:$U$536,2)</f>
        <v>59258.064516129</v>
      </c>
      <c r="T15" s="129" t="n">
        <v>1837000</v>
      </c>
      <c r="AA15" s="83" t="n">
        <f aca="false">EOMONTH(C15,0)-C15+1</f>
        <v>31</v>
      </c>
      <c r="AC15" s="0"/>
    </row>
    <row r="16" customFormat="false" ht="12.75" hidden="false" customHeight="false" outlineLevel="0" collapsed="false">
      <c r="A16" s="99" t="n">
        <f aca="false">MONTH(C16)</f>
        <v>4</v>
      </c>
      <c r="C16" s="124" t="n">
        <f aca="false">DATE(YEAR(C17),MONTH(C17)-1,1)</f>
        <v>35886</v>
      </c>
      <c r="D16" s="97" t="n">
        <f aca="false">VLOOKUP($C16,'[3]Total Sendout'!$U$5:$V$1964,2)</f>
        <v>2586866.66666667</v>
      </c>
      <c r="E16" s="10"/>
      <c r="F16" s="10"/>
      <c r="G16" s="131" t="n">
        <f aca="false">SUM(D16:F16)</f>
        <v>2586866.66666667</v>
      </c>
      <c r="H16" s="132" t="n">
        <f aca="false">VLOOKUP($C16,[3]Topock!$S$5:$T$764,2)</f>
        <v>528500</v>
      </c>
      <c r="I16" s="132" t="n">
        <f aca="false">VLOOKUP($C16,[3]Ehrenberg!$S$7:$T$536,2)</f>
        <v>678366.666666667</v>
      </c>
      <c r="J16" s="132" t="n">
        <f aca="false">VLOOKUP($C16,'[3]Kern Mojave'!$S$5:$T$533,2)</f>
        <v>385933.333333333</v>
      </c>
      <c r="K16" s="132" t="n">
        <f aca="false">VLOOKUP($C16,'[3]PG&amp;E WR'!$S$8:$T$552,2)</f>
        <v>323100</v>
      </c>
      <c r="L16" s="132" t="n">
        <f aca="false">VLOOKUP($C16,'[3]TW N Needles'!$S$8:$T$536,2)</f>
        <v>626100</v>
      </c>
      <c r="M16" s="132" t="n">
        <f aca="false">VLOOKUP($C16,'[3]Cali Prod'!$S$5:$T$535,2)</f>
        <v>202966.666666667</v>
      </c>
      <c r="N16" s="132" t="n">
        <v>0</v>
      </c>
      <c r="O16" s="133" t="n">
        <f aca="false">SUM(H16:N16)</f>
        <v>2744966.66666667</v>
      </c>
      <c r="P16" s="10"/>
      <c r="Q16" s="85"/>
      <c r="R16" s="25" t="n">
        <f aca="false">O16-(P16+Q16)</f>
        <v>2744966.66666667</v>
      </c>
      <c r="S16" s="128" t="n">
        <f aca="false">VLOOKUP($C16,'[3]Inj-WD'!$S$4:$U$536,2)</f>
        <v>170233.333333333</v>
      </c>
      <c r="T16" s="129" t="n">
        <v>5107000</v>
      </c>
      <c r="AA16" s="83" t="n">
        <f aca="false">EOMONTH(C16,0)-C16+1</f>
        <v>30</v>
      </c>
      <c r="AC16" s="0"/>
    </row>
    <row r="17" customFormat="false" ht="12.75" hidden="false" customHeight="false" outlineLevel="0" collapsed="false">
      <c r="A17" s="99" t="n">
        <f aca="false">MONTH(C17)</f>
        <v>5</v>
      </c>
      <c r="C17" s="130" t="n">
        <f aca="false">DATE(YEAR(C18),MONTH(C18)-1,1)</f>
        <v>35916</v>
      </c>
      <c r="D17" s="97" t="e">
        <f aca="false">VLOOKUP($C17,'[3]Total Sendout'!$U$5:$V$1964,2)</f>
        <v>#DIV/0!</v>
      </c>
      <c r="E17" s="10"/>
      <c r="F17" s="10"/>
      <c r="G17" s="131" t="e">
        <f aca="false">SUM(D17:F17)</f>
        <v>#DIV/0!</v>
      </c>
      <c r="H17" s="132" t="n">
        <f aca="false">VLOOKUP($C17,[3]Topock!$S$5:$T$764,2)</f>
        <v>523536.064516129</v>
      </c>
      <c r="I17" s="132" t="n">
        <f aca="false">VLOOKUP($C17,[3]Ehrenberg!$S$7:$T$536,2)</f>
        <v>728308</v>
      </c>
      <c r="J17" s="132" t="e">
        <f aca="false">VLOOKUP($C17,'[3]Kern Mojave'!$S$5:$T$533,2)</f>
        <v>#DIV/0!</v>
      </c>
      <c r="K17" s="132" t="e">
        <f aca="false">VLOOKUP($C17,'[3]PG&amp;E WR'!$S$8:$T$552,2)</f>
        <v>#DIV/0!</v>
      </c>
      <c r="L17" s="132" t="n">
        <f aca="false">VLOOKUP($C17,'[3]TW N Needles'!$S$8:$T$536,2)</f>
        <v>672643.6</v>
      </c>
      <c r="M17" s="132" t="e">
        <f aca="false">VLOOKUP($C17,'[3]Cali Prod'!$S$5:$T$535,2)</f>
        <v>#DIV/0!</v>
      </c>
      <c r="N17" s="132" t="n">
        <v>0</v>
      </c>
      <c r="O17" s="133" t="e">
        <f aca="false">SUM(H17:N17)</f>
        <v>#DIV/0!</v>
      </c>
      <c r="P17" s="10"/>
      <c r="Q17" s="85"/>
      <c r="R17" s="25" t="e">
        <f aca="false">O17-(P17+Q17)</f>
        <v>#DIV/0!</v>
      </c>
      <c r="S17" s="128" t="e">
        <f aca="false">VLOOKUP($C17,'[3]Inj-WD'!$S$4:$U$536,2)</f>
        <v>#DIV/0!</v>
      </c>
      <c r="T17" s="129" t="n">
        <v>0</v>
      </c>
      <c r="AA17" s="83" t="n">
        <f aca="false">EOMONTH(C17,0)-C17+1</f>
        <v>31</v>
      </c>
      <c r="AC17" s="0"/>
    </row>
    <row r="18" customFormat="false" ht="12.75" hidden="false" customHeight="false" outlineLevel="0" collapsed="false">
      <c r="A18" s="99" t="n">
        <f aca="false">MONTH(C18)</f>
        <v>6</v>
      </c>
      <c r="C18" s="130" t="n">
        <f aca="false">DATE(YEAR(C19),MONTH(C19)-1,1)</f>
        <v>35947</v>
      </c>
      <c r="D18" s="97" t="e">
        <f aca="false">VLOOKUP($C18,'[3]Total Sendout'!$U$5:$V$1964,2)</f>
        <v>#DIV/0!</v>
      </c>
      <c r="E18" s="10"/>
      <c r="F18" s="10"/>
      <c r="G18" s="131" t="e">
        <f aca="false">SUM(D18:F18)</f>
        <v>#DIV/0!</v>
      </c>
      <c r="H18" s="132" t="n">
        <f aca="false">VLOOKUP($C18,[3]Topock!$S$5:$T$764,2)</f>
        <v>524943.379310345</v>
      </c>
      <c r="I18" s="132" t="n">
        <f aca="false">VLOOKUP($C18,[3]Ehrenberg!$S$7:$T$536,2)</f>
        <v>597677.310344828</v>
      </c>
      <c r="J18" s="132" t="e">
        <f aca="false">VLOOKUP($C18,'[3]Kern Mojave'!$S$5:$T$533,2)</f>
        <v>#DIV/0!</v>
      </c>
      <c r="K18" s="132" t="e">
        <f aca="false">VLOOKUP($C18,'[3]PG&amp;E WR'!$S$8:$T$552,2)</f>
        <v>#DIV/0!</v>
      </c>
      <c r="L18" s="132" t="n">
        <f aca="false">VLOOKUP($C18,'[3]TW N Needles'!$S$8:$T$536,2)</f>
        <v>676325.633333333</v>
      </c>
      <c r="M18" s="132" t="e">
        <f aca="false">VLOOKUP($C18,'[3]Cali Prod'!$S$5:$T$535,2)</f>
        <v>#DIV/0!</v>
      </c>
      <c r="N18" s="132" t="n">
        <v>0</v>
      </c>
      <c r="O18" s="133" t="e">
        <f aca="false">SUM(H18:N18)</f>
        <v>#DIV/0!</v>
      </c>
      <c r="P18" s="10"/>
      <c r="Q18" s="85"/>
      <c r="R18" s="25" t="e">
        <f aca="false">O18-(P18+Q18)</f>
        <v>#DIV/0!</v>
      </c>
      <c r="S18" s="128" t="e">
        <f aca="false">VLOOKUP($C18,'[3]Inj-WD'!$S$4:$U$536,2)</f>
        <v>#DIV/0!</v>
      </c>
      <c r="T18" s="129" t="n">
        <v>0</v>
      </c>
      <c r="AA18" s="83" t="n">
        <f aca="false">EOMONTH(C18,0)-C18+1</f>
        <v>30</v>
      </c>
      <c r="AC18" s="0"/>
    </row>
    <row r="19" customFormat="false" ht="12.75" hidden="false" customHeight="false" outlineLevel="0" collapsed="false">
      <c r="A19" s="99" t="n">
        <f aca="false">MONTH(C19)</f>
        <v>7</v>
      </c>
      <c r="C19" s="130" t="n">
        <f aca="false">DATE(YEAR(C20),MONTH(C20)-1,1)</f>
        <v>35977</v>
      </c>
      <c r="D19" s="135" t="e">
        <f aca="false">VLOOKUP($C19,'[3]Total Sendout'!$U$5:$V$1964,2)</f>
        <v>#DIV/0!</v>
      </c>
      <c r="E19" s="136"/>
      <c r="F19" s="136"/>
      <c r="G19" s="137" t="e">
        <f aca="false">SUM(D19:F19)</f>
        <v>#DIV/0!</v>
      </c>
      <c r="H19" s="132" t="n">
        <f aca="false">VLOOKUP($C19,[3]Topock!$S$5:$T$764,2)</f>
        <v>530440.967741936</v>
      </c>
      <c r="I19" s="132" t="n">
        <f aca="false">VLOOKUP($C19,[3]Ehrenberg!$S$7:$T$536,2)</f>
        <v>605879.709677419</v>
      </c>
      <c r="J19" s="132" t="e">
        <f aca="false">VLOOKUP($C19,'[3]Kern Mojave'!$S$5:$T$533,2)</f>
        <v>#DIV/0!</v>
      </c>
      <c r="K19" s="132" t="e">
        <f aca="false">VLOOKUP($C19,'[3]PG&amp;E WR'!$S$8:$T$552,2)</f>
        <v>#DIV/0!</v>
      </c>
      <c r="L19" s="132" t="n">
        <f aca="false">VLOOKUP($C19,'[3]TW N Needles'!$S$8:$T$536,2)</f>
        <v>658084.35483871</v>
      </c>
      <c r="M19" s="132" t="e">
        <f aca="false">VLOOKUP($C19,'[3]Cali Prod'!$S$5:$T$535,2)</f>
        <v>#DIV/0!</v>
      </c>
      <c r="N19" s="132" t="n">
        <v>0</v>
      </c>
      <c r="O19" s="133" t="e">
        <f aca="false">SUM(H19:N19)</f>
        <v>#DIV/0!</v>
      </c>
      <c r="P19" s="136"/>
      <c r="Q19" s="138"/>
      <c r="R19" s="25" t="e">
        <f aca="false">O19-(P19+Q19)</f>
        <v>#DIV/0!</v>
      </c>
      <c r="S19" s="128" t="e">
        <f aca="false">VLOOKUP($C19,'[3]Inj-WD'!$S$4:$U$536,2)</f>
        <v>#DIV/0!</v>
      </c>
      <c r="T19" s="129" t="n">
        <v>0</v>
      </c>
      <c r="AA19" s="83" t="n">
        <f aca="false">EOMONTH(C19,0)-C19+1</f>
        <v>31</v>
      </c>
      <c r="AC19" s="0"/>
    </row>
    <row r="20" customFormat="false" ht="12.75" hidden="false" customHeight="false" outlineLevel="0" collapsed="false">
      <c r="A20" s="99" t="n">
        <f aca="false">MONTH(C20)</f>
        <v>8</v>
      </c>
      <c r="B20" s="1" t="n">
        <f aca="false">+D20/D8</f>
        <v>1.15598814305329</v>
      </c>
      <c r="C20" s="130" t="n">
        <f aca="false">DATE(YEAR(C21),MONTH(C21)-1,1)</f>
        <v>36008</v>
      </c>
      <c r="D20" s="139" t="n">
        <f aca="false">VLOOKUP($C20,'[3]Total Sendout'!$U$5:$V$1964,2)</f>
        <v>2905967.74193548</v>
      </c>
      <c r="E20" s="132"/>
      <c r="F20" s="132"/>
      <c r="G20" s="140" t="n">
        <f aca="false">SUM(D20:F20)</f>
        <v>2905967.74193548</v>
      </c>
      <c r="H20" s="132" t="n">
        <f aca="false">VLOOKUP($C20,[3]Topock!$S$5:$T$764,2)</f>
        <v>514064.516129032</v>
      </c>
      <c r="I20" s="132" t="n">
        <f aca="false">VLOOKUP($C20,[3]Ehrenberg!$S$7:$T$536,2)</f>
        <v>981774.193548387</v>
      </c>
      <c r="J20" s="132" t="n">
        <f aca="false">VLOOKUP($C20,'[3]Kern Mojave'!$S$5:$T$533,2)</f>
        <v>242967.741935484</v>
      </c>
      <c r="K20" s="132" t="n">
        <f aca="false">VLOOKUP($C20,'[3]PG&amp;E WR'!$S$8:$T$552,2)</f>
        <v>303967.741935484</v>
      </c>
      <c r="L20" s="132" t="n">
        <f aca="false">VLOOKUP($C20,'[3]TW N Needles'!$S$8:$T$536,2)</f>
        <v>693387.096774194</v>
      </c>
      <c r="M20" s="132" t="n">
        <f aca="false">VLOOKUP($C20,'[3]Cali Prod'!$S$5:$T$535,2)</f>
        <v>256870.967741935</v>
      </c>
      <c r="N20" s="132" t="n">
        <v>0</v>
      </c>
      <c r="O20" s="133" t="n">
        <f aca="false">SUM(H20:N20)</f>
        <v>2993032.25806452</v>
      </c>
      <c r="P20" s="132"/>
      <c r="Q20" s="141"/>
      <c r="R20" s="25" t="n">
        <f aca="false">O20-(P20+Q20)</f>
        <v>2993032.25806452</v>
      </c>
      <c r="S20" s="128" t="n">
        <f aca="false">VLOOKUP($C20,'[3]Inj-WD'!$S$4:$U$536,2)</f>
        <v>82322.5806451613</v>
      </c>
      <c r="T20" s="129" t="n">
        <v>2552000</v>
      </c>
      <c r="AA20" s="83" t="n">
        <f aca="false">EOMONTH(C20,0)-C20+1</f>
        <v>31</v>
      </c>
      <c r="AC20" s="0"/>
    </row>
    <row r="21" customFormat="false" ht="12.75" hidden="false" customHeight="false" outlineLevel="0" collapsed="false">
      <c r="A21" s="99" t="n">
        <f aca="false">MONTH(C21)</f>
        <v>9</v>
      </c>
      <c r="B21" s="1" t="n">
        <f aca="false">+D21/D9</f>
        <v>0.941528165635342</v>
      </c>
      <c r="C21" s="130" t="n">
        <f aca="false">DATE(YEAR(C22),MONTH(C22)-1,1)</f>
        <v>36039</v>
      </c>
      <c r="D21" s="139" t="n">
        <f aca="false">VLOOKUP($C21,'[3]Total Sendout'!$U$5:$V$1964,2)</f>
        <v>2551133.33333333</v>
      </c>
      <c r="E21" s="132"/>
      <c r="F21" s="132"/>
      <c r="G21" s="140" t="n">
        <f aca="false">SUM(D21:F21)</f>
        <v>2551133.33333333</v>
      </c>
      <c r="H21" s="132" t="n">
        <f aca="false">VLOOKUP($C21,[3]Topock!$S$5:$T$764,2)</f>
        <v>515533.333333333</v>
      </c>
      <c r="I21" s="132" t="n">
        <f aca="false">VLOOKUP($C21,[3]Ehrenberg!$S$7:$T$536,2)</f>
        <v>732233.333333333</v>
      </c>
      <c r="J21" s="132" t="n">
        <f aca="false">VLOOKUP($C21,'[3]Kern Mojave'!$S$5:$T$533,2)</f>
        <v>310900</v>
      </c>
      <c r="K21" s="132" t="n">
        <f aca="false">VLOOKUP($C21,'[3]PG&amp;E WR'!$S$8:$T$552,2)</f>
        <v>218666.666666667</v>
      </c>
      <c r="L21" s="132" t="n">
        <f aca="false">VLOOKUP($C21,'[3]TW N Needles'!$S$8:$T$536,2)</f>
        <v>709000</v>
      </c>
      <c r="M21" s="132" t="n">
        <f aca="false">VLOOKUP($C21,'[3]Cali Prod'!$S$5:$T$535,2)</f>
        <v>245620.689655172</v>
      </c>
      <c r="N21" s="132" t="n">
        <v>0</v>
      </c>
      <c r="O21" s="133" t="n">
        <f aca="false">SUM(H21:N21)</f>
        <v>2731954.02298851</v>
      </c>
      <c r="P21" s="132"/>
      <c r="Q21" s="141"/>
      <c r="R21" s="25" t="n">
        <f aca="false">O21-(P21+Q21)</f>
        <v>2731954.02298851</v>
      </c>
      <c r="S21" s="128" t="n">
        <f aca="false">VLOOKUP($C21,'[3]Inj-WD'!$S$4:$U$536,2)</f>
        <v>184300</v>
      </c>
      <c r="T21" s="129" t="n">
        <v>5529000</v>
      </c>
      <c r="AA21" s="83" t="n">
        <f aca="false">EOMONTH(C21,0)-C21+1</f>
        <v>30</v>
      </c>
      <c r="AC21" s="0"/>
    </row>
    <row r="22" customFormat="false" ht="13.5" hidden="false" customHeight="false" outlineLevel="0" collapsed="false">
      <c r="A22" s="99" t="n">
        <f aca="false">MONTH(C22)</f>
        <v>10</v>
      </c>
      <c r="B22" s="1" t="n">
        <f aca="false">+D22/D10</f>
        <v>0.999819236063796</v>
      </c>
      <c r="C22" s="130" t="n">
        <f aca="false">DATE(YEAR(C23),MONTH(C23)-1,1)</f>
        <v>36069</v>
      </c>
      <c r="D22" s="139" t="n">
        <f aca="false">VLOOKUP($C22,'[3]Total Sendout'!$U$5:$V$1964,2)</f>
        <v>2319483.87096774</v>
      </c>
      <c r="E22" s="132"/>
      <c r="F22" s="132"/>
      <c r="G22" s="140" t="n">
        <f aca="false">SUM(D22:F22)</f>
        <v>2319483.87096774</v>
      </c>
      <c r="H22" s="132" t="n">
        <f aca="false">VLOOKUP($C22,[3]Topock!$S$5:$T$764,2)</f>
        <v>503096.774193548</v>
      </c>
      <c r="I22" s="132" t="n">
        <f aca="false">VLOOKUP($C22,[3]Ehrenberg!$S$7:$T$536,2)</f>
        <v>874451.612903226</v>
      </c>
      <c r="J22" s="132" t="n">
        <f aca="false">VLOOKUP($C22,'[3]Kern Mojave'!$S$5:$T$533,2)</f>
        <v>267193.548387097</v>
      </c>
      <c r="K22" s="132" t="n">
        <f aca="false">VLOOKUP($C22,'[3]PG&amp;E WR'!$S$8:$T$552,2)</f>
        <v>226161.290322581</v>
      </c>
      <c r="L22" s="132" t="n">
        <f aca="false">VLOOKUP($C22,'[3]TW N Needles'!$S$8:$T$536,2)</f>
        <v>643387.096774194</v>
      </c>
      <c r="M22" s="132" t="n">
        <f aca="false">VLOOKUP($C22,'[3]Cali Prod'!$S$5:$T$535,2)</f>
        <v>199032.258064516</v>
      </c>
      <c r="N22" s="132" t="n">
        <v>0</v>
      </c>
      <c r="O22" s="133" t="n">
        <f aca="false">SUM(H22:N22)</f>
        <v>2713322.58064516</v>
      </c>
      <c r="P22" s="132"/>
      <c r="Q22" s="141"/>
      <c r="R22" s="25" t="n">
        <f aca="false">O22-(P22+Q22)</f>
        <v>2713322.58064516</v>
      </c>
      <c r="S22" s="128" t="n">
        <f aca="false">VLOOKUP($C22,'[3]Inj-WD'!$S$4:$U$536,2)</f>
        <v>521161.290322581</v>
      </c>
      <c r="T22" s="129" t="n">
        <v>16156000</v>
      </c>
      <c r="AA22" s="83" t="n">
        <f aca="false">EOMONTH(C22,0)-C22+1</f>
        <v>31</v>
      </c>
      <c r="AC22" s="0"/>
    </row>
    <row r="23" customFormat="false" ht="12.75" hidden="false" customHeight="false" outlineLevel="0" collapsed="false">
      <c r="A23" s="99" t="n">
        <f aca="false">MONTH(C23)</f>
        <v>11</v>
      </c>
      <c r="B23" s="1" t="n">
        <f aca="false">+D23/D11</f>
        <v>1.03379299893923</v>
      </c>
      <c r="C23" s="134" t="n">
        <f aca="false">DATE(YEAR(C24),MONTH(C24)-1,1)</f>
        <v>36100</v>
      </c>
      <c r="D23" s="139" t="n">
        <f aca="false">VLOOKUP($C23,'[3]Total Sendout'!$U$5:$V$1964,2)</f>
        <v>2501400</v>
      </c>
      <c r="E23" s="132"/>
      <c r="F23" s="132"/>
      <c r="G23" s="140" t="n">
        <f aca="false">SUM(D23:F23)</f>
        <v>2501400</v>
      </c>
      <c r="H23" s="132" t="n">
        <f aca="false">VLOOKUP($C23,[3]Topock!$S$5:$T$764,2)</f>
        <v>424533.333333333</v>
      </c>
      <c r="I23" s="132" t="n">
        <f aca="false">VLOOKUP($C23,[3]Ehrenberg!$S$7:$T$536,2)</f>
        <v>963900</v>
      </c>
      <c r="J23" s="132" t="n">
        <f aca="false">VLOOKUP($C23,'[3]Kern Mojave'!$S$5:$T$533,2)</f>
        <v>218433.333333333</v>
      </c>
      <c r="K23" s="132" t="n">
        <f aca="false">VLOOKUP($C23,'[3]PG&amp;E WR'!$S$8:$T$552,2)</f>
        <v>187466.666666667</v>
      </c>
      <c r="L23" s="132" t="n">
        <f aca="false">VLOOKUP($C23,'[3]TW N Needles'!$S$8:$T$536,2)</f>
        <v>648366.666666667</v>
      </c>
      <c r="M23" s="132" t="n">
        <f aca="false">VLOOKUP($C23,'[3]Cali Prod'!$S$5:$T$535,2)</f>
        <v>186833.333333333</v>
      </c>
      <c r="N23" s="132" t="n">
        <v>0</v>
      </c>
      <c r="O23" s="133" t="n">
        <f aca="false">SUM(H23:N23)</f>
        <v>2629533.33333333</v>
      </c>
      <c r="P23" s="132"/>
      <c r="Q23" s="141"/>
      <c r="R23" s="25" t="n">
        <f aca="false">O23-(P23+Q23)</f>
        <v>2629533.33333333</v>
      </c>
      <c r="S23" s="128" t="n">
        <f aca="false">VLOOKUP($C23,'[3]Inj-WD'!$S$4:$U$536,2)</f>
        <v>184833.333333333</v>
      </c>
      <c r="T23" s="129" t="n">
        <v>5545000</v>
      </c>
      <c r="AA23" s="83" t="n">
        <f aca="false">EOMONTH(C23,0)-C23+1</f>
        <v>30</v>
      </c>
      <c r="AC23" s="0"/>
    </row>
    <row r="24" customFormat="false" ht="12.75" hidden="false" customHeight="false" outlineLevel="0" collapsed="false">
      <c r="A24" s="99" t="n">
        <f aca="false">MONTH(C24)</f>
        <v>12</v>
      </c>
      <c r="B24" s="1" t="n">
        <f aca="false">+D24/D12</f>
        <v>1.00617297998083</v>
      </c>
      <c r="C24" s="130" t="n">
        <f aca="false">DATE(YEAR(C25),MONTH(C25)-1,1)</f>
        <v>36130</v>
      </c>
      <c r="D24" s="139" t="n">
        <f aca="false">VLOOKUP($C24,'[3]Total Sendout'!$U$5:$V$1964,2)</f>
        <v>3137766.66666667</v>
      </c>
      <c r="E24" s="132"/>
      <c r="F24" s="132"/>
      <c r="G24" s="140" t="n">
        <f aca="false">SUM(D24:F24)</f>
        <v>3137766.66666667</v>
      </c>
      <c r="H24" s="132" t="n">
        <f aca="false">VLOOKUP($C24,[3]Topock!$S$5:$T$764,2)</f>
        <v>432322.580645161</v>
      </c>
      <c r="I24" s="132" t="n">
        <f aca="false">VLOOKUP($C24,[3]Ehrenberg!$S$7:$T$536,2)</f>
        <v>1045580.64516129</v>
      </c>
      <c r="J24" s="132" t="n">
        <f aca="false">VLOOKUP($C24,'[3]Kern Mojave'!$S$5:$T$533,2)</f>
        <v>161387.096774194</v>
      </c>
      <c r="K24" s="132" t="n">
        <f aca="false">VLOOKUP($C24,'[3]PG&amp;E WR'!$S$8:$T$552,2)</f>
        <v>59615.3846153846</v>
      </c>
      <c r="L24" s="132" t="n">
        <f aca="false">VLOOKUP($C24,'[3]TW N Needles'!$S$8:$T$536,2)</f>
        <v>650354.838709678</v>
      </c>
      <c r="M24" s="132" t="n">
        <f aca="false">VLOOKUP($C24,'[3]Cali Prod'!$S$5:$T$535,2)</f>
        <v>191806.451612903</v>
      </c>
      <c r="N24" s="132" t="n">
        <v>0</v>
      </c>
      <c r="O24" s="133" t="n">
        <f aca="false">SUM(H24:N24)</f>
        <v>2541066.99751861</v>
      </c>
      <c r="P24" s="132"/>
      <c r="Q24" s="141"/>
      <c r="R24" s="25" t="n">
        <f aca="false">O24-(P24+Q24)</f>
        <v>2541066.99751861</v>
      </c>
      <c r="S24" s="128" t="n">
        <f aca="false">VLOOKUP($C24,'[3]Inj-WD'!$S$4:$U$536,2)</f>
        <v>-571354.838709678</v>
      </c>
      <c r="T24" s="129" t="n">
        <v>-17712000</v>
      </c>
      <c r="AA24" s="83" t="n">
        <f aca="false">EOMONTH(C24,0)-C24+1</f>
        <v>31</v>
      </c>
      <c r="AC24" s="0"/>
    </row>
    <row r="25" customFormat="false" ht="12.75" hidden="false" customHeight="false" outlineLevel="0" collapsed="false">
      <c r="A25" s="99" t="n">
        <f aca="false">MONTH(C25)</f>
        <v>1</v>
      </c>
      <c r="B25" s="1" t="n">
        <f aca="false">+D25/D13</f>
        <v>1.00257656623832</v>
      </c>
      <c r="C25" s="130" t="n">
        <f aca="false">DATE(YEAR(C26),MONTH(C26)-1,1)</f>
        <v>36161</v>
      </c>
      <c r="D25" s="139" t="n">
        <f aca="false">VLOOKUP($C25,'[3]Total Sendout'!$U$5:$V$1964,2)</f>
        <v>2987387.09677419</v>
      </c>
      <c r="E25" s="132"/>
      <c r="F25" s="132"/>
      <c r="G25" s="140" t="n">
        <f aca="false">SUM(D25:F25)</f>
        <v>2987387.09677419</v>
      </c>
      <c r="H25" s="132" t="n">
        <f aca="false">VLOOKUP($C25,[3]Topock!$S$5:$T$764,2)</f>
        <v>481806.451612903</v>
      </c>
      <c r="I25" s="132" t="n">
        <f aca="false">VLOOKUP($C25,[3]Ehrenberg!$S$7:$T$536,2)</f>
        <v>872161.290322581</v>
      </c>
      <c r="J25" s="132" t="n">
        <f aca="false">VLOOKUP($C25,'[3]Kern Mojave'!$S$5:$T$533,2)</f>
        <v>149258.064516129</v>
      </c>
      <c r="K25" s="132" t="n">
        <f aca="false">VLOOKUP($C25,'[3]PG&amp;E WR'!$S$8:$T$552,2)</f>
        <v>100043.47826087</v>
      </c>
      <c r="L25" s="132" t="n">
        <f aca="false">VLOOKUP($C25,'[3]TW N Needles'!$S$8:$T$536,2)</f>
        <v>605000</v>
      </c>
      <c r="M25" s="132" t="n">
        <f aca="false">VLOOKUP($C25,'[3]Cali Prod'!$S$5:$T$535,2)</f>
        <v>190096.774193548</v>
      </c>
      <c r="N25" s="132" t="n">
        <v>0</v>
      </c>
      <c r="O25" s="133" t="n">
        <f aca="false">SUM(H25:N25)</f>
        <v>2398366.05890603</v>
      </c>
      <c r="P25" s="132"/>
      <c r="Q25" s="141"/>
      <c r="R25" s="25" t="n">
        <f aca="false">O25-(P25+Q25)</f>
        <v>2398366.05890603</v>
      </c>
      <c r="S25" s="128" t="n">
        <f aca="false">VLOOKUP($C25,'[3]Inj-WD'!$S$4:$U$536,2)</f>
        <v>-544838.709677419</v>
      </c>
      <c r="T25" s="129" t="n">
        <v>-16890000</v>
      </c>
      <c r="AA25" s="83" t="n">
        <f aca="false">EOMONTH(C25,0)-C25+1</f>
        <v>31</v>
      </c>
      <c r="AC25" s="0"/>
    </row>
    <row r="26" customFormat="false" ht="12.75" hidden="false" customHeight="false" outlineLevel="0" collapsed="false">
      <c r="A26" s="99" t="n">
        <f aca="false">MONTH(C26)</f>
        <v>2</v>
      </c>
      <c r="B26" s="1" t="n">
        <f aca="false">+D26/D14</f>
        <v>0.943933612247713</v>
      </c>
      <c r="C26" s="130" t="n">
        <f aca="false">DATE(YEAR(C27),MONTH(C27)-1,1)</f>
        <v>36192</v>
      </c>
      <c r="D26" s="139" t="n">
        <f aca="false">VLOOKUP($C26,'[3]Total Sendout'!$U$5:$V$1964,2)</f>
        <v>2933071.42857143</v>
      </c>
      <c r="E26" s="132"/>
      <c r="F26" s="132"/>
      <c r="G26" s="140" t="n">
        <f aca="false">SUM(D26:F26)</f>
        <v>2933071.42857143</v>
      </c>
      <c r="H26" s="132" t="n">
        <f aca="false">VLOOKUP($C26,[3]Topock!$S$5:$T$764,2)</f>
        <v>515035.714285714</v>
      </c>
      <c r="I26" s="132" t="n">
        <f aca="false">VLOOKUP($C26,[3]Ehrenberg!$S$7:$T$536,2)</f>
        <v>681107.142857143</v>
      </c>
      <c r="J26" s="132" t="n">
        <f aca="false">VLOOKUP($C26,'[3]Kern Mojave'!$S$5:$T$533,2)</f>
        <v>215892.857142857</v>
      </c>
      <c r="K26" s="132" t="n">
        <f aca="false">VLOOKUP($C26,'[3]PG&amp;E WR'!$S$8:$T$552,2)</f>
        <v>139500</v>
      </c>
      <c r="L26" s="132" t="n">
        <f aca="false">VLOOKUP($C26,'[3]TW N Needles'!$S$8:$T$536,2)</f>
        <v>679678.571428572</v>
      </c>
      <c r="M26" s="132" t="n">
        <f aca="false">VLOOKUP($C26,'[3]Cali Prod'!$S$5:$T$535,2)</f>
        <v>185607.142857143</v>
      </c>
      <c r="N26" s="132" t="n">
        <v>0</v>
      </c>
      <c r="O26" s="133" t="n">
        <f aca="false">SUM(H26:N26)</f>
        <v>2416821.42857143</v>
      </c>
      <c r="P26" s="132"/>
      <c r="Q26" s="141"/>
      <c r="R26" s="25" t="n">
        <f aca="false">O26-(P26+Q26)</f>
        <v>2416821.42857143</v>
      </c>
      <c r="S26" s="128" t="n">
        <f aca="false">VLOOKUP($C26,'[3]Inj-WD'!$S$4:$U$536,2)</f>
        <v>-446642.857142857</v>
      </c>
      <c r="T26" s="129" t="n">
        <v>-12506000</v>
      </c>
      <c r="AA26" s="83" t="n">
        <f aca="false">EOMONTH(C26,0)-C26+1</f>
        <v>28</v>
      </c>
      <c r="AC26" s="0"/>
    </row>
    <row r="27" customFormat="false" ht="13.5" hidden="false" customHeight="false" outlineLevel="0" collapsed="false">
      <c r="A27" s="99" t="n">
        <f aca="false">MONTH(C27)</f>
        <v>3</v>
      </c>
      <c r="B27" s="1" t="n">
        <f aca="false">+D27/D15</f>
        <v>1.04147263398623</v>
      </c>
      <c r="C27" s="130" t="n">
        <f aca="false">DATE(YEAR(C28),MONTH(C28)-1,1)</f>
        <v>36220</v>
      </c>
      <c r="D27" s="139" t="n">
        <f aca="false">VLOOKUP($C27,'[3]Total Sendout'!$U$5:$V$1964,2)</f>
        <v>2835258.06451613</v>
      </c>
      <c r="E27" s="132"/>
      <c r="F27" s="132"/>
      <c r="G27" s="140" t="n">
        <f aca="false">SUM(D27:F27)</f>
        <v>2835258.06451613</v>
      </c>
      <c r="H27" s="132" t="n">
        <f aca="false">VLOOKUP($C27,[3]Topock!$S$5:$T$764,2)</f>
        <v>533161.290322581</v>
      </c>
      <c r="I27" s="132" t="n">
        <f aca="false">VLOOKUP($C27,[3]Ehrenberg!$S$7:$T$536,2)</f>
        <v>679548.387096774</v>
      </c>
      <c r="J27" s="132" t="n">
        <f aca="false">VLOOKUP($C27,'[3]Kern Mojave'!$S$5:$T$533,2)</f>
        <v>287225.806451613</v>
      </c>
      <c r="K27" s="132" t="n">
        <f aca="false">VLOOKUP($C27,'[3]PG&amp;E WR'!$S$8:$T$552,2)</f>
        <v>280806.451612903</v>
      </c>
      <c r="L27" s="132" t="n">
        <f aca="false">VLOOKUP($C27,'[3]TW N Needles'!$S$8:$T$536,2)</f>
        <v>552806.451612903</v>
      </c>
      <c r="M27" s="132" t="n">
        <f aca="false">VLOOKUP($C27,'[3]Cali Prod'!$S$5:$T$535,2)</f>
        <v>177774.193548387</v>
      </c>
      <c r="N27" s="132" t="n">
        <v>0</v>
      </c>
      <c r="O27" s="133" t="n">
        <f aca="false">SUM(H27:N27)</f>
        <v>2511322.58064516</v>
      </c>
      <c r="P27" s="132"/>
      <c r="Q27" s="141"/>
      <c r="R27" s="23" t="n">
        <f aca="false">O27-(P27+Q27)</f>
        <v>2511322.58064516</v>
      </c>
      <c r="S27" s="128" t="n">
        <f aca="false">VLOOKUP($C27,'[3]Inj-WD'!$S$4:$U$536,2)</f>
        <v>-251032.258064516</v>
      </c>
      <c r="T27" s="129" t="n">
        <v>-7782000</v>
      </c>
      <c r="AA27" s="83" t="n">
        <f aca="false">EOMONTH(C27,0)-C27+1</f>
        <v>31</v>
      </c>
      <c r="AC27" s="0"/>
    </row>
    <row r="28" customFormat="false" ht="12.75" hidden="false" customHeight="false" outlineLevel="0" collapsed="false">
      <c r="A28" s="99" t="n">
        <f aca="false">MONTH(C28)</f>
        <v>4</v>
      </c>
      <c r="B28" s="1" t="n">
        <f aca="false">+D28/D16</f>
        <v>1.08288018967606</v>
      </c>
      <c r="C28" s="124" t="n">
        <f aca="false">DATE(YEAR(C29),MONTH(C29)-1,1)</f>
        <v>36251</v>
      </c>
      <c r="D28" s="97" t="n">
        <f aca="false">VLOOKUP($C28,'[3]Total Sendout'!$U$5:$V$1964,2)</f>
        <v>2801266.66666667</v>
      </c>
      <c r="E28" s="10"/>
      <c r="F28" s="10"/>
      <c r="G28" s="131" t="n">
        <f aca="false">SUM(D28:F28)</f>
        <v>2801266.66666667</v>
      </c>
      <c r="H28" s="132" t="n">
        <f aca="false">VLOOKUP($C28,[3]Topock!$S$5:$T$764,2)</f>
        <v>508533.333333333</v>
      </c>
      <c r="I28" s="132" t="n">
        <f aca="false">VLOOKUP($C28,[3]Ehrenberg!$S$7:$T$536,2)</f>
        <v>685933.333333333</v>
      </c>
      <c r="J28" s="132" t="n">
        <f aca="false">VLOOKUP($C28,'[3]Kern Mojave'!$S$5:$T$533,2)</f>
        <v>309800</v>
      </c>
      <c r="K28" s="132" t="n">
        <f aca="false">VLOOKUP($C28,'[3]PG&amp;E WR'!$S$8:$T$552,2)</f>
        <v>274400</v>
      </c>
      <c r="L28" s="132" t="n">
        <f aca="false">VLOOKUP($C28,'[3]TW N Needles'!$S$8:$T$536,2)</f>
        <v>585866.666666667</v>
      </c>
      <c r="M28" s="132" t="n">
        <f aca="false">VLOOKUP($C28,'[3]Cali Prod'!$S$5:$T$535,2)</f>
        <v>179966.666666667</v>
      </c>
      <c r="N28" s="132" t="n">
        <v>0</v>
      </c>
      <c r="O28" s="133" t="n">
        <f aca="false">SUM(H28:N28)</f>
        <v>2544500</v>
      </c>
      <c r="P28" s="10"/>
      <c r="Q28" s="85"/>
      <c r="R28" s="25" t="n">
        <f aca="false">O28-(P28+Q28)</f>
        <v>2544500</v>
      </c>
      <c r="S28" s="128" t="n">
        <f aca="false">VLOOKUP($C28,'[3]Inj-WD'!$S$4:$U$536,2)</f>
        <v>-205733.333333333</v>
      </c>
      <c r="T28" s="129" t="n">
        <v>-6172000</v>
      </c>
      <c r="AA28" s="83" t="n">
        <f aca="false">EOMONTH(C28,0)-C28+1</f>
        <v>30</v>
      </c>
      <c r="AC28" s="0"/>
    </row>
    <row r="29" customFormat="false" ht="12.75" hidden="false" customHeight="false" outlineLevel="0" collapsed="false">
      <c r="A29" s="99" t="n">
        <f aca="false">MONTH(C29)</f>
        <v>5</v>
      </c>
      <c r="C29" s="130" t="n">
        <f aca="false">DATE(YEAR(C30),MONTH(C30)-1,1)</f>
        <v>36281</v>
      </c>
      <c r="D29" s="97" t="n">
        <f aca="false">VLOOKUP($C29,'[3]Total Sendout'!$U$5:$V$1964,2)</f>
        <v>2214161.29032258</v>
      </c>
      <c r="E29" s="10"/>
      <c r="F29" s="10"/>
      <c r="G29" s="131" t="n">
        <f aca="false">SUM(D29:F29)</f>
        <v>2214161.29032258</v>
      </c>
      <c r="H29" s="132" t="n">
        <f aca="false">VLOOKUP($C29,[3]Topock!$S$5:$T$764,2)</f>
        <v>520870.967741935</v>
      </c>
      <c r="I29" s="132" t="n">
        <f aca="false">VLOOKUP($C29,[3]Ehrenberg!$S$7:$T$536,2)</f>
        <v>783225.806451613</v>
      </c>
      <c r="J29" s="132" t="n">
        <f aca="false">VLOOKUP($C29,'[3]Kern Mojave'!$S$5:$T$533,2)</f>
        <v>332709.677419355</v>
      </c>
      <c r="K29" s="132" t="n">
        <f aca="false">VLOOKUP($C29,'[3]PG&amp;E WR'!$S$8:$T$552,2)</f>
        <v>325322.580645161</v>
      </c>
      <c r="L29" s="132" t="n">
        <f aca="false">VLOOKUP($C29,'[3]TW N Needles'!$S$8:$T$536,2)</f>
        <v>573419.35483871</v>
      </c>
      <c r="M29" s="132" t="n">
        <f aca="false">VLOOKUP($C29,'[3]Cali Prod'!$S$5:$T$535,2)</f>
        <v>173580.64516129</v>
      </c>
      <c r="N29" s="132" t="n">
        <v>0</v>
      </c>
      <c r="O29" s="133" t="n">
        <f aca="false">SUM(H29:N29)</f>
        <v>2709129.03225806</v>
      </c>
      <c r="P29" s="10"/>
      <c r="Q29" s="85"/>
      <c r="R29" s="25" t="n">
        <f aca="false">O29-(P29+Q29)</f>
        <v>2709129.03225806</v>
      </c>
      <c r="S29" s="128" t="n">
        <f aca="false">VLOOKUP($C29,'[3]Inj-WD'!$S$4:$U$536,2)</f>
        <v>559161.290322581</v>
      </c>
      <c r="T29" s="129" t="n">
        <v>17334000</v>
      </c>
      <c r="AA29" s="83" t="n">
        <f aca="false">EOMONTH(C29,0)-C29+1</f>
        <v>31</v>
      </c>
      <c r="AC29" s="0"/>
    </row>
    <row r="30" customFormat="false" ht="12.75" hidden="false" customHeight="false" outlineLevel="0" collapsed="false">
      <c r="A30" s="99" t="n">
        <f aca="false">MONTH(C30)</f>
        <v>6</v>
      </c>
      <c r="C30" s="130" t="n">
        <f aca="false">DATE(YEAR(C31),MONTH(C31)-1,1)</f>
        <v>36312</v>
      </c>
      <c r="D30" s="97" t="n">
        <f aca="false">VLOOKUP($C30,'[3]Total Sendout'!$U$5:$V$1964,2)</f>
        <v>2421600</v>
      </c>
      <c r="E30" s="10"/>
      <c r="F30" s="10"/>
      <c r="G30" s="131" t="n">
        <f aca="false">SUM(D30:F30)</f>
        <v>2421600</v>
      </c>
      <c r="H30" s="132" t="n">
        <f aca="false">VLOOKUP($C30,[3]Topock!$S$5:$T$764,2)</f>
        <v>530300</v>
      </c>
      <c r="I30" s="132" t="n">
        <f aca="false">VLOOKUP($C30,[3]Ehrenberg!$S$7:$T$536,2)</f>
        <v>701233.333333333</v>
      </c>
      <c r="J30" s="132" t="n">
        <f aca="false">VLOOKUP($C30,'[3]Kern Mojave'!$S$5:$T$533,2)</f>
        <v>383666.666666667</v>
      </c>
      <c r="K30" s="132" t="n">
        <f aca="false">VLOOKUP($C30,'[3]PG&amp;E WR'!$S$8:$T$552,2)</f>
        <v>362200</v>
      </c>
      <c r="L30" s="132" t="n">
        <f aca="false">VLOOKUP($C30,'[3]TW N Needles'!$S$8:$T$536,2)</f>
        <v>613433.333333333</v>
      </c>
      <c r="M30" s="132" t="n">
        <f aca="false">VLOOKUP($C30,'[3]Cali Prod'!$S$5:$T$535,2)</f>
        <v>246166.666666667</v>
      </c>
      <c r="N30" s="132" t="n">
        <v>0</v>
      </c>
      <c r="O30" s="133" t="n">
        <f aca="false">SUM(H30:N30)</f>
        <v>2837000</v>
      </c>
      <c r="P30" s="10"/>
      <c r="Q30" s="85"/>
      <c r="R30" s="25" t="n">
        <f aca="false">O30-(P30+Q30)</f>
        <v>2837000</v>
      </c>
      <c r="S30" s="128" t="n">
        <f aca="false">VLOOKUP($C30,'[3]Inj-WD'!$S$4:$U$536,2)</f>
        <v>412133.333333333</v>
      </c>
      <c r="T30" s="129" t="n">
        <v>12364000</v>
      </c>
      <c r="AA30" s="83" t="n">
        <f aca="false">EOMONTH(C30,0)-C30+1</f>
        <v>30</v>
      </c>
      <c r="AC30" s="0"/>
    </row>
    <row r="31" customFormat="false" ht="12.75" hidden="false" customHeight="false" outlineLevel="0" collapsed="false">
      <c r="A31" s="99" t="n">
        <f aca="false">MONTH(C31)</f>
        <v>7</v>
      </c>
      <c r="C31" s="130" t="n">
        <f aca="false">DATE(YEAR(C32),MONTH(C32)-1,1)</f>
        <v>36342</v>
      </c>
      <c r="D31" s="135" t="n">
        <f aca="false">VLOOKUP($C31,'[3]Total Sendout'!$U$5:$V$1964,2)</f>
        <v>2643096.77419355</v>
      </c>
      <c r="E31" s="136"/>
      <c r="F31" s="136"/>
      <c r="G31" s="137" t="n">
        <f aca="false">SUM(D31:F31)</f>
        <v>2643096.77419355</v>
      </c>
      <c r="H31" s="132" t="n">
        <f aca="false">VLOOKUP($C31,[3]Topock!$S$5:$T$764,2)</f>
        <v>523064.516129032</v>
      </c>
      <c r="I31" s="132" t="n">
        <f aca="false">VLOOKUP($C31,[3]Ehrenberg!$S$7:$T$536,2)</f>
        <v>744774.193548387</v>
      </c>
      <c r="J31" s="132" t="n">
        <f aca="false">VLOOKUP($C31,'[3]Kern Mojave'!$S$5:$T$533,2)</f>
        <v>379000</v>
      </c>
      <c r="K31" s="132" t="n">
        <f aca="false">VLOOKUP($C31,'[3]PG&amp;E WR'!$S$8:$T$552,2)</f>
        <v>362612.903225806</v>
      </c>
      <c r="L31" s="132" t="n">
        <f aca="false">VLOOKUP($C31,'[3]TW N Needles'!$S$8:$T$536,2)</f>
        <v>663451.612903226</v>
      </c>
      <c r="M31" s="132" t="n">
        <f aca="false">VLOOKUP($C31,'[3]Cali Prod'!$S$5:$T$535,2)</f>
        <v>249193.548387097</v>
      </c>
      <c r="N31" s="132" t="n">
        <v>0</v>
      </c>
      <c r="O31" s="133" t="n">
        <f aca="false">SUM(H31:N31)</f>
        <v>2922096.77419355</v>
      </c>
      <c r="P31" s="136"/>
      <c r="Q31" s="138"/>
      <c r="R31" s="25" t="n">
        <f aca="false">O31-(P31+Q31)</f>
        <v>2922096.77419355</v>
      </c>
      <c r="S31" s="128" t="n">
        <f aca="false">VLOOKUP($C31,'[3]Inj-WD'!$S$4:$U$536,2)</f>
        <v>282709.677419355</v>
      </c>
      <c r="T31" s="129" t="n">
        <v>8764000</v>
      </c>
      <c r="AA31" s="83" t="n">
        <f aca="false">EOMONTH(C31,0)-C31+1</f>
        <v>31</v>
      </c>
      <c r="AC31" s="0"/>
    </row>
    <row r="32" customFormat="false" ht="12.75" hidden="false" customHeight="false" outlineLevel="0" collapsed="false">
      <c r="A32" s="99" t="n">
        <f aca="false">MONTH(C32)</f>
        <v>8</v>
      </c>
      <c r="B32" s="1" t="n">
        <f aca="false">+D32/D20</f>
        <v>0.931364822112449</v>
      </c>
      <c r="C32" s="130" t="n">
        <f aca="false">DATE(YEAR(C33),MONTH(C33)-1,1)</f>
        <v>36373</v>
      </c>
      <c r="D32" s="139" t="n">
        <f aca="false">VLOOKUP($C32,'[3]Total Sendout'!$U$5:$V$1964,2)</f>
        <v>2706516.12903226</v>
      </c>
      <c r="E32" s="132"/>
      <c r="F32" s="132"/>
      <c r="G32" s="140" t="n">
        <f aca="false">SUM(D32:F32)</f>
        <v>2706516.12903226</v>
      </c>
      <c r="H32" s="132" t="n">
        <f aca="false">VLOOKUP($C32,[3]Topock!$S$5:$T$764,2)</f>
        <v>515451.612903226</v>
      </c>
      <c r="I32" s="132" t="n">
        <f aca="false">VLOOKUP($C32,[3]Ehrenberg!$S$7:$T$536,2)</f>
        <v>569612.903225806</v>
      </c>
      <c r="J32" s="132" t="n">
        <f aca="false">VLOOKUP($C32,'[3]Kern Mojave'!$S$5:$T$533,2)</f>
        <v>483387.096774194</v>
      </c>
      <c r="K32" s="132" t="n">
        <f aca="false">VLOOKUP($C32,'[3]PG&amp;E WR'!$S$8:$T$552,2)</f>
        <v>267580.64516129</v>
      </c>
      <c r="L32" s="132" t="n">
        <f aca="false">VLOOKUP($C32,'[3]TW N Needles'!$S$8:$T$536,2)</f>
        <v>626483.870967742</v>
      </c>
      <c r="M32" s="132" t="n">
        <f aca="false">VLOOKUP($C32,'[3]Cali Prod'!$S$5:$T$535,2)</f>
        <v>264096.774193548</v>
      </c>
      <c r="N32" s="132" t="n">
        <v>0</v>
      </c>
      <c r="O32" s="133" t="n">
        <f aca="false">SUM(H32:N32)</f>
        <v>2726612.90322581</v>
      </c>
      <c r="P32" s="132"/>
      <c r="Q32" s="141"/>
      <c r="R32" s="25" t="n">
        <f aca="false">O32-(P32+Q32)</f>
        <v>2726612.90322581</v>
      </c>
      <c r="S32" s="128" t="n">
        <f aca="false">VLOOKUP($C32,'[3]Inj-WD'!$S$4:$U$536,2)</f>
        <v>18400</v>
      </c>
      <c r="T32" s="129" t="n">
        <v>552000</v>
      </c>
      <c r="AA32" s="83" t="n">
        <f aca="false">EOMONTH(C32,0)-C32+1</f>
        <v>31</v>
      </c>
      <c r="AC32" s="0"/>
    </row>
    <row r="33" customFormat="false" ht="12.75" hidden="false" customHeight="false" outlineLevel="0" collapsed="false">
      <c r="A33" s="99" t="n">
        <f aca="false">MONTH(C33)</f>
        <v>9</v>
      </c>
      <c r="B33" s="1" t="n">
        <f aca="false">+D33/D21</f>
        <v>1.03688556719889</v>
      </c>
      <c r="C33" s="130" t="n">
        <f aca="false">DATE(YEAR(C34),MONTH(C34)-1,1)</f>
        <v>36404</v>
      </c>
      <c r="D33" s="139" t="n">
        <f aca="false">VLOOKUP($C33,'[3]Total Sendout'!$U$5:$V$1964,2)</f>
        <v>2645233.33333333</v>
      </c>
      <c r="E33" s="132"/>
      <c r="F33" s="132"/>
      <c r="G33" s="140" t="n">
        <f aca="false">SUM(D33:F33)</f>
        <v>2645233.33333333</v>
      </c>
      <c r="H33" s="132" t="n">
        <f aca="false">VLOOKUP($C33,[3]Topock!$S$5:$T$764,2)</f>
        <v>509566.666666667</v>
      </c>
      <c r="I33" s="132" t="n">
        <f aca="false">VLOOKUP($C33,[3]Ehrenberg!$S$7:$T$536,2)</f>
        <v>810300</v>
      </c>
      <c r="J33" s="132" t="n">
        <f aca="false">VLOOKUP($C33,'[3]Kern Mojave'!$S$5:$T$533,2)</f>
        <v>417833.333333333</v>
      </c>
      <c r="K33" s="132" t="n">
        <f aca="false">VLOOKUP($C33,'[3]PG&amp;E WR'!$S$8:$T$552,2)</f>
        <v>254300</v>
      </c>
      <c r="L33" s="132" t="n">
        <f aca="false">VLOOKUP($C33,'[3]TW N Needles'!$S$8:$T$536,2)</f>
        <v>677400</v>
      </c>
      <c r="M33" s="132" t="n">
        <f aca="false">VLOOKUP($C33,'[3]Cali Prod'!$S$5:$T$535,2)</f>
        <v>259800</v>
      </c>
      <c r="N33" s="132" t="n">
        <v>0</v>
      </c>
      <c r="O33" s="133" t="n">
        <f aca="false">SUM(H33:N33)</f>
        <v>2929200</v>
      </c>
      <c r="P33" s="132"/>
      <c r="Q33" s="141"/>
      <c r="R33" s="25" t="n">
        <f aca="false">O33-(P33+Q33)</f>
        <v>2929200</v>
      </c>
      <c r="S33" s="128" t="n">
        <f aca="false">VLOOKUP($C33,'[3]Inj-WD'!$S$4:$U$536,2)</f>
        <v>285233.333333333</v>
      </c>
      <c r="T33" s="129" t="n">
        <v>8557000</v>
      </c>
      <c r="AA33" s="83" t="n">
        <f aca="false">EOMONTH(C33,0)-C33+1</f>
        <v>30</v>
      </c>
      <c r="AC33" s="0"/>
    </row>
    <row r="34" customFormat="false" ht="13.5" hidden="false" customHeight="false" outlineLevel="0" collapsed="false">
      <c r="A34" s="99" t="n">
        <f aca="false">MONTH(C34)</f>
        <v>10</v>
      </c>
      <c r="B34" s="1" t="n">
        <f aca="false">+D34/D22</f>
        <v>1.27791221628838</v>
      </c>
      <c r="C34" s="130" t="n">
        <f aca="false">DATE(YEAR(C35),MONTH(C35)-1,1)</f>
        <v>36434</v>
      </c>
      <c r="D34" s="139" t="n">
        <f aca="false">VLOOKUP($C34,'[3]Total Sendout'!$U$5:$V$1964,2)</f>
        <v>2964096.77419355</v>
      </c>
      <c r="E34" s="132"/>
      <c r="F34" s="132"/>
      <c r="G34" s="140" t="n">
        <f aca="false">SUM(D34:F34)</f>
        <v>2964096.77419355</v>
      </c>
      <c r="H34" s="132" t="n">
        <f aca="false">VLOOKUP($C34,[3]Topock!$S$5:$T$764,2)</f>
        <v>477806.451612903</v>
      </c>
      <c r="I34" s="132" t="n">
        <f aca="false">VLOOKUP($C34,[3]Ehrenberg!$S$7:$T$536,2)</f>
        <v>1037419.35483871</v>
      </c>
      <c r="J34" s="132" t="n">
        <f aca="false">VLOOKUP($C34,'[3]Kern Mojave'!$S$5:$T$533,2)</f>
        <v>389774.193548387</v>
      </c>
      <c r="K34" s="132" t="n">
        <f aca="false">VLOOKUP($C34,'[3]PG&amp;E WR'!$S$8:$T$552,2)</f>
        <v>194419.35483871</v>
      </c>
      <c r="L34" s="132" t="n">
        <f aca="false">VLOOKUP($C34,'[3]TW N Needles'!$S$8:$T$536,2)</f>
        <v>721645.161290323</v>
      </c>
      <c r="M34" s="132" t="n">
        <f aca="false">VLOOKUP($C34,'[3]Cali Prod'!$S$5:$T$535,2)</f>
        <v>255903.225806452</v>
      </c>
      <c r="N34" s="132" t="n">
        <v>0</v>
      </c>
      <c r="O34" s="133" t="n">
        <f aca="false">SUM(H34:N34)</f>
        <v>3076967.74193548</v>
      </c>
      <c r="P34" s="132"/>
      <c r="Q34" s="141"/>
      <c r="R34" s="25" t="n">
        <f aca="false">O34-(P34+Q34)</f>
        <v>3076967.74193548</v>
      </c>
      <c r="S34" s="128" t="n">
        <f aca="false">VLOOKUP($C34,'[3]Inj-WD'!$S$4:$U$536,2)</f>
        <v>88129.0322580645</v>
      </c>
      <c r="T34" s="129" t="n">
        <v>2732000</v>
      </c>
      <c r="AA34" s="83" t="n">
        <f aca="false">EOMONTH(C34,0)-C34+1</f>
        <v>31</v>
      </c>
      <c r="AC34" s="0"/>
    </row>
    <row r="35" customFormat="false" ht="12.75" hidden="false" customHeight="false" outlineLevel="0" collapsed="false">
      <c r="A35" s="99" t="n">
        <f aca="false">MONTH(C35)</f>
        <v>11</v>
      </c>
      <c r="B35" s="1" t="n">
        <f aca="false">+D35/D23</f>
        <v>1.09482689693771</v>
      </c>
      <c r="C35" s="134" t="n">
        <f aca="false">DATE(YEAR(C36),MONTH(C36)-1,1)</f>
        <v>36465</v>
      </c>
      <c r="D35" s="139" t="n">
        <f aca="false">VLOOKUP($C35,'[3]Total Sendout'!$U$5:$V$1964,2)</f>
        <v>2738600</v>
      </c>
      <c r="E35" s="132"/>
      <c r="F35" s="132"/>
      <c r="G35" s="140" t="n">
        <f aca="false">SUM(D35:F35)</f>
        <v>2738600</v>
      </c>
      <c r="H35" s="132" t="n">
        <f aca="false">VLOOKUP($C35,[3]Topock!$S$5:$T$764,2)</f>
        <v>513033.333333333</v>
      </c>
      <c r="I35" s="132" t="n">
        <f aca="false">VLOOKUP($C35,[3]Ehrenberg!$S$7:$T$536,2)</f>
        <v>943800</v>
      </c>
      <c r="J35" s="132" t="n">
        <f aca="false">VLOOKUP($C35,'[3]Kern Mojave'!$S$5:$T$533,2)</f>
        <v>329066.666666667</v>
      </c>
      <c r="K35" s="132" t="n">
        <f aca="false">VLOOKUP($C35,'[3]PG&amp;E WR'!$S$8:$T$552,2)</f>
        <v>110800</v>
      </c>
      <c r="L35" s="132" t="n">
        <f aca="false">VLOOKUP($C35,'[3]TW N Needles'!$S$8:$T$536,2)</f>
        <v>722433.333333333</v>
      </c>
      <c r="M35" s="132" t="n">
        <f aca="false">VLOOKUP($C35,'[3]Cali Prod'!$S$5:$T$535,2)</f>
        <v>261500</v>
      </c>
      <c r="N35" s="132" t="n">
        <v>0</v>
      </c>
      <c r="O35" s="133" t="n">
        <f aca="false">SUM(H35:N35)</f>
        <v>2880633.33333333</v>
      </c>
      <c r="P35" s="132"/>
      <c r="Q35" s="141"/>
      <c r="R35" s="25" t="n">
        <f aca="false">O35-(P35+Q35)</f>
        <v>2880633.33333333</v>
      </c>
      <c r="S35" s="128" t="n">
        <f aca="false">VLOOKUP($C35,'[3]Inj-WD'!$S$4:$U$536,2)</f>
        <v>150933.333333333</v>
      </c>
      <c r="T35" s="129" t="n">
        <v>4528000</v>
      </c>
      <c r="AA35" s="83" t="n">
        <f aca="false">EOMONTH(C35,0)-C35+1</f>
        <v>30</v>
      </c>
      <c r="AC35" s="0"/>
    </row>
    <row r="36" customFormat="false" ht="12.75" hidden="false" customHeight="false" outlineLevel="0" collapsed="false">
      <c r="A36" s="99" t="n">
        <f aca="false">MONTH(C36)</f>
        <v>12</v>
      </c>
      <c r="B36" s="1" t="n">
        <f aca="false">+D36/D24</f>
        <v>0.992713466841528</v>
      </c>
      <c r="C36" s="130" t="n">
        <f aca="false">DATE(YEAR(C37),MONTH(C37)-1,1)</f>
        <v>36495</v>
      </c>
      <c r="D36" s="139" t="n">
        <f aca="false">VLOOKUP($C36,'[3]Total Sendout'!$U$5:$V$1964,2)</f>
        <v>3114903.22580645</v>
      </c>
      <c r="E36" s="132"/>
      <c r="F36" s="132"/>
      <c r="G36" s="140" t="n">
        <f aca="false">SUM(D36:F36)</f>
        <v>3114903.22580645</v>
      </c>
      <c r="H36" s="132" t="n">
        <f aca="false">VLOOKUP($C36,[3]Topock!$S$5:$T$764,2)</f>
        <v>469903.903225806</v>
      </c>
      <c r="I36" s="132" t="n">
        <f aca="false">VLOOKUP($C36,[3]Ehrenberg!$S$7:$T$536,2)</f>
        <v>936062.64516129</v>
      </c>
      <c r="J36" s="132" t="n">
        <f aca="false">VLOOKUP($C36,'[3]Kern Mojave'!$S$5:$T$533,2)</f>
        <v>161982.612903226</v>
      </c>
      <c r="K36" s="132" t="n">
        <f aca="false">VLOOKUP($C36,'[3]PG&amp;E WR'!$S$8:$T$552,2)</f>
        <v>137157.258064516</v>
      </c>
      <c r="L36" s="132" t="n">
        <f aca="false">VLOOKUP($C36,'[3]TW N Needles'!$S$8:$T$536,2)</f>
        <v>695830.64516129</v>
      </c>
      <c r="M36" s="132" t="n">
        <f aca="false">VLOOKUP($C36,'[3]Cali Prod'!$S$5:$T$535,2)</f>
        <v>265055.967741935</v>
      </c>
      <c r="N36" s="132" t="n">
        <v>0</v>
      </c>
      <c r="O36" s="133" t="n">
        <f aca="false">SUM(H36:N36)</f>
        <v>2665993.03225806</v>
      </c>
      <c r="P36" s="132"/>
      <c r="Q36" s="141"/>
      <c r="R36" s="25" t="n">
        <f aca="false">O36-(P36+Q36)</f>
        <v>2665993.03225806</v>
      </c>
      <c r="S36" s="128" t="n">
        <f aca="false">VLOOKUP($C36,'[3]Inj-WD'!$S$4:$U$536,2)</f>
        <v>-463645.161290323</v>
      </c>
      <c r="T36" s="129" t="n">
        <v>-14373000</v>
      </c>
      <c r="AA36" s="83" t="n">
        <f aca="false">EOMONTH(C36,0)-C36+1</f>
        <v>31</v>
      </c>
      <c r="AC36" s="0"/>
    </row>
    <row r="37" customFormat="false" ht="12.75" hidden="false" customHeight="false" outlineLevel="0" collapsed="false">
      <c r="A37" s="99" t="n">
        <f aca="false">MONTH(C37)</f>
        <v>1</v>
      </c>
      <c r="B37" s="1" t="n">
        <f aca="false">+D37/D25</f>
        <v>1.04555712727705</v>
      </c>
      <c r="C37" s="130" t="n">
        <f aca="false">DATE(YEAR(C38),MONTH(C38)-1,1)</f>
        <v>36526</v>
      </c>
      <c r="D37" s="139" t="n">
        <f aca="false">VLOOKUP($C37,'[3]Total Sendout'!$U$5:$V$1964,2)</f>
        <v>3123483.87096774</v>
      </c>
      <c r="E37" s="132"/>
      <c r="F37" s="132"/>
      <c r="G37" s="140" t="n">
        <f aca="false">SUM(D37:F37)</f>
        <v>3123483.87096774</v>
      </c>
      <c r="H37" s="132" t="n">
        <f aca="false">VLOOKUP($C37,[3]Topock!$S$5:$T$764,2)</f>
        <v>530096.774193548</v>
      </c>
      <c r="I37" s="132" t="n">
        <f aca="false">VLOOKUP($C37,[3]Ehrenberg!$S$7:$T$536,2)</f>
        <v>871548.387096774</v>
      </c>
      <c r="J37" s="132" t="n">
        <f aca="false">VLOOKUP($C37,'[3]Kern Mojave'!$S$5:$T$533,2)</f>
        <v>197064.516129032</v>
      </c>
      <c r="K37" s="132" t="n">
        <f aca="false">VLOOKUP($C37,'[3]PG&amp;E WR'!$S$8:$T$552,2)</f>
        <v>78225.8064516129</v>
      </c>
      <c r="L37" s="132" t="n">
        <f aca="false">VLOOKUP($C37,'[3]TW N Needles'!$S$8:$T$536,2)</f>
        <v>676967.741935484</v>
      </c>
      <c r="M37" s="132" t="n">
        <f aca="false">VLOOKUP($C37,'[3]Cali Prod'!$S$5:$T$535,2)</f>
        <v>257645.161290323</v>
      </c>
      <c r="N37" s="132" t="n">
        <v>0</v>
      </c>
      <c r="O37" s="133" t="n">
        <f aca="false">SUM(H37:N37)</f>
        <v>2611548.38709677</v>
      </c>
      <c r="P37" s="132"/>
      <c r="Q37" s="141"/>
      <c r="R37" s="25" t="n">
        <f aca="false">O37-(P37+Q37)</f>
        <v>2611548.38709677</v>
      </c>
      <c r="S37" s="128" t="n">
        <f aca="false">VLOOKUP($C37,'[3]Inj-WD'!$S$4:$U$536,2)</f>
        <v>-509516.129032258</v>
      </c>
      <c r="T37" s="129" t="n">
        <v>-15795000</v>
      </c>
      <c r="AA37" s="83" t="n">
        <f aca="false">EOMONTH(C37,0)-C37+1</f>
        <v>31</v>
      </c>
      <c r="AC37" s="0"/>
    </row>
    <row r="38" customFormat="false" ht="12.75" hidden="false" customHeight="false" outlineLevel="0" collapsed="false">
      <c r="A38" s="99" t="n">
        <f aca="false">MONTH(C38)</f>
        <v>2</v>
      </c>
      <c r="B38" s="1" t="n">
        <f aca="false">+D38/D26</f>
        <v>1.04649625848255</v>
      </c>
      <c r="C38" s="130" t="n">
        <f aca="false">DATE(YEAR(C39),MONTH(C39)-1,1)</f>
        <v>36557</v>
      </c>
      <c r="D38" s="139" t="n">
        <f aca="false">VLOOKUP($C38,'[3]Total Sendout'!$U$5:$V$1964,2)</f>
        <v>3069448.27586207</v>
      </c>
      <c r="E38" s="132"/>
      <c r="F38" s="132"/>
      <c r="G38" s="140" t="n">
        <f aca="false">SUM(D38:F38)</f>
        <v>3069448.27586207</v>
      </c>
      <c r="H38" s="132" t="n">
        <f aca="false">VLOOKUP($C38,[3]Topock!$S$5:$T$764,2)</f>
        <v>535103.448275862</v>
      </c>
      <c r="I38" s="132" t="n">
        <f aca="false">VLOOKUP($C38,[3]Ehrenberg!$S$7:$T$536,2)</f>
        <v>657034.482758621</v>
      </c>
      <c r="J38" s="132" t="n">
        <f aca="false">VLOOKUP($C38,'[3]Kern Mojave'!$S$5:$T$533,2)</f>
        <v>275965.517241379</v>
      </c>
      <c r="K38" s="132" t="n">
        <f aca="false">VLOOKUP($C38,'[3]PG&amp;E WR'!$S$8:$T$552,2)</f>
        <v>163931.034482759</v>
      </c>
      <c r="L38" s="132" t="n">
        <f aca="false">VLOOKUP($C38,'[3]TW N Needles'!$S$8:$T$536,2)</f>
        <v>674586.206896552</v>
      </c>
      <c r="M38" s="132" t="n">
        <f aca="false">VLOOKUP($C38,'[3]Cali Prod'!$S$5:$T$535,2)</f>
        <v>269068.965517241</v>
      </c>
      <c r="N38" s="132" t="n">
        <v>0</v>
      </c>
      <c r="O38" s="133" t="n">
        <f aca="false">SUM(H38:N38)</f>
        <v>2575689.65517241</v>
      </c>
      <c r="P38" s="132"/>
      <c r="Q38" s="141"/>
      <c r="R38" s="25" t="n">
        <f aca="false">O38-(P38+Q38)</f>
        <v>2575689.65517241</v>
      </c>
      <c r="S38" s="128" t="n">
        <f aca="false">VLOOKUP($C38,'[3]Inj-WD'!$S$4:$U$536,2)</f>
        <v>-496482.75862069</v>
      </c>
      <c r="T38" s="129" t="n">
        <v>-14398000</v>
      </c>
      <c r="AA38" s="83" t="n">
        <f aca="false">EOMONTH(C38,0)-C38+1</f>
        <v>29</v>
      </c>
      <c r="AC38" s="0"/>
    </row>
    <row r="39" customFormat="false" ht="13.5" hidden="false" customHeight="false" outlineLevel="0" collapsed="false">
      <c r="A39" s="99" t="n">
        <f aca="false">MONTH(C39)</f>
        <v>3</v>
      </c>
      <c r="B39" s="1" t="n">
        <f aca="false">+D39/D27</f>
        <v>0.996507116607694</v>
      </c>
      <c r="C39" s="130" t="n">
        <f aca="false">DATE(YEAR(C40),MONTH(C40)-1,1)</f>
        <v>36586</v>
      </c>
      <c r="D39" s="139" t="n">
        <f aca="false">VLOOKUP($C39,'[3]Total Sendout'!$U$5:$V$1964,2)</f>
        <v>2825354.83870968</v>
      </c>
      <c r="E39" s="132"/>
      <c r="F39" s="132"/>
      <c r="G39" s="140" t="n">
        <f aca="false">SUM(D39:F39)</f>
        <v>2825354.83870968</v>
      </c>
      <c r="H39" s="132" t="n">
        <f aca="false">VLOOKUP($C39,[3]Topock!$S$5:$T$764,2)</f>
        <v>527709.677419355</v>
      </c>
      <c r="I39" s="132" t="n">
        <f aca="false">VLOOKUP($C39,[3]Ehrenberg!$S$7:$T$536,2)</f>
        <v>865516.129032258</v>
      </c>
      <c r="J39" s="132" t="n">
        <f aca="false">VLOOKUP($C39,'[3]Kern Mojave'!$S$5:$T$533,2)</f>
        <v>349645.161290323</v>
      </c>
      <c r="K39" s="132" t="n">
        <f aca="false">VLOOKUP($C39,'[3]PG&amp;E WR'!$S$8:$T$552,2)</f>
        <v>223225.806451613</v>
      </c>
      <c r="L39" s="132" t="n">
        <f aca="false">VLOOKUP($C39,'[3]TW N Needles'!$S$8:$T$536,2)</f>
        <v>684709.677419355</v>
      </c>
      <c r="M39" s="132" t="n">
        <f aca="false">VLOOKUP($C39,'[3]Cali Prod'!$S$5:$T$535,2)</f>
        <v>249967.741935484</v>
      </c>
      <c r="N39" s="132" t="n">
        <v>0</v>
      </c>
      <c r="O39" s="133" t="n">
        <f aca="false">SUM(H39:N39)</f>
        <v>2900774.19354839</v>
      </c>
      <c r="P39" s="132"/>
      <c r="Q39" s="141"/>
      <c r="R39" s="23" t="n">
        <f aca="false">O39-(P39+Q39)</f>
        <v>2900774.19354839</v>
      </c>
      <c r="S39" s="128" t="n">
        <f aca="false">VLOOKUP($C39,'[3]Inj-WD'!$S$4:$U$536,2)</f>
        <v>30258.064516129</v>
      </c>
      <c r="T39" s="129" t="n">
        <v>938000</v>
      </c>
      <c r="AA39" s="83" t="n">
        <f aca="false">EOMONTH(C39,0)-C39+1</f>
        <v>31</v>
      </c>
      <c r="AC39" s="0"/>
    </row>
    <row r="40" customFormat="false" ht="12.75" hidden="false" customHeight="false" outlineLevel="0" collapsed="false">
      <c r="A40" s="99" t="n">
        <f aca="false">MONTH(C40)</f>
        <v>4</v>
      </c>
      <c r="B40" s="1" t="n">
        <f aca="false">+D40/D28</f>
        <v>0.864953949403841</v>
      </c>
      <c r="C40" s="124" t="n">
        <f aca="false">DATE(YEAR(C41),MONTH(C41)-1,1)</f>
        <v>36617</v>
      </c>
      <c r="D40" s="97" t="n">
        <f aca="false">VLOOKUP($C40,'[3]Total Sendout'!$U$5:$V$1964,2)</f>
        <v>2422966.66666667</v>
      </c>
      <c r="E40" s="10"/>
      <c r="F40" s="10"/>
      <c r="G40" s="131" t="n">
        <f aca="false">SUM(D40:F40)</f>
        <v>2422966.66666667</v>
      </c>
      <c r="H40" s="132" t="n">
        <f aca="false">VLOOKUP($C40,[3]Topock!$S$5:$T$764,2)</f>
        <v>531633.333333333</v>
      </c>
      <c r="I40" s="132" t="n">
        <f aca="false">VLOOKUP($C40,[3]Ehrenberg!$S$7:$T$536,2)</f>
        <v>778566.666666667</v>
      </c>
      <c r="J40" s="132" t="n">
        <f aca="false">VLOOKUP($C40,'[3]Kern Mojave'!$S$5:$T$533,2)</f>
        <v>461900</v>
      </c>
      <c r="K40" s="132" t="n">
        <f aca="false">VLOOKUP($C40,'[3]PG&amp;E WR'!$S$8:$T$552,2)</f>
        <v>188200</v>
      </c>
      <c r="L40" s="132" t="n">
        <f aca="false">VLOOKUP($C40,'[3]TW N Needles'!$S$8:$T$536,2)</f>
        <v>608866.666666667</v>
      </c>
      <c r="M40" s="132" t="n">
        <f aca="false">VLOOKUP($C40,'[3]Cali Prod'!$S$5:$T$535,2)</f>
        <v>245300</v>
      </c>
      <c r="N40" s="132" t="n">
        <v>0</v>
      </c>
      <c r="O40" s="133" t="n">
        <f aca="false">SUM(H40:N40)</f>
        <v>2814466.66666667</v>
      </c>
      <c r="P40" s="10"/>
      <c r="Q40" s="85"/>
      <c r="R40" s="25" t="n">
        <f aca="false">O40-(P40+Q40)</f>
        <v>2814466.66666667</v>
      </c>
      <c r="S40" s="128" t="n">
        <f aca="false">VLOOKUP($C40,'[3]Inj-WD'!$S$4:$U$536,2)</f>
        <v>390966.666666667</v>
      </c>
      <c r="T40" s="129" t="n">
        <v>11729000</v>
      </c>
      <c r="AA40" s="83" t="n">
        <f aca="false">EOMONTH(C40,0)-C40+1</f>
        <v>30</v>
      </c>
      <c r="AC40" s="0"/>
    </row>
    <row r="41" customFormat="false" ht="12.75" hidden="false" customHeight="false" outlineLevel="0" collapsed="false">
      <c r="A41" s="99" t="n">
        <f aca="false">MONTH(C41)</f>
        <v>5</v>
      </c>
      <c r="B41" s="1" t="n">
        <f aca="false">+D41/D29</f>
        <v>1.20392196856015</v>
      </c>
      <c r="C41" s="130" t="n">
        <f aca="false">DATE(YEAR(C42),MONTH(C42)-1,1)</f>
        <v>36647</v>
      </c>
      <c r="D41" s="97" t="n">
        <f aca="false">VLOOKUP($C41,'[3]Total Sendout'!$U$5:$V$1964,2)</f>
        <v>2665677.41935484</v>
      </c>
      <c r="E41" s="10"/>
      <c r="F41" s="10"/>
      <c r="G41" s="131" t="n">
        <f aca="false">SUM(D41:F41)</f>
        <v>2665677.41935484</v>
      </c>
      <c r="H41" s="132" t="n">
        <f aca="false">VLOOKUP($C41,[3]Topock!$S$5:$T$764,2)</f>
        <v>522387.096774194</v>
      </c>
      <c r="I41" s="132" t="n">
        <f aca="false">VLOOKUP($C41,[3]Ehrenberg!$S$7:$T$536,2)</f>
        <v>651290.322580645</v>
      </c>
      <c r="J41" s="132" t="n">
        <f aca="false">VLOOKUP($C41,'[3]Kern Mojave'!$S$5:$T$533,2)</f>
        <v>490516.129032258</v>
      </c>
      <c r="K41" s="132" t="n">
        <f aca="false">VLOOKUP($C41,'[3]PG&amp;E WR'!$S$8:$T$552,2)</f>
        <v>264612.903225806</v>
      </c>
      <c r="L41" s="132" t="n">
        <f aca="false">VLOOKUP($C41,'[3]TW N Needles'!$S$8:$T$536,2)</f>
        <v>663548.387096774</v>
      </c>
      <c r="M41" s="132" t="n">
        <f aca="false">VLOOKUP($C41,'[3]Cali Prod'!$S$5:$T$535,2)</f>
        <v>229612.903225806</v>
      </c>
      <c r="N41" s="132" t="n">
        <v>0</v>
      </c>
      <c r="O41" s="133" t="n">
        <f aca="false">SUM(H41:N41)</f>
        <v>2821967.74193548</v>
      </c>
      <c r="P41" s="10"/>
      <c r="Q41" s="85"/>
      <c r="R41" s="25" t="n">
        <f aca="false">O41-(P41+Q41)</f>
        <v>2821967.74193548</v>
      </c>
      <c r="S41" s="128" t="n">
        <f aca="false">VLOOKUP($C41,'[3]Inj-WD'!$S$4:$U$536,2)</f>
        <v>152645.161290323</v>
      </c>
      <c r="T41" s="129" t="n">
        <v>4732000</v>
      </c>
      <c r="AA41" s="83" t="n">
        <f aca="false">EOMONTH(C41,0)-C41+1</f>
        <v>31</v>
      </c>
      <c r="AC41" s="0"/>
    </row>
    <row r="42" customFormat="false" ht="12.75" hidden="false" customHeight="false" outlineLevel="0" collapsed="false">
      <c r="A42" s="99" t="n">
        <f aca="false">MONTH(C42)</f>
        <v>6</v>
      </c>
      <c r="B42" s="1" t="n">
        <f aca="false">+D42/D30</f>
        <v>1.27927816319789</v>
      </c>
      <c r="C42" s="130" t="n">
        <f aca="false">DATE(YEAR(C43),MONTH(C43)-1,1)</f>
        <v>36678</v>
      </c>
      <c r="D42" s="97" t="n">
        <f aca="false">VLOOKUP($C42,'[3]Total Sendout'!$U$5:$V$1964,2)</f>
        <v>3097900</v>
      </c>
      <c r="E42" s="10"/>
      <c r="F42" s="10"/>
      <c r="G42" s="131" t="n">
        <f aca="false">SUM(D42:F42)</f>
        <v>3097900</v>
      </c>
      <c r="H42" s="132" t="n">
        <f aca="false">VLOOKUP($C42,[3]Topock!$S$5:$T$764,2)</f>
        <v>520966.666666667</v>
      </c>
      <c r="I42" s="132" t="n">
        <f aca="false">VLOOKUP($C42,[3]Ehrenberg!$S$7:$T$536,2)</f>
        <v>963266.666666667</v>
      </c>
      <c r="J42" s="132" t="n">
        <f aca="false">VLOOKUP($C42,'[3]Kern Mojave'!$S$5:$T$533,2)</f>
        <v>391066.666666667</v>
      </c>
      <c r="K42" s="132" t="n">
        <f aca="false">VLOOKUP($C42,'[3]PG&amp;E WR'!$S$8:$T$552,2)</f>
        <v>342500</v>
      </c>
      <c r="L42" s="132" t="n">
        <f aca="false">VLOOKUP($C42,'[3]TW N Needles'!$S$8:$T$536,2)</f>
        <v>696866.666666667</v>
      </c>
      <c r="M42" s="132" t="n">
        <f aca="false">VLOOKUP($C42,'[3]Cali Prod'!$S$5:$T$535,2)</f>
        <v>252066.666666667</v>
      </c>
      <c r="N42" s="132" t="n">
        <v>0</v>
      </c>
      <c r="O42" s="133" t="n">
        <f aca="false">SUM(H42:N42)</f>
        <v>3166733.33333333</v>
      </c>
      <c r="P42" s="10"/>
      <c r="Q42" s="85"/>
      <c r="R42" s="25" t="n">
        <f aca="false">O42-(P42+Q42)</f>
        <v>3166733.33333333</v>
      </c>
      <c r="S42" s="128" t="n">
        <f aca="false">VLOOKUP($C42,'[3]Inj-WD'!$S$4:$U$536,2)</f>
        <v>68500</v>
      </c>
      <c r="T42" s="129" t="n">
        <v>2055000</v>
      </c>
      <c r="AA42" s="83" t="n">
        <f aca="false">EOMONTH(C42,0)-C42+1</f>
        <v>30</v>
      </c>
      <c r="AC42" s="0"/>
    </row>
    <row r="43" customFormat="false" ht="12.75" hidden="false" customHeight="false" outlineLevel="0" collapsed="false">
      <c r="A43" s="99" t="n">
        <f aca="false">MONTH(C43)</f>
        <v>7</v>
      </c>
      <c r="B43" s="1" t="n">
        <f aca="false">+D43/D31</f>
        <v>1.25640743995313</v>
      </c>
      <c r="C43" s="130" t="n">
        <v>36708</v>
      </c>
      <c r="D43" s="135" t="n">
        <f aca="false">VLOOKUP($C43,'[3]Total Sendout'!$U$5:$V$1964,2)</f>
        <v>3320806.4516129</v>
      </c>
      <c r="E43" s="136"/>
      <c r="F43" s="136"/>
      <c r="G43" s="137" t="n">
        <f aca="false">SUM(D43:F43)</f>
        <v>3320806.4516129</v>
      </c>
      <c r="H43" s="132" t="n">
        <f aca="false">VLOOKUP($C43,[3]Topock!$S$5:$T$764,2)</f>
        <v>522096.774193548</v>
      </c>
      <c r="I43" s="132" t="n">
        <f aca="false">VLOOKUP($C43,[3]Ehrenberg!$S$7:$T$536,2)</f>
        <v>1043258.06451613</v>
      </c>
      <c r="J43" s="132" t="n">
        <f aca="false">VLOOKUP($C43,'[3]Kern Mojave'!$S$5:$T$533,2)</f>
        <v>392903.225806452</v>
      </c>
      <c r="K43" s="132" t="n">
        <f aca="false">VLOOKUP($C43,'[3]PG&amp;E WR'!$S$8:$T$552,2)</f>
        <v>381354.838709677</v>
      </c>
      <c r="L43" s="132" t="n">
        <f aca="false">VLOOKUP($C43,'[3]TW N Needles'!$S$8:$T$536,2)</f>
        <v>708645.161290323</v>
      </c>
      <c r="M43" s="132" t="n">
        <f aca="false">VLOOKUP($C43,'[3]Cali Prod'!$S$5:$T$535,2)</f>
        <v>246645.161290323</v>
      </c>
      <c r="N43" s="132" t="n">
        <v>0</v>
      </c>
      <c r="O43" s="133" t="n">
        <f aca="false">SUM(H43:N43)</f>
        <v>3294903.22580645</v>
      </c>
      <c r="P43" s="136"/>
      <c r="Q43" s="138"/>
      <c r="R43" s="25" t="n">
        <f aca="false">O43-(P43+Q43)</f>
        <v>3294903.22580645</v>
      </c>
      <c r="S43" s="128" t="n">
        <f aca="false">VLOOKUP($C43,'[3]Inj-WD'!$S$4:$U$536,2)</f>
        <v>-37709.6774193548</v>
      </c>
      <c r="T43" s="129" t="n">
        <v>-1169000</v>
      </c>
      <c r="AA43" s="83" t="n">
        <f aca="false">EOMONTH(C43,0)-C43+1</f>
        <v>31</v>
      </c>
      <c r="AC43" s="0"/>
    </row>
    <row r="44" customFormat="false" ht="12.75" hidden="false" customHeight="false" outlineLevel="0" collapsed="false">
      <c r="A44" s="99" t="n">
        <f aca="false">MONTH(C44)</f>
        <v>8</v>
      </c>
      <c r="B44" s="1" t="n">
        <v>1.03</v>
      </c>
      <c r="C44" s="130" t="n">
        <f aca="false">DATE(YEAR(C43),MONTH(C43)+1,1)</f>
        <v>36739</v>
      </c>
      <c r="D44" s="135" t="n">
        <f aca="false">VLOOKUP($C44,'[3]Total Sendout'!$U$5:$V$1964,2)</f>
        <v>3616161.29032258</v>
      </c>
      <c r="E44" s="132" t="n">
        <v>0</v>
      </c>
      <c r="F44" s="132"/>
      <c r="G44" s="140" t="n">
        <f aca="false">SUM(D44:F44)</f>
        <v>3616161.29032258</v>
      </c>
      <c r="H44" s="132" t="n">
        <f aca="false">VLOOKUP($C44,[3]Topock!$S$5:$T$764,2)</f>
        <v>502709.677419355</v>
      </c>
      <c r="I44" s="132" t="n">
        <f aca="false">VLOOKUP($C44,[3]Ehrenberg!$S$7:$T$536,2)</f>
        <v>957451.612903226</v>
      </c>
      <c r="J44" s="132" t="n">
        <f aca="false">VLOOKUP($C44,'[3]Kern Mojave'!$S$5:$T$533,2)</f>
        <v>344000</v>
      </c>
      <c r="K44" s="132" t="n">
        <f aca="false">VLOOKUP($C44,'[3]PG&amp;E WR'!$S$8:$T$552,2)</f>
        <v>424451.612903226</v>
      </c>
      <c r="L44" s="132" t="n">
        <f aca="false">VLOOKUP($C44,'[3]TW N Needles'!$S$8:$T$536,2)</f>
        <v>711064.516129032</v>
      </c>
      <c r="M44" s="132" t="n">
        <f aca="false">VLOOKUP($C44,'[3]Cali Prod'!$S$5:$T$535,2)</f>
        <v>271290.322580645</v>
      </c>
      <c r="N44" s="132" t="n">
        <v>0</v>
      </c>
      <c r="O44" s="133" t="n">
        <f aca="false">SUM(H44:N44)</f>
        <v>3210967.74193548</v>
      </c>
      <c r="P44" s="132"/>
      <c r="Q44" s="141"/>
      <c r="R44" s="25" t="n">
        <f aca="false">O44-(P44+Q44)</f>
        <v>3210967.74193548</v>
      </c>
      <c r="S44" s="128" t="n">
        <f aca="false">VLOOKUP($C44,'[3]Inj-WD'!$S$4:$U$536,2)</f>
        <v>-405161.290322581</v>
      </c>
      <c r="T44" s="129" t="n">
        <f aca="false">1*(+S44*AA44)</f>
        <v>-12560000</v>
      </c>
      <c r="AA44" s="83" t="n">
        <f aca="false">EOMONTH(C44,0)-C44+1</f>
        <v>31</v>
      </c>
      <c r="AC44" s="0"/>
    </row>
    <row r="45" customFormat="false" ht="12.75" hidden="false" customHeight="false" outlineLevel="0" collapsed="false">
      <c r="A45" s="99" t="n">
        <f aca="false">MONTH(C45)</f>
        <v>9</v>
      </c>
      <c r="B45" s="1" t="n">
        <v>1.03</v>
      </c>
      <c r="C45" s="130" t="n">
        <f aca="false">DATE(YEAR(C44),MONTH(C44)+1,1)</f>
        <v>36770</v>
      </c>
      <c r="D45" s="135" t="n">
        <f aca="false">VLOOKUP($C45,'[3]Total Sendout'!$U$5:$V$1964,2)</f>
        <v>3191666.66666667</v>
      </c>
      <c r="E45" s="132" t="n">
        <v>0</v>
      </c>
      <c r="F45" s="132"/>
      <c r="G45" s="140" t="n">
        <f aca="false">SUM(D45:F45)</f>
        <v>3191666.66666667</v>
      </c>
      <c r="H45" s="132" t="n">
        <f aca="false">VLOOKUP($C45,[3]Topock!$S$5:$T$764,2)</f>
        <v>499333.333333333</v>
      </c>
      <c r="I45" s="132" t="n">
        <f aca="false">VLOOKUP($C45,[3]Ehrenberg!$S$7:$T$536,2)</f>
        <v>1093733.33333333</v>
      </c>
      <c r="J45" s="132" t="n">
        <f aca="false">VLOOKUP($C45,'[3]Kern Mojave'!$S$5:$T$533,2)</f>
        <v>350100</v>
      </c>
      <c r="K45" s="132" t="n">
        <f aca="false">VLOOKUP($C45,'[3]PG&amp;E WR'!$S$8:$T$552,2)</f>
        <v>397033.333333333</v>
      </c>
      <c r="L45" s="132" t="n">
        <f aca="false">VLOOKUP($C45,'[3]TW N Needles'!$S$8:$T$536,2)</f>
        <v>705933.333333333</v>
      </c>
      <c r="M45" s="132" t="n">
        <f aca="false">VLOOKUP($C45,'[3]Cali Prod'!$S$5:$T$535,2)</f>
        <v>265033.333333333</v>
      </c>
      <c r="N45" s="132" t="n">
        <v>0</v>
      </c>
      <c r="O45" s="133" t="n">
        <f aca="false">SUM(H45:N45)</f>
        <v>3311166.66666667</v>
      </c>
      <c r="P45" s="132"/>
      <c r="Q45" s="141"/>
      <c r="R45" s="25" t="n">
        <f aca="false">O45-(P45+Q45)</f>
        <v>3311166.66666667</v>
      </c>
      <c r="S45" s="128" t="n">
        <f aca="false">VLOOKUP($C45,'[3]Inj-WD'!$S$4:$U$536,2)</f>
        <v>118633.333333333</v>
      </c>
      <c r="T45" s="129" t="n">
        <f aca="false">1*(+S45*AA45)</f>
        <v>3559000</v>
      </c>
      <c r="AA45" s="83" t="n">
        <f aca="false">EOMONTH(C45,0)-C45+1</f>
        <v>30</v>
      </c>
      <c r="AC45" s="0"/>
    </row>
    <row r="46" customFormat="false" ht="13.5" hidden="false" customHeight="false" outlineLevel="0" collapsed="false">
      <c r="A46" s="99" t="n">
        <f aca="false">MONTH(C46)</f>
        <v>10</v>
      </c>
      <c r="B46" s="1" t="n">
        <v>1.03</v>
      </c>
      <c r="C46" s="130" t="n">
        <f aca="false">DATE(YEAR(C45),MONTH(C45)+1,1)</f>
        <v>36800</v>
      </c>
      <c r="D46" s="135" t="n">
        <f aca="false">VLOOKUP($C46,'[3]Total Sendout'!$U$5:$V$1964,2)</f>
        <v>3104806.4516129</v>
      </c>
      <c r="E46" s="132" t="n">
        <v>0</v>
      </c>
      <c r="F46" s="132"/>
      <c r="G46" s="140" t="n">
        <f aca="false">SUM(D46:F46)</f>
        <v>3104806.4516129</v>
      </c>
      <c r="H46" s="132" t="n">
        <f aca="false">VLOOKUP($C46,[3]Topock!$S$5:$T$764,2)</f>
        <v>511612.903225806</v>
      </c>
      <c r="I46" s="132" t="n">
        <f aca="false">VLOOKUP($C46,[3]Ehrenberg!$S$7:$T$536,2)</f>
        <v>1165096.77419355</v>
      </c>
      <c r="J46" s="132" t="n">
        <f aca="false">VLOOKUP($C46,'[3]Kern Mojave'!$S$5:$T$533,2)</f>
        <v>383838.709677419</v>
      </c>
      <c r="K46" s="132" t="n">
        <f aca="false">VLOOKUP($C46,'[3]PG&amp;E WR'!$S$8:$T$552,2)</f>
        <v>312290.322580645</v>
      </c>
      <c r="L46" s="132" t="n">
        <f aca="false">VLOOKUP($C46,'[3]TW N Needles'!$S$8:$T$536,2)</f>
        <v>703612.903225806</v>
      </c>
      <c r="M46" s="132" t="n">
        <f aca="false">VLOOKUP($C46,'[3]Cali Prod'!$S$5:$T$535,2)</f>
        <v>277483.870967742</v>
      </c>
      <c r="N46" s="132" t="n">
        <v>0</v>
      </c>
      <c r="O46" s="133" t="n">
        <f aca="false">SUM(H46:N46)</f>
        <v>3353935.48387097</v>
      </c>
      <c r="P46" s="132"/>
      <c r="Q46" s="141"/>
      <c r="R46" s="25" t="n">
        <f aca="false">O46-(P46+Q46)</f>
        <v>3353935.48387097</v>
      </c>
      <c r="S46" s="128" t="n">
        <f aca="false">VLOOKUP($C46,'[3]Inj-WD'!$S$4:$U$536,2)</f>
        <v>254967.741935484</v>
      </c>
      <c r="T46" s="129" t="n">
        <f aca="false">1*(+S46*AA46)</f>
        <v>7904000</v>
      </c>
      <c r="AA46" s="83" t="n">
        <f aca="false">EOMONTH(C46,0)-C46+1</f>
        <v>31</v>
      </c>
      <c r="AC46" s="0"/>
    </row>
    <row r="47" customFormat="false" ht="12.75" hidden="false" customHeight="false" outlineLevel="0" collapsed="false">
      <c r="A47" s="99" t="n">
        <f aca="false">MONTH(C47)</f>
        <v>11</v>
      </c>
      <c r="B47" s="1" t="n">
        <v>1.07</v>
      </c>
      <c r="C47" s="134" t="n">
        <f aca="false">DATE(YEAR(C46),MONTH(C46)+1,1)</f>
        <v>36831</v>
      </c>
      <c r="D47" s="135" t="n">
        <f aca="false">VLOOKUP($C47,'[3]Total Sendout'!$U$5:$V$1964,2)</f>
        <v>3509000</v>
      </c>
      <c r="E47" s="132" t="n">
        <v>0</v>
      </c>
      <c r="F47" s="132"/>
      <c r="G47" s="140" t="n">
        <f aca="false">SUM(D47:F47)</f>
        <v>3509000</v>
      </c>
      <c r="H47" s="132" t="n">
        <f aca="false">VLOOKUP($C47,[3]Topock!$S$5:$T$764,2)</f>
        <v>510266.666666667</v>
      </c>
      <c r="I47" s="132" t="n">
        <f aca="false">VLOOKUP($C47,[3]Ehrenberg!$S$7:$T$536,2)</f>
        <v>1094700</v>
      </c>
      <c r="J47" s="132" t="n">
        <f aca="false">VLOOKUP($C47,'[3]Kern Mojave'!$S$5:$T$533,2)</f>
        <v>269166.666666667</v>
      </c>
      <c r="K47" s="132" t="n">
        <f aca="false">VLOOKUP($C47,'[3]PG&amp;E WR'!$S$8:$T$552,2)</f>
        <v>194333.333333333</v>
      </c>
      <c r="L47" s="132" t="n">
        <f aca="false">VLOOKUP($C47,'[3]TW N Needles'!$S$8:$T$536,2)</f>
        <v>648266.666666667</v>
      </c>
      <c r="M47" s="132" t="n">
        <f aca="false">VLOOKUP($C47,'[3]Cali Prod'!$S$5:$T$535,2)</f>
        <v>306533.333333333</v>
      </c>
      <c r="N47" s="132" t="n">
        <v>0</v>
      </c>
      <c r="O47" s="133" t="n">
        <f aca="false">SUM(H47:N47)</f>
        <v>3023266.66666667</v>
      </c>
      <c r="P47" s="132"/>
      <c r="Q47" s="141"/>
      <c r="R47" s="25" t="n">
        <f aca="false">O47-(P47+Q47)</f>
        <v>3023266.66666667</v>
      </c>
      <c r="S47" s="128" t="n">
        <f aca="false">VLOOKUP($C47,'[3]Inj-WD'!$S$4:$U$536,2)</f>
        <v>-491766.666666667</v>
      </c>
      <c r="T47" s="129" t="n">
        <f aca="false">1*(+S47*AA47)</f>
        <v>-14753000</v>
      </c>
      <c r="AA47" s="83" t="n">
        <f aca="false">EOMONTH(C47,0)-C47+1</f>
        <v>30</v>
      </c>
      <c r="AC47" s="0"/>
    </row>
    <row r="48" customFormat="false" ht="12.75" hidden="false" customHeight="false" outlineLevel="0" collapsed="false">
      <c r="A48" s="99" t="n">
        <f aca="false">MONTH(C48)</f>
        <v>12</v>
      </c>
      <c r="B48" s="1" t="n">
        <v>1.07</v>
      </c>
      <c r="C48" s="130" t="n">
        <f aca="false">DATE(YEAR(C47),MONTH(C47)+1,1)</f>
        <v>36861</v>
      </c>
      <c r="D48" s="135" t="n">
        <f aca="false">VLOOKUP($C48,'[3]Total Sendout'!$U$5:$V$1964,2)</f>
        <v>3433677.41935484</v>
      </c>
      <c r="E48" s="132" t="n">
        <v>0</v>
      </c>
      <c r="F48" s="132"/>
      <c r="G48" s="140" t="n">
        <f aca="false">SUM(D48:F48)</f>
        <v>3433677.41935484</v>
      </c>
      <c r="H48" s="132" t="n">
        <f aca="false">VLOOKUP($C48,[3]Topock!$S$5:$T$764,2)</f>
        <v>527032.258064516</v>
      </c>
      <c r="I48" s="132" t="n">
        <f aca="false">VLOOKUP($C48,[3]Ehrenberg!$S$7:$T$536,2)</f>
        <v>1181935.48387097</v>
      </c>
      <c r="J48" s="132" t="n">
        <f aca="false">VLOOKUP($C48,'[3]Kern Mojave'!$S$5:$T$533,2)</f>
        <v>391709.677419355</v>
      </c>
      <c r="K48" s="132" t="n">
        <f aca="false">VLOOKUP($C48,'[3]PG&amp;E WR'!$S$8:$T$552,2)</f>
        <v>303677.419354839</v>
      </c>
      <c r="L48" s="132" t="n">
        <f aca="false">VLOOKUP($C48,'[3]TW N Needles'!$S$8:$T$536,2)</f>
        <v>737516.129032258</v>
      </c>
      <c r="M48" s="132" t="n">
        <f aca="false">VLOOKUP($C48,'[3]Cali Prod'!$S$5:$T$535,2)</f>
        <v>297451.612903226</v>
      </c>
      <c r="N48" s="132" t="n">
        <v>0</v>
      </c>
      <c r="O48" s="133" t="n">
        <f aca="false">SUM(H48:N48)</f>
        <v>3439322.58064516</v>
      </c>
      <c r="P48" s="132"/>
      <c r="Q48" s="141"/>
      <c r="R48" s="25" t="n">
        <f aca="false">O48-(P48+Q48)</f>
        <v>3439322.58064516</v>
      </c>
      <c r="S48" s="128" t="n">
        <f aca="false">VLOOKUP($C48,'[3]Inj-WD'!$S$4:$U$536,2)</f>
        <v>4032.25806451613</v>
      </c>
      <c r="T48" s="129" t="n">
        <f aca="false">1*(+S48*AA48)</f>
        <v>125000</v>
      </c>
      <c r="AA48" s="83" t="n">
        <f aca="false">EOMONTH(C48,0)-C48+1</f>
        <v>31</v>
      </c>
      <c r="AC48" s="0"/>
    </row>
    <row r="49" customFormat="false" ht="12.75" hidden="false" customHeight="false" outlineLevel="0" collapsed="false">
      <c r="A49" s="99" t="n">
        <f aca="false">MONTH(C49)</f>
        <v>1</v>
      </c>
      <c r="B49" s="1" t="n">
        <v>1.03</v>
      </c>
      <c r="C49" s="130" t="n">
        <f aca="false">DATE(YEAR(C48),MONTH(C48)+1,1)</f>
        <v>36892</v>
      </c>
      <c r="D49" s="139" t="n">
        <f aca="false">+D37*B49</f>
        <v>3217188.38709677</v>
      </c>
      <c r="E49" s="132" t="n">
        <v>800000</v>
      </c>
      <c r="F49" s="132"/>
      <c r="G49" s="140" t="n">
        <f aca="false">SUM(D49:F49)</f>
        <v>4017188.38709677</v>
      </c>
      <c r="H49" s="132" t="n">
        <f aca="false">VLOOKUP($C49,[3]Topock!$S$5:$T$764,2)</f>
        <v>538500</v>
      </c>
      <c r="I49" s="132" t="n">
        <f aca="false">VLOOKUP($C49,[3]Ehrenberg!$S$7:$T$536,2)</f>
        <v>1220333.33333333</v>
      </c>
      <c r="J49" s="132" t="n">
        <v>450000</v>
      </c>
      <c r="K49" s="132" t="n">
        <v>325000</v>
      </c>
      <c r="L49" s="132" t="n">
        <f aca="false">VLOOKUP($C49,'[3]TW N Needles'!$S$8:$T$536,2)</f>
        <v>754000</v>
      </c>
      <c r="M49" s="132" t="n">
        <f aca="false">VLOOKUP($C49,'[3]Cali Prod'!$S$5:$T$535,2)</f>
        <v>279250</v>
      </c>
      <c r="N49" s="132" t="n">
        <v>0</v>
      </c>
      <c r="O49" s="133" t="n">
        <f aca="false">SUM(H49:N49)</f>
        <v>3567083.33333333</v>
      </c>
      <c r="P49" s="132"/>
      <c r="Q49" s="141"/>
      <c r="R49" s="25" t="n">
        <f aca="false">O49-(P49+Q49)</f>
        <v>3567083.33333333</v>
      </c>
      <c r="S49" s="142" t="n">
        <f aca="false">$R49-$G49</f>
        <v>-450105.053763441</v>
      </c>
      <c r="T49" s="129" t="n">
        <f aca="false">1*(+S49*AA49)</f>
        <v>-13953256.6666667</v>
      </c>
      <c r="AA49" s="83" t="n">
        <f aca="false">EOMONTH(C49,0)-C49+1</f>
        <v>31</v>
      </c>
      <c r="AC49" s="0"/>
    </row>
    <row r="50" customFormat="false" ht="12.75" hidden="false" customHeight="false" outlineLevel="0" collapsed="false">
      <c r="A50" s="99" t="n">
        <f aca="false">MONTH(C50)</f>
        <v>2</v>
      </c>
      <c r="B50" s="1" t="n">
        <v>1.03</v>
      </c>
      <c r="C50" s="130" t="n">
        <f aca="false">DATE(YEAR(C49),MONTH(C49)+1,1)</f>
        <v>36923</v>
      </c>
      <c r="D50" s="139" t="n">
        <f aca="false">+D38*B50</f>
        <v>3161531.72413793</v>
      </c>
      <c r="E50" s="132" t="n">
        <v>350000</v>
      </c>
      <c r="F50" s="132" t="n">
        <f aca="false">VLOOKUP($C50,'Power Curve'!$D$8:$AX$282,44)</f>
        <v>0</v>
      </c>
      <c r="G50" s="140" t="n">
        <f aca="false">SUM(D50:F50)</f>
        <v>3511531.72413793</v>
      </c>
      <c r="H50" s="139" t="n">
        <v>535000</v>
      </c>
      <c r="I50" s="132" t="n">
        <v>1220000</v>
      </c>
      <c r="J50" s="132" t="n">
        <v>450000</v>
      </c>
      <c r="K50" s="143" t="n">
        <v>325000</v>
      </c>
      <c r="L50" s="132" t="n">
        <v>750000</v>
      </c>
      <c r="M50" s="132" t="n">
        <v>300000</v>
      </c>
      <c r="N50" s="132" t="n">
        <v>0</v>
      </c>
      <c r="O50" s="133" t="n">
        <f aca="false">SUM(H50:N50)</f>
        <v>3580000</v>
      </c>
      <c r="P50" s="132"/>
      <c r="Q50" s="141" t="n">
        <f aca="false">VLOOKUP($C50,'Power Curve'!$D$8:$DU$282,121)+VLOOKUP($C50,'Power Curve'!$D$8:$FD$282,141)</f>
        <v>0</v>
      </c>
      <c r="R50" s="25" t="n">
        <f aca="false">O50-(P50+Q50)</f>
        <v>3580000</v>
      </c>
      <c r="S50" s="142" t="n">
        <f aca="false">$R50-$G50</f>
        <v>68468.2758620689</v>
      </c>
      <c r="T50" s="129" t="n">
        <f aca="false">1*(+S50*AA50)</f>
        <v>1917111.72413793</v>
      </c>
      <c r="AA50" s="83" t="n">
        <f aca="false">EOMONTH(C50,0)-C50+1</f>
        <v>28</v>
      </c>
      <c r="AC50" s="0"/>
    </row>
    <row r="51" customFormat="false" ht="13.5" hidden="false" customHeight="false" outlineLevel="0" collapsed="false">
      <c r="A51" s="99" t="n">
        <f aca="false">MONTH(C51)</f>
        <v>3</v>
      </c>
      <c r="B51" s="1" t="n">
        <v>1.03</v>
      </c>
      <c r="C51" s="130" t="n">
        <f aca="false">DATE(YEAR(C50),MONTH(C50)+1,1)</f>
        <v>36951</v>
      </c>
      <c r="D51" s="139" t="n">
        <f aca="false">+D39*B51</f>
        <v>2910115.48387097</v>
      </c>
      <c r="E51" s="132" t="n">
        <v>250000</v>
      </c>
      <c r="F51" s="132" t="n">
        <f aca="false">VLOOKUP($C51,'Power Curve'!$D$8:$AX$282,44)</f>
        <v>0</v>
      </c>
      <c r="G51" s="140" t="n">
        <f aca="false">SUM(D51:F51)</f>
        <v>3160115.48387097</v>
      </c>
      <c r="H51" s="139" t="n">
        <v>535000</v>
      </c>
      <c r="I51" s="132" t="n">
        <v>1220000</v>
      </c>
      <c r="J51" s="132" t="n">
        <v>450000</v>
      </c>
      <c r="K51" s="143" t="n">
        <v>325000</v>
      </c>
      <c r="L51" s="132" t="n">
        <v>750000</v>
      </c>
      <c r="M51" s="132" t="n">
        <v>300000</v>
      </c>
      <c r="N51" s="132" t="n">
        <v>0</v>
      </c>
      <c r="O51" s="133" t="n">
        <f aca="false">SUM(H51:N51)</f>
        <v>3580000</v>
      </c>
      <c r="P51" s="132"/>
      <c r="Q51" s="141" t="n">
        <f aca="false">VLOOKUP($C51,'Power Curve'!$D$8:$DU$282,121)+VLOOKUP($C51,'Power Curve'!$D$8:$FD$282,141)</f>
        <v>0</v>
      </c>
      <c r="R51" s="23" t="n">
        <f aca="false">O51-(P51+Q51)</f>
        <v>3580000</v>
      </c>
      <c r="S51" s="142" t="n">
        <f aca="false">$R51-$G51</f>
        <v>419884.516129032</v>
      </c>
      <c r="T51" s="129" t="n">
        <f aca="false">1*(+S51*AA51)</f>
        <v>13016420</v>
      </c>
      <c r="AA51" s="83" t="n">
        <f aca="false">EOMONTH(C51,0)-C51+1</f>
        <v>31</v>
      </c>
      <c r="AC51" s="0"/>
    </row>
    <row r="52" customFormat="false" ht="12.75" hidden="false" customHeight="false" outlineLevel="0" collapsed="false">
      <c r="A52" s="99" t="n">
        <f aca="false">MONTH(C52)</f>
        <v>4</v>
      </c>
      <c r="B52" s="1" t="n">
        <v>1.03</v>
      </c>
      <c r="C52" s="124" t="n">
        <f aca="false">DATE(YEAR(C51),MONTH(C51)+1,1)</f>
        <v>36982</v>
      </c>
      <c r="D52" s="139" t="n">
        <f aca="false">+D40*B52</f>
        <v>2495655.66666667</v>
      </c>
      <c r="E52" s="132" t="n">
        <v>350000</v>
      </c>
      <c r="F52" s="132" t="n">
        <f aca="false">VLOOKUP($C52,'Power Curve'!$D$8:$AX$282,44)</f>
        <v>0</v>
      </c>
      <c r="G52" s="140" t="n">
        <f aca="false">SUM(D52:F52)</f>
        <v>2845655.66666667</v>
      </c>
      <c r="H52" s="139" t="n">
        <v>535000</v>
      </c>
      <c r="I52" s="132" t="n">
        <v>1220000</v>
      </c>
      <c r="J52" s="132" t="n">
        <v>450000</v>
      </c>
      <c r="K52" s="143" t="n">
        <v>325000</v>
      </c>
      <c r="L52" s="132" t="n">
        <v>750000</v>
      </c>
      <c r="M52" s="132" t="n">
        <v>300000</v>
      </c>
      <c r="N52" s="132" t="n">
        <v>0</v>
      </c>
      <c r="O52" s="133" t="n">
        <f aca="false">SUM(H52:N52)</f>
        <v>3580000</v>
      </c>
      <c r="P52" s="132"/>
      <c r="Q52" s="141" t="e">
        <f aca="false">VLOOKUP($C52,'Power Curve'!$D$8:$DU$282,121)+VLOOKUP($C52,'Power Curve'!$D$8:$FD$282,141)</f>
        <v>#N/A</v>
      </c>
      <c r="R52" s="25" t="e">
        <f aca="false">O52-(P52+Q52)</f>
        <v>#N/A</v>
      </c>
      <c r="S52" s="142" t="e">
        <f aca="false">$R52-$G52</f>
        <v>#N/A</v>
      </c>
      <c r="T52" s="129" t="e">
        <f aca="false">1*(+S52*AA52)</f>
        <v>#N/A</v>
      </c>
      <c r="AA52" s="83" t="n">
        <f aca="false">EOMONTH(C52,0)-C52+1</f>
        <v>30</v>
      </c>
      <c r="AC52" s="0"/>
    </row>
    <row r="53" customFormat="false" ht="12.75" hidden="false" customHeight="false" outlineLevel="0" collapsed="false">
      <c r="A53" s="99" t="n">
        <f aca="false">MONTH(C53)</f>
        <v>5</v>
      </c>
      <c r="B53" s="1" t="n">
        <v>1.03</v>
      </c>
      <c r="C53" s="130" t="n">
        <f aca="false">DATE(YEAR(C52),MONTH(C52)+1,1)</f>
        <v>37012</v>
      </c>
      <c r="D53" s="139" t="n">
        <f aca="false">+D41*B53</f>
        <v>2745647.74193548</v>
      </c>
      <c r="E53" s="132" t="n">
        <v>0</v>
      </c>
      <c r="F53" s="132" t="n">
        <f aca="false">VLOOKUP($C53,'Power Curve'!$D$8:$AX$282,44)</f>
        <v>0</v>
      </c>
      <c r="G53" s="140" t="n">
        <f aca="false">SUM(D53:F53)</f>
        <v>2745647.74193548</v>
      </c>
      <c r="H53" s="139" t="n">
        <v>535000</v>
      </c>
      <c r="I53" s="132" t="n">
        <v>1220000</v>
      </c>
      <c r="J53" s="132" t="n">
        <v>450000</v>
      </c>
      <c r="K53" s="143" t="n">
        <v>325000</v>
      </c>
      <c r="L53" s="132" t="n">
        <v>750000</v>
      </c>
      <c r="M53" s="132" t="n">
        <v>300000</v>
      </c>
      <c r="N53" s="132" t="n">
        <v>0</v>
      </c>
      <c r="O53" s="133" t="n">
        <f aca="false">SUM(H53:N53)</f>
        <v>3580000</v>
      </c>
      <c r="P53" s="132"/>
      <c r="Q53" s="141" t="e">
        <f aca="false">VLOOKUP($C53,'Power Curve'!$D$8:$DU$282,121)+VLOOKUP($C53,'Power Curve'!$D$8:$FD$282,141)</f>
        <v>#N/A</v>
      </c>
      <c r="R53" s="25" t="e">
        <f aca="false">O53-(P53+Q53)</f>
        <v>#N/A</v>
      </c>
      <c r="S53" s="142" t="e">
        <f aca="false">$R53-$G53</f>
        <v>#N/A</v>
      </c>
      <c r="T53" s="129" t="e">
        <f aca="false">1*(+S53*AA53)</f>
        <v>#N/A</v>
      </c>
      <c r="AA53" s="83" t="n">
        <f aca="false">EOMONTH(C53,0)-C53+1</f>
        <v>31</v>
      </c>
      <c r="AC53" s="0"/>
    </row>
    <row r="54" customFormat="false" ht="12.75" hidden="false" customHeight="false" outlineLevel="0" collapsed="false">
      <c r="A54" s="99" t="n">
        <f aca="false">MONTH(C54)</f>
        <v>6</v>
      </c>
      <c r="B54" s="1" t="n">
        <v>1.03</v>
      </c>
      <c r="C54" s="130" t="n">
        <f aca="false">DATE(YEAR(C53),MONTH(C53)+1,1)</f>
        <v>37043</v>
      </c>
      <c r="D54" s="139" t="n">
        <f aca="false">+D42*B54</f>
        <v>3190837</v>
      </c>
      <c r="E54" s="132" t="n">
        <v>200000</v>
      </c>
      <c r="F54" s="132" t="n">
        <f aca="false">VLOOKUP($C54,'Power Curve'!$D$8:$AX$282,44)</f>
        <v>0</v>
      </c>
      <c r="G54" s="140" t="n">
        <f aca="false">SUM(D54:F54)</f>
        <v>3390837</v>
      </c>
      <c r="H54" s="139" t="n">
        <v>535000</v>
      </c>
      <c r="I54" s="132" t="n">
        <v>1220000</v>
      </c>
      <c r="J54" s="132" t="n">
        <v>450000</v>
      </c>
      <c r="K54" s="143" t="n">
        <v>325000</v>
      </c>
      <c r="L54" s="132" t="n">
        <v>750000</v>
      </c>
      <c r="M54" s="132" t="n">
        <v>300000</v>
      </c>
      <c r="N54" s="132" t="n">
        <v>0</v>
      </c>
      <c r="O54" s="133" t="n">
        <f aca="false">SUM(H54:N54)</f>
        <v>3580000</v>
      </c>
      <c r="P54" s="132"/>
      <c r="Q54" s="141" t="e">
        <f aca="false">VLOOKUP($C54,'Power Curve'!$D$8:$DU$282,121)+VLOOKUP($C54,'Power Curve'!$D$8:$FD$282,141)</f>
        <v>#N/A</v>
      </c>
      <c r="R54" s="25" t="e">
        <f aca="false">O54-(P54+Q54)</f>
        <v>#N/A</v>
      </c>
      <c r="S54" s="142" t="e">
        <f aca="false">$R54-$G54</f>
        <v>#N/A</v>
      </c>
      <c r="T54" s="129" t="e">
        <f aca="false">1*(+S54*AA54)</f>
        <v>#N/A</v>
      </c>
      <c r="AA54" s="83" t="n">
        <f aca="false">EOMONTH(C54,0)-C54+1</f>
        <v>30</v>
      </c>
      <c r="AC54" s="0"/>
    </row>
    <row r="55" customFormat="false" ht="12.75" hidden="false" customHeight="false" outlineLevel="0" collapsed="false">
      <c r="A55" s="99" t="n">
        <f aca="false">MONTH(C55)</f>
        <v>7</v>
      </c>
      <c r="B55" s="1" t="n">
        <v>1.03</v>
      </c>
      <c r="C55" s="130" t="n">
        <f aca="false">DATE(YEAR(C54),MONTH(C54)+1,1)</f>
        <v>37073</v>
      </c>
      <c r="D55" s="139" t="n">
        <f aca="false">+D43*B55</f>
        <v>3420430.64516129</v>
      </c>
      <c r="E55" s="132" t="n">
        <v>200000</v>
      </c>
      <c r="F55" s="132" t="n">
        <f aca="false">VLOOKUP($C55,'Power Curve'!$D$8:$AX$282,44)</f>
        <v>0</v>
      </c>
      <c r="G55" s="140" t="n">
        <f aca="false">SUM(D55:F55)</f>
        <v>3620430.64516129</v>
      </c>
      <c r="H55" s="139" t="n">
        <v>535000</v>
      </c>
      <c r="I55" s="132" t="n">
        <v>1220000</v>
      </c>
      <c r="J55" s="132" t="n">
        <v>450000</v>
      </c>
      <c r="K55" s="143" t="n">
        <v>325000</v>
      </c>
      <c r="L55" s="132" t="n">
        <v>750000</v>
      </c>
      <c r="M55" s="132" t="n">
        <v>300000</v>
      </c>
      <c r="N55" s="141" t="n">
        <v>120000</v>
      </c>
      <c r="O55" s="133" t="n">
        <f aca="false">SUM(H55:N55)</f>
        <v>3700000</v>
      </c>
      <c r="P55" s="132"/>
      <c r="Q55" s="141" t="e">
        <f aca="false">VLOOKUP($C55,'Power Curve'!$D$8:$DU$282,121)+VLOOKUP($C55,'Power Curve'!$D$8:$FD$282,141)</f>
        <v>#N/A</v>
      </c>
      <c r="R55" s="25" t="e">
        <f aca="false">O55-(P55+Q55)</f>
        <v>#N/A</v>
      </c>
      <c r="S55" s="142" t="e">
        <f aca="false">$R55-$G55</f>
        <v>#N/A</v>
      </c>
      <c r="T55" s="129" t="e">
        <f aca="false">1*(+S55*AA55)</f>
        <v>#N/A</v>
      </c>
      <c r="AA55" s="83" t="n">
        <f aca="false">EOMONTH(C55,0)-C55+1</f>
        <v>31</v>
      </c>
      <c r="AC55" s="0"/>
    </row>
    <row r="56" customFormat="false" ht="12.75" hidden="false" customHeight="false" outlineLevel="0" collapsed="false">
      <c r="A56" s="99" t="n">
        <f aca="false">MONTH(C56)</f>
        <v>8</v>
      </c>
      <c r="B56" s="1" t="n">
        <v>1.03</v>
      </c>
      <c r="C56" s="130" t="n">
        <f aca="false">DATE(YEAR(C55),MONTH(C55)+1,1)</f>
        <v>37104</v>
      </c>
      <c r="D56" s="139" t="n">
        <f aca="false">+D44*B56</f>
        <v>3724646.12903226</v>
      </c>
      <c r="E56" s="132" t="n">
        <v>100000</v>
      </c>
      <c r="F56" s="132" t="n">
        <f aca="false">VLOOKUP($C56,'Power Curve'!$D$8:$AX$282,44)</f>
        <v>0</v>
      </c>
      <c r="G56" s="140" t="n">
        <f aca="false">SUM(D56:F56)</f>
        <v>3824646.12903226</v>
      </c>
      <c r="H56" s="139" t="n">
        <v>535000</v>
      </c>
      <c r="I56" s="132" t="n">
        <v>1220000</v>
      </c>
      <c r="J56" s="132" t="n">
        <v>450000</v>
      </c>
      <c r="K56" s="143" t="n">
        <v>325000</v>
      </c>
      <c r="L56" s="132" t="n">
        <v>750000</v>
      </c>
      <c r="M56" s="132" t="n">
        <v>300000</v>
      </c>
      <c r="N56" s="141" t="n">
        <v>120000</v>
      </c>
      <c r="O56" s="133" t="n">
        <f aca="false">SUM(H56:N56)</f>
        <v>3700000</v>
      </c>
      <c r="P56" s="132"/>
      <c r="Q56" s="141" t="e">
        <f aca="false">VLOOKUP($C56,'Power Curve'!$D$8:$DU$282,121)+VLOOKUP($C56,'Power Curve'!$D$8:$FD$282,141)</f>
        <v>#N/A</v>
      </c>
      <c r="R56" s="25" t="e">
        <f aca="false">O56-(P56+Q56)</f>
        <v>#N/A</v>
      </c>
      <c r="S56" s="142" t="e">
        <f aca="false">$R56-$G56</f>
        <v>#N/A</v>
      </c>
      <c r="T56" s="129" t="e">
        <f aca="false">1*(+S56*AA56)</f>
        <v>#N/A</v>
      </c>
      <c r="AA56" s="83" t="n">
        <f aca="false">EOMONTH(C56,0)-C56+1</f>
        <v>31</v>
      </c>
      <c r="AC56" s="0"/>
    </row>
    <row r="57" customFormat="false" ht="12.75" hidden="false" customHeight="false" outlineLevel="0" collapsed="false">
      <c r="A57" s="99" t="n">
        <f aca="false">MONTH(C57)</f>
        <v>9</v>
      </c>
      <c r="B57" s="1" t="n">
        <v>1.03</v>
      </c>
      <c r="C57" s="130" t="n">
        <f aca="false">DATE(YEAR(C56),MONTH(C56)+1,1)</f>
        <v>37135</v>
      </c>
      <c r="D57" s="139" t="n">
        <f aca="false">$G45*$B57</f>
        <v>3287416.66666667</v>
      </c>
      <c r="E57" s="132" t="n">
        <v>200000</v>
      </c>
      <c r="F57" s="132" t="n">
        <f aca="false">VLOOKUP($C57,'Power Curve'!$D$8:$AX$282,44)</f>
        <v>0</v>
      </c>
      <c r="G57" s="140" t="n">
        <f aca="false">SUM(D57:F57)</f>
        <v>3487416.66666667</v>
      </c>
      <c r="H57" s="139" t="n">
        <v>535000</v>
      </c>
      <c r="I57" s="132" t="n">
        <v>1220000</v>
      </c>
      <c r="J57" s="132" t="n">
        <v>450000</v>
      </c>
      <c r="K57" s="143" t="n">
        <v>325000</v>
      </c>
      <c r="L57" s="132" t="n">
        <v>750000</v>
      </c>
      <c r="M57" s="132" t="n">
        <v>300000</v>
      </c>
      <c r="N57" s="141" t="n">
        <v>120000</v>
      </c>
      <c r="O57" s="133" t="n">
        <f aca="false">SUM(H57:N57)</f>
        <v>3700000</v>
      </c>
      <c r="P57" s="132"/>
      <c r="Q57" s="141" t="e">
        <f aca="false">VLOOKUP($C57,'Power Curve'!$D$8:$DU$282,121)+VLOOKUP($C57,'Power Curve'!$D$8:$FD$282,141)</f>
        <v>#N/A</v>
      </c>
      <c r="R57" s="25" t="e">
        <f aca="false">O57-(P57+Q57)</f>
        <v>#N/A</v>
      </c>
      <c r="S57" s="142" t="e">
        <f aca="false">$R57-$G57</f>
        <v>#N/A</v>
      </c>
      <c r="T57" s="129" t="e">
        <f aca="false">1*(+S57*AA57)</f>
        <v>#N/A</v>
      </c>
      <c r="AA57" s="83" t="n">
        <f aca="false">EOMONTH(C57,0)-C57+1</f>
        <v>30</v>
      </c>
      <c r="AC57" s="0"/>
    </row>
    <row r="58" customFormat="false" ht="13.5" hidden="false" customHeight="false" outlineLevel="0" collapsed="false">
      <c r="A58" s="99" t="n">
        <f aca="false">MONTH(C58)</f>
        <v>10</v>
      </c>
      <c r="B58" s="1" t="n">
        <v>1.03</v>
      </c>
      <c r="C58" s="130" t="n">
        <f aca="false">DATE(YEAR(C57),MONTH(C57)+1,1)</f>
        <v>37165</v>
      </c>
      <c r="D58" s="139" t="n">
        <f aca="false">$G46*$B58</f>
        <v>3197950.64516129</v>
      </c>
      <c r="E58" s="132" t="n">
        <v>0</v>
      </c>
      <c r="F58" s="132" t="n">
        <f aca="false">VLOOKUP($C58,'Power Curve'!$D$8:$AX$282,44)</f>
        <v>0</v>
      </c>
      <c r="G58" s="140" t="n">
        <f aca="false">SUM(D58:F58)</f>
        <v>3197950.64516129</v>
      </c>
      <c r="H58" s="139" t="n">
        <v>535000</v>
      </c>
      <c r="I58" s="132" t="n">
        <v>1220000</v>
      </c>
      <c r="J58" s="132" t="n">
        <v>450000</v>
      </c>
      <c r="K58" s="143" t="n">
        <v>325000</v>
      </c>
      <c r="L58" s="132" t="n">
        <v>750000</v>
      </c>
      <c r="M58" s="132" t="n">
        <v>300000</v>
      </c>
      <c r="N58" s="141" t="n">
        <v>120000</v>
      </c>
      <c r="O58" s="133" t="n">
        <f aca="false">SUM(H58:N58)</f>
        <v>3700000</v>
      </c>
      <c r="P58" s="132"/>
      <c r="Q58" s="141" t="e">
        <f aca="false">VLOOKUP($C58,'Power Curve'!$D$8:$DU$282,121)+VLOOKUP($C58,'Power Curve'!$D$8:$FD$282,141)</f>
        <v>#N/A</v>
      </c>
      <c r="R58" s="25" t="e">
        <f aca="false">O58-(P58+Q58)</f>
        <v>#N/A</v>
      </c>
      <c r="S58" s="142" t="e">
        <f aca="false">$R58-$G58</f>
        <v>#N/A</v>
      </c>
      <c r="T58" s="129" t="e">
        <f aca="false">1*(+S58*AA58)</f>
        <v>#N/A</v>
      </c>
      <c r="AA58" s="83" t="n">
        <f aca="false">EOMONTH(C58,0)-C58+1</f>
        <v>31</v>
      </c>
      <c r="AC58" s="0"/>
    </row>
    <row r="59" customFormat="false" ht="12.75" hidden="false" customHeight="false" outlineLevel="0" collapsed="false">
      <c r="A59" s="99" t="n">
        <f aca="false">MONTH(C59)</f>
        <v>11</v>
      </c>
      <c r="B59" s="1" t="n">
        <v>1.03</v>
      </c>
      <c r="C59" s="134" t="n">
        <f aca="false">DATE(YEAR(C58),MONTH(C58)+1,1)</f>
        <v>37196</v>
      </c>
      <c r="D59" s="139" t="n">
        <f aca="false">$G47*$B59</f>
        <v>3614270</v>
      </c>
      <c r="E59" s="132" t="n">
        <v>0</v>
      </c>
      <c r="F59" s="132" t="n">
        <f aca="false">VLOOKUP($C59,'Power Curve'!$D$8:$AX$282,44)</f>
        <v>0</v>
      </c>
      <c r="G59" s="140" t="n">
        <f aca="false">SUM(D59:F59)</f>
        <v>3614270</v>
      </c>
      <c r="H59" s="139" t="n">
        <v>520000</v>
      </c>
      <c r="I59" s="132" t="n">
        <v>1200000</v>
      </c>
      <c r="J59" s="132" t="n">
        <v>375000</v>
      </c>
      <c r="K59" s="144" t="n">
        <f aca="false">VLOOKUP($C59,[4]Forecast!$B$1:$Z$65,16,0)*1000</f>
        <v>150000</v>
      </c>
      <c r="L59" s="132" t="n">
        <v>750000</v>
      </c>
      <c r="M59" s="132" t="n">
        <v>300000</v>
      </c>
      <c r="N59" s="141" t="n">
        <v>120000</v>
      </c>
      <c r="O59" s="133" t="n">
        <f aca="false">SUM(H59:N59)</f>
        <v>3415000</v>
      </c>
      <c r="P59" s="132"/>
      <c r="Q59" s="141" t="e">
        <f aca="false">VLOOKUP($C59,'Power Curve'!$D$8:$DU$282,121)+VLOOKUP($C59,'Power Curve'!$D$8:$FD$282,141)</f>
        <v>#N/A</v>
      </c>
      <c r="R59" s="25" t="e">
        <f aca="false">O59-(P59+Q59)</f>
        <v>#N/A</v>
      </c>
      <c r="S59" s="142" t="e">
        <f aca="false">$R59-$G59</f>
        <v>#N/A</v>
      </c>
      <c r="T59" s="129" t="e">
        <f aca="false">1*(+S59*AA59)</f>
        <v>#N/A</v>
      </c>
      <c r="AA59" s="83" t="n">
        <f aca="false">EOMONTH(C59,0)-C59+1</f>
        <v>30</v>
      </c>
      <c r="AC59" s="0"/>
    </row>
    <row r="60" customFormat="false" ht="12.75" hidden="false" customHeight="false" outlineLevel="0" collapsed="false">
      <c r="A60" s="99" t="n">
        <f aca="false">MONTH(C60)</f>
        <v>12</v>
      </c>
      <c r="B60" s="1" t="n">
        <v>1.03</v>
      </c>
      <c r="C60" s="130" t="n">
        <f aca="false">DATE(YEAR(C59),MONTH(C59)+1,1)</f>
        <v>37226</v>
      </c>
      <c r="D60" s="139" t="n">
        <f aca="false">$G48*$B60</f>
        <v>3536687.74193548</v>
      </c>
      <c r="E60" s="132" t="n">
        <v>0</v>
      </c>
      <c r="F60" s="132" t="n">
        <f aca="false">VLOOKUP($C60,'Power Curve'!$D$8:$AX$282,44)</f>
        <v>0</v>
      </c>
      <c r="G60" s="140" t="n">
        <f aca="false">SUM(D60:F60)</f>
        <v>3536687.74193548</v>
      </c>
      <c r="H60" s="139" t="n">
        <v>520000</v>
      </c>
      <c r="I60" s="132" t="n">
        <v>1200000</v>
      </c>
      <c r="J60" s="132" t="n">
        <v>375000</v>
      </c>
      <c r="K60" s="144" t="n">
        <f aca="false">VLOOKUP($C60,[4]Forecast!$B$1:$Z$65,16,0)*1000</f>
        <v>150000</v>
      </c>
      <c r="L60" s="132" t="n">
        <v>750000</v>
      </c>
      <c r="M60" s="132" t="n">
        <v>300000</v>
      </c>
      <c r="N60" s="141" t="n">
        <v>120000</v>
      </c>
      <c r="O60" s="133" t="n">
        <f aca="false">SUM(H60:N60)</f>
        <v>3415000</v>
      </c>
      <c r="P60" s="132"/>
      <c r="Q60" s="141" t="e">
        <f aca="false">VLOOKUP($C60,'Power Curve'!$D$8:$DU$282,121)+VLOOKUP($C60,'Power Curve'!$D$8:$FD$282,141)</f>
        <v>#N/A</v>
      </c>
      <c r="R60" s="25" t="e">
        <f aca="false">O60-(P60+Q60)</f>
        <v>#N/A</v>
      </c>
      <c r="S60" s="142" t="e">
        <f aca="false">$R60-$G60</f>
        <v>#N/A</v>
      </c>
      <c r="T60" s="129" t="e">
        <f aca="false">1*(+S60*AA60)</f>
        <v>#N/A</v>
      </c>
      <c r="AA60" s="83" t="n">
        <f aca="false">EOMONTH(C60,0)-C60+1</f>
        <v>31</v>
      </c>
      <c r="AC60" s="0"/>
    </row>
    <row r="61" customFormat="false" ht="12.75" hidden="false" customHeight="false" outlineLevel="0" collapsed="false">
      <c r="A61" s="99" t="n">
        <f aca="false">MONTH(C61)</f>
        <v>1</v>
      </c>
      <c r="B61" s="1" t="n">
        <v>1</v>
      </c>
      <c r="C61" s="130" t="n">
        <f aca="false">DATE(YEAR(C60),MONTH(C60)+1,1)</f>
        <v>37257</v>
      </c>
      <c r="D61" s="139" t="n">
        <f aca="false">$G49*$B61</f>
        <v>4017188.38709677</v>
      </c>
      <c r="E61" s="132"/>
      <c r="F61" s="132" t="n">
        <f aca="false">VLOOKUP($C61,'Power Curve'!$D$8:$AX$282,44)</f>
        <v>0</v>
      </c>
      <c r="G61" s="140" t="n">
        <f aca="false">SUM(D61:F61)</f>
        <v>4017188.38709677</v>
      </c>
      <c r="H61" s="139" t="n">
        <v>520000</v>
      </c>
      <c r="I61" s="132" t="n">
        <v>1200000</v>
      </c>
      <c r="J61" s="132" t="n">
        <v>375000</v>
      </c>
      <c r="K61" s="144" t="n">
        <f aca="false">VLOOKUP($C61,[4]Forecast!$B$1:$Z$65,16,0)*1000</f>
        <v>150000</v>
      </c>
      <c r="L61" s="132" t="n">
        <v>750000</v>
      </c>
      <c r="M61" s="132" t="n">
        <v>300000</v>
      </c>
      <c r="N61" s="141" t="n">
        <v>120000</v>
      </c>
      <c r="O61" s="133" t="n">
        <f aca="false">SUM(H61:N61)</f>
        <v>3415000</v>
      </c>
      <c r="P61" s="132"/>
      <c r="Q61" s="141" t="e">
        <f aca="false">VLOOKUP($C61,'Power Curve'!$D$8:$DU$282,121)+VLOOKUP($C61,'Power Curve'!$D$8:$FD$282,141)</f>
        <v>#N/A</v>
      </c>
      <c r="R61" s="25" t="e">
        <f aca="false">O61-(P61+Q61)</f>
        <v>#N/A</v>
      </c>
      <c r="S61" s="142" t="e">
        <f aca="false">$R61-$G61</f>
        <v>#N/A</v>
      </c>
      <c r="T61" s="129" t="e">
        <f aca="false">1*(+S61*AA61)</f>
        <v>#N/A</v>
      </c>
      <c r="AA61" s="83" t="n">
        <f aca="false">EOMONTH(C61,0)-C61+1</f>
        <v>31</v>
      </c>
      <c r="AC61" s="0"/>
    </row>
    <row r="62" customFormat="false" ht="12.75" hidden="false" customHeight="false" outlineLevel="0" collapsed="false">
      <c r="A62" s="99" t="n">
        <f aca="false">MONTH(C62)</f>
        <v>2</v>
      </c>
      <c r="B62" s="1" t="n">
        <v>1</v>
      </c>
      <c r="C62" s="130" t="n">
        <f aca="false">DATE(YEAR(C61),MONTH(C61)+1,1)</f>
        <v>37288</v>
      </c>
      <c r="D62" s="139" t="n">
        <f aca="false">$G50*$B62</f>
        <v>3511531.72413793</v>
      </c>
      <c r="E62" s="132" t="n">
        <v>50000</v>
      </c>
      <c r="F62" s="132" t="n">
        <f aca="false">VLOOKUP($C62,'Power Curve'!$D$8:$AX$282,44)</f>
        <v>0</v>
      </c>
      <c r="G62" s="140" t="n">
        <f aca="false">SUM(D62:F62)</f>
        <v>3561531.72413793</v>
      </c>
      <c r="H62" s="139" t="n">
        <v>520000</v>
      </c>
      <c r="I62" s="132" t="n">
        <v>1200000</v>
      </c>
      <c r="J62" s="132" t="n">
        <v>375000</v>
      </c>
      <c r="K62" s="144" t="n">
        <f aca="false">VLOOKUP($C62,[4]Forecast!$B$1:$Z$65,16,0)*1000</f>
        <v>150000</v>
      </c>
      <c r="L62" s="132" t="n">
        <v>750000</v>
      </c>
      <c r="M62" s="132" t="n">
        <v>300000</v>
      </c>
      <c r="N62" s="141" t="n">
        <v>120000</v>
      </c>
      <c r="O62" s="133" t="n">
        <f aca="false">SUM(H62:N62)</f>
        <v>3415000</v>
      </c>
      <c r="P62" s="132"/>
      <c r="Q62" s="141" t="e">
        <f aca="false">VLOOKUP($C62,'Power Curve'!$D$8:$DU$282,121)+VLOOKUP($C62,'Power Curve'!$D$8:$FD$282,141)</f>
        <v>#N/A</v>
      </c>
      <c r="R62" s="25" t="e">
        <f aca="false">O62-(P62+Q62)</f>
        <v>#N/A</v>
      </c>
      <c r="S62" s="142" t="e">
        <f aca="false">$R62-$G62</f>
        <v>#N/A</v>
      </c>
      <c r="T62" s="129" t="e">
        <f aca="false">1*(+S62*AA62)</f>
        <v>#N/A</v>
      </c>
      <c r="AA62" s="83" t="n">
        <f aca="false">EOMONTH(C62,0)-C62+1</f>
        <v>28</v>
      </c>
      <c r="AC62" s="0"/>
    </row>
    <row r="63" customFormat="false" ht="13.5" hidden="false" customHeight="false" outlineLevel="0" collapsed="false">
      <c r="A63" s="99" t="n">
        <f aca="false">MONTH(C63)</f>
        <v>3</v>
      </c>
      <c r="B63" s="1" t="n">
        <v>1</v>
      </c>
      <c r="C63" s="145" t="n">
        <f aca="false">DATE(YEAR(C62),MONTH(C62)+1,1)</f>
        <v>37316</v>
      </c>
      <c r="D63" s="139" t="n">
        <f aca="false">$G51*$B63</f>
        <v>3160115.48387097</v>
      </c>
      <c r="E63" s="132" t="n">
        <v>50000</v>
      </c>
      <c r="F63" s="132" t="n">
        <f aca="false">VLOOKUP($C63,'Power Curve'!$D$8:$AX$282,44)</f>
        <v>0</v>
      </c>
      <c r="G63" s="140" t="n">
        <f aca="false">SUM(D63:F63)</f>
        <v>3210115.48387097</v>
      </c>
      <c r="H63" s="139" t="n">
        <v>520000</v>
      </c>
      <c r="I63" s="132" t="n">
        <v>1200000</v>
      </c>
      <c r="J63" s="132" t="n">
        <v>375000</v>
      </c>
      <c r="K63" s="144" t="n">
        <f aca="false">VLOOKUP($C63,[4]Forecast!$B$1:$Z$65,16,0)*1000</f>
        <v>150000</v>
      </c>
      <c r="L63" s="132" t="n">
        <v>750000</v>
      </c>
      <c r="M63" s="132" t="n">
        <v>300000</v>
      </c>
      <c r="N63" s="141" t="n">
        <v>120000</v>
      </c>
      <c r="O63" s="133" t="n">
        <f aca="false">SUM(H63:N63)</f>
        <v>3415000</v>
      </c>
      <c r="P63" s="132"/>
      <c r="Q63" s="141" t="e">
        <f aca="false">VLOOKUP($C63,'Power Curve'!$D$8:$DU$282,121)+VLOOKUP($C63,'Power Curve'!$D$8:$FD$282,141)</f>
        <v>#N/A</v>
      </c>
      <c r="R63" s="23" t="e">
        <f aca="false">O63-(P63+Q63)</f>
        <v>#N/A</v>
      </c>
      <c r="S63" s="142" t="e">
        <f aca="false">$R63-$G63</f>
        <v>#N/A</v>
      </c>
      <c r="T63" s="129" t="e">
        <f aca="false">1*(+S63*AA63)</f>
        <v>#N/A</v>
      </c>
      <c r="AA63" s="83" t="n">
        <f aca="false">EOMONTH(C63,0)-C63+1</f>
        <v>31</v>
      </c>
      <c r="AC63" s="0"/>
    </row>
    <row r="64" customFormat="false" ht="12.75" hidden="false" customHeight="false" outlineLevel="0" collapsed="false">
      <c r="A64" s="99" t="n">
        <f aca="false">MONTH(C64)</f>
        <v>4</v>
      </c>
      <c r="B64" s="1" t="n">
        <v>1</v>
      </c>
      <c r="C64" s="124" t="n">
        <f aca="false">DATE(YEAR(C63),MONTH(C63)+1,1)</f>
        <v>37347</v>
      </c>
      <c r="D64" s="139" t="n">
        <f aca="false">$G52*$B64</f>
        <v>2845655.66666667</v>
      </c>
      <c r="E64" s="132"/>
      <c r="F64" s="132" t="n">
        <f aca="false">VLOOKUP($C64,'Power Curve'!$D$8:$AX$282,44)</f>
        <v>0</v>
      </c>
      <c r="G64" s="140" t="n">
        <f aca="false">SUM(D64:F64)</f>
        <v>2845655.66666667</v>
      </c>
      <c r="H64" s="139" t="n">
        <v>520000</v>
      </c>
      <c r="I64" s="132" t="n">
        <v>1200000</v>
      </c>
      <c r="J64" s="132" t="n">
        <v>375000</v>
      </c>
      <c r="K64" s="144" t="n">
        <f aca="false">VLOOKUP($C64,[4]Forecast!$B$1:$Z$65,16,0)*1000</f>
        <v>300000</v>
      </c>
      <c r="L64" s="132" t="n">
        <v>750000</v>
      </c>
      <c r="M64" s="132" t="n">
        <v>300000</v>
      </c>
      <c r="N64" s="141" t="n">
        <v>120000</v>
      </c>
      <c r="O64" s="133" t="n">
        <f aca="false">SUM(H64:N64)</f>
        <v>3565000</v>
      </c>
      <c r="P64" s="132"/>
      <c r="Q64" s="141" t="e">
        <f aca="false">VLOOKUP($C64,'Power Curve'!$D$8:$DU$282,121)+VLOOKUP($C64,'Power Curve'!$D$8:$FD$282,141)</f>
        <v>#N/A</v>
      </c>
      <c r="R64" s="25" t="e">
        <f aca="false">O64-(P64+Q64)</f>
        <v>#N/A</v>
      </c>
      <c r="S64" s="142" t="e">
        <f aca="false">$R64-$G64</f>
        <v>#N/A</v>
      </c>
      <c r="T64" s="129" t="e">
        <f aca="false">1*(+S64*AA64)</f>
        <v>#N/A</v>
      </c>
      <c r="AA64" s="83" t="n">
        <f aca="false">EOMONTH(C64,0)-C64+1</f>
        <v>30</v>
      </c>
      <c r="AC64" s="0"/>
    </row>
    <row r="65" customFormat="false" ht="12.75" hidden="false" customHeight="false" outlineLevel="0" collapsed="false">
      <c r="A65" s="99" t="n">
        <f aca="false">MONTH(C65)</f>
        <v>5</v>
      </c>
      <c r="B65" s="1" t="n">
        <v>1</v>
      </c>
      <c r="C65" s="130" t="n">
        <f aca="false">DATE(YEAR(C64),MONTH(C64)+1,1)</f>
        <v>37377</v>
      </c>
      <c r="D65" s="139" t="n">
        <f aca="false">$G53*$B65</f>
        <v>2745647.74193548</v>
      </c>
      <c r="E65" s="132"/>
      <c r="F65" s="132" t="n">
        <f aca="false">VLOOKUP($C65,'Power Curve'!$D$8:$AX$282,44)</f>
        <v>0</v>
      </c>
      <c r="G65" s="140" t="n">
        <f aca="false">SUM(D65:F65)</f>
        <v>2745647.74193548</v>
      </c>
      <c r="H65" s="139" t="n">
        <v>520000</v>
      </c>
      <c r="I65" s="132" t="n">
        <v>1200000</v>
      </c>
      <c r="J65" s="132" t="n">
        <v>375000</v>
      </c>
      <c r="K65" s="144" t="n">
        <f aca="false">VLOOKUP($C65,[4]Forecast!$B$1:$Z$65,16,0)*1000</f>
        <v>300000</v>
      </c>
      <c r="L65" s="132" t="n">
        <v>750000</v>
      </c>
      <c r="M65" s="132" t="n">
        <v>300000</v>
      </c>
      <c r="N65" s="141" t="n">
        <v>120000</v>
      </c>
      <c r="O65" s="133" t="n">
        <f aca="false">SUM(H65:N65)</f>
        <v>3565000</v>
      </c>
      <c r="P65" s="132"/>
      <c r="Q65" s="141" t="e">
        <f aca="false">VLOOKUP($C65,'Power Curve'!$D$8:$DU$282,121)+VLOOKUP($C65,'Power Curve'!$D$8:$FD$282,141)</f>
        <v>#N/A</v>
      </c>
      <c r="R65" s="25" t="e">
        <f aca="false">O65-(P65+Q65)</f>
        <v>#N/A</v>
      </c>
      <c r="S65" s="142" t="e">
        <f aca="false">$R65-$G65</f>
        <v>#N/A</v>
      </c>
      <c r="T65" s="129" t="e">
        <f aca="false">1*(+S65*AA65)</f>
        <v>#N/A</v>
      </c>
      <c r="AA65" s="83" t="n">
        <f aca="false">EOMONTH(C65,0)-C65+1</f>
        <v>31</v>
      </c>
      <c r="AC65" s="0"/>
    </row>
    <row r="66" customFormat="false" ht="12.75" hidden="false" customHeight="false" outlineLevel="0" collapsed="false">
      <c r="A66" s="99" t="n">
        <f aca="false">MONTH(C66)</f>
        <v>6</v>
      </c>
      <c r="B66" s="1" t="n">
        <v>1</v>
      </c>
      <c r="C66" s="130" t="n">
        <f aca="false">DATE(YEAR(C65),MONTH(C65)+1,1)</f>
        <v>37408</v>
      </c>
      <c r="D66" s="139" t="n">
        <f aca="false">$G54*$B66</f>
        <v>3390837</v>
      </c>
      <c r="E66" s="132"/>
      <c r="F66" s="132" t="n">
        <f aca="false">VLOOKUP($C66,'Power Curve'!$D$8:$AX$282,44)</f>
        <v>0</v>
      </c>
      <c r="G66" s="140" t="n">
        <f aca="false">SUM(D66:F66)</f>
        <v>3390837</v>
      </c>
      <c r="H66" s="139" t="n">
        <v>520000</v>
      </c>
      <c r="I66" s="132" t="n">
        <v>1200000</v>
      </c>
      <c r="J66" s="132" t="n">
        <v>375000</v>
      </c>
      <c r="K66" s="144" t="n">
        <f aca="false">VLOOKUP($C66,[4]Forecast!$B$1:$Z$65,16,0)*1000</f>
        <v>300000</v>
      </c>
      <c r="L66" s="132" t="n">
        <v>750000</v>
      </c>
      <c r="M66" s="132" t="n">
        <v>300000</v>
      </c>
      <c r="N66" s="141" t="n">
        <v>120000</v>
      </c>
      <c r="O66" s="133" t="n">
        <f aca="false">SUM(H66:N66)</f>
        <v>3565000</v>
      </c>
      <c r="P66" s="132"/>
      <c r="Q66" s="141" t="e">
        <f aca="false">VLOOKUP($C66,'Power Curve'!$D$8:$DU$282,121)+VLOOKUP($C66,'Power Curve'!$D$8:$FD$282,141)</f>
        <v>#N/A</v>
      </c>
      <c r="R66" s="25" t="e">
        <f aca="false">O66-(P66+Q66)</f>
        <v>#N/A</v>
      </c>
      <c r="S66" s="142" t="e">
        <f aca="false">$R66-$G66</f>
        <v>#N/A</v>
      </c>
      <c r="T66" s="129" t="e">
        <f aca="false">1*(+S66*AA66)</f>
        <v>#N/A</v>
      </c>
      <c r="AA66" s="83" t="n">
        <f aca="false">EOMONTH(C66,0)-C66+1</f>
        <v>30</v>
      </c>
      <c r="AC66" s="0"/>
    </row>
    <row r="67" customFormat="false" ht="12.75" hidden="false" customHeight="false" outlineLevel="0" collapsed="false">
      <c r="A67" s="99" t="n">
        <f aca="false">MONTH(C67)</f>
        <v>7</v>
      </c>
      <c r="B67" s="1" t="n">
        <v>1</v>
      </c>
      <c r="C67" s="130" t="n">
        <f aca="false">DATE(YEAR(C66),MONTH(C66)+1,1)</f>
        <v>37438</v>
      </c>
      <c r="D67" s="139" t="n">
        <f aca="false">$G55*$B67</f>
        <v>3620430.64516129</v>
      </c>
      <c r="E67" s="132"/>
      <c r="F67" s="132" t="n">
        <f aca="false">VLOOKUP($C67,'Power Curve'!$D$8:$AX$282,44)</f>
        <v>0</v>
      </c>
      <c r="G67" s="140" t="n">
        <f aca="false">SUM(D67:F67)</f>
        <v>3620430.64516129</v>
      </c>
      <c r="H67" s="139" t="n">
        <v>520000</v>
      </c>
      <c r="I67" s="132" t="n">
        <v>1200000</v>
      </c>
      <c r="J67" s="132" t="n">
        <v>375000</v>
      </c>
      <c r="K67" s="144" t="n">
        <f aca="false">VLOOKUP($C67,[4]Forecast!$B$1:$Z$65,16,0)*1000</f>
        <v>300000</v>
      </c>
      <c r="L67" s="132" t="n">
        <v>750000</v>
      </c>
      <c r="M67" s="132" t="n">
        <v>300000</v>
      </c>
      <c r="N67" s="141" t="n">
        <v>120000</v>
      </c>
      <c r="O67" s="133" t="n">
        <f aca="false">SUM(H67:N67)</f>
        <v>3565000</v>
      </c>
      <c r="P67" s="132"/>
      <c r="Q67" s="141" t="e">
        <f aca="false">VLOOKUP($C67,'Power Curve'!$D$8:$DU$282,121)+VLOOKUP($C67,'Power Curve'!$D$8:$FD$282,141)</f>
        <v>#N/A</v>
      </c>
      <c r="R67" s="25" t="e">
        <f aca="false">O67-(P67+Q67)</f>
        <v>#N/A</v>
      </c>
      <c r="S67" s="142" t="e">
        <f aca="false">$R67-$G67</f>
        <v>#N/A</v>
      </c>
      <c r="T67" s="129" t="e">
        <f aca="false">1*(+S67*AA67)</f>
        <v>#N/A</v>
      </c>
      <c r="AA67" s="83" t="n">
        <f aca="false">EOMONTH(C67,0)-C67+1</f>
        <v>31</v>
      </c>
      <c r="AC67" s="0"/>
    </row>
    <row r="68" customFormat="false" ht="12.75" hidden="false" customHeight="false" outlineLevel="0" collapsed="false">
      <c r="A68" s="99" t="n">
        <f aca="false">MONTH(C68)</f>
        <v>8</v>
      </c>
      <c r="B68" s="1" t="n">
        <v>1</v>
      </c>
      <c r="C68" s="130" t="n">
        <f aca="false">DATE(YEAR(C67),MONTH(C67)+1,1)</f>
        <v>37469</v>
      </c>
      <c r="D68" s="139" t="n">
        <f aca="false">$G56*$B68</f>
        <v>3824646.12903226</v>
      </c>
      <c r="E68" s="132"/>
      <c r="F68" s="132" t="n">
        <f aca="false">VLOOKUP($C68,'Power Curve'!$D$8:$AX$282,44)</f>
        <v>0</v>
      </c>
      <c r="G68" s="140" t="n">
        <f aca="false">SUM(D68:F68)</f>
        <v>3824646.12903226</v>
      </c>
      <c r="H68" s="139" t="n">
        <v>520000</v>
      </c>
      <c r="I68" s="132" t="n">
        <v>1200000</v>
      </c>
      <c r="J68" s="132" t="n">
        <v>375000</v>
      </c>
      <c r="K68" s="144" t="n">
        <f aca="false">VLOOKUP($C68,[4]Forecast!$B$1:$Z$65,16,0)*1000</f>
        <v>300000</v>
      </c>
      <c r="L68" s="132" t="n">
        <v>750000</v>
      </c>
      <c r="M68" s="132" t="n">
        <v>300000</v>
      </c>
      <c r="N68" s="141" t="n">
        <v>120000</v>
      </c>
      <c r="O68" s="133" t="n">
        <f aca="false">SUM(H68:N68)</f>
        <v>3565000</v>
      </c>
      <c r="P68" s="132"/>
      <c r="Q68" s="141" t="e">
        <f aca="false">VLOOKUP($C68,'Power Curve'!$D$8:$DU$282,121)+VLOOKUP($C68,'Power Curve'!$D$8:$FD$282,141)</f>
        <v>#N/A</v>
      </c>
      <c r="R68" s="25" t="e">
        <f aca="false">O68-(P68+Q68)</f>
        <v>#N/A</v>
      </c>
      <c r="S68" s="142" t="e">
        <f aca="false">$R68-$G68</f>
        <v>#N/A</v>
      </c>
      <c r="T68" s="129" t="e">
        <f aca="false">1*(+S68*AA68)</f>
        <v>#N/A</v>
      </c>
      <c r="AA68" s="83" t="n">
        <f aca="false">EOMONTH(C68,0)-C68+1</f>
        <v>31</v>
      </c>
      <c r="AC68" s="0"/>
    </row>
    <row r="69" customFormat="false" ht="12.75" hidden="false" customHeight="false" outlineLevel="0" collapsed="false">
      <c r="A69" s="99" t="n">
        <f aca="false">MONTH(C69)</f>
        <v>9</v>
      </c>
      <c r="B69" s="1" t="n">
        <v>1</v>
      </c>
      <c r="C69" s="130" t="n">
        <f aca="false">DATE(YEAR(C68),MONTH(C68)+1,1)</f>
        <v>37500</v>
      </c>
      <c r="D69" s="139" t="n">
        <f aca="false">$G57*$B69</f>
        <v>3487416.66666667</v>
      </c>
      <c r="E69" s="132"/>
      <c r="F69" s="132" t="n">
        <f aca="false">VLOOKUP($C69,'Power Curve'!$D$8:$AX$282,44)</f>
        <v>0</v>
      </c>
      <c r="G69" s="140" t="n">
        <f aca="false">SUM(D69:F69)</f>
        <v>3487416.66666667</v>
      </c>
      <c r="H69" s="139" t="n">
        <v>520000</v>
      </c>
      <c r="I69" s="132" t="n">
        <v>1200000</v>
      </c>
      <c r="J69" s="132" t="n">
        <v>375000</v>
      </c>
      <c r="K69" s="144" t="n">
        <f aca="false">VLOOKUP($C69,[4]Forecast!$B$1:$Z$65,16,0)*1000</f>
        <v>300000</v>
      </c>
      <c r="L69" s="132" t="n">
        <v>750000</v>
      </c>
      <c r="M69" s="132" t="n">
        <v>300000</v>
      </c>
      <c r="N69" s="141" t="n">
        <v>120000</v>
      </c>
      <c r="O69" s="133" t="n">
        <f aca="false">SUM(H69:N69)</f>
        <v>3565000</v>
      </c>
      <c r="P69" s="132"/>
      <c r="Q69" s="141" t="e">
        <f aca="false">VLOOKUP($C69,'Power Curve'!$D$8:$DU$282,121)+VLOOKUP($C69,'Power Curve'!$D$8:$FD$282,141)</f>
        <v>#N/A</v>
      </c>
      <c r="R69" s="25" t="e">
        <f aca="false">O69-(P69+Q69)</f>
        <v>#N/A</v>
      </c>
      <c r="S69" s="142" t="e">
        <f aca="false">$R69-$G69</f>
        <v>#N/A</v>
      </c>
      <c r="T69" s="129" t="e">
        <f aca="false">1*(+S69*AA69)</f>
        <v>#N/A</v>
      </c>
      <c r="AA69" s="83" t="n">
        <f aca="false">EOMONTH(C69,0)-C69+1</f>
        <v>30</v>
      </c>
      <c r="AC69" s="0"/>
    </row>
    <row r="70" customFormat="false" ht="13.5" hidden="false" customHeight="false" outlineLevel="0" collapsed="false">
      <c r="A70" s="99" t="n">
        <f aca="false">MONTH(C70)</f>
        <v>10</v>
      </c>
      <c r="B70" s="1" t="n">
        <v>1</v>
      </c>
      <c r="C70" s="130" t="n">
        <f aca="false">DATE(YEAR(C69),MONTH(C69)+1,1)</f>
        <v>37530</v>
      </c>
      <c r="D70" s="139" t="n">
        <f aca="false">$G58*$B70</f>
        <v>3197950.64516129</v>
      </c>
      <c r="E70" s="132"/>
      <c r="F70" s="132" t="n">
        <f aca="false">VLOOKUP($C70,'Power Curve'!$D$8:$AX$282,44)</f>
        <v>0</v>
      </c>
      <c r="G70" s="140" t="n">
        <f aca="false">SUM(D70:F70)</f>
        <v>3197950.64516129</v>
      </c>
      <c r="H70" s="139" t="n">
        <v>520000</v>
      </c>
      <c r="I70" s="132" t="n">
        <v>1200000</v>
      </c>
      <c r="J70" s="132" t="n">
        <v>375000</v>
      </c>
      <c r="K70" s="144" t="n">
        <f aca="false">VLOOKUP($C70,[4]Forecast!$B$1:$Z$65,16,0)*1000</f>
        <v>300000</v>
      </c>
      <c r="L70" s="132" t="n">
        <v>750000</v>
      </c>
      <c r="M70" s="132" t="n">
        <v>300000</v>
      </c>
      <c r="N70" s="141" t="n">
        <v>120000</v>
      </c>
      <c r="O70" s="133" t="n">
        <f aca="false">SUM(H70:N70)</f>
        <v>3565000</v>
      </c>
      <c r="P70" s="132"/>
      <c r="Q70" s="141" t="e">
        <f aca="false">VLOOKUP($C70,'Power Curve'!$D$8:$DU$282,121)+VLOOKUP($C70,'Power Curve'!$D$8:$FD$282,141)</f>
        <v>#N/A</v>
      </c>
      <c r="R70" s="25" t="e">
        <f aca="false">O70-(P70+Q70)</f>
        <v>#N/A</v>
      </c>
      <c r="S70" s="142" t="e">
        <f aca="false">$R70-$G70</f>
        <v>#N/A</v>
      </c>
      <c r="T70" s="129" t="e">
        <f aca="false">1*(+S70*AA70)</f>
        <v>#N/A</v>
      </c>
      <c r="AA70" s="83" t="n">
        <f aca="false">EOMONTH(C70,0)-C70+1</f>
        <v>31</v>
      </c>
      <c r="AC70" s="0"/>
    </row>
    <row r="71" customFormat="false" ht="12.75" hidden="false" customHeight="false" outlineLevel="0" collapsed="false">
      <c r="A71" s="99" t="n">
        <f aca="false">MONTH(C71)</f>
        <v>11</v>
      </c>
      <c r="B71" s="1" t="n">
        <v>1</v>
      </c>
      <c r="C71" s="134" t="n">
        <f aca="false">DATE(YEAR(C70),MONTH(C70)+1,1)</f>
        <v>37561</v>
      </c>
      <c r="D71" s="139" t="n">
        <f aca="false">$G59*$B71</f>
        <v>3614270</v>
      </c>
      <c r="E71" s="132"/>
      <c r="F71" s="132" t="n">
        <f aca="false">VLOOKUP($C71,'Power Curve'!$D$8:$AX$282,44)</f>
        <v>0</v>
      </c>
      <c r="G71" s="140" t="n">
        <f aca="false">SUM(D71:F71)</f>
        <v>3614270</v>
      </c>
      <c r="H71" s="139" t="n">
        <v>520000</v>
      </c>
      <c r="I71" s="132" t="n">
        <v>1200000</v>
      </c>
      <c r="J71" s="132" t="n">
        <v>375000</v>
      </c>
      <c r="K71" s="144" t="n">
        <f aca="false">VLOOKUP($C71,[4]Forecast!$B$1:$Z$65,16,0)*1000</f>
        <v>150000</v>
      </c>
      <c r="L71" s="132" t="n">
        <v>750000</v>
      </c>
      <c r="M71" s="132" t="n">
        <v>300000</v>
      </c>
      <c r="N71" s="141" t="n">
        <v>120000</v>
      </c>
      <c r="O71" s="133" t="n">
        <f aca="false">SUM(H71:N71)</f>
        <v>3415000</v>
      </c>
      <c r="P71" s="132"/>
      <c r="Q71" s="141" t="e">
        <f aca="false">VLOOKUP($C71,'Power Curve'!$D$8:$DU$282,121)+VLOOKUP($C71,'Power Curve'!$D$8:$FD$282,141)</f>
        <v>#N/A</v>
      </c>
      <c r="R71" s="25" t="e">
        <f aca="false">O71-(P71+Q71)</f>
        <v>#N/A</v>
      </c>
      <c r="S71" s="142" t="e">
        <f aca="false">$R71-$G71</f>
        <v>#N/A</v>
      </c>
      <c r="T71" s="129" t="e">
        <f aca="false">1*(+S71*AA71)</f>
        <v>#N/A</v>
      </c>
      <c r="AA71" s="83" t="n">
        <f aca="false">EOMONTH(C71,0)-C71+1</f>
        <v>30</v>
      </c>
      <c r="AC71" s="0"/>
    </row>
    <row r="72" customFormat="false" ht="12.75" hidden="false" customHeight="false" outlineLevel="0" collapsed="false">
      <c r="A72" s="99" t="n">
        <f aca="false">MONTH(C72)</f>
        <v>12</v>
      </c>
      <c r="B72" s="1" t="n">
        <v>1</v>
      </c>
      <c r="C72" s="130" t="n">
        <f aca="false">DATE(YEAR(C71),MONTH(C71)+1,1)</f>
        <v>37591</v>
      </c>
      <c r="D72" s="139" t="n">
        <f aca="false">$G60*$B72</f>
        <v>3536687.74193548</v>
      </c>
      <c r="E72" s="132"/>
      <c r="F72" s="132" t="n">
        <f aca="false">VLOOKUP($C72,'Power Curve'!$D$8:$AX$282,44)</f>
        <v>0</v>
      </c>
      <c r="G72" s="140" t="n">
        <f aca="false">SUM(D72:F72)</f>
        <v>3536687.74193548</v>
      </c>
      <c r="H72" s="139" t="n">
        <v>520000</v>
      </c>
      <c r="I72" s="132" t="n">
        <v>1200000</v>
      </c>
      <c r="J72" s="132" t="n">
        <v>375000</v>
      </c>
      <c r="K72" s="144" t="n">
        <f aca="false">VLOOKUP($C72,[4]Forecast!$B$1:$Z$65,16,0)*1000</f>
        <v>150000</v>
      </c>
      <c r="L72" s="132" t="n">
        <v>750000</v>
      </c>
      <c r="M72" s="132" t="n">
        <v>300000</v>
      </c>
      <c r="N72" s="141" t="n">
        <v>120000</v>
      </c>
      <c r="O72" s="133" t="n">
        <f aca="false">SUM(H72:N72)</f>
        <v>3415000</v>
      </c>
      <c r="P72" s="132"/>
      <c r="Q72" s="141" t="e">
        <f aca="false">VLOOKUP($C72,'Power Curve'!$D$8:$DU$282,121)+VLOOKUP($C72,'Power Curve'!$D$8:$FD$282,141)</f>
        <v>#N/A</v>
      </c>
      <c r="R72" s="25" t="e">
        <f aca="false">O72-(P72+Q72)</f>
        <v>#N/A</v>
      </c>
      <c r="S72" s="142" t="e">
        <f aca="false">$R72-$G72</f>
        <v>#N/A</v>
      </c>
      <c r="T72" s="129" t="e">
        <f aca="false">1*(+S72*AA72)</f>
        <v>#N/A</v>
      </c>
      <c r="AA72" s="83" t="n">
        <f aca="false">EOMONTH(C72,0)-C72+1</f>
        <v>31</v>
      </c>
      <c r="AC72" s="0"/>
    </row>
    <row r="73" customFormat="false" ht="12.75" hidden="false" customHeight="false" outlineLevel="0" collapsed="false">
      <c r="A73" s="99" t="n">
        <f aca="false">MONTH(C73)</f>
        <v>1</v>
      </c>
      <c r="B73" s="1" t="n">
        <v>1</v>
      </c>
      <c r="C73" s="130" t="n">
        <f aca="false">DATE(YEAR(C72),MONTH(C72)+1,1)</f>
        <v>37622</v>
      </c>
      <c r="D73" s="139" t="n">
        <f aca="false">$G61*$B73</f>
        <v>4017188.38709677</v>
      </c>
      <c r="E73" s="132"/>
      <c r="F73" s="132" t="n">
        <f aca="false">VLOOKUP($C73,'Power Curve'!$D$8:$AX$282,44)</f>
        <v>0</v>
      </c>
      <c r="G73" s="140" t="n">
        <f aca="false">SUM(D73:F73)</f>
        <v>4017188.38709677</v>
      </c>
      <c r="H73" s="139" t="n">
        <v>520000</v>
      </c>
      <c r="I73" s="132" t="n">
        <v>1200000</v>
      </c>
      <c r="J73" s="132" t="n">
        <v>375000</v>
      </c>
      <c r="K73" s="144" t="n">
        <v>150000</v>
      </c>
      <c r="L73" s="132" t="n">
        <v>750000</v>
      </c>
      <c r="M73" s="132" t="n">
        <v>300000</v>
      </c>
      <c r="N73" s="141" t="n">
        <v>120000</v>
      </c>
      <c r="O73" s="133" t="n">
        <f aca="false">SUM(H73:N73)</f>
        <v>3415000</v>
      </c>
      <c r="P73" s="132" t="n">
        <v>350000</v>
      </c>
      <c r="Q73" s="141" t="e">
        <f aca="false">VLOOKUP($C73,'Power Curve'!$D$8:$DU$282,121)+VLOOKUP($C73,'Power Curve'!$D$8:$FD$282,141)</f>
        <v>#N/A</v>
      </c>
      <c r="R73" s="25" t="e">
        <f aca="false">O73-(P73+Q73)</f>
        <v>#N/A</v>
      </c>
      <c r="S73" s="142" t="e">
        <f aca="false">$R73-$G73</f>
        <v>#N/A</v>
      </c>
      <c r="T73" s="129" t="e">
        <f aca="false">1*(+S73*AA73)</f>
        <v>#N/A</v>
      </c>
      <c r="AA73" s="83" t="n">
        <f aca="false">EOMONTH(C73,0)-C73+1</f>
        <v>31</v>
      </c>
      <c r="AC73" s="0"/>
    </row>
    <row r="74" customFormat="false" ht="12.75" hidden="false" customHeight="false" outlineLevel="0" collapsed="false">
      <c r="A74" s="99" t="n">
        <f aca="false">MONTH(C74)</f>
        <v>2</v>
      </c>
      <c r="B74" s="1" t="n">
        <v>1</v>
      </c>
      <c r="C74" s="130" t="n">
        <f aca="false">DATE(YEAR(C73),MONTH(C73)+1,1)</f>
        <v>37653</v>
      </c>
      <c r="D74" s="139" t="n">
        <f aca="false">$G62*$B74</f>
        <v>3561531.72413793</v>
      </c>
      <c r="E74" s="132"/>
      <c r="F74" s="132" t="n">
        <f aca="false">VLOOKUP($C74,'Power Curve'!$D$8:$AX$282,44)</f>
        <v>0</v>
      </c>
      <c r="G74" s="140" t="n">
        <f aca="false">SUM(D74:F74)</f>
        <v>3561531.72413793</v>
      </c>
      <c r="H74" s="139" t="n">
        <v>520000</v>
      </c>
      <c r="I74" s="132" t="n">
        <v>1200000</v>
      </c>
      <c r="J74" s="132" t="n">
        <v>375000</v>
      </c>
      <c r="K74" s="144" t="n">
        <v>150000</v>
      </c>
      <c r="L74" s="132" t="n">
        <v>750000</v>
      </c>
      <c r="M74" s="132" t="n">
        <v>300000</v>
      </c>
      <c r="N74" s="141" t="n">
        <v>120000</v>
      </c>
      <c r="O74" s="133" t="n">
        <f aca="false">SUM(H74:N74)</f>
        <v>3415000</v>
      </c>
      <c r="P74" s="132" t="n">
        <v>350000</v>
      </c>
      <c r="Q74" s="141" t="e">
        <f aca="false">VLOOKUP($C74,'Power Curve'!$D$8:$DU$282,121)+VLOOKUP($C74,'Power Curve'!$D$8:$FD$282,141)</f>
        <v>#N/A</v>
      </c>
      <c r="R74" s="25" t="e">
        <f aca="false">O74-(P74+Q74)</f>
        <v>#N/A</v>
      </c>
      <c r="S74" s="142" t="e">
        <f aca="false">$R74-$G74</f>
        <v>#N/A</v>
      </c>
      <c r="T74" s="129" t="e">
        <f aca="false">1*(+S74*AA74)</f>
        <v>#N/A</v>
      </c>
      <c r="AA74" s="83" t="n">
        <f aca="false">EOMONTH(C74,0)-C74+1</f>
        <v>28</v>
      </c>
      <c r="AC74" s="0"/>
    </row>
    <row r="75" customFormat="false" ht="13.5" hidden="false" customHeight="false" outlineLevel="0" collapsed="false">
      <c r="A75" s="99" t="n">
        <f aca="false">MONTH(C75)</f>
        <v>3</v>
      </c>
      <c r="B75" s="1" t="n">
        <v>1</v>
      </c>
      <c r="C75" s="145" t="n">
        <f aca="false">DATE(YEAR(C74),MONTH(C74)+1,1)</f>
        <v>37681</v>
      </c>
      <c r="D75" s="139" t="n">
        <f aca="false">$G63*$B75</f>
        <v>3210115.48387097</v>
      </c>
      <c r="E75" s="132"/>
      <c r="F75" s="132" t="n">
        <f aca="false">VLOOKUP($C75,'Power Curve'!$D$8:$AX$282,44)</f>
        <v>0</v>
      </c>
      <c r="G75" s="140" t="n">
        <f aca="false">SUM(D75:F75)</f>
        <v>3210115.48387097</v>
      </c>
      <c r="H75" s="139" t="n">
        <v>520000</v>
      </c>
      <c r="I75" s="132" t="n">
        <v>1200000</v>
      </c>
      <c r="J75" s="132" t="n">
        <v>375000</v>
      </c>
      <c r="K75" s="144" t="n">
        <v>150000</v>
      </c>
      <c r="L75" s="132" t="n">
        <v>750000</v>
      </c>
      <c r="M75" s="132" t="n">
        <v>300000</v>
      </c>
      <c r="N75" s="141" t="n">
        <v>120000</v>
      </c>
      <c r="O75" s="133" t="n">
        <f aca="false">SUM(H75:N75)</f>
        <v>3415000</v>
      </c>
      <c r="P75" s="132" t="n">
        <v>350000</v>
      </c>
      <c r="Q75" s="141" t="e">
        <f aca="false">VLOOKUP($C75,'Power Curve'!$D$8:$DU$282,121)+VLOOKUP($C75,'Power Curve'!$D$8:$FD$282,141)</f>
        <v>#N/A</v>
      </c>
      <c r="R75" s="23" t="e">
        <f aca="false">O75-(P75+Q75)</f>
        <v>#N/A</v>
      </c>
      <c r="S75" s="142" t="e">
        <f aca="false">$R75-$G75</f>
        <v>#N/A</v>
      </c>
      <c r="T75" s="129" t="e">
        <f aca="false">1*(+S75*AA75)</f>
        <v>#N/A</v>
      </c>
      <c r="AA75" s="83" t="n">
        <f aca="false">EOMONTH(C75,0)-C75+1</f>
        <v>31</v>
      </c>
      <c r="AC75" s="0"/>
    </row>
    <row r="76" customFormat="false" ht="12.75" hidden="false" customHeight="false" outlineLevel="0" collapsed="false">
      <c r="A76" s="99" t="n">
        <f aca="false">MONTH(C76)</f>
        <v>4</v>
      </c>
      <c r="B76" s="1" t="n">
        <v>1</v>
      </c>
      <c r="C76" s="130" t="n">
        <f aca="false">DATE(YEAR(C75),MONTH(C75)+1,1)</f>
        <v>37712</v>
      </c>
      <c r="D76" s="139" t="n">
        <f aca="false">$G64*$B76</f>
        <v>2845655.66666667</v>
      </c>
      <c r="E76" s="132"/>
      <c r="F76" s="132" t="n">
        <f aca="false">VLOOKUP($C76,'Power Curve'!$D$8:$AX$282,44)</f>
        <v>0</v>
      </c>
      <c r="G76" s="140" t="n">
        <f aca="false">SUM(D76:F76)</f>
        <v>2845655.66666667</v>
      </c>
      <c r="H76" s="139" t="n">
        <v>520000</v>
      </c>
      <c r="I76" s="132" t="n">
        <v>1200000</v>
      </c>
      <c r="J76" s="132" t="n">
        <v>375000</v>
      </c>
      <c r="K76" s="144" t="n">
        <v>300000</v>
      </c>
      <c r="L76" s="132" t="n">
        <v>750000</v>
      </c>
      <c r="M76" s="132" t="n">
        <v>300000</v>
      </c>
      <c r="N76" s="141" t="n">
        <v>120000</v>
      </c>
      <c r="O76" s="133" t="n">
        <f aca="false">SUM(H76:N76)</f>
        <v>3565000</v>
      </c>
      <c r="P76" s="132" t="n">
        <v>350000</v>
      </c>
      <c r="Q76" s="141" t="e">
        <f aca="false">VLOOKUP($C76,'Power Curve'!$D$8:$DU$282,121)+VLOOKUP($C76,'Power Curve'!$D$8:$FD$282,141)</f>
        <v>#N/A</v>
      </c>
      <c r="R76" s="25" t="e">
        <f aca="false">O76-(P76+Q76)</f>
        <v>#N/A</v>
      </c>
      <c r="S76" s="142" t="e">
        <f aca="false">$R76-$G76</f>
        <v>#N/A</v>
      </c>
      <c r="T76" s="129" t="e">
        <f aca="false">1*(+S76*AA76)</f>
        <v>#N/A</v>
      </c>
      <c r="AA76" s="83" t="n">
        <f aca="false">EOMONTH(C76,0)-C76+1</f>
        <v>30</v>
      </c>
      <c r="AC76" s="0"/>
    </row>
    <row r="77" customFormat="false" ht="12.75" hidden="false" customHeight="false" outlineLevel="0" collapsed="false">
      <c r="A77" s="99" t="n">
        <f aca="false">MONTH(C77)</f>
        <v>5</v>
      </c>
      <c r="B77" s="1" t="n">
        <v>1</v>
      </c>
      <c r="C77" s="130" t="n">
        <f aca="false">DATE(YEAR(C76),MONTH(C76)+1,1)</f>
        <v>37742</v>
      </c>
      <c r="D77" s="139" t="n">
        <f aca="false">$G65*$B77</f>
        <v>2745647.74193548</v>
      </c>
      <c r="E77" s="132"/>
      <c r="F77" s="132" t="n">
        <f aca="false">VLOOKUP($C77,'Power Curve'!$D$8:$AX$282,44)</f>
        <v>0</v>
      </c>
      <c r="G77" s="140" t="n">
        <f aca="false">SUM(D77:F77)</f>
        <v>2745647.74193548</v>
      </c>
      <c r="H77" s="139" t="n">
        <v>520000</v>
      </c>
      <c r="I77" s="132" t="n">
        <v>1200000</v>
      </c>
      <c r="J77" s="132" t="n">
        <v>375000</v>
      </c>
      <c r="K77" s="144" t="n">
        <v>300000</v>
      </c>
      <c r="L77" s="132" t="n">
        <v>750000</v>
      </c>
      <c r="M77" s="132" t="n">
        <v>300000</v>
      </c>
      <c r="N77" s="141" t="n">
        <v>120000</v>
      </c>
      <c r="O77" s="133" t="n">
        <f aca="false">SUM(H77:N77)</f>
        <v>3565000</v>
      </c>
      <c r="P77" s="132" t="n">
        <v>350000</v>
      </c>
      <c r="Q77" s="141" t="e">
        <f aca="false">VLOOKUP($C77,'Power Curve'!$D$8:$DU$282,121)+VLOOKUP($C77,'Power Curve'!$D$8:$FD$282,141)</f>
        <v>#N/A</v>
      </c>
      <c r="R77" s="25" t="e">
        <f aca="false">O77-(P77+Q77)</f>
        <v>#N/A</v>
      </c>
      <c r="S77" s="142" t="e">
        <f aca="false">$R77-$G77</f>
        <v>#N/A</v>
      </c>
      <c r="T77" s="129" t="e">
        <f aca="false">1*(+S77*AA77)</f>
        <v>#N/A</v>
      </c>
      <c r="AA77" s="83" t="n">
        <f aca="false">EOMONTH(C77,0)-C77+1</f>
        <v>31</v>
      </c>
      <c r="AC77" s="0"/>
    </row>
    <row r="78" customFormat="false" ht="12.75" hidden="false" customHeight="false" outlineLevel="0" collapsed="false">
      <c r="A78" s="99" t="n">
        <f aca="false">MONTH(C78)</f>
        <v>6</v>
      </c>
      <c r="B78" s="1" t="n">
        <v>1</v>
      </c>
      <c r="C78" s="130" t="n">
        <f aca="false">DATE(YEAR(C77),MONTH(C77)+1,1)</f>
        <v>37773</v>
      </c>
      <c r="D78" s="139" t="n">
        <f aca="false">$G66*$B78</f>
        <v>3390837</v>
      </c>
      <c r="E78" s="132"/>
      <c r="F78" s="132" t="n">
        <f aca="false">VLOOKUP($C78,'Power Curve'!$D$8:$AX$282,44)</f>
        <v>0</v>
      </c>
      <c r="G78" s="140" t="n">
        <f aca="false">SUM(D78:F78)</f>
        <v>3390837</v>
      </c>
      <c r="H78" s="139" t="n">
        <v>520000</v>
      </c>
      <c r="I78" s="132" t="n">
        <v>1200000</v>
      </c>
      <c r="J78" s="132" t="n">
        <v>375000</v>
      </c>
      <c r="K78" s="144" t="n">
        <v>300000</v>
      </c>
      <c r="L78" s="132" t="n">
        <v>750000</v>
      </c>
      <c r="M78" s="132" t="n">
        <v>300000</v>
      </c>
      <c r="N78" s="141" t="n">
        <v>120000</v>
      </c>
      <c r="O78" s="133" t="n">
        <f aca="false">SUM(H78:N78)</f>
        <v>3565000</v>
      </c>
      <c r="P78" s="132" t="n">
        <v>350000</v>
      </c>
      <c r="Q78" s="141" t="e">
        <f aca="false">VLOOKUP($C78,'Power Curve'!$D$8:$DU$282,121)+VLOOKUP($C78,'Power Curve'!$D$8:$FD$282,141)</f>
        <v>#N/A</v>
      </c>
      <c r="R78" s="25" t="e">
        <f aca="false">O78-(P78+Q78)</f>
        <v>#N/A</v>
      </c>
      <c r="S78" s="142" t="e">
        <f aca="false">$R78-$G78</f>
        <v>#N/A</v>
      </c>
      <c r="T78" s="129" t="e">
        <f aca="false">1*(+S78*AA78)</f>
        <v>#N/A</v>
      </c>
      <c r="AA78" s="83" t="n">
        <f aca="false">EOMONTH(C78,0)-C78+1</f>
        <v>30</v>
      </c>
      <c r="AC78" s="0"/>
    </row>
    <row r="79" customFormat="false" ht="12.75" hidden="false" customHeight="false" outlineLevel="0" collapsed="false">
      <c r="A79" s="99" t="n">
        <f aca="false">MONTH(C79)</f>
        <v>7</v>
      </c>
      <c r="B79" s="1" t="n">
        <v>1</v>
      </c>
      <c r="C79" s="130" t="n">
        <f aca="false">DATE(YEAR(C78),MONTH(C78)+1,1)</f>
        <v>37803</v>
      </c>
      <c r="D79" s="139" t="n">
        <f aca="false">$G67*$B79</f>
        <v>3620430.64516129</v>
      </c>
      <c r="E79" s="132"/>
      <c r="F79" s="132" t="n">
        <f aca="false">VLOOKUP($C79,'Power Curve'!$D$8:$AX$282,44)</f>
        <v>0</v>
      </c>
      <c r="G79" s="140" t="n">
        <f aca="false">SUM(D79:F79)</f>
        <v>3620430.64516129</v>
      </c>
      <c r="H79" s="139" t="n">
        <v>520000</v>
      </c>
      <c r="I79" s="132" t="n">
        <v>1200000</v>
      </c>
      <c r="J79" s="132" t="n">
        <v>375000</v>
      </c>
      <c r="K79" s="144" t="n">
        <v>300000</v>
      </c>
      <c r="L79" s="132" t="n">
        <v>750000</v>
      </c>
      <c r="M79" s="132" t="n">
        <v>300000</v>
      </c>
      <c r="N79" s="141" t="n">
        <v>120000</v>
      </c>
      <c r="O79" s="133" t="n">
        <f aca="false">SUM(H79:N79)</f>
        <v>3565000</v>
      </c>
      <c r="P79" s="132" t="n">
        <v>350000</v>
      </c>
      <c r="Q79" s="141" t="e">
        <f aca="false">VLOOKUP($C79,'Power Curve'!$D$8:$DU$282,121)+VLOOKUP($C79,'Power Curve'!$D$8:$FD$282,141)</f>
        <v>#N/A</v>
      </c>
      <c r="R79" s="25" t="e">
        <f aca="false">O79-(P79+Q79)</f>
        <v>#N/A</v>
      </c>
      <c r="S79" s="142" t="e">
        <f aca="false">$R79-$G79</f>
        <v>#N/A</v>
      </c>
      <c r="T79" s="129" t="e">
        <f aca="false">1*(+S79*AA79)</f>
        <v>#N/A</v>
      </c>
      <c r="AA79" s="83" t="n">
        <f aca="false">EOMONTH(C79,0)-C79+1</f>
        <v>31</v>
      </c>
      <c r="AC79" s="0"/>
    </row>
    <row r="80" customFormat="false" ht="12.75" hidden="false" customHeight="false" outlineLevel="0" collapsed="false">
      <c r="A80" s="99" t="n">
        <f aca="false">MONTH(C80)</f>
        <v>8</v>
      </c>
      <c r="B80" s="1" t="n">
        <v>1</v>
      </c>
      <c r="C80" s="130" t="n">
        <f aca="false">DATE(YEAR(C79),MONTH(C79)+1,1)</f>
        <v>37834</v>
      </c>
      <c r="D80" s="139" t="n">
        <f aca="false">$G68*$B80</f>
        <v>3824646.12903226</v>
      </c>
      <c r="E80" s="132"/>
      <c r="F80" s="132" t="n">
        <f aca="false">VLOOKUP($C80,'Power Curve'!$D$8:$AX$282,44)</f>
        <v>0</v>
      </c>
      <c r="G80" s="140" t="n">
        <f aca="false">SUM(D80:F80)</f>
        <v>3824646.12903226</v>
      </c>
      <c r="H80" s="139" t="n">
        <v>520000</v>
      </c>
      <c r="I80" s="132" t="n">
        <v>1200000</v>
      </c>
      <c r="J80" s="132" t="n">
        <v>375000</v>
      </c>
      <c r="K80" s="144" t="n">
        <v>300000</v>
      </c>
      <c r="L80" s="132" t="n">
        <v>750000</v>
      </c>
      <c r="M80" s="132" t="n">
        <v>300000</v>
      </c>
      <c r="N80" s="141" t="n">
        <v>120000</v>
      </c>
      <c r="O80" s="133" t="n">
        <f aca="false">SUM(H80:N80)</f>
        <v>3565000</v>
      </c>
      <c r="P80" s="132" t="n">
        <v>350000</v>
      </c>
      <c r="Q80" s="141" t="e">
        <f aca="false">VLOOKUP($C80,'Power Curve'!$D$8:$DU$282,121)+VLOOKUP($C80,'Power Curve'!$D$8:$FD$282,141)</f>
        <v>#N/A</v>
      </c>
      <c r="R80" s="25" t="e">
        <f aca="false">O80-(P80+Q80)</f>
        <v>#N/A</v>
      </c>
      <c r="S80" s="142" t="e">
        <f aca="false">$R80-$G80</f>
        <v>#N/A</v>
      </c>
      <c r="T80" s="129" t="e">
        <f aca="false">1*(+S80*AA80)</f>
        <v>#N/A</v>
      </c>
      <c r="AA80" s="83" t="n">
        <f aca="false">EOMONTH(C80,0)-C80+1</f>
        <v>31</v>
      </c>
      <c r="AC80" s="0"/>
    </row>
    <row r="81" customFormat="false" ht="12.75" hidden="false" customHeight="false" outlineLevel="0" collapsed="false">
      <c r="A81" s="99" t="n">
        <f aca="false">MONTH(C81)</f>
        <v>9</v>
      </c>
      <c r="B81" s="1" t="n">
        <v>1</v>
      </c>
      <c r="C81" s="130" t="n">
        <f aca="false">DATE(YEAR(C80),MONTH(C80)+1,1)</f>
        <v>37865</v>
      </c>
      <c r="D81" s="139" t="n">
        <f aca="false">$G69*$B81</f>
        <v>3487416.66666667</v>
      </c>
      <c r="E81" s="132"/>
      <c r="F81" s="132" t="n">
        <f aca="false">VLOOKUP($C81,'Power Curve'!$D$8:$AX$282,44)</f>
        <v>0</v>
      </c>
      <c r="G81" s="140" t="n">
        <f aca="false">SUM(D81:F81)</f>
        <v>3487416.66666667</v>
      </c>
      <c r="H81" s="139" t="n">
        <v>520000</v>
      </c>
      <c r="I81" s="132" t="n">
        <v>1200000</v>
      </c>
      <c r="J81" s="132" t="n">
        <v>375000</v>
      </c>
      <c r="K81" s="144" t="n">
        <v>300000</v>
      </c>
      <c r="L81" s="132" t="n">
        <v>750000</v>
      </c>
      <c r="M81" s="132" t="n">
        <v>300000</v>
      </c>
      <c r="N81" s="141" t="n">
        <v>120000</v>
      </c>
      <c r="O81" s="133" t="n">
        <f aca="false">SUM(H81:N81)</f>
        <v>3565000</v>
      </c>
      <c r="P81" s="132" t="n">
        <v>350000</v>
      </c>
      <c r="Q81" s="141" t="e">
        <f aca="false">VLOOKUP($C81,'Power Curve'!$D$8:$DU$282,121)+VLOOKUP($C81,'Power Curve'!$D$8:$FD$282,141)</f>
        <v>#N/A</v>
      </c>
      <c r="R81" s="25" t="e">
        <f aca="false">O81-(P81+Q81)</f>
        <v>#N/A</v>
      </c>
      <c r="S81" s="142" t="e">
        <f aca="false">$R81-$G81</f>
        <v>#N/A</v>
      </c>
      <c r="T81" s="129" t="e">
        <f aca="false">1*(+S81*AA81)</f>
        <v>#N/A</v>
      </c>
      <c r="AA81" s="83" t="n">
        <f aca="false">EOMONTH(C81,0)-C81+1</f>
        <v>30</v>
      </c>
      <c r="AC81" s="0"/>
    </row>
    <row r="82" customFormat="false" ht="13.5" hidden="false" customHeight="false" outlineLevel="0" collapsed="false">
      <c r="A82" s="99" t="n">
        <f aca="false">MONTH(C82)</f>
        <v>10</v>
      </c>
      <c r="B82" s="1" t="n">
        <v>1</v>
      </c>
      <c r="C82" s="130" t="n">
        <f aca="false">DATE(YEAR(C81),MONTH(C81)+1,1)</f>
        <v>37895</v>
      </c>
      <c r="D82" s="139" t="n">
        <f aca="false">$G70*$B82</f>
        <v>3197950.64516129</v>
      </c>
      <c r="E82" s="132"/>
      <c r="F82" s="132" t="n">
        <f aca="false">VLOOKUP($C82,'Power Curve'!$D$8:$AX$282,44)</f>
        <v>0</v>
      </c>
      <c r="G82" s="140" t="n">
        <f aca="false">SUM(D82:F82)</f>
        <v>3197950.64516129</v>
      </c>
      <c r="H82" s="139" t="n">
        <v>520000</v>
      </c>
      <c r="I82" s="132" t="n">
        <v>1200000</v>
      </c>
      <c r="J82" s="132" t="n">
        <v>375000</v>
      </c>
      <c r="K82" s="144" t="n">
        <v>300000</v>
      </c>
      <c r="L82" s="132" t="n">
        <v>750000</v>
      </c>
      <c r="M82" s="132" t="n">
        <v>300000</v>
      </c>
      <c r="N82" s="141" t="n">
        <v>120000</v>
      </c>
      <c r="O82" s="133" t="n">
        <f aca="false">SUM(H82:N82)</f>
        <v>3565000</v>
      </c>
      <c r="P82" s="132" t="n">
        <v>350000</v>
      </c>
      <c r="Q82" s="141" t="e">
        <f aca="false">VLOOKUP($C82,'Power Curve'!$D$8:$DU$282,121)+VLOOKUP($C82,'Power Curve'!$D$8:$FD$282,141)</f>
        <v>#N/A</v>
      </c>
      <c r="R82" s="25" t="e">
        <f aca="false">O82-(P82+Q82)</f>
        <v>#N/A</v>
      </c>
      <c r="S82" s="142" t="e">
        <f aca="false">$R82-$G82</f>
        <v>#N/A</v>
      </c>
      <c r="T82" s="129" t="e">
        <f aca="false">1*(+S82*AA82)</f>
        <v>#N/A</v>
      </c>
      <c r="AA82" s="83" t="n">
        <f aca="false">EOMONTH(C82,0)-C82+1</f>
        <v>31</v>
      </c>
      <c r="AC82" s="0"/>
    </row>
    <row r="83" customFormat="false" ht="12.75" hidden="false" customHeight="false" outlineLevel="0" collapsed="false">
      <c r="A83" s="99" t="n">
        <f aca="false">MONTH(C83)</f>
        <v>11</v>
      </c>
      <c r="B83" s="1" t="n">
        <v>1</v>
      </c>
      <c r="C83" s="134" t="n">
        <f aca="false">DATE(YEAR(C82),MONTH(C82)+1,1)</f>
        <v>37926</v>
      </c>
      <c r="D83" s="139" t="n">
        <f aca="false">$G71*$B83</f>
        <v>3614270</v>
      </c>
      <c r="E83" s="132"/>
      <c r="F83" s="132" t="n">
        <f aca="false">VLOOKUP($C83,'Power Curve'!$D$8:$AX$282,44)</f>
        <v>0</v>
      </c>
      <c r="G83" s="140" t="n">
        <f aca="false">SUM(D83:F83)</f>
        <v>3614270</v>
      </c>
      <c r="H83" s="139" t="n">
        <v>520000</v>
      </c>
      <c r="I83" s="132" t="n">
        <v>1200000</v>
      </c>
      <c r="J83" s="132" t="n">
        <v>375000</v>
      </c>
      <c r="K83" s="144" t="n">
        <v>150000</v>
      </c>
      <c r="L83" s="132" t="n">
        <v>750000</v>
      </c>
      <c r="M83" s="132" t="n">
        <v>300000</v>
      </c>
      <c r="N83" s="141" t="n">
        <v>120000</v>
      </c>
      <c r="O83" s="133" t="n">
        <f aca="false">SUM(H83:N83)</f>
        <v>3415000</v>
      </c>
      <c r="P83" s="132" t="n">
        <v>350000</v>
      </c>
      <c r="Q83" s="141" t="e">
        <f aca="false">VLOOKUP($C83,'Power Curve'!$D$8:$DU$282,121)+VLOOKUP($C83,'Power Curve'!$D$8:$FD$282,141)</f>
        <v>#N/A</v>
      </c>
      <c r="R83" s="25" t="e">
        <f aca="false">O83-(P83+Q83)</f>
        <v>#N/A</v>
      </c>
      <c r="S83" s="142" t="e">
        <f aca="false">$R83-$G83</f>
        <v>#N/A</v>
      </c>
      <c r="T83" s="129" t="e">
        <f aca="false">1*(+S83*AA83)</f>
        <v>#N/A</v>
      </c>
      <c r="AA83" s="83" t="n">
        <f aca="false">EOMONTH(C83,0)-C83+1</f>
        <v>30</v>
      </c>
      <c r="AC83" s="0"/>
    </row>
    <row r="84" customFormat="false" ht="12.75" hidden="false" customHeight="false" outlineLevel="0" collapsed="false">
      <c r="A84" s="99" t="n">
        <f aca="false">MONTH(C84)</f>
        <v>12</v>
      </c>
      <c r="B84" s="1" t="n">
        <v>1</v>
      </c>
      <c r="C84" s="130" t="n">
        <f aca="false">DATE(YEAR(C83),MONTH(C83)+1,1)</f>
        <v>37956</v>
      </c>
      <c r="D84" s="139" t="n">
        <f aca="false">$G72*$B84</f>
        <v>3536687.74193548</v>
      </c>
      <c r="E84" s="132"/>
      <c r="F84" s="132" t="n">
        <f aca="false">VLOOKUP($C84,'Power Curve'!$D$8:$AX$282,44)</f>
        <v>0</v>
      </c>
      <c r="G84" s="140" t="n">
        <f aca="false">SUM(D84:F84)</f>
        <v>3536687.74193548</v>
      </c>
      <c r="H84" s="139" t="n">
        <v>520000</v>
      </c>
      <c r="I84" s="132" t="n">
        <v>1200000</v>
      </c>
      <c r="J84" s="132" t="n">
        <v>375000</v>
      </c>
      <c r="K84" s="144" t="n">
        <v>150000</v>
      </c>
      <c r="L84" s="132" t="n">
        <v>750000</v>
      </c>
      <c r="M84" s="132" t="n">
        <v>300000</v>
      </c>
      <c r="N84" s="141" t="n">
        <v>120000</v>
      </c>
      <c r="O84" s="133" t="n">
        <f aca="false">SUM(H84:N84)</f>
        <v>3415000</v>
      </c>
      <c r="P84" s="132" t="n">
        <v>350000</v>
      </c>
      <c r="Q84" s="141" t="e">
        <f aca="false">VLOOKUP($C84,'Power Curve'!$D$8:$DU$282,121)+VLOOKUP($C84,'Power Curve'!$D$8:$FD$282,141)</f>
        <v>#N/A</v>
      </c>
      <c r="R84" s="25" t="e">
        <f aca="false">O84-(P84+Q84)</f>
        <v>#N/A</v>
      </c>
      <c r="S84" s="142" t="e">
        <f aca="false">$R84-$G84</f>
        <v>#N/A</v>
      </c>
      <c r="T84" s="129" t="e">
        <f aca="false">1*(+S84*AA84)</f>
        <v>#N/A</v>
      </c>
      <c r="AA84" s="83" t="n">
        <f aca="false">EOMONTH(C84,0)-C84+1</f>
        <v>31</v>
      </c>
      <c r="AC84" s="0"/>
    </row>
    <row r="85" customFormat="false" ht="12.75" hidden="false" customHeight="false" outlineLevel="0" collapsed="false">
      <c r="A85" s="99" t="n">
        <f aca="false">MONTH(C85)</f>
        <v>1</v>
      </c>
      <c r="B85" s="1" t="n">
        <v>1</v>
      </c>
      <c r="C85" s="130" t="n">
        <f aca="false">DATE(YEAR(C84),MONTH(C84)+1,1)</f>
        <v>37987</v>
      </c>
      <c r="D85" s="139" t="n">
        <f aca="false">$G73*$B85</f>
        <v>4017188.38709677</v>
      </c>
      <c r="E85" s="132"/>
      <c r="F85" s="132" t="e">
        <f aca="false">VLOOKUP($C85,'Power Curve'!$D$8:$AX$282,44)</f>
        <v>#N/A</v>
      </c>
      <c r="G85" s="140" t="e">
        <f aca="false">SUM(D85:F85)</f>
        <v>#N/A</v>
      </c>
      <c r="H85" s="139" t="n">
        <v>520000</v>
      </c>
      <c r="I85" s="132" t="n">
        <v>1200000</v>
      </c>
      <c r="J85" s="132" t="n">
        <v>375000</v>
      </c>
      <c r="K85" s="144" t="n">
        <v>150000</v>
      </c>
      <c r="L85" s="132" t="n">
        <v>750000</v>
      </c>
      <c r="M85" s="132" t="n">
        <v>300000</v>
      </c>
      <c r="N85" s="141" t="n">
        <v>120000</v>
      </c>
      <c r="O85" s="133" t="n">
        <f aca="false">SUM(H85:N85)</f>
        <v>3415000</v>
      </c>
      <c r="P85" s="132" t="n">
        <v>350000</v>
      </c>
      <c r="Q85" s="141" t="e">
        <f aca="false">VLOOKUP($C85,'Power Curve'!$D$8:$DU$282,121)+VLOOKUP($C85,'Power Curve'!$D$8:$FD$282,141)</f>
        <v>#N/A</v>
      </c>
      <c r="R85" s="25" t="e">
        <f aca="false">O85-(P85+Q85)</f>
        <v>#N/A</v>
      </c>
      <c r="S85" s="142" t="e">
        <f aca="false">$R85-$G85</f>
        <v>#N/A</v>
      </c>
      <c r="T85" s="129" t="e">
        <f aca="false">1*(+S85*AA85)</f>
        <v>#N/A</v>
      </c>
      <c r="AA85" s="83" t="n">
        <f aca="false">EOMONTH(C85,0)-C85+1</f>
        <v>31</v>
      </c>
      <c r="AC85" s="0"/>
    </row>
    <row r="86" customFormat="false" ht="12.75" hidden="false" customHeight="false" outlineLevel="0" collapsed="false">
      <c r="A86" s="99" t="n">
        <f aca="false">MONTH(C86)</f>
        <v>2</v>
      </c>
      <c r="B86" s="1" t="n">
        <v>1</v>
      </c>
      <c r="C86" s="130" t="n">
        <f aca="false">DATE(YEAR(C85),MONTH(C85)+1,1)</f>
        <v>38018</v>
      </c>
      <c r="D86" s="139" t="n">
        <f aca="false">$G74*$B86</f>
        <v>3561531.72413793</v>
      </c>
      <c r="E86" s="132"/>
      <c r="F86" s="132" t="e">
        <f aca="false">VLOOKUP($C86,'Power Curve'!$D$8:$AX$282,44)</f>
        <v>#N/A</v>
      </c>
      <c r="G86" s="140" t="e">
        <f aca="false">SUM(D86:F86)</f>
        <v>#N/A</v>
      </c>
      <c r="H86" s="139" t="n">
        <v>520000</v>
      </c>
      <c r="I86" s="132" t="n">
        <v>1200000</v>
      </c>
      <c r="J86" s="132" t="n">
        <v>375000</v>
      </c>
      <c r="K86" s="144" t="n">
        <v>150000</v>
      </c>
      <c r="L86" s="132" t="n">
        <v>750000</v>
      </c>
      <c r="M86" s="132" t="n">
        <v>300000</v>
      </c>
      <c r="N86" s="141" t="n">
        <v>120000</v>
      </c>
      <c r="O86" s="133" t="n">
        <f aca="false">SUM(H86:N86)</f>
        <v>3415000</v>
      </c>
      <c r="P86" s="132" t="n">
        <v>350000</v>
      </c>
      <c r="Q86" s="141" t="e">
        <f aca="false">VLOOKUP($C86,'Power Curve'!$D$8:$DU$282,121)+VLOOKUP($C86,'Power Curve'!$D$8:$FD$282,141)</f>
        <v>#N/A</v>
      </c>
      <c r="R86" s="25" t="e">
        <f aca="false">O86-(P86+Q86)</f>
        <v>#N/A</v>
      </c>
      <c r="S86" s="142" t="e">
        <f aca="false">$R86-$G86</f>
        <v>#N/A</v>
      </c>
      <c r="T86" s="129" t="e">
        <f aca="false">1*(+S86*AA86)</f>
        <v>#N/A</v>
      </c>
      <c r="AA86" s="83" t="n">
        <f aca="false">EOMONTH(C86,0)-C86+1</f>
        <v>29</v>
      </c>
      <c r="AC86" s="0"/>
    </row>
    <row r="87" customFormat="false" ht="13.5" hidden="false" customHeight="false" outlineLevel="0" collapsed="false">
      <c r="A87" s="99" t="n">
        <f aca="false">MONTH(C87)</f>
        <v>3</v>
      </c>
      <c r="B87" s="1" t="n">
        <v>1</v>
      </c>
      <c r="C87" s="145" t="n">
        <f aca="false">DATE(YEAR(C86),MONTH(C86)+1,1)</f>
        <v>38047</v>
      </c>
      <c r="D87" s="146" t="n">
        <f aca="false">$G75*$B87</f>
        <v>3210115.48387097</v>
      </c>
      <c r="E87" s="147"/>
      <c r="F87" s="148" t="e">
        <f aca="false">VLOOKUP($C87,'Power Curve'!$D$8:$AX$282,44)</f>
        <v>#N/A</v>
      </c>
      <c r="G87" s="149" t="e">
        <f aca="false">SUM(D87:F87)</f>
        <v>#N/A</v>
      </c>
      <c r="H87" s="146" t="n">
        <v>520000</v>
      </c>
      <c r="I87" s="147" t="n">
        <v>1200000</v>
      </c>
      <c r="J87" s="147" t="n">
        <v>375000</v>
      </c>
      <c r="K87" s="150" t="n">
        <v>150000</v>
      </c>
      <c r="L87" s="147" t="n">
        <v>750000</v>
      </c>
      <c r="M87" s="147" t="n">
        <v>300000</v>
      </c>
      <c r="N87" s="148" t="n">
        <v>120000</v>
      </c>
      <c r="O87" s="151" t="n">
        <f aca="false">SUM(H87:N87)</f>
        <v>3415000</v>
      </c>
      <c r="P87" s="146" t="n">
        <v>350000</v>
      </c>
      <c r="Q87" s="141" t="e">
        <f aca="false">VLOOKUP($C87,'Power Curve'!$D$8:$DU$282,121)+VLOOKUP($C87,'Power Curve'!$D$8:$FD$282,141)</f>
        <v>#N/A</v>
      </c>
      <c r="R87" s="23" t="e">
        <f aca="false">O87-(P87+Q87)</f>
        <v>#N/A</v>
      </c>
      <c r="S87" s="152" t="e">
        <f aca="false">$R87-$G87</f>
        <v>#N/A</v>
      </c>
      <c r="T87" s="153" t="e">
        <f aca="false">1*(+S87*AA87)</f>
        <v>#N/A</v>
      </c>
      <c r="AA87" s="83" t="n">
        <f aca="false">EOMONTH(C87,0)-C87+1</f>
        <v>31</v>
      </c>
      <c r="AC87" s="0"/>
    </row>
    <row r="88" customFormat="false" ht="12.75" hidden="false" customHeight="false" outlineLevel="0" collapsed="false">
      <c r="C88" s="154"/>
      <c r="E88" s="132"/>
      <c r="F88" s="132"/>
    </row>
    <row r="89" customFormat="false" ht="12.75" hidden="false" customHeight="false" outlineLevel="0" collapsed="false">
      <c r="C89" s="154"/>
      <c r="E89" s="132"/>
      <c r="F89" s="132"/>
    </row>
    <row r="90" customFormat="false" ht="12.75" hidden="false" customHeight="false" outlineLevel="0" collapsed="false">
      <c r="C90" s="154"/>
      <c r="E90" s="132"/>
      <c r="F90" s="132"/>
    </row>
    <row r="91" customFormat="false" ht="12.75" hidden="false" customHeight="false" outlineLevel="0" collapsed="false">
      <c r="C91" s="154"/>
      <c r="E91" s="132"/>
      <c r="F91" s="132"/>
    </row>
    <row r="92" customFormat="false" ht="12.75" hidden="false" customHeight="false" outlineLevel="0" collapsed="false">
      <c r="C92" s="154"/>
    </row>
    <row r="93" customFormat="false" ht="12.75" hidden="false" customHeight="false" outlineLevel="0" collapsed="false">
      <c r="C93" s="154"/>
    </row>
    <row r="94" customFormat="false" ht="12.75" hidden="false" customHeight="false" outlineLevel="0" collapsed="false">
      <c r="C94" s="154"/>
    </row>
    <row r="95" customFormat="false" ht="12.75" hidden="false" customHeight="false" outlineLevel="0" collapsed="false">
      <c r="C95" s="154"/>
    </row>
    <row r="96" customFormat="false" ht="12.75" hidden="false" customHeight="false" outlineLevel="0" collapsed="false">
      <c r="C96" s="154"/>
    </row>
    <row r="97" customFormat="false" ht="12.75" hidden="false" customHeight="false" outlineLevel="0" collapsed="false">
      <c r="C97" s="154"/>
    </row>
    <row r="98" customFormat="false" ht="12.75" hidden="false" customHeight="false" outlineLevel="0" collapsed="false">
      <c r="C98" s="154"/>
    </row>
    <row r="99" customFormat="false" ht="12.75" hidden="false" customHeight="false" outlineLevel="0" collapsed="false">
      <c r="C99" s="154"/>
    </row>
    <row r="100" customFormat="false" ht="12.75" hidden="false" customHeight="false" outlineLevel="0" collapsed="false">
      <c r="C100" s="154"/>
    </row>
    <row r="101" customFormat="false" ht="12.75" hidden="false" customHeight="false" outlineLevel="0" collapsed="false">
      <c r="C101" s="154"/>
    </row>
    <row r="102" customFormat="false" ht="12.75" hidden="false" customHeight="false" outlineLevel="0" collapsed="false">
      <c r="C102" s="154"/>
    </row>
    <row r="103" customFormat="false" ht="12.75" hidden="false" customHeight="false" outlineLevel="0" collapsed="false">
      <c r="C103" s="154"/>
    </row>
    <row r="104" customFormat="false" ht="12.75" hidden="false" customHeight="false" outlineLevel="0" collapsed="false">
      <c r="C104" s="154"/>
    </row>
    <row r="105" customFormat="false" ht="12.75" hidden="false" customHeight="false" outlineLevel="0" collapsed="false">
      <c r="C105" s="154"/>
    </row>
    <row r="106" customFormat="false" ht="12.75" hidden="false" customHeight="false" outlineLevel="0" collapsed="false">
      <c r="C106" s="154"/>
    </row>
    <row r="107" customFormat="false" ht="12.75" hidden="false" customHeight="false" outlineLevel="0" collapsed="false">
      <c r="C107" s="154"/>
    </row>
    <row r="108" customFormat="false" ht="12.75" hidden="false" customHeight="false" outlineLevel="0" collapsed="false">
      <c r="C108" s="154"/>
    </row>
    <row r="109" customFormat="false" ht="12.75" hidden="false" customHeight="false" outlineLevel="0" collapsed="false">
      <c r="C109" s="154"/>
    </row>
    <row r="110" customFormat="false" ht="12.75" hidden="false" customHeight="false" outlineLevel="0" collapsed="false">
      <c r="C110" s="154"/>
    </row>
    <row r="111" customFormat="false" ht="12.75" hidden="false" customHeight="false" outlineLevel="0" collapsed="false">
      <c r="C111" s="154"/>
    </row>
    <row r="112" customFormat="false" ht="12.75" hidden="false" customHeight="false" outlineLevel="0" collapsed="false">
      <c r="C112" s="154"/>
    </row>
    <row r="113" customFormat="false" ht="12.75" hidden="false" customHeight="false" outlineLevel="0" collapsed="false">
      <c r="C113" s="154"/>
    </row>
    <row r="114" customFormat="false" ht="12.75" hidden="false" customHeight="false" outlineLevel="0" collapsed="false">
      <c r="C114" s="154"/>
    </row>
    <row r="115" customFormat="false" ht="12.75" hidden="false" customHeight="false" outlineLevel="0" collapsed="false">
      <c r="C115" s="154"/>
    </row>
    <row r="116" customFormat="false" ht="12.75" hidden="false" customHeight="false" outlineLevel="0" collapsed="false">
      <c r="C116" s="154"/>
    </row>
    <row r="117" customFormat="false" ht="12.75" hidden="false" customHeight="false" outlineLevel="0" collapsed="false">
      <c r="C117" s="154"/>
    </row>
    <row r="118" customFormat="false" ht="12.75" hidden="false" customHeight="false" outlineLevel="0" collapsed="false">
      <c r="C118" s="154"/>
    </row>
    <row r="119" customFormat="false" ht="12.75" hidden="false" customHeight="false" outlineLevel="0" collapsed="false">
      <c r="C119" s="154"/>
    </row>
    <row r="120" customFormat="false" ht="12.75" hidden="false" customHeight="false" outlineLevel="0" collapsed="false">
      <c r="C120" s="154"/>
    </row>
    <row r="121" customFormat="false" ht="12.75" hidden="false" customHeight="false" outlineLevel="0" collapsed="false">
      <c r="C121" s="154"/>
    </row>
    <row r="122" customFormat="false" ht="12.75" hidden="false" customHeight="false" outlineLevel="0" collapsed="false">
      <c r="C122" s="154"/>
    </row>
    <row r="123" customFormat="false" ht="12.75" hidden="false" customHeight="false" outlineLevel="0" collapsed="false">
      <c r="C123" s="154"/>
    </row>
    <row r="124" customFormat="false" ht="12.75" hidden="false" customHeight="false" outlineLevel="0" collapsed="false">
      <c r="C124" s="154"/>
    </row>
    <row r="125" customFormat="false" ht="12.75" hidden="false" customHeight="false" outlineLevel="0" collapsed="false">
      <c r="C125" s="154"/>
    </row>
    <row r="126" customFormat="false" ht="12.75" hidden="false" customHeight="false" outlineLevel="0" collapsed="false">
      <c r="C126" s="154"/>
    </row>
    <row r="127" customFormat="false" ht="12.75" hidden="false" customHeight="false" outlineLevel="0" collapsed="false">
      <c r="C127" s="154"/>
    </row>
    <row r="128" customFormat="false" ht="12.75" hidden="false" customHeight="false" outlineLevel="0" collapsed="false">
      <c r="C128" s="154"/>
    </row>
    <row r="129" customFormat="false" ht="12.75" hidden="false" customHeight="false" outlineLevel="0" collapsed="false">
      <c r="C129" s="154"/>
    </row>
    <row r="130" customFormat="false" ht="12.75" hidden="false" customHeight="false" outlineLevel="0" collapsed="false">
      <c r="C130" s="154"/>
    </row>
    <row r="131" customFormat="false" ht="12.75" hidden="false" customHeight="false" outlineLevel="0" collapsed="false">
      <c r="C131" s="154"/>
    </row>
    <row r="132" customFormat="false" ht="12.75" hidden="false" customHeight="false" outlineLevel="0" collapsed="false">
      <c r="C132" s="154"/>
    </row>
    <row r="133" customFormat="false" ht="12.75" hidden="false" customHeight="false" outlineLevel="0" collapsed="false">
      <c r="C133" s="154"/>
    </row>
    <row r="134" customFormat="false" ht="12.75" hidden="false" customHeight="false" outlineLevel="0" collapsed="false">
      <c r="C134" s="154"/>
    </row>
    <row r="135" customFormat="false" ht="12.75" hidden="false" customHeight="false" outlineLevel="0" collapsed="false">
      <c r="C135" s="154"/>
    </row>
    <row r="136" customFormat="false" ht="12.75" hidden="false" customHeight="false" outlineLevel="0" collapsed="false">
      <c r="C136" s="154"/>
    </row>
    <row r="137" customFormat="false" ht="12.75" hidden="false" customHeight="false" outlineLevel="0" collapsed="false">
      <c r="C137" s="154"/>
    </row>
    <row r="138" customFormat="false" ht="12.75" hidden="false" customHeight="false" outlineLevel="0" collapsed="false">
      <c r="C138" s="154"/>
    </row>
    <row r="139" customFormat="false" ht="12.75" hidden="false" customHeight="false" outlineLevel="0" collapsed="false">
      <c r="C139" s="154"/>
    </row>
    <row r="140" customFormat="false" ht="12.75" hidden="false" customHeight="false" outlineLevel="0" collapsed="false">
      <c r="C140" s="154"/>
    </row>
    <row r="141" customFormat="false" ht="12.75" hidden="false" customHeight="false" outlineLevel="0" collapsed="false">
      <c r="C141" s="154"/>
    </row>
    <row r="142" customFormat="false" ht="12.75" hidden="false" customHeight="false" outlineLevel="0" collapsed="false">
      <c r="C142" s="154"/>
    </row>
    <row r="143" customFormat="false" ht="12.75" hidden="false" customHeight="false" outlineLevel="0" collapsed="false">
      <c r="C143" s="154"/>
    </row>
    <row r="144" customFormat="false" ht="12.75" hidden="false" customHeight="false" outlineLevel="0" collapsed="false">
      <c r="C144" s="154"/>
    </row>
    <row r="145" customFormat="false" ht="12.75" hidden="false" customHeight="false" outlineLevel="0" collapsed="false">
      <c r="C145" s="154"/>
    </row>
    <row r="146" customFormat="false" ht="12.75" hidden="false" customHeight="false" outlineLevel="0" collapsed="false">
      <c r="C146" s="154"/>
    </row>
    <row r="147" customFormat="false" ht="12.75" hidden="false" customHeight="false" outlineLevel="0" collapsed="false">
      <c r="C147" s="154"/>
    </row>
    <row r="148" customFormat="false" ht="12.75" hidden="false" customHeight="false" outlineLevel="0" collapsed="false">
      <c r="C148" s="154"/>
    </row>
    <row r="149" customFormat="false" ht="12.75" hidden="false" customHeight="false" outlineLevel="0" collapsed="false">
      <c r="C149" s="154"/>
    </row>
    <row r="150" customFormat="false" ht="12.75" hidden="false" customHeight="false" outlineLevel="0" collapsed="false">
      <c r="C150" s="154"/>
    </row>
    <row r="151" customFormat="false" ht="12.75" hidden="false" customHeight="false" outlineLevel="0" collapsed="false">
      <c r="C151" s="154"/>
    </row>
    <row r="152" customFormat="false" ht="12.75" hidden="false" customHeight="false" outlineLevel="0" collapsed="false">
      <c r="C152" s="154"/>
    </row>
    <row r="153" customFormat="false" ht="12.75" hidden="false" customHeight="false" outlineLevel="0" collapsed="false">
      <c r="C153" s="154"/>
    </row>
    <row r="154" customFormat="false" ht="12.75" hidden="false" customHeight="false" outlineLevel="0" collapsed="false">
      <c r="C154" s="154"/>
    </row>
    <row r="155" customFormat="false" ht="12.75" hidden="false" customHeight="false" outlineLevel="0" collapsed="false">
      <c r="C155" s="154"/>
    </row>
    <row r="156" customFormat="false" ht="12.75" hidden="false" customHeight="false" outlineLevel="0" collapsed="false">
      <c r="C156" s="154"/>
    </row>
    <row r="157" customFormat="false" ht="12.75" hidden="false" customHeight="false" outlineLevel="0" collapsed="false">
      <c r="C157" s="154"/>
    </row>
    <row r="158" customFormat="false" ht="12.75" hidden="false" customHeight="false" outlineLevel="0" collapsed="false">
      <c r="C158" s="154"/>
    </row>
    <row r="159" customFormat="false" ht="12.75" hidden="false" customHeight="false" outlineLevel="0" collapsed="false">
      <c r="C159" s="154"/>
    </row>
    <row r="160" customFormat="false" ht="12.75" hidden="false" customHeight="false" outlineLevel="0" collapsed="false">
      <c r="C160" s="154"/>
    </row>
    <row r="161" customFormat="false" ht="12.75" hidden="false" customHeight="false" outlineLevel="0" collapsed="false">
      <c r="C161" s="154"/>
    </row>
    <row r="162" customFormat="false" ht="12.75" hidden="false" customHeight="false" outlineLevel="0" collapsed="false">
      <c r="C162" s="154"/>
    </row>
    <row r="163" customFormat="false" ht="12.75" hidden="false" customHeight="false" outlineLevel="0" collapsed="false">
      <c r="C163" s="154"/>
    </row>
    <row r="164" customFormat="false" ht="12.75" hidden="false" customHeight="false" outlineLevel="0" collapsed="false">
      <c r="C164" s="154"/>
    </row>
    <row r="165" customFormat="false" ht="12.75" hidden="false" customHeight="false" outlineLevel="0" collapsed="false">
      <c r="C165" s="154"/>
    </row>
    <row r="166" customFormat="false" ht="12.75" hidden="false" customHeight="false" outlineLevel="0" collapsed="false">
      <c r="C166" s="154"/>
    </row>
    <row r="167" customFormat="false" ht="12.75" hidden="false" customHeight="false" outlineLevel="0" collapsed="false">
      <c r="C167" s="154"/>
    </row>
    <row r="168" customFormat="false" ht="12.75" hidden="false" customHeight="false" outlineLevel="0" collapsed="false">
      <c r="C168" s="154"/>
    </row>
    <row r="169" customFormat="false" ht="12.75" hidden="false" customHeight="false" outlineLevel="0" collapsed="false">
      <c r="C169" s="154"/>
    </row>
    <row r="170" customFormat="false" ht="12.75" hidden="false" customHeight="false" outlineLevel="0" collapsed="false">
      <c r="C170" s="154"/>
    </row>
    <row r="171" customFormat="false" ht="12.75" hidden="false" customHeight="false" outlineLevel="0" collapsed="false">
      <c r="C171" s="154"/>
    </row>
    <row r="172" customFormat="false" ht="12.75" hidden="false" customHeight="false" outlineLevel="0" collapsed="false">
      <c r="C172" s="154"/>
    </row>
    <row r="173" customFormat="false" ht="12.75" hidden="false" customHeight="false" outlineLevel="0" collapsed="false">
      <c r="C173" s="154"/>
    </row>
    <row r="174" customFormat="false" ht="12.75" hidden="false" customHeight="false" outlineLevel="0" collapsed="false">
      <c r="C174" s="154"/>
    </row>
    <row r="175" customFormat="false" ht="12.75" hidden="false" customHeight="false" outlineLevel="0" collapsed="false">
      <c r="C175" s="154"/>
    </row>
    <row r="176" customFormat="false" ht="12.75" hidden="false" customHeight="false" outlineLevel="0" collapsed="false">
      <c r="C176" s="154"/>
    </row>
    <row r="177" customFormat="false" ht="12.75" hidden="false" customHeight="false" outlineLevel="0" collapsed="false">
      <c r="C177" s="154"/>
    </row>
    <row r="178" customFormat="false" ht="12.75" hidden="false" customHeight="false" outlineLevel="0" collapsed="false">
      <c r="C178" s="154"/>
    </row>
    <row r="179" customFormat="false" ht="12.75" hidden="false" customHeight="false" outlineLevel="0" collapsed="false">
      <c r="C179" s="154"/>
    </row>
    <row r="180" customFormat="false" ht="12.75" hidden="false" customHeight="false" outlineLevel="0" collapsed="false">
      <c r="C180" s="154"/>
    </row>
    <row r="181" customFormat="false" ht="12.75" hidden="false" customHeight="false" outlineLevel="0" collapsed="false">
      <c r="C181" s="154"/>
    </row>
    <row r="182" customFormat="false" ht="12.75" hidden="false" customHeight="false" outlineLevel="0" collapsed="false">
      <c r="C182" s="154"/>
    </row>
    <row r="183" customFormat="false" ht="12.75" hidden="false" customHeight="false" outlineLevel="0" collapsed="false">
      <c r="C183" s="154"/>
    </row>
    <row r="184" customFormat="false" ht="12.75" hidden="false" customHeight="false" outlineLevel="0" collapsed="false">
      <c r="C184" s="154"/>
    </row>
    <row r="185" customFormat="false" ht="12.75" hidden="false" customHeight="false" outlineLevel="0" collapsed="false">
      <c r="C185" s="154"/>
    </row>
    <row r="186" customFormat="false" ht="12.75" hidden="false" customHeight="false" outlineLevel="0" collapsed="false">
      <c r="C186" s="154"/>
    </row>
    <row r="187" customFormat="false" ht="12.75" hidden="false" customHeight="false" outlineLevel="0" collapsed="false">
      <c r="C187" s="154"/>
    </row>
    <row r="188" customFormat="false" ht="12.75" hidden="false" customHeight="false" outlineLevel="0" collapsed="false">
      <c r="C188" s="154"/>
    </row>
    <row r="189" customFormat="false" ht="12.75" hidden="false" customHeight="false" outlineLevel="0" collapsed="false">
      <c r="C189" s="154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E3" colorId="64" zoomScale="100" zoomScaleNormal="100" zoomScalePageLayoutView="100" workbookViewId="0">
      <selection pane="topLeft" activeCell="P19" activeCellId="0" sqref="P1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0" width="11.28"/>
    <col collapsed="false" customWidth="false" hidden="false" outlineLevel="0" max="7" min="7" style="70" width="9.14"/>
    <col collapsed="false" customWidth="true" hidden="false" outlineLevel="0" max="8" min="8" style="70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57</v>
      </c>
      <c r="I1" s="10"/>
      <c r="J1" s="155" t="n">
        <v>16</v>
      </c>
    </row>
    <row r="2" customFormat="false" ht="12" hidden="false" customHeight="false" outlineLevel="0" collapsed="false">
      <c r="G2" s="156" t="n">
        <v>7500</v>
      </c>
      <c r="H2" s="157" t="s">
        <v>58</v>
      </c>
      <c r="I2" s="157"/>
      <c r="J2" s="157"/>
    </row>
    <row r="3" customFormat="false" ht="12" hidden="false" customHeight="false" outlineLevel="0" collapsed="false">
      <c r="A3" s="55"/>
      <c r="B3" s="50" t="s">
        <v>59</v>
      </c>
      <c r="C3" s="50" t="s">
        <v>60</v>
      </c>
      <c r="D3" s="55" t="s">
        <v>61</v>
      </c>
      <c r="E3" s="55" t="s">
        <v>62</v>
      </c>
      <c r="F3" s="158" t="s">
        <v>63</v>
      </c>
      <c r="G3" s="158" t="s">
        <v>64</v>
      </c>
      <c r="H3" s="159" t="n">
        <v>0.9</v>
      </c>
      <c r="I3" s="160" t="n">
        <v>0.6</v>
      </c>
      <c r="J3" s="160" t="n">
        <v>0.5</v>
      </c>
      <c r="K3" s="55"/>
      <c r="L3" s="55"/>
      <c r="M3" s="55"/>
      <c r="N3" s="55" t="s">
        <v>65</v>
      </c>
      <c r="O3" s="161" t="n">
        <f aca="false">+I3</f>
        <v>0.6</v>
      </c>
      <c r="P3" s="162"/>
      <c r="Q3" s="162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66</v>
      </c>
      <c r="C4" s="163" t="s">
        <v>67</v>
      </c>
      <c r="D4" s="164" t="s">
        <v>68</v>
      </c>
      <c r="E4" s="165" t="n">
        <v>37073</v>
      </c>
      <c r="F4" s="17" t="n">
        <v>500</v>
      </c>
      <c r="G4" s="166" t="n">
        <f aca="false">$G$2</f>
        <v>7500</v>
      </c>
      <c r="H4" s="167" t="n">
        <f aca="false">($F$4*$G$4*$H$3*$J$1)/1000</f>
        <v>54000</v>
      </c>
      <c r="I4" s="168" t="n">
        <f aca="false">($F4*$G$4*$I$3*$J$1)/1000</f>
        <v>36000</v>
      </c>
      <c r="J4" s="169" t="n">
        <f aca="false">($F4*$G$4*$J$3*$J$1)/1000</f>
        <v>30000</v>
      </c>
      <c r="K4" s="170" t="s">
        <v>69</v>
      </c>
      <c r="L4" s="171"/>
      <c r="M4" s="172" t="s">
        <v>70</v>
      </c>
      <c r="N4" s="172" t="s">
        <v>71</v>
      </c>
      <c r="O4" s="81" t="s">
        <v>67</v>
      </c>
      <c r="P4" s="172" t="s">
        <v>72</v>
      </c>
      <c r="Q4" s="82" t="s">
        <v>73</v>
      </c>
    </row>
    <row r="5" customFormat="false" ht="11.25" hidden="false" customHeight="false" outlineLevel="0" collapsed="false">
      <c r="B5" s="1" t="s">
        <v>66</v>
      </c>
      <c r="C5" s="163" t="s">
        <v>67</v>
      </c>
      <c r="D5" s="173" t="s">
        <v>74</v>
      </c>
      <c r="E5" s="174" t="n">
        <v>37043</v>
      </c>
      <c r="F5" s="10" t="n">
        <v>500</v>
      </c>
      <c r="G5" s="175" t="n">
        <f aca="false">$G$2</f>
        <v>7500</v>
      </c>
      <c r="H5" s="176" t="n">
        <f aca="false">(F5*G5*$H$3*$J$1)/1000</f>
        <v>54000</v>
      </c>
      <c r="I5" s="177" t="n">
        <f aca="false">($F5*$G$4*$I$3*$J$1)/1000</f>
        <v>36000</v>
      </c>
      <c r="J5" s="178" t="n">
        <f aca="false">($F5*$G$4*$J$3*$J$1)/1000</f>
        <v>30000</v>
      </c>
      <c r="K5" s="170"/>
      <c r="L5" s="179" t="s">
        <v>75</v>
      </c>
      <c r="M5" s="167" t="n">
        <v>0</v>
      </c>
      <c r="N5" s="168" t="n">
        <v>0</v>
      </c>
      <c r="O5" s="17" t="n">
        <v>0</v>
      </c>
      <c r="P5" s="168" t="n">
        <v>0</v>
      </c>
      <c r="Q5" s="84" t="n">
        <v>0</v>
      </c>
    </row>
    <row r="6" customFormat="false" ht="12" hidden="false" customHeight="false" outlineLevel="0" collapsed="false">
      <c r="A6" s="1" t="s">
        <v>76</v>
      </c>
      <c r="B6" s="1" t="s">
        <v>77</v>
      </c>
      <c r="C6" s="163" t="s">
        <v>71</v>
      </c>
      <c r="D6" s="173" t="s">
        <v>78</v>
      </c>
      <c r="E6" s="174" t="n">
        <v>37104</v>
      </c>
      <c r="F6" s="10" t="n">
        <v>1048</v>
      </c>
      <c r="G6" s="175" t="n">
        <f aca="false">$G$2</f>
        <v>7500</v>
      </c>
      <c r="H6" s="176" t="n">
        <f aca="false">(F6*G6*$H$3*$J$1)/1000</f>
        <v>113184</v>
      </c>
      <c r="I6" s="177" t="n">
        <f aca="false">($F6*$G$4*$I$3*$J$1)/1000</f>
        <v>75456</v>
      </c>
      <c r="J6" s="178" t="n">
        <f aca="false">($F6*$G$4*$J$3*$J$1)/1000</f>
        <v>62880</v>
      </c>
      <c r="K6" s="170"/>
      <c r="L6" s="180" t="s">
        <v>79</v>
      </c>
      <c r="M6" s="176" t="n">
        <v>0</v>
      </c>
      <c r="N6" s="177" t="n">
        <v>0</v>
      </c>
      <c r="O6" s="10" t="n">
        <f aca="false">+I5</f>
        <v>36000</v>
      </c>
      <c r="P6" s="177" t="n">
        <f aca="false">+I45+I46+I47</f>
        <v>117000</v>
      </c>
      <c r="Q6" s="85" t="n">
        <f aca="false">+I29+I31</f>
        <v>27720</v>
      </c>
    </row>
    <row r="7" customFormat="false" ht="12" hidden="false" customHeight="false" outlineLevel="0" collapsed="false">
      <c r="C7" s="163"/>
      <c r="D7" s="181" t="s">
        <v>80</v>
      </c>
      <c r="E7" s="182"/>
      <c r="F7" s="61"/>
      <c r="G7" s="183"/>
      <c r="H7" s="184" t="n">
        <f aca="false">SUM(H4:H6)</f>
        <v>221184</v>
      </c>
      <c r="I7" s="184" t="n">
        <f aca="false">SUM(I4:I6)</f>
        <v>147456</v>
      </c>
      <c r="J7" s="185" t="n">
        <f aca="false">SUM(J4:J6)</f>
        <v>122880</v>
      </c>
      <c r="K7" s="170"/>
      <c r="L7" s="180" t="s">
        <v>81</v>
      </c>
      <c r="M7" s="176" t="n">
        <v>0</v>
      </c>
      <c r="N7" s="177" t="n">
        <f aca="false">+I6</f>
        <v>75456</v>
      </c>
      <c r="O7" s="10" t="n">
        <f aca="false">+I4</f>
        <v>36000</v>
      </c>
      <c r="P7" s="177" t="n">
        <f aca="false">+I48</f>
        <v>5040</v>
      </c>
      <c r="Q7" s="85" t="n">
        <v>0</v>
      </c>
    </row>
    <row r="8" customFormat="false" ht="12" hidden="false" customHeight="false" outlineLevel="0" collapsed="false">
      <c r="B8" s="1" t="s">
        <v>66</v>
      </c>
      <c r="C8" s="163" t="s">
        <v>67</v>
      </c>
      <c r="D8" s="173" t="s">
        <v>82</v>
      </c>
      <c r="E8" s="174" t="n">
        <v>37438</v>
      </c>
      <c r="F8" s="10" t="n">
        <v>880</v>
      </c>
      <c r="G8" s="175" t="n">
        <f aca="false">$G$2</f>
        <v>7500</v>
      </c>
      <c r="H8" s="176" t="n">
        <f aca="false">(F8*G8*$H$3*$J$1)/1000</f>
        <v>95040</v>
      </c>
      <c r="I8" s="177" t="n">
        <f aca="false">($F8*$G$4*$I$3*$J$1)/1000</f>
        <v>63360</v>
      </c>
      <c r="J8" s="178" t="n">
        <f aca="false">($F8*$G$4*$J$3*$J$1)/1000</f>
        <v>52800</v>
      </c>
      <c r="K8" s="170"/>
      <c r="L8" s="180" t="s">
        <v>83</v>
      </c>
      <c r="M8" s="186" t="n">
        <v>0</v>
      </c>
      <c r="N8" s="187" t="n">
        <v>0</v>
      </c>
      <c r="O8" s="22" t="n">
        <v>0</v>
      </c>
      <c r="P8" s="187" t="n">
        <f aca="false">+I49</f>
        <v>36000</v>
      </c>
      <c r="Q8" s="88" t="n">
        <v>0</v>
      </c>
    </row>
    <row r="9" customFormat="false" ht="12" hidden="false" customHeight="false" outlineLevel="0" collapsed="false">
      <c r="B9" s="1" t="s">
        <v>84</v>
      </c>
      <c r="C9" s="163" t="s">
        <v>85</v>
      </c>
      <c r="D9" s="173" t="s">
        <v>86</v>
      </c>
      <c r="E9" s="174" t="n">
        <v>37622</v>
      </c>
      <c r="F9" s="10" t="n">
        <v>880</v>
      </c>
      <c r="G9" s="175" t="n">
        <f aca="false">$G$2</f>
        <v>7500</v>
      </c>
      <c r="H9" s="176" t="n">
        <f aca="false">(F9*G9*$H$3*$J$1)/1000</f>
        <v>95040</v>
      </c>
      <c r="I9" s="177" t="n">
        <f aca="false">($F9*$G$4*$I$3*$J$1)/1000</f>
        <v>63360</v>
      </c>
      <c r="J9" s="178" t="n">
        <f aca="false">($F9*$G$4*$J$3*$J$1)/1000</f>
        <v>52800</v>
      </c>
      <c r="K9" s="170"/>
      <c r="L9" s="188" t="s">
        <v>87</v>
      </c>
      <c r="M9" s="189" t="n">
        <f aca="false">SUM(M5:M8)</f>
        <v>0</v>
      </c>
      <c r="N9" s="190" t="n">
        <f aca="false">SUM(N5:N8)</f>
        <v>75456</v>
      </c>
      <c r="O9" s="191" t="n">
        <f aca="false">SUM(O5:O8)</f>
        <v>72000</v>
      </c>
      <c r="P9" s="190" t="n">
        <f aca="false">SUM(P5:P8)</f>
        <v>158040</v>
      </c>
      <c r="Q9" s="192" t="n">
        <f aca="false">SUM(Q5:Q8)</f>
        <v>27720</v>
      </c>
    </row>
    <row r="10" customFormat="false" ht="12" hidden="false" customHeight="false" outlineLevel="0" collapsed="false">
      <c r="C10" s="163"/>
      <c r="D10" s="193" t="s">
        <v>88</v>
      </c>
      <c r="E10" s="194"/>
      <c r="F10" s="195"/>
      <c r="G10" s="196"/>
      <c r="H10" s="197" t="n">
        <f aca="false">SUM(H8:H9)</f>
        <v>190080</v>
      </c>
      <c r="I10" s="197" t="n">
        <f aca="false">SUM(I8:I9)</f>
        <v>126720</v>
      </c>
      <c r="J10" s="198" t="n">
        <f aca="false">SUM(J8:J9)</f>
        <v>105600</v>
      </c>
      <c r="K10" s="170"/>
      <c r="L10" s="180" t="s">
        <v>89</v>
      </c>
      <c r="M10" s="167" t="n">
        <v>0</v>
      </c>
      <c r="N10" s="168" t="n">
        <v>0</v>
      </c>
      <c r="O10" s="17" t="n">
        <v>0</v>
      </c>
      <c r="P10" s="168" t="n">
        <v>0</v>
      </c>
      <c r="Q10" s="84" t="n">
        <v>0</v>
      </c>
    </row>
    <row r="11" customFormat="false" ht="12" hidden="false" customHeight="false" outlineLevel="0" collapsed="false">
      <c r="C11" s="163"/>
      <c r="D11" s="181" t="s">
        <v>90</v>
      </c>
      <c r="E11" s="182"/>
      <c r="F11" s="61"/>
      <c r="G11" s="183"/>
      <c r="H11" s="199" t="n">
        <f aca="false">H7+H10</f>
        <v>411264</v>
      </c>
      <c r="I11" s="199" t="n">
        <f aca="false">I7+I10</f>
        <v>274176</v>
      </c>
      <c r="J11" s="62" t="n">
        <f aca="false">J7+J10</f>
        <v>228480</v>
      </c>
      <c r="L11" s="180" t="s">
        <v>91</v>
      </c>
      <c r="M11" s="176" t="n">
        <v>0</v>
      </c>
      <c r="N11" s="177" t="n">
        <v>0</v>
      </c>
      <c r="O11" s="10" t="n">
        <v>0</v>
      </c>
      <c r="P11" s="177" t="n">
        <f aca="false">+I52</f>
        <v>18000</v>
      </c>
      <c r="Q11" s="85" t="n">
        <f aca="false">+I33</f>
        <v>10800</v>
      </c>
    </row>
    <row r="12" customFormat="false" ht="11.25" hidden="false" customHeight="true" outlineLevel="0" collapsed="false">
      <c r="B12" s="1" t="s">
        <v>77</v>
      </c>
      <c r="C12" s="163" t="s">
        <v>70</v>
      </c>
      <c r="D12" s="200" t="s">
        <v>92</v>
      </c>
      <c r="E12" s="174" t="n">
        <v>37500</v>
      </c>
      <c r="F12" s="10" t="n">
        <v>500</v>
      </c>
      <c r="G12" s="175" t="n">
        <f aca="false">$G$2</f>
        <v>7500</v>
      </c>
      <c r="H12" s="176" t="n">
        <f aca="false">(F12*G12*$H$3*$J$1)/1000</f>
        <v>54000</v>
      </c>
      <c r="I12" s="177" t="n">
        <f aca="false">($F12*$G$4*$I$3*$J$1)/1000</f>
        <v>36000</v>
      </c>
      <c r="J12" s="178" t="n">
        <f aca="false">($F12*$G$4*$J$3*$J$1)/1000</f>
        <v>30000</v>
      </c>
      <c r="K12" s="201" t="s">
        <v>93</v>
      </c>
      <c r="L12" s="180" t="s">
        <v>94</v>
      </c>
      <c r="M12" s="176" t="n">
        <f aca="false">+I12</f>
        <v>36000</v>
      </c>
      <c r="N12" s="177" t="n">
        <v>0</v>
      </c>
      <c r="O12" s="10" t="n">
        <f aca="false">+I8+I13</f>
        <v>141840</v>
      </c>
      <c r="P12" s="177" t="n">
        <f aca="false">+I51</f>
        <v>39600</v>
      </c>
      <c r="Q12" s="85" t="n">
        <v>0</v>
      </c>
    </row>
    <row r="13" customFormat="false" ht="12" hidden="false" customHeight="false" outlineLevel="0" collapsed="false">
      <c r="B13" s="1" t="s">
        <v>66</v>
      </c>
      <c r="C13" s="163" t="s">
        <v>67</v>
      </c>
      <c r="D13" s="200" t="s">
        <v>95</v>
      </c>
      <c r="E13" s="174" t="n">
        <v>37530</v>
      </c>
      <c r="F13" s="10" t="n">
        <v>1090</v>
      </c>
      <c r="G13" s="175" t="n">
        <f aca="false">$G$2</f>
        <v>7500</v>
      </c>
      <c r="H13" s="176" t="n">
        <f aca="false">(F13*G13*$H$3*$J$1)/1000</f>
        <v>117720</v>
      </c>
      <c r="I13" s="177" t="n">
        <f aca="false">($F13*$G$4*$I$3*$J$1)/1000</f>
        <v>78480</v>
      </c>
      <c r="J13" s="178" t="n">
        <f aca="false">($F13*$G$4*$J$3*$J$1)/1000</f>
        <v>65400</v>
      </c>
      <c r="K13" s="201"/>
      <c r="L13" s="180" t="s">
        <v>96</v>
      </c>
      <c r="M13" s="186" t="n">
        <f aca="false">+I14</f>
        <v>36720</v>
      </c>
      <c r="N13" s="187" t="n">
        <v>0</v>
      </c>
      <c r="O13" s="22" t="n">
        <v>0</v>
      </c>
      <c r="P13" s="187" t="n">
        <f aca="false">+I53</f>
        <v>144000</v>
      </c>
      <c r="Q13" s="88" t="n">
        <v>0</v>
      </c>
    </row>
    <row r="14" customFormat="false" ht="12" hidden="false" customHeight="false" outlineLevel="0" collapsed="false">
      <c r="B14" s="1" t="s">
        <v>84</v>
      </c>
      <c r="C14" s="163" t="s">
        <v>70</v>
      </c>
      <c r="D14" s="200" t="s">
        <v>97</v>
      </c>
      <c r="E14" s="174" t="n">
        <v>37561</v>
      </c>
      <c r="F14" s="10" t="n">
        <v>510</v>
      </c>
      <c r="G14" s="175" t="n">
        <f aca="false">$G$2</f>
        <v>7500</v>
      </c>
      <c r="H14" s="176" t="n">
        <f aca="false">(F14*G14*$H$3*$J$1)/1000</f>
        <v>55080</v>
      </c>
      <c r="I14" s="177" t="n">
        <f aca="false">($F14*$G$4*$I$3*$J$1)/1000</f>
        <v>36720</v>
      </c>
      <c r="J14" s="178" t="n">
        <f aca="false">($F14*$G$4*$J$3*$J$1)/1000</f>
        <v>30600</v>
      </c>
      <c r="K14" s="201"/>
      <c r="L14" s="188" t="s">
        <v>98</v>
      </c>
      <c r="M14" s="189" t="n">
        <f aca="false">SUM(M10:M13)</f>
        <v>72720</v>
      </c>
      <c r="N14" s="190" t="n">
        <f aca="false">SUM(N10:N13)</f>
        <v>0</v>
      </c>
      <c r="O14" s="191" t="n">
        <f aca="false">SUM(O10:O13)</f>
        <v>141840</v>
      </c>
      <c r="P14" s="190" t="n">
        <f aca="false">SUM(P10:P13)</f>
        <v>201600</v>
      </c>
      <c r="Q14" s="192" t="n">
        <f aca="false">SUM(Q10:Q13)</f>
        <v>10800</v>
      </c>
    </row>
    <row r="15" customFormat="false" ht="12" hidden="false" customHeight="false" outlineLevel="0" collapsed="false">
      <c r="C15" s="163"/>
      <c r="D15" s="181" t="s">
        <v>88</v>
      </c>
      <c r="E15" s="182"/>
      <c r="F15" s="61"/>
      <c r="G15" s="183"/>
      <c r="H15" s="199" t="n">
        <f aca="false">SUM(H12:H14)+H10</f>
        <v>416880</v>
      </c>
      <c r="I15" s="199" t="n">
        <f aca="false">SUM(I12:I14)+I10</f>
        <v>277920</v>
      </c>
      <c r="J15" s="62" t="n">
        <f aca="false">SUM(J12:J14)+J10</f>
        <v>231600</v>
      </c>
      <c r="K15" s="201"/>
      <c r="L15" s="180" t="s">
        <v>99</v>
      </c>
      <c r="M15" s="167" t="n">
        <f aca="false">+I17+I18</f>
        <v>66240</v>
      </c>
      <c r="N15" s="168" t="n">
        <v>0</v>
      </c>
      <c r="O15" s="17" t="n">
        <f aca="false">+I21</f>
        <v>36000</v>
      </c>
      <c r="P15" s="168" t="n">
        <f aca="false">+I9</f>
        <v>63360</v>
      </c>
      <c r="Q15" s="84" t="n">
        <f aca="false">+I35</f>
        <v>33120</v>
      </c>
    </row>
    <row r="16" customFormat="false" ht="11.25" hidden="false" customHeight="false" outlineLevel="0" collapsed="false">
      <c r="A16" s="1" t="s">
        <v>76</v>
      </c>
      <c r="B16" s="1" t="s">
        <v>77</v>
      </c>
      <c r="C16" s="163" t="s">
        <v>71</v>
      </c>
      <c r="D16" s="200" t="s">
        <v>100</v>
      </c>
      <c r="E16" s="174" t="n">
        <v>37773</v>
      </c>
      <c r="F16" s="10" t="n">
        <v>750</v>
      </c>
      <c r="G16" s="175" t="n">
        <f aca="false">$G$2</f>
        <v>7500</v>
      </c>
      <c r="H16" s="176" t="n">
        <f aca="false">(F16*G16*$H$3*$J$1)/1000</f>
        <v>81000</v>
      </c>
      <c r="I16" s="177" t="n">
        <f aca="false">($F16*$G$4*$I$3*$J$1)/1000</f>
        <v>54000</v>
      </c>
      <c r="J16" s="178" t="n">
        <f aca="false">($F16*$G$4*$J$3*$J$1)/1000</f>
        <v>45000</v>
      </c>
      <c r="K16" s="201"/>
      <c r="L16" s="180" t="s">
        <v>101</v>
      </c>
      <c r="M16" s="176" t="n">
        <f aca="false">+I20</f>
        <v>76032</v>
      </c>
      <c r="N16" s="177" t="n">
        <f aca="false">+I16</f>
        <v>54000</v>
      </c>
      <c r="O16" s="10" t="n">
        <f aca="false">+I19</f>
        <v>38160</v>
      </c>
      <c r="P16" s="177" t="n">
        <f aca="false">+I55+I56+I59</f>
        <v>182160</v>
      </c>
      <c r="Q16" s="85" t="n">
        <f aca="false">+I58</f>
        <v>36000</v>
      </c>
    </row>
    <row r="17" customFormat="false" ht="11.25" hidden="false" customHeight="false" outlineLevel="0" collapsed="false">
      <c r="B17" s="1" t="s">
        <v>84</v>
      </c>
      <c r="C17" s="163" t="s">
        <v>102</v>
      </c>
      <c r="D17" s="200" t="s">
        <v>103</v>
      </c>
      <c r="E17" s="174" t="n">
        <v>37681</v>
      </c>
      <c r="F17" s="10" t="n">
        <v>420</v>
      </c>
      <c r="G17" s="175" t="n">
        <f aca="false">$G$2</f>
        <v>7500</v>
      </c>
      <c r="H17" s="176" t="n">
        <f aca="false">(F17*G17*$H$3*$J$1)/1000</f>
        <v>45360</v>
      </c>
      <c r="I17" s="177" t="n">
        <f aca="false">($F17*$G$4*$I$3*$J$1)/1000</f>
        <v>30240</v>
      </c>
      <c r="J17" s="178" t="n">
        <f aca="false">($F17*$G$4*$J$3*$J$1)/1000</f>
        <v>25200</v>
      </c>
      <c r="K17" s="201"/>
      <c r="L17" s="180" t="s">
        <v>104</v>
      </c>
      <c r="M17" s="176" t="n">
        <v>0</v>
      </c>
      <c r="N17" s="177" t="n">
        <v>0</v>
      </c>
      <c r="O17" s="10" t="n">
        <f aca="false">+I22</f>
        <v>38160</v>
      </c>
      <c r="P17" s="177" t="n">
        <v>0</v>
      </c>
      <c r="Q17" s="85" t="n">
        <v>0</v>
      </c>
    </row>
    <row r="18" customFormat="false" ht="12" hidden="false" customHeight="false" outlineLevel="0" collapsed="false">
      <c r="A18" s="1" t="s">
        <v>76</v>
      </c>
      <c r="B18" s="1" t="s">
        <v>84</v>
      </c>
      <c r="C18" s="163" t="s">
        <v>105</v>
      </c>
      <c r="D18" s="200" t="s">
        <v>106</v>
      </c>
      <c r="E18" s="174" t="n">
        <v>37681</v>
      </c>
      <c r="F18" s="10" t="n">
        <v>500</v>
      </c>
      <c r="G18" s="175" t="n">
        <f aca="false">$G$2</f>
        <v>7500</v>
      </c>
      <c r="H18" s="176" t="n">
        <f aca="false">(F18*G18*$H$3*$J$1)/1000</f>
        <v>54000</v>
      </c>
      <c r="I18" s="177" t="n">
        <f aca="false">($F18*$G$4*$I$3*$J$1)/1000</f>
        <v>36000</v>
      </c>
      <c r="J18" s="178" t="n">
        <f aca="false">($F18*$G$4*$J$3*$J$1)/1000</f>
        <v>30000</v>
      </c>
      <c r="K18" s="201"/>
      <c r="L18" s="180" t="s">
        <v>107</v>
      </c>
      <c r="M18" s="186" t="n">
        <v>0</v>
      </c>
      <c r="N18" s="187" t="n">
        <v>0</v>
      </c>
      <c r="O18" s="22" t="n">
        <v>0</v>
      </c>
      <c r="P18" s="187" t="n">
        <f aca="false">+I57</f>
        <v>54000</v>
      </c>
      <c r="Q18" s="88" t="n">
        <v>0</v>
      </c>
    </row>
    <row r="19" customFormat="false" ht="12" hidden="false" customHeight="false" outlineLevel="0" collapsed="false">
      <c r="B19" s="1" t="s">
        <v>66</v>
      </c>
      <c r="C19" s="163" t="s">
        <v>67</v>
      </c>
      <c r="D19" s="200" t="s">
        <v>108</v>
      </c>
      <c r="E19" s="174" t="n">
        <v>37712</v>
      </c>
      <c r="F19" s="10" t="n">
        <v>530</v>
      </c>
      <c r="G19" s="175" t="n">
        <f aca="false">$G$2</f>
        <v>7500</v>
      </c>
      <c r="H19" s="176" t="n">
        <f aca="false">(F19*G19*$H$3*$J$1)/1000</f>
        <v>57240</v>
      </c>
      <c r="I19" s="177" t="n">
        <f aca="false">($F19*$G$4*$I$3*$J$1)/1000</f>
        <v>38160</v>
      </c>
      <c r="J19" s="178" t="n">
        <f aca="false">($F19*$G$4*$J$3*$J$1)/1000</f>
        <v>31800</v>
      </c>
      <c r="K19" s="201"/>
      <c r="L19" s="188" t="s">
        <v>109</v>
      </c>
      <c r="M19" s="189" t="n">
        <f aca="false">SUM(M15:M18)</f>
        <v>142272</v>
      </c>
      <c r="N19" s="190" t="n">
        <f aca="false">SUM(N15:N18)</f>
        <v>54000</v>
      </c>
      <c r="O19" s="191" t="n">
        <f aca="false">SUM(O15:O18)</f>
        <v>112320</v>
      </c>
      <c r="P19" s="190" t="n">
        <f aca="false">SUM(P15:P18)</f>
        <v>299520</v>
      </c>
      <c r="Q19" s="192" t="n">
        <f aca="false">SUM(Q15:Q18)</f>
        <v>69120</v>
      </c>
    </row>
    <row r="20" customFormat="false" ht="11.25" hidden="false" customHeight="false" outlineLevel="0" collapsed="false">
      <c r="B20" s="1" t="s">
        <v>84</v>
      </c>
      <c r="C20" s="163" t="s">
        <v>70</v>
      </c>
      <c r="D20" s="200" t="s">
        <v>110</v>
      </c>
      <c r="E20" s="174" t="n">
        <v>37712</v>
      </c>
      <c r="F20" s="10" t="n">
        <v>1056</v>
      </c>
      <c r="G20" s="175" t="n">
        <f aca="false">$G$2</f>
        <v>7500</v>
      </c>
      <c r="H20" s="176" t="n">
        <f aca="false">(F20*G20*$H$3*$J$1)/1000</f>
        <v>114048</v>
      </c>
      <c r="I20" s="177" t="n">
        <f aca="false">($F20*$G$4*$I$3*$J$1)/1000</f>
        <v>76032</v>
      </c>
      <c r="J20" s="178" t="n">
        <f aca="false">($F20*$G$4*$J$3*$J$1)/1000</f>
        <v>63360</v>
      </c>
      <c r="K20" s="201"/>
      <c r="L20" s="180" t="s">
        <v>111</v>
      </c>
      <c r="M20" s="167" t="n">
        <f aca="false">+I24</f>
        <v>39600</v>
      </c>
      <c r="N20" s="168" t="n">
        <v>0</v>
      </c>
      <c r="O20" s="17" t="n">
        <v>0</v>
      </c>
      <c r="P20" s="168" t="n">
        <v>0</v>
      </c>
      <c r="Q20" s="84" t="n">
        <v>0</v>
      </c>
    </row>
    <row r="21" customFormat="false" ht="11.25" hidden="false" customHeight="false" outlineLevel="0" collapsed="false">
      <c r="B21" s="1" t="s">
        <v>66</v>
      </c>
      <c r="C21" s="163" t="s">
        <v>67</v>
      </c>
      <c r="D21" s="200" t="s">
        <v>112</v>
      </c>
      <c r="E21" s="174" t="n">
        <v>37622</v>
      </c>
      <c r="F21" s="10" t="n">
        <v>500</v>
      </c>
      <c r="G21" s="175" t="n">
        <f aca="false">$G$2</f>
        <v>7500</v>
      </c>
      <c r="H21" s="176" t="n">
        <f aca="false">(F21*G21*$H$3*$J$1)/1000</f>
        <v>54000</v>
      </c>
      <c r="I21" s="177" t="n">
        <f aca="false">($F21*$G$4*$I$3*$J$1)/1000</f>
        <v>36000</v>
      </c>
      <c r="J21" s="178" t="n">
        <f aca="false">($F21*$G$4*$J$3*$J$1)/1000</f>
        <v>30000</v>
      </c>
      <c r="K21" s="201"/>
      <c r="L21" s="180" t="s">
        <v>113</v>
      </c>
      <c r="M21" s="176" t="n">
        <v>0</v>
      </c>
      <c r="N21" s="177" t="n">
        <f aca="false">+I25</f>
        <v>72000</v>
      </c>
      <c r="O21" s="10" t="n">
        <v>0</v>
      </c>
      <c r="P21" s="177" t="n">
        <v>0</v>
      </c>
      <c r="Q21" s="85" t="n">
        <v>0</v>
      </c>
    </row>
    <row r="22" customFormat="false" ht="12" hidden="false" customHeight="false" outlineLevel="0" collapsed="false">
      <c r="B22" s="1" t="s">
        <v>66</v>
      </c>
      <c r="C22" s="163" t="s">
        <v>67</v>
      </c>
      <c r="D22" s="200" t="s">
        <v>114</v>
      </c>
      <c r="E22" s="174" t="n">
        <v>37865</v>
      </c>
      <c r="F22" s="10" t="n">
        <v>530</v>
      </c>
      <c r="G22" s="175" t="n">
        <f aca="false">$G$2</f>
        <v>7500</v>
      </c>
      <c r="H22" s="176" t="n">
        <f aca="false">(F22*G22*$H$3*$J$1)/1000</f>
        <v>57240</v>
      </c>
      <c r="I22" s="177" t="n">
        <f aca="false">($F22*$G$4*$I$3*$J$1)/1000</f>
        <v>38160</v>
      </c>
      <c r="J22" s="178" t="n">
        <f aca="false">($F22*$G$4*$J$3*$J$1)/1000</f>
        <v>31800</v>
      </c>
      <c r="K22" s="201"/>
      <c r="L22" s="180" t="s">
        <v>115</v>
      </c>
      <c r="M22" s="176" t="n">
        <v>0</v>
      </c>
      <c r="N22" s="177" t="n">
        <v>0</v>
      </c>
      <c r="O22" s="10" t="n">
        <v>0</v>
      </c>
      <c r="P22" s="177" t="n">
        <v>0</v>
      </c>
      <c r="Q22" s="85" t="n">
        <v>0</v>
      </c>
    </row>
    <row r="23" customFormat="false" ht="12" hidden="false" customHeight="false" outlineLevel="0" collapsed="false">
      <c r="D23" s="181" t="s">
        <v>116</v>
      </c>
      <c r="E23" s="182"/>
      <c r="F23" s="61"/>
      <c r="G23" s="183"/>
      <c r="H23" s="184" t="n">
        <f aca="false">SUM(H16:H22)</f>
        <v>462888</v>
      </c>
      <c r="I23" s="184" t="n">
        <f aca="false">SUM(I16:I22)</f>
        <v>308592</v>
      </c>
      <c r="J23" s="185" t="n">
        <f aca="false">SUM(J16:J22)</f>
        <v>257160</v>
      </c>
      <c r="K23" s="201"/>
      <c r="L23" s="202" t="s">
        <v>117</v>
      </c>
      <c r="M23" s="186" t="n">
        <v>0</v>
      </c>
      <c r="N23" s="187" t="n">
        <v>0</v>
      </c>
      <c r="O23" s="22" t="n">
        <v>0</v>
      </c>
      <c r="P23" s="187" t="n">
        <v>0</v>
      </c>
      <c r="Q23" s="88" t="n">
        <v>0</v>
      </c>
    </row>
    <row r="24" customFormat="false" ht="12" hidden="false" customHeight="false" outlineLevel="0" collapsed="false">
      <c r="B24" s="1" t="s">
        <v>84</v>
      </c>
      <c r="C24" s="163" t="s">
        <v>70</v>
      </c>
      <c r="D24" s="200" t="s">
        <v>118</v>
      </c>
      <c r="E24" s="174" t="n">
        <v>37987</v>
      </c>
      <c r="F24" s="10" t="n">
        <v>550</v>
      </c>
      <c r="G24" s="175" t="n">
        <f aca="false">$G$2</f>
        <v>7500</v>
      </c>
      <c r="H24" s="176" t="n">
        <f aca="false">(F24*G24*$H$3*$J$1)/1000</f>
        <v>59400</v>
      </c>
      <c r="I24" s="177" t="n">
        <f aca="false">($F24*$G$4*$I$3*$J$1)/1000</f>
        <v>39600</v>
      </c>
      <c r="J24" s="178" t="n">
        <f aca="false">($F24*$G$4*$J$3*$J$1)/1000</f>
        <v>33000</v>
      </c>
      <c r="K24" s="201"/>
      <c r="L24" s="203" t="s">
        <v>119</v>
      </c>
      <c r="M24" s="189" t="n">
        <f aca="false">SUM(M20:M23)</f>
        <v>39600</v>
      </c>
      <c r="N24" s="190" t="n">
        <f aca="false">SUM(N20:N23)</f>
        <v>72000</v>
      </c>
      <c r="O24" s="191" t="n">
        <f aca="false">SUM(O20:O23)</f>
        <v>0</v>
      </c>
      <c r="P24" s="190" t="n">
        <f aca="false">SUM(P20:P23)</f>
        <v>0</v>
      </c>
      <c r="Q24" s="192" t="n">
        <f aca="false">SUM(Q20:Q23)</f>
        <v>0</v>
      </c>
    </row>
    <row r="25" customFormat="false" ht="12" hidden="false" customHeight="false" outlineLevel="0" collapsed="false">
      <c r="A25" s="1" t="s">
        <v>120</v>
      </c>
      <c r="B25" s="1" t="s">
        <v>77</v>
      </c>
      <c r="C25" s="204" t="s">
        <v>71</v>
      </c>
      <c r="D25" s="200" t="s">
        <v>121</v>
      </c>
      <c r="E25" s="174" t="n">
        <v>38139</v>
      </c>
      <c r="F25" s="10" t="n">
        <v>1000</v>
      </c>
      <c r="G25" s="175" t="n">
        <f aca="false">$G$2</f>
        <v>7500</v>
      </c>
      <c r="H25" s="176" t="n">
        <f aca="false">(F25*G25*$H$3*$J$1)/1000</f>
        <v>108000</v>
      </c>
      <c r="I25" s="177" t="n">
        <f aca="false">($F25*$G$4*$I$3*$J$1)/1000</f>
        <v>72000</v>
      </c>
      <c r="J25" s="178" t="n">
        <f aca="false">($F25*$G$4*$J$3*$J$1)/1000</f>
        <v>60000</v>
      </c>
      <c r="K25" s="201"/>
      <c r="L25" s="95"/>
    </row>
    <row r="26" customFormat="false" ht="12" hidden="false" customHeight="false" outlineLevel="0" collapsed="false">
      <c r="D26" s="193" t="s">
        <v>122</v>
      </c>
      <c r="E26" s="194"/>
      <c r="F26" s="195"/>
      <c r="G26" s="196"/>
      <c r="H26" s="197" t="n">
        <f aca="false">SUM(H24:H25)</f>
        <v>167400</v>
      </c>
      <c r="I26" s="197" t="n">
        <f aca="false">SUM(I24:I25)</f>
        <v>111600</v>
      </c>
      <c r="J26" s="198" t="n">
        <f aca="false">SUM(J24:J25)</f>
        <v>93000</v>
      </c>
      <c r="L26" s="95"/>
    </row>
    <row r="27" customFormat="false" ht="12" hidden="false" customHeight="false" outlineLevel="0" collapsed="false">
      <c r="D27" s="205" t="s">
        <v>90</v>
      </c>
      <c r="E27" s="206"/>
      <c r="F27" s="207"/>
      <c r="G27" s="208"/>
      <c r="H27" s="209" t="n">
        <f aca="false">H15+H23+H26</f>
        <v>1047168</v>
      </c>
      <c r="I27" s="209" t="n">
        <f aca="false">I15+I23+I26</f>
        <v>698112</v>
      </c>
      <c r="J27" s="210" t="n">
        <f aca="false">J15+J23+J26</f>
        <v>581760</v>
      </c>
    </row>
    <row r="28" customFormat="false" ht="11.25" hidden="false" customHeight="false" outlineLevel="0" collapsed="false">
      <c r="B28" s="50" t="s">
        <v>123</v>
      </c>
      <c r="C28" s="1" t="s">
        <v>124</v>
      </c>
      <c r="D28" s="211" t="s">
        <v>125</v>
      </c>
      <c r="E28" s="174" t="n">
        <v>36708</v>
      </c>
      <c r="F28" s="10" t="n">
        <v>265</v>
      </c>
      <c r="G28" s="175" t="n">
        <f aca="false">$G$2</f>
        <v>7500</v>
      </c>
      <c r="H28" s="177" t="n">
        <f aca="false">(F28*G28*$H$3*$J$1)/1000</f>
        <v>28620</v>
      </c>
      <c r="I28" s="10" t="n">
        <f aca="false">($F28*$G$4*$I$3*$J$1)/1000</f>
        <v>19080</v>
      </c>
      <c r="J28" s="178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124</v>
      </c>
      <c r="D29" s="211" t="s">
        <v>126</v>
      </c>
      <c r="E29" s="174" t="n">
        <v>37043</v>
      </c>
      <c r="F29" s="10" t="n">
        <v>150</v>
      </c>
      <c r="G29" s="175" t="n">
        <f aca="false">$G$2</f>
        <v>7500</v>
      </c>
      <c r="H29" s="177" t="n">
        <f aca="false">(F29*G29*$H$3*$J$1)/1000</f>
        <v>16200</v>
      </c>
      <c r="I29" s="10" t="n">
        <f aca="false">($F29*$G$4*$I$3*$J$1)/1000</f>
        <v>10800</v>
      </c>
      <c r="J29" s="178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1" t="s">
        <v>127</v>
      </c>
      <c r="E30" s="182"/>
      <c r="F30" s="61"/>
      <c r="G30" s="183"/>
      <c r="H30" s="212" t="n">
        <f aca="false">SUM(H28:H29)</f>
        <v>44820</v>
      </c>
      <c r="I30" s="212" t="n">
        <f aca="false">SUM(I28:I29)</f>
        <v>29880</v>
      </c>
      <c r="J30" s="185" t="n">
        <f aca="false">SUM(J28:J29)</f>
        <v>24900</v>
      </c>
    </row>
    <row r="31" customFormat="false" ht="12" hidden="false" customHeight="false" outlineLevel="0" collapsed="false">
      <c r="C31" s="1" t="s">
        <v>124</v>
      </c>
      <c r="D31" s="211" t="s">
        <v>128</v>
      </c>
      <c r="E31" s="174" t="n">
        <v>37043</v>
      </c>
      <c r="F31" s="10" t="n">
        <v>235</v>
      </c>
      <c r="G31" s="175" t="n">
        <f aca="false">$G$2</f>
        <v>7500</v>
      </c>
      <c r="H31" s="177" t="n">
        <f aca="false">(F31*G31*$H$3*$J$1)/1000</f>
        <v>25380</v>
      </c>
      <c r="I31" s="10" t="n">
        <f aca="false">($F31*$G$4*$I$3*$J$1)/1000</f>
        <v>16920</v>
      </c>
      <c r="J31" s="178" t="n">
        <f aca="false">($F31*$G$4*$J$3*$J$1)/1000</f>
        <v>14100</v>
      </c>
    </row>
    <row r="32" customFormat="false" ht="12" hidden="false" customHeight="false" outlineLevel="0" collapsed="false">
      <c r="D32" s="181" t="s">
        <v>80</v>
      </c>
      <c r="E32" s="182"/>
      <c r="F32" s="61"/>
      <c r="G32" s="183"/>
      <c r="H32" s="212" t="n">
        <f aca="false">SUM(H31)</f>
        <v>25380</v>
      </c>
      <c r="I32" s="212" t="n">
        <f aca="false">SUM(I31)</f>
        <v>16920</v>
      </c>
      <c r="J32" s="185" t="n">
        <f aca="false">SUM(J31)</f>
        <v>14100</v>
      </c>
    </row>
    <row r="33" customFormat="false" ht="12" hidden="false" customHeight="false" outlineLevel="0" collapsed="false">
      <c r="C33" s="1" t="s">
        <v>124</v>
      </c>
      <c r="D33" s="211" t="s">
        <v>129</v>
      </c>
      <c r="E33" s="174" t="n">
        <v>37377</v>
      </c>
      <c r="F33" s="10" t="n">
        <v>150</v>
      </c>
      <c r="G33" s="175" t="n">
        <f aca="false">$G$2</f>
        <v>7500</v>
      </c>
      <c r="H33" s="177" t="n">
        <f aca="false">(F33*G33*$H$3*$J$1)/1000</f>
        <v>16200</v>
      </c>
      <c r="I33" s="10" t="n">
        <f aca="false">($F33*$G$4*$I$3*$J$1)/1000</f>
        <v>10800</v>
      </c>
      <c r="J33" s="178" t="n">
        <f aca="false">($F33*$G$4*$J$3*$J$1)/1000</f>
        <v>9000</v>
      </c>
    </row>
    <row r="34" customFormat="false" ht="12" hidden="false" customHeight="false" outlineLevel="0" collapsed="false">
      <c r="D34" s="181" t="s">
        <v>88</v>
      </c>
      <c r="E34" s="182"/>
      <c r="F34" s="61"/>
      <c r="G34" s="183"/>
      <c r="H34" s="212" t="n">
        <f aca="false">SUM(H33)+H37</f>
        <v>96012</v>
      </c>
      <c r="I34" s="212" t="n">
        <f aca="false">SUM(I33)+I37</f>
        <v>64008</v>
      </c>
      <c r="J34" s="185" t="n">
        <f aca="false">SUM(J33)+J37</f>
        <v>53340</v>
      </c>
    </row>
    <row r="35" customFormat="false" ht="12" hidden="false" customHeight="false" outlineLevel="0" collapsed="false">
      <c r="C35" s="1" t="s">
        <v>124</v>
      </c>
      <c r="D35" s="211" t="s">
        <v>130</v>
      </c>
      <c r="E35" s="174" t="n">
        <v>37622</v>
      </c>
      <c r="F35" s="10" t="n">
        <v>460</v>
      </c>
      <c r="G35" s="175" t="n">
        <f aca="false">$G$2</f>
        <v>7500</v>
      </c>
      <c r="H35" s="177" t="n">
        <f aca="false">(F35*G35*$H$3*$J$1)/1000</f>
        <v>49680</v>
      </c>
      <c r="I35" s="10" t="n">
        <f aca="false">($F35*$G$4*$I$3*$J$1)/1000</f>
        <v>33120</v>
      </c>
      <c r="J35" s="178" t="n">
        <f aca="false">($F35*$G$4*$J$3*$J$1)/1000</f>
        <v>27600</v>
      </c>
    </row>
    <row r="36" customFormat="false" ht="12" hidden="false" customHeight="false" outlineLevel="0" collapsed="false">
      <c r="D36" s="181" t="s">
        <v>116</v>
      </c>
      <c r="E36" s="182"/>
      <c r="F36" s="61"/>
      <c r="G36" s="183"/>
      <c r="H36" s="212" t="n">
        <f aca="false">SUM(H35)+H38</f>
        <v>85752</v>
      </c>
      <c r="I36" s="212" t="n">
        <f aca="false">SUM(I35)+I38</f>
        <v>57168</v>
      </c>
      <c r="J36" s="185" t="n">
        <f aca="false">SUM(J35)+J38</f>
        <v>47640</v>
      </c>
    </row>
    <row r="37" customFormat="false" ht="11.25" hidden="false" customHeight="false" outlineLevel="0" collapsed="false">
      <c r="C37" s="1" t="s">
        <v>124</v>
      </c>
      <c r="D37" s="211" t="s">
        <v>131</v>
      </c>
      <c r="E37" s="2" t="n">
        <v>2002</v>
      </c>
      <c r="F37" s="10" t="n">
        <v>739</v>
      </c>
      <c r="G37" s="175" t="n">
        <f aca="false">$G$2</f>
        <v>7500</v>
      </c>
      <c r="H37" s="177" t="n">
        <f aca="false">(F37*G37*$H$3*$J$1)/1000</f>
        <v>79812</v>
      </c>
      <c r="I37" s="10" t="n">
        <f aca="false">($F37*$G$4*$I$3*$J$1)/1000</f>
        <v>53208</v>
      </c>
      <c r="J37" s="178" t="n">
        <f aca="false">($F37*$G$4*$J$3*$J$1)/1000</f>
        <v>44340</v>
      </c>
    </row>
    <row r="38" customFormat="false" ht="11.25" hidden="false" customHeight="false" outlineLevel="0" collapsed="false">
      <c r="C38" s="1" t="s">
        <v>124</v>
      </c>
      <c r="D38" s="211" t="s">
        <v>131</v>
      </c>
      <c r="E38" s="2" t="n">
        <v>2003</v>
      </c>
      <c r="F38" s="10" t="n">
        <v>334</v>
      </c>
      <c r="G38" s="175" t="n">
        <f aca="false">$G$2</f>
        <v>7500</v>
      </c>
      <c r="H38" s="177" t="n">
        <f aca="false">(F38*G38*$H$3*$J$1)/1000</f>
        <v>36072</v>
      </c>
      <c r="I38" s="10" t="n">
        <f aca="false">($F38*$G$4*$I$3*$J$1)/1000</f>
        <v>24048</v>
      </c>
      <c r="J38" s="178" t="n">
        <f aca="false">($F38*$G$4*$J$3*$J$1)/1000</f>
        <v>20040</v>
      </c>
    </row>
    <row r="39" customFormat="false" ht="12" hidden="false" customHeight="false" outlineLevel="0" collapsed="false">
      <c r="C39" s="1" t="s">
        <v>124</v>
      </c>
      <c r="D39" s="211" t="s">
        <v>131</v>
      </c>
      <c r="E39" s="2" t="n">
        <v>2004</v>
      </c>
      <c r="F39" s="10" t="n">
        <v>516</v>
      </c>
      <c r="G39" s="175" t="n">
        <f aca="false">$G$2</f>
        <v>7500</v>
      </c>
      <c r="H39" s="177" t="n">
        <f aca="false">(F39*G39*$H$3*$J$1)/1000</f>
        <v>55728</v>
      </c>
      <c r="I39" s="10" t="n">
        <f aca="false">($F39*$G$4*$I$3*$J$1)/1000</f>
        <v>37152</v>
      </c>
      <c r="J39" s="178" t="n">
        <f aca="false">($F39*$G$4*$J$3*$J$1)/1000</f>
        <v>30960</v>
      </c>
    </row>
    <row r="40" customFormat="false" ht="12" hidden="false" customHeight="false" outlineLevel="0" collapsed="false">
      <c r="D40" s="181" t="s">
        <v>122</v>
      </c>
      <c r="E40" s="213"/>
      <c r="F40" s="61"/>
      <c r="G40" s="183"/>
      <c r="H40" s="212" t="n">
        <f aca="false">SUM(H39)</f>
        <v>55728</v>
      </c>
      <c r="I40" s="199" t="n">
        <f aca="false">SUM(I39)</f>
        <v>37152</v>
      </c>
      <c r="J40" s="185" t="n">
        <f aca="false">SUM(J39)</f>
        <v>30960</v>
      </c>
    </row>
    <row r="41" customFormat="false" ht="12" hidden="false" customHeight="false" outlineLevel="0" collapsed="false">
      <c r="D41" s="205" t="s">
        <v>132</v>
      </c>
      <c r="E41" s="214"/>
      <c r="F41" s="207"/>
      <c r="G41" s="208"/>
      <c r="H41" s="215" t="n">
        <f aca="false">H30+H32+H34+H36+H40</f>
        <v>307692</v>
      </c>
      <c r="I41" s="215" t="n">
        <f aca="false">I30+I32+I34+I36+I40</f>
        <v>205128</v>
      </c>
      <c r="J41" s="210" t="n">
        <f aca="false">J30+J32+J34+J36+J40</f>
        <v>170940</v>
      </c>
    </row>
    <row r="42" customFormat="false" ht="11.25" hidden="false" customHeight="false" outlineLevel="0" collapsed="false">
      <c r="B42" s="50" t="s">
        <v>133</v>
      </c>
      <c r="C42" s="50"/>
      <c r="D42" s="44"/>
      <c r="E42" s="216"/>
      <c r="F42" s="217"/>
      <c r="G42" s="217"/>
      <c r="H42" s="217"/>
      <c r="I42" s="216"/>
      <c r="J42" s="218"/>
    </row>
    <row r="43" customFormat="false" ht="12" hidden="false" customHeight="false" outlineLevel="0" collapsed="false">
      <c r="B43" s="1" t="s">
        <v>134</v>
      </c>
      <c r="C43" s="1" t="s">
        <v>135</v>
      </c>
      <c r="D43" s="211" t="s">
        <v>136</v>
      </c>
      <c r="E43" s="174" t="n">
        <v>36647</v>
      </c>
      <c r="F43" s="10" t="n">
        <v>140</v>
      </c>
      <c r="G43" s="175" t="n">
        <f aca="false">$G$2</f>
        <v>7500</v>
      </c>
      <c r="H43" s="177" t="n">
        <f aca="false">(F43*G43*$H$3*$J$1)/1000</f>
        <v>15120</v>
      </c>
      <c r="I43" s="177" t="n">
        <f aca="false">($F43*$G$4*$I$3*$J$1)/1000</f>
        <v>10080</v>
      </c>
      <c r="J43" s="178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1" t="s">
        <v>127</v>
      </c>
      <c r="E44" s="213"/>
      <c r="F44" s="61"/>
      <c r="G44" s="61"/>
      <c r="H44" s="199" t="n">
        <f aca="false">SUM(H43)</f>
        <v>15120</v>
      </c>
      <c r="I44" s="212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137</v>
      </c>
      <c r="C45" s="1" t="s">
        <v>85</v>
      </c>
      <c r="D45" s="211" t="s">
        <v>138</v>
      </c>
      <c r="E45" s="174" t="n">
        <v>37012</v>
      </c>
      <c r="F45" s="10" t="n">
        <v>545</v>
      </c>
      <c r="G45" s="175" t="n">
        <f aca="false">$G$2</f>
        <v>7500</v>
      </c>
      <c r="H45" s="177" t="n">
        <f aca="false">(F45*G45*$H$3*$J$1)/1000</f>
        <v>58860</v>
      </c>
      <c r="I45" s="177" t="n">
        <f aca="false">($F45*$G$4*$I$3*$J$1)/1000</f>
        <v>39240</v>
      </c>
      <c r="J45" s="178" t="n">
        <f aca="false">($F45*$G$4*$J$3*$J$1)/1000</f>
        <v>32700</v>
      </c>
    </row>
    <row r="46" customFormat="false" ht="11.25" hidden="false" customHeight="false" outlineLevel="0" collapsed="false">
      <c r="B46" s="1" t="s">
        <v>137</v>
      </c>
      <c r="C46" s="1" t="s">
        <v>72</v>
      </c>
      <c r="D46" s="211" t="s">
        <v>139</v>
      </c>
      <c r="E46" s="174" t="n">
        <v>37012</v>
      </c>
      <c r="F46" s="10" t="n">
        <v>520</v>
      </c>
      <c r="G46" s="175" t="n">
        <f aca="false">$G$2</f>
        <v>7500</v>
      </c>
      <c r="H46" s="177" t="n">
        <f aca="false">(F46*G46*$H$3*$J$1)/1000</f>
        <v>56160</v>
      </c>
      <c r="I46" s="177" t="n">
        <f aca="false">($F46*$G$4*$I$3*$J$1)/1000</f>
        <v>37440</v>
      </c>
      <c r="J46" s="178" t="n">
        <f aca="false">($F46*$G$4*$J$3*$J$1)/1000</f>
        <v>31200</v>
      </c>
    </row>
    <row r="47" customFormat="false" ht="11.25" hidden="false" customHeight="false" outlineLevel="0" collapsed="false">
      <c r="B47" s="1" t="s">
        <v>137</v>
      </c>
      <c r="C47" s="1" t="s">
        <v>72</v>
      </c>
      <c r="D47" s="211" t="s">
        <v>140</v>
      </c>
      <c r="E47" s="174" t="n">
        <v>37043</v>
      </c>
      <c r="F47" s="10" t="n">
        <v>560</v>
      </c>
      <c r="G47" s="10" t="n">
        <v>7000</v>
      </c>
      <c r="H47" s="177" t="n">
        <f aca="false">(F47*G47*$H$3*$J$1)/1000</f>
        <v>56448</v>
      </c>
      <c r="I47" s="177" t="n">
        <f aca="false">($F47*$G$4*$I$3*$J$1)/1000</f>
        <v>40320</v>
      </c>
      <c r="J47" s="178" t="n">
        <f aca="false">($F47*$G$4*$J$3*$J$1)/1000</f>
        <v>33600</v>
      </c>
    </row>
    <row r="48" customFormat="false" ht="11.25" hidden="false" customHeight="false" outlineLevel="0" collapsed="false">
      <c r="B48" s="1" t="s">
        <v>137</v>
      </c>
      <c r="C48" s="1" t="s">
        <v>72</v>
      </c>
      <c r="D48" s="211" t="s">
        <v>141</v>
      </c>
      <c r="E48" s="174" t="n">
        <v>37104</v>
      </c>
      <c r="F48" s="10" t="n">
        <v>70</v>
      </c>
      <c r="G48" s="175" t="n">
        <f aca="false">$G$2</f>
        <v>7500</v>
      </c>
      <c r="H48" s="177" t="n">
        <f aca="false">(F48*G48*$H$3*$J$1)/1000</f>
        <v>7560</v>
      </c>
      <c r="I48" s="177" t="n">
        <f aca="false">($F48*$G$4*$I$3*$J$1)/1000</f>
        <v>5040</v>
      </c>
      <c r="J48" s="178" t="n">
        <f aca="false">($F48*$G$4*$J$3*$J$1)/1000</f>
        <v>4200</v>
      </c>
    </row>
    <row r="49" customFormat="false" ht="12" hidden="false" customHeight="false" outlineLevel="0" collapsed="false">
      <c r="B49" s="1" t="s">
        <v>137</v>
      </c>
      <c r="C49" s="1" t="s">
        <v>72</v>
      </c>
      <c r="D49" s="211" t="s">
        <v>142</v>
      </c>
      <c r="E49" s="174" t="n">
        <v>37226</v>
      </c>
      <c r="F49" s="10" t="n">
        <v>500</v>
      </c>
      <c r="G49" s="175" t="n">
        <f aca="false">$G$2</f>
        <v>7500</v>
      </c>
      <c r="H49" s="177" t="n">
        <f aca="false">(F49*G49*$H$3*$J$1)/1000</f>
        <v>54000</v>
      </c>
      <c r="I49" s="177" t="n">
        <f aca="false">($F49*$G$4*$I$3*$J$1)/1000</f>
        <v>36000</v>
      </c>
      <c r="J49" s="178" t="n">
        <f aca="false">($F49*$G$4*$J$3*$J$1)/1000</f>
        <v>30000</v>
      </c>
    </row>
    <row r="50" customFormat="false" ht="12" hidden="false" customHeight="false" outlineLevel="0" collapsed="false">
      <c r="D50" s="181" t="s">
        <v>80</v>
      </c>
      <c r="E50" s="213"/>
      <c r="F50" s="61"/>
      <c r="G50" s="61"/>
      <c r="H50" s="199" t="n">
        <f aca="false">SUM(H45:H49)</f>
        <v>233028</v>
      </c>
      <c r="I50" s="212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137</v>
      </c>
      <c r="C51" s="1" t="s">
        <v>72</v>
      </c>
      <c r="D51" s="211" t="s">
        <v>143</v>
      </c>
      <c r="E51" s="174" t="n">
        <v>37469</v>
      </c>
      <c r="F51" s="10" t="n">
        <v>550</v>
      </c>
      <c r="G51" s="175" t="n">
        <f aca="false">$G$2</f>
        <v>7500</v>
      </c>
      <c r="H51" s="177" t="n">
        <f aca="false">(F51*G51*$H$3*$J$1)/1000</f>
        <v>59400</v>
      </c>
      <c r="I51" s="177" t="n">
        <f aca="false">($F51*$G$4*$I$3*$J$1)/1000</f>
        <v>39600</v>
      </c>
      <c r="J51" s="178" t="n">
        <f aca="false">($F51*$G$4*$J$3*$J$1)/1000</f>
        <v>33000</v>
      </c>
    </row>
    <row r="52" customFormat="false" ht="11.25" hidden="false" customHeight="false" outlineLevel="0" collapsed="false">
      <c r="A52" s="1" t="s">
        <v>144</v>
      </c>
      <c r="B52" s="1" t="s">
        <v>145</v>
      </c>
      <c r="C52" s="1" t="s">
        <v>146</v>
      </c>
      <c r="D52" s="211" t="s">
        <v>147</v>
      </c>
      <c r="E52" s="174" t="n">
        <v>37408</v>
      </c>
      <c r="F52" s="10" t="n">
        <v>250</v>
      </c>
      <c r="G52" s="175" t="n">
        <f aca="false">$G$2</f>
        <v>7500</v>
      </c>
      <c r="H52" s="177" t="n">
        <f aca="false">(F52*G52*$H$3*$J$1)/1000</f>
        <v>27000</v>
      </c>
      <c r="I52" s="177" t="n">
        <f aca="false">($F52*$G$4*$I$3*$J$1)/1000</f>
        <v>18000</v>
      </c>
      <c r="J52" s="178" t="n">
        <f aca="false">($F52*$G$4*$J$3*$J$1)/1000</f>
        <v>15000</v>
      </c>
    </row>
    <row r="53" customFormat="false" ht="12" hidden="false" customHeight="false" outlineLevel="0" collapsed="false">
      <c r="B53" s="1" t="s">
        <v>137</v>
      </c>
      <c r="C53" s="1" t="s">
        <v>72</v>
      </c>
      <c r="D53" s="180" t="s">
        <v>148</v>
      </c>
      <c r="E53" s="219" t="n">
        <v>37591</v>
      </c>
      <c r="F53" s="10" t="n">
        <v>2000</v>
      </c>
      <c r="G53" s="175" t="n">
        <f aca="false">$G$2</f>
        <v>7500</v>
      </c>
      <c r="H53" s="177" t="n">
        <f aca="false">(F53*G53*$H$3*$J$1)/1000</f>
        <v>216000</v>
      </c>
      <c r="I53" s="177" t="n">
        <f aca="false">($F53*$G$4*$I$3*$J$1)/1000</f>
        <v>144000</v>
      </c>
      <c r="J53" s="178" t="n">
        <f aca="false">($F53*$G$4*$J$3*$J$1)/1000</f>
        <v>120000</v>
      </c>
    </row>
    <row r="54" customFormat="false" ht="12" hidden="false" customHeight="false" outlineLevel="0" collapsed="false">
      <c r="D54" s="108" t="s">
        <v>88</v>
      </c>
      <c r="E54" s="220"/>
      <c r="F54" s="61"/>
      <c r="G54" s="61"/>
      <c r="H54" s="212" t="n">
        <f aca="false">SUM(H51:H53)</f>
        <v>302400</v>
      </c>
      <c r="I54" s="212" t="n">
        <f aca="false">SUM(I51:I53)</f>
        <v>201600</v>
      </c>
      <c r="J54" s="185" t="n">
        <f aca="false">SUM(J51:J53)</f>
        <v>168000</v>
      </c>
    </row>
    <row r="55" customFormat="false" ht="11.25" hidden="false" customHeight="false" outlineLevel="0" collapsed="false">
      <c r="B55" s="1" t="s">
        <v>137</v>
      </c>
      <c r="C55" s="1" t="s">
        <v>72</v>
      </c>
      <c r="D55" s="93" t="s">
        <v>149</v>
      </c>
      <c r="E55" s="221" t="n">
        <v>37773</v>
      </c>
      <c r="F55" s="222" t="n">
        <v>1000</v>
      </c>
      <c r="G55" s="166" t="n">
        <f aca="false">$G$2</f>
        <v>7500</v>
      </c>
      <c r="H55" s="177" t="n">
        <f aca="false">(F55*G55*$H$3*$J$1)/1000</f>
        <v>108000</v>
      </c>
      <c r="I55" s="177" t="n">
        <f aca="false">($F55*$G$4*$I$3*$J$1)/1000</f>
        <v>72000</v>
      </c>
      <c r="J55" s="178" t="n">
        <f aca="false">($F55*$G$4*$J$3*$J$1)/1000</f>
        <v>60000</v>
      </c>
    </row>
    <row r="56" customFormat="false" ht="11.25" hidden="false" customHeight="false" outlineLevel="0" collapsed="false">
      <c r="B56" s="1" t="s">
        <v>137</v>
      </c>
      <c r="C56" s="1" t="s">
        <v>72</v>
      </c>
      <c r="D56" s="93" t="s">
        <v>150</v>
      </c>
      <c r="E56" s="223" t="n">
        <v>37773</v>
      </c>
      <c r="F56" s="224" t="n">
        <v>530</v>
      </c>
      <c r="G56" s="175" t="n">
        <f aca="false">$G$2</f>
        <v>7500</v>
      </c>
      <c r="H56" s="177" t="n">
        <f aca="false">(F56*G56*$H$3*$J$1)/1000</f>
        <v>57240</v>
      </c>
      <c r="I56" s="177" t="n">
        <f aca="false">($F56*$G$4*$I$3*$J$1)/1000</f>
        <v>38160</v>
      </c>
      <c r="J56" s="178" t="n">
        <f aca="false">($F56*$G$4*$J$3*$J$1)/1000</f>
        <v>31800</v>
      </c>
    </row>
    <row r="57" customFormat="false" ht="11.25" hidden="false" customHeight="false" outlineLevel="0" collapsed="false">
      <c r="B57" s="1" t="s">
        <v>137</v>
      </c>
      <c r="C57" s="1" t="s">
        <v>72</v>
      </c>
      <c r="D57" s="180" t="s">
        <v>151</v>
      </c>
      <c r="E57" s="223" t="n">
        <v>37956</v>
      </c>
      <c r="F57" s="224" t="n">
        <v>750</v>
      </c>
      <c r="G57" s="175" t="n">
        <f aca="false">$G$2</f>
        <v>7500</v>
      </c>
      <c r="H57" s="177" t="n">
        <f aca="false">(F57*G57*$H$3*$J$1)/1000</f>
        <v>81000</v>
      </c>
      <c r="I57" s="177" t="n">
        <f aca="false">($F57*$G$4*$I$3*$J$1)/1000</f>
        <v>54000</v>
      </c>
      <c r="J57" s="178" t="n">
        <f aca="false">($F57*$G$4*$J$3*$J$1)/1000</f>
        <v>45000</v>
      </c>
    </row>
    <row r="58" customFormat="false" ht="11.25" hidden="false" customHeight="false" outlineLevel="0" collapsed="false">
      <c r="B58" s="1" t="s">
        <v>145</v>
      </c>
      <c r="C58" s="204" t="s">
        <v>73</v>
      </c>
      <c r="D58" s="180" t="s">
        <v>152</v>
      </c>
      <c r="E58" s="223" t="n">
        <v>37773</v>
      </c>
      <c r="F58" s="224" t="n">
        <v>500</v>
      </c>
      <c r="G58" s="175" t="n">
        <f aca="false">$G$2</f>
        <v>7500</v>
      </c>
      <c r="H58" s="177" t="n">
        <f aca="false">(F58*G58*$H$3*$J$1)/1000</f>
        <v>54000</v>
      </c>
      <c r="I58" s="177" t="n">
        <f aca="false">($F58*$G$4*$I$3*$J$1)/1000</f>
        <v>36000</v>
      </c>
      <c r="J58" s="178" t="n">
        <f aca="false">($F58*$G$4*$J$3*$J$1)/1000</f>
        <v>30000</v>
      </c>
    </row>
    <row r="59" customFormat="false" ht="11.25" hidden="false" customHeight="false" outlineLevel="0" collapsed="false">
      <c r="A59" s="1" t="s">
        <v>76</v>
      </c>
      <c r="B59" s="1" t="s">
        <v>145</v>
      </c>
      <c r="C59" s="1" t="s">
        <v>146</v>
      </c>
      <c r="D59" s="180" t="s">
        <v>153</v>
      </c>
      <c r="E59" s="223" t="n">
        <v>37773</v>
      </c>
      <c r="F59" s="224" t="n">
        <v>1000</v>
      </c>
      <c r="G59" s="175" t="n">
        <f aca="false">$G$2</f>
        <v>7500</v>
      </c>
      <c r="H59" s="177" t="n">
        <f aca="false">(F59*G59*$H$3*$J$1)/1000</f>
        <v>108000</v>
      </c>
      <c r="I59" s="177" t="n">
        <f aca="false">($F59*$G$4*$I$3*$J$1)/1000</f>
        <v>72000</v>
      </c>
      <c r="J59" s="178" t="n">
        <f aca="false">($F59*$G$4*$J$3*$J$1)/1000</f>
        <v>60000</v>
      </c>
    </row>
    <row r="60" customFormat="false" ht="12" hidden="false" customHeight="false" outlineLevel="0" collapsed="false">
      <c r="B60" s="1" t="s">
        <v>145</v>
      </c>
      <c r="C60" s="1" t="s">
        <v>146</v>
      </c>
      <c r="D60" s="180" t="s">
        <v>154</v>
      </c>
      <c r="E60" s="223" t="n">
        <v>37773</v>
      </c>
      <c r="F60" s="224" t="n">
        <v>500</v>
      </c>
      <c r="G60" s="175" t="n">
        <f aca="false">$G$2</f>
        <v>7500</v>
      </c>
      <c r="H60" s="177" t="n">
        <f aca="false">(F60*G60*$H$3*$J$1)/1000</f>
        <v>54000</v>
      </c>
      <c r="I60" s="177" t="n">
        <f aca="false">($F60*$G$4*$I$3*$J$1)/1000</f>
        <v>36000</v>
      </c>
      <c r="J60" s="178" t="n">
        <f aca="false">($F60*$G$4*$J$3*$J$1)/1000</f>
        <v>30000</v>
      </c>
    </row>
    <row r="61" customFormat="false" ht="12" hidden="false" customHeight="false" outlineLevel="0" collapsed="false">
      <c r="D61" s="108" t="s">
        <v>116</v>
      </c>
      <c r="E61" s="220"/>
      <c r="F61" s="61"/>
      <c r="G61" s="225"/>
      <c r="H61" s="199" t="n">
        <f aca="false">SUM(H55:H60)</f>
        <v>462240</v>
      </c>
      <c r="I61" s="199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26" t="s">
        <v>155</v>
      </c>
      <c r="E62" s="227"/>
      <c r="F62" s="207"/>
      <c r="G62" s="207"/>
      <c r="H62" s="215" t="n">
        <f aca="false">H44+H50+H54+H61</f>
        <v>1012788</v>
      </c>
      <c r="I62" s="215" t="n">
        <f aca="false">I44+I50+I54+I61</f>
        <v>677880</v>
      </c>
      <c r="J62" s="210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Q5" activeCellId="0" sqref="Q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69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69" width="9.14"/>
    <col collapsed="false" customWidth="true" hidden="false" outlineLevel="0" max="15" min="15" style="228" width="8.99"/>
    <col collapsed="false" customWidth="true" hidden="false" outlineLevel="0" max="16" min="16" style="229" width="8.41"/>
    <col collapsed="false" customWidth="true" hidden="false" outlineLevel="0" max="17" min="17" style="228" width="6.85"/>
    <col collapsed="false" customWidth="true" hidden="false" outlineLevel="0" max="18" min="18" style="229" width="8.41"/>
    <col collapsed="false" customWidth="true" hidden="false" outlineLevel="0" max="19" min="19" style="228" width="8.56"/>
    <col collapsed="false" customWidth="true" hidden="false" outlineLevel="0" max="20" min="20" style="229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0" t="n">
        <f aca="true">TODAY()</f>
        <v>45926</v>
      </c>
      <c r="B1" s="230"/>
      <c r="I1" s="1" t="s">
        <v>156</v>
      </c>
      <c r="M1" s="231" t="n">
        <f aca="false">'Gas Demand Outlook'!$G$2/1000</f>
        <v>7.5</v>
      </c>
      <c r="N1" s="230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2" t="s">
        <v>14</v>
      </c>
      <c r="B2" s="232" t="s">
        <v>157</v>
      </c>
      <c r="C2" s="50" t="s">
        <v>70</v>
      </c>
      <c r="D2" s="50" t="s">
        <v>123</v>
      </c>
      <c r="E2" s="50" t="s">
        <v>158</v>
      </c>
      <c r="F2" s="50" t="s">
        <v>159</v>
      </c>
      <c r="G2" s="50" t="s">
        <v>160</v>
      </c>
      <c r="H2" s="50" t="s">
        <v>67</v>
      </c>
      <c r="I2" s="50" t="s">
        <v>161</v>
      </c>
      <c r="J2" s="50" t="s">
        <v>162</v>
      </c>
      <c r="K2" s="50" t="s">
        <v>163</v>
      </c>
      <c r="L2" s="50" t="s">
        <v>27</v>
      </c>
      <c r="M2" s="50" t="s">
        <v>164</v>
      </c>
      <c r="N2" s="232" t="s">
        <v>14</v>
      </c>
      <c r="O2" s="233" t="s">
        <v>165</v>
      </c>
      <c r="P2" s="234" t="s">
        <v>166</v>
      </c>
      <c r="Q2" s="235" t="s">
        <v>167</v>
      </c>
      <c r="R2" s="236" t="s">
        <v>168</v>
      </c>
      <c r="S2" s="237" t="s">
        <v>169</v>
      </c>
      <c r="T2" s="238" t="s">
        <v>170</v>
      </c>
      <c r="U2" s="50"/>
      <c r="V2" s="50"/>
      <c r="W2" s="50"/>
      <c r="X2" s="50"/>
      <c r="Y2" s="239" t="n">
        <f aca="false">Z3-Y3</f>
        <v>30</v>
      </c>
      <c r="Z2" s="239" t="n">
        <f aca="false">AA3-Z3</f>
        <v>31</v>
      </c>
      <c r="AA2" s="239" t="n">
        <f aca="false">AB3-AA3</f>
        <v>30</v>
      </c>
      <c r="AB2" s="239" t="n">
        <f aca="false">AC3-AB3</f>
        <v>31</v>
      </c>
      <c r="AC2" s="239" t="n">
        <f aca="false">AD3-AC3</f>
        <v>31</v>
      </c>
      <c r="AD2" s="239" t="n">
        <f aca="false">AE3-AD3</f>
        <v>30</v>
      </c>
      <c r="AE2" s="239" t="n">
        <v>31</v>
      </c>
      <c r="AF2" s="50"/>
      <c r="AG2" s="50"/>
      <c r="AH2" s="50"/>
      <c r="AI2" s="239" t="n">
        <f aca="false">AJ3-AI3</f>
        <v>30</v>
      </c>
      <c r="AJ2" s="239" t="n">
        <f aca="false">AK3-AJ3</f>
        <v>31</v>
      </c>
      <c r="AK2" s="239" t="n">
        <f aca="false">AL3-AK3</f>
        <v>31</v>
      </c>
      <c r="AL2" s="239" t="n">
        <f aca="false">AM3-AL3</f>
        <v>28</v>
      </c>
      <c r="AM2" s="239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69" t="n">
        <f aca="false">DATE(YEAR($A$1),MONTH($A$1)+1,1)</f>
        <v>45931</v>
      </c>
      <c r="B3" s="240" t="e">
        <f aca="false">VLOOKUP($A3,[5]CurveFetch!$D$8:$R$1000,2,0)</f>
        <v>#N/A</v>
      </c>
      <c r="C3" s="240" t="e">
        <f aca="false">VLOOKUP($A3,[5]CurveFetch!$D$8:$R$1000,7,0)</f>
        <v>#N/A</v>
      </c>
      <c r="D3" s="240" t="e">
        <f aca="false">VLOOKUP($A3,[5]CurveFetch!$D$8:$R$1000,5,0)</f>
        <v>#N/A</v>
      </c>
      <c r="E3" s="240" t="e">
        <f aca="false">VLOOKUP($A3,[5]CurveFetch!$D$8:$R$1000,4,0)</f>
        <v>#N/A</v>
      </c>
      <c r="F3" s="240" t="e">
        <f aca="false">VLOOKUP($A3,[5]CurveFetch!$D$8:$R$1000,15,0)</f>
        <v>#N/A</v>
      </c>
      <c r="G3" s="240" t="e">
        <f aca="false">VLOOKUP($A3,[5]CurveFetch!$D$8:$R$1000,3,0)</f>
        <v>#N/A</v>
      </c>
      <c r="H3" s="240" t="e">
        <f aca="false">VLOOKUP($A3,[5]CurveFetch!$D$8:$R$1000,9,0)</f>
        <v>#N/A</v>
      </c>
      <c r="I3" s="240" t="e">
        <f aca="false">VLOOKUP($A3,[5]CurveFetch!$D$8:$R$1000,11,0)</f>
        <v>#N/A</v>
      </c>
      <c r="J3" s="240" t="e">
        <f aca="false">VLOOKUP($A3,[5]CurveFetch!$D$8:$R$1000,8,0)</f>
        <v>#N/A</v>
      </c>
      <c r="K3" s="240" t="e">
        <f aca="false">C3-J3</f>
        <v>#N/A</v>
      </c>
      <c r="L3" s="240" t="e">
        <f aca="false">C3-F3</f>
        <v>#N/A</v>
      </c>
      <c r="M3" s="240" t="e">
        <f aca="false">($B3+$C3)*$M$1</f>
        <v>#N/A</v>
      </c>
      <c r="N3" s="69" t="n">
        <f aca="false">DATE(YEAR($A$1),MONTH($A$1)+1,1)</f>
        <v>45931</v>
      </c>
      <c r="O3" s="240" t="e">
        <f aca="false">VLOOKUP($A3,[5]CurveFetch!$D$8:$V$1000,16,0)</f>
        <v>#N/A</v>
      </c>
      <c r="P3" s="241" t="e">
        <f aca="false">O3/2</f>
        <v>#N/A</v>
      </c>
      <c r="Q3" s="240" t="e">
        <f aca="false">VLOOKUP($A3,[5]CurveFetch!$D$8:$V$1000,16,0)</f>
        <v>#N/A</v>
      </c>
      <c r="R3" s="241" t="e">
        <f aca="false">Q3/2</f>
        <v>#N/A</v>
      </c>
      <c r="S3" s="240" t="e">
        <f aca="false">VLOOKUP($A3,[5]CurveFetch!$D$8:$V$1000,16,0)</f>
        <v>#N/A</v>
      </c>
      <c r="T3" s="241" t="e">
        <f aca="false">S3/2</f>
        <v>#N/A</v>
      </c>
      <c r="U3" s="240"/>
      <c r="V3" s="240"/>
      <c r="Y3" s="232" t="n">
        <v>36982</v>
      </c>
      <c r="Z3" s="232" t="n">
        <v>37012</v>
      </c>
      <c r="AA3" s="232" t="n">
        <v>37043</v>
      </c>
      <c r="AB3" s="232" t="n">
        <v>37073</v>
      </c>
      <c r="AC3" s="232" t="n">
        <v>37104</v>
      </c>
      <c r="AD3" s="232" t="n">
        <v>37135</v>
      </c>
      <c r="AE3" s="232" t="n">
        <v>37165</v>
      </c>
      <c r="AF3" s="50" t="s">
        <v>171</v>
      </c>
      <c r="AG3" s="50"/>
      <c r="AI3" s="232" t="n">
        <v>37196</v>
      </c>
      <c r="AJ3" s="232" t="n">
        <v>37226</v>
      </c>
      <c r="AK3" s="232" t="n">
        <v>37257</v>
      </c>
      <c r="AL3" s="232" t="n">
        <v>37288</v>
      </c>
      <c r="AM3" s="232" t="n">
        <v>37316</v>
      </c>
      <c r="AN3" s="50" t="s">
        <v>172</v>
      </c>
    </row>
    <row r="4" customFormat="false" ht="11.25" hidden="false" customHeight="false" outlineLevel="0" collapsed="false">
      <c r="A4" s="69" t="n">
        <f aca="false">DATE(YEAR(A3),MONTH(A3)+1,1)</f>
        <v>45962</v>
      </c>
      <c r="B4" s="240" t="e">
        <f aca="false">VLOOKUP($A4,[5]CurveFetch!$D$8:$R$1000,2,0)</f>
        <v>#N/A</v>
      </c>
      <c r="C4" s="240" t="e">
        <f aca="false">VLOOKUP($A4,[5]CurveFetch!$D$8:$R$1000,7,0)</f>
        <v>#N/A</v>
      </c>
      <c r="D4" s="240" t="e">
        <f aca="false">VLOOKUP($A4,[5]CurveFetch!$D$8:$R$1000,5,0)</f>
        <v>#N/A</v>
      </c>
      <c r="E4" s="240" t="e">
        <f aca="false">VLOOKUP($A4,[5]CurveFetch!$D$8:$R$1000,4,0)</f>
        <v>#N/A</v>
      </c>
      <c r="F4" s="240" t="e">
        <f aca="false">VLOOKUP($A4,[5]CurveFetch!$D$8:$R$1000,15,0)</f>
        <v>#N/A</v>
      </c>
      <c r="G4" s="240" t="e">
        <f aca="false">VLOOKUP($A4,[5]CurveFetch!$D$8:$R$1000,3,0)</f>
        <v>#N/A</v>
      </c>
      <c r="H4" s="240" t="e">
        <f aca="false">VLOOKUP($A4,[5]CurveFetch!$D$8:$R$1000,9,0)</f>
        <v>#N/A</v>
      </c>
      <c r="I4" s="240" t="e">
        <f aca="false">VLOOKUP($A4,[5]CurveFetch!$D$8:$R$1000,11,0)</f>
        <v>#N/A</v>
      </c>
      <c r="J4" s="240" t="e">
        <f aca="false">VLOOKUP($A4,[5]CurveFetch!$D$8:$R$1000,8,0)</f>
        <v>#N/A</v>
      </c>
      <c r="K4" s="240" t="e">
        <f aca="false">C4-J4</f>
        <v>#N/A</v>
      </c>
      <c r="L4" s="240" t="e">
        <f aca="false">C4-F4</f>
        <v>#N/A</v>
      </c>
      <c r="M4" s="240" t="e">
        <f aca="false">($B4+$C4)*$M$1</f>
        <v>#N/A</v>
      </c>
      <c r="N4" s="69" t="n">
        <f aca="false">DATE(YEAR(N3),MONTH(N3)+1,1)</f>
        <v>45962</v>
      </c>
      <c r="O4" s="240" t="e">
        <f aca="false">VLOOKUP($A4,[5]CurveFetch!$D$8:$V$1000,16,0)</f>
        <v>#N/A</v>
      </c>
      <c r="P4" s="241" t="e">
        <f aca="false">O4/2</f>
        <v>#N/A</v>
      </c>
      <c r="Q4" s="240" t="e">
        <f aca="false">VLOOKUP($A4,[5]CurveFetch!$D$8:$V$1000,16,0)</f>
        <v>#N/A</v>
      </c>
      <c r="R4" s="241" t="e">
        <f aca="false">Q4/2</f>
        <v>#N/A</v>
      </c>
      <c r="S4" s="240" t="e">
        <f aca="false">VLOOKUP($A4,[5]CurveFetch!$D$8:$V$1000,16,0)</f>
        <v>#N/A</v>
      </c>
      <c r="T4" s="241" t="e">
        <f aca="false">S4/2</f>
        <v>#N/A</v>
      </c>
      <c r="U4" s="240"/>
      <c r="V4" s="240"/>
      <c r="X4" s="55" t="s">
        <v>70</v>
      </c>
      <c r="Y4" s="242" t="e">
        <f aca="false">VLOOKUP(Y$3,$A$2:$H$600,2)</f>
        <v>#N/A</v>
      </c>
      <c r="Z4" s="242" t="e">
        <f aca="false">VLOOKUP(Z$3,$A$2:$H$600,2)</f>
        <v>#N/A</v>
      </c>
      <c r="AA4" s="242" t="e">
        <f aca="false">VLOOKUP(AA$3,$A$2:$H$600,2)</f>
        <v>#N/A</v>
      </c>
      <c r="AB4" s="242" t="e">
        <f aca="false">VLOOKUP(AB$3,$A$2:$H$600,2)</f>
        <v>#N/A</v>
      </c>
      <c r="AC4" s="242" t="e">
        <f aca="false">VLOOKUP(AC$3,$A$2:$H$600,2)</f>
        <v>#N/A</v>
      </c>
      <c r="AD4" s="242" t="e">
        <f aca="false">VLOOKUP(AD$3,$A$2:$H$600,2)</f>
        <v>#N/A</v>
      </c>
      <c r="AE4" s="242" t="e">
        <f aca="false">VLOOKUP(AE$3,$A$2:$H$600,2)</f>
        <v>#N/A</v>
      </c>
      <c r="AF4" s="243" t="e">
        <f aca="false">AVERAGE(Y4:AE4)</f>
        <v>#N/A</v>
      </c>
      <c r="AG4" s="244"/>
      <c r="AH4" s="55" t="s">
        <v>70</v>
      </c>
      <c r="AI4" s="242" t="e">
        <f aca="false">VLOOKUP(AI$3,$A$2:$H$600,2)</f>
        <v>#N/A</v>
      </c>
      <c r="AJ4" s="242" t="e">
        <f aca="false">VLOOKUP(AJ$3,$A$2:$H$600,2)</f>
        <v>#N/A</v>
      </c>
      <c r="AK4" s="242" t="e">
        <f aca="false">VLOOKUP(AK$3,$A$2:$H$600,2)</f>
        <v>#N/A</v>
      </c>
      <c r="AL4" s="242" t="e">
        <f aca="false">VLOOKUP(AL$3,$A$2:$H$600,2)</f>
        <v>#N/A</v>
      </c>
      <c r="AM4" s="242" t="e">
        <f aca="false">VLOOKUP(AM$3,$A$2:$H$600,2)</f>
        <v>#N/A</v>
      </c>
      <c r="AN4" s="243" t="e">
        <f aca="false">AVERAGE(AI4:AM4)</f>
        <v>#N/A</v>
      </c>
    </row>
    <row r="5" customFormat="false" ht="11.25" hidden="false" customHeight="false" outlineLevel="0" collapsed="false">
      <c r="A5" s="69" t="n">
        <f aca="false">DATE(YEAR(A4),MONTH(A4)+1,1)</f>
        <v>45992</v>
      </c>
      <c r="B5" s="240" t="e">
        <f aca="false">VLOOKUP($A5,[5]CurveFetch!$D$8:$R$1000,2,0)</f>
        <v>#N/A</v>
      </c>
      <c r="C5" s="240" t="e">
        <f aca="false">VLOOKUP($A5,[5]CurveFetch!$D$8:$R$1000,7,0)</f>
        <v>#N/A</v>
      </c>
      <c r="D5" s="240" t="e">
        <f aca="false">VLOOKUP($A5,[5]CurveFetch!$D$8:$R$1000,5,0)</f>
        <v>#N/A</v>
      </c>
      <c r="E5" s="240" t="e">
        <f aca="false">VLOOKUP($A5,[5]CurveFetch!$D$8:$R$1000,4,0)</f>
        <v>#N/A</v>
      </c>
      <c r="F5" s="240" t="e">
        <f aca="false">VLOOKUP($A5,[5]CurveFetch!$D$8:$R$1000,15,0)</f>
        <v>#N/A</v>
      </c>
      <c r="G5" s="240" t="e">
        <f aca="false">VLOOKUP($A5,[5]CurveFetch!$D$8:$R$1000,3,0)</f>
        <v>#N/A</v>
      </c>
      <c r="H5" s="240" t="e">
        <f aca="false">VLOOKUP($A5,[5]CurveFetch!$D$8:$R$1000,9,0)</f>
        <v>#N/A</v>
      </c>
      <c r="I5" s="240" t="e">
        <f aca="false">VLOOKUP($A5,[5]CurveFetch!$D$8:$R$1000,11,0)</f>
        <v>#N/A</v>
      </c>
      <c r="J5" s="240" t="e">
        <f aca="false">VLOOKUP($A5,[5]CurveFetch!$D$8:$R$1000,8,0)</f>
        <v>#N/A</v>
      </c>
      <c r="K5" s="240" t="e">
        <f aca="false">C5-J5</f>
        <v>#N/A</v>
      </c>
      <c r="L5" s="240" t="e">
        <f aca="false">C5-F5</f>
        <v>#N/A</v>
      </c>
      <c r="M5" s="240" t="e">
        <f aca="false">($B5+$C5)*$M$1</f>
        <v>#N/A</v>
      </c>
      <c r="N5" s="69" t="n">
        <f aca="false">DATE(YEAR(N4),MONTH(N4)+1,1)</f>
        <v>45992</v>
      </c>
      <c r="O5" s="240" t="e">
        <f aca="false">VLOOKUP($A5,[5]CurveFetch!$D$8:$V$1000,16,0)</f>
        <v>#N/A</v>
      </c>
      <c r="P5" s="241" t="e">
        <f aca="false">O5/2</f>
        <v>#N/A</v>
      </c>
      <c r="Q5" s="240" t="e">
        <f aca="false">VLOOKUP($A5,[5]CurveFetch!$D$8:$V$1000,16,0)</f>
        <v>#N/A</v>
      </c>
      <c r="R5" s="241" t="e">
        <f aca="false">Q5/2</f>
        <v>#N/A</v>
      </c>
      <c r="S5" s="240" t="e">
        <f aca="false">VLOOKUP($A5,[5]CurveFetch!$D$8:$V$1000,16,0)</f>
        <v>#N/A</v>
      </c>
      <c r="T5" s="241" t="e">
        <f aca="false">S5/2</f>
        <v>#N/A</v>
      </c>
      <c r="U5" s="240"/>
      <c r="V5" s="240"/>
      <c r="X5" s="55" t="s">
        <v>173</v>
      </c>
      <c r="Y5" s="242" t="e">
        <f aca="false">VLOOKUP(Y$3,$A$2:$H$600,3)</f>
        <v>#N/A</v>
      </c>
      <c r="Z5" s="242" t="e">
        <f aca="false">VLOOKUP(Z$3,$A$2:$H$600,3)</f>
        <v>#N/A</v>
      </c>
      <c r="AA5" s="242" t="e">
        <f aca="false">VLOOKUP(AA$3,$A$2:$H$600,3)</f>
        <v>#N/A</v>
      </c>
      <c r="AB5" s="242" t="e">
        <f aca="false">VLOOKUP(AB$3,$A$2:$H$600,3)</f>
        <v>#N/A</v>
      </c>
      <c r="AC5" s="242" t="e">
        <f aca="false">VLOOKUP(AC$3,$A$2:$H$600,3)</f>
        <v>#N/A</v>
      </c>
      <c r="AD5" s="242" t="e">
        <f aca="false">VLOOKUP(AD$3,$A$2:$H$600,3)</f>
        <v>#N/A</v>
      </c>
      <c r="AE5" s="242" t="e">
        <f aca="false">VLOOKUP(AE$3,$A$2:$H$600,3)</f>
        <v>#N/A</v>
      </c>
      <c r="AF5" s="245" t="e">
        <f aca="false">AVERAGE(Y5:AE5)</f>
        <v>#N/A</v>
      </c>
      <c r="AG5" s="244"/>
      <c r="AH5" s="55" t="s">
        <v>173</v>
      </c>
      <c r="AI5" s="242" t="e">
        <f aca="false">VLOOKUP(AI$3,$A$2:$H$600,3)</f>
        <v>#N/A</v>
      </c>
      <c r="AJ5" s="242" t="e">
        <f aca="false">VLOOKUP(AJ$3,$A$2:$H$600,3)</f>
        <v>#N/A</v>
      </c>
      <c r="AK5" s="242" t="e">
        <f aca="false">VLOOKUP(AK$3,$A$2:$H$600,3)</f>
        <v>#N/A</v>
      </c>
      <c r="AL5" s="242" t="e">
        <f aca="false">VLOOKUP(AL$3,$A$2:$H$600,3)</f>
        <v>#N/A</v>
      </c>
      <c r="AM5" s="242" t="e">
        <f aca="false">VLOOKUP(AM$3,$A$2:$H$600,3)</f>
        <v>#N/A</v>
      </c>
      <c r="AN5" s="245" t="e">
        <f aca="false">AVERAGE(AI5:AM5)</f>
        <v>#N/A</v>
      </c>
    </row>
    <row r="6" customFormat="false" ht="11.25" hidden="false" customHeight="false" outlineLevel="0" collapsed="false">
      <c r="A6" s="69" t="n">
        <f aca="false">DATE(YEAR(A5),MONTH(A5)+1,1)</f>
        <v>46023</v>
      </c>
      <c r="B6" s="240" t="e">
        <f aca="false">VLOOKUP($A6,[5]CurveFetch!$D$8:$R$1000,2,0)</f>
        <v>#N/A</v>
      </c>
      <c r="C6" s="240" t="e">
        <f aca="false">VLOOKUP($A6,[5]CurveFetch!$D$8:$R$1000,7,0)</f>
        <v>#N/A</v>
      </c>
      <c r="D6" s="240" t="e">
        <f aca="false">VLOOKUP($A6,[5]CurveFetch!$D$8:$R$1000,5,0)</f>
        <v>#N/A</v>
      </c>
      <c r="E6" s="240" t="e">
        <f aca="false">VLOOKUP($A6,[5]CurveFetch!$D$8:$R$1000,4,0)</f>
        <v>#N/A</v>
      </c>
      <c r="F6" s="240" t="e">
        <f aca="false">VLOOKUP($A6,[5]CurveFetch!$D$8:$R$1000,15,0)</f>
        <v>#N/A</v>
      </c>
      <c r="G6" s="240" t="e">
        <f aca="false">VLOOKUP($A6,[5]CurveFetch!$D$8:$R$1000,3,0)</f>
        <v>#N/A</v>
      </c>
      <c r="H6" s="240" t="e">
        <f aca="false">VLOOKUP($A6,[5]CurveFetch!$D$8:$R$1000,9,0)</f>
        <v>#N/A</v>
      </c>
      <c r="I6" s="240" t="e">
        <f aca="false">VLOOKUP($A6,[5]CurveFetch!$D$8:$R$1000,11,0)</f>
        <v>#N/A</v>
      </c>
      <c r="J6" s="240" t="e">
        <f aca="false">VLOOKUP($A6,[5]CurveFetch!$D$8:$R$1000,8,0)</f>
        <v>#N/A</v>
      </c>
      <c r="K6" s="240" t="e">
        <f aca="false">C6-J6</f>
        <v>#N/A</v>
      </c>
      <c r="L6" s="240" t="e">
        <f aca="false">C6-F6</f>
        <v>#N/A</v>
      </c>
      <c r="M6" s="240" t="e">
        <f aca="false">($B6+$C6)*$M$1</f>
        <v>#N/A</v>
      </c>
      <c r="N6" s="69" t="n">
        <f aca="false">DATE(YEAR(N5),MONTH(N5)+1,1)</f>
        <v>46023</v>
      </c>
      <c r="O6" s="240" t="e">
        <f aca="false">VLOOKUP($A6,[5]CurveFetch!$D$8:$V$1000,16,0)</f>
        <v>#N/A</v>
      </c>
      <c r="P6" s="241" t="e">
        <f aca="false">O6/2</f>
        <v>#N/A</v>
      </c>
      <c r="Q6" s="240" t="e">
        <f aca="false">VLOOKUP($A6,[5]CurveFetch!$D$8:$V$1000,16,0)</f>
        <v>#N/A</v>
      </c>
      <c r="R6" s="241" t="e">
        <f aca="false">Q6/2</f>
        <v>#N/A</v>
      </c>
      <c r="S6" s="240" t="e">
        <f aca="false">VLOOKUP($A6,[5]CurveFetch!$D$8:$V$1000,16,0)</f>
        <v>#N/A</v>
      </c>
      <c r="T6" s="241" t="e">
        <f aca="false">S6/2</f>
        <v>#N/A</v>
      </c>
      <c r="U6" s="240"/>
      <c r="V6" s="240"/>
      <c r="X6" s="55" t="s">
        <v>160</v>
      </c>
      <c r="Y6" s="242" t="e">
        <f aca="false">VLOOKUP(Y$3,$A$2:$H$600,6)</f>
        <v>#N/A</v>
      </c>
      <c r="Z6" s="242" t="e">
        <f aca="false">VLOOKUP(Z$3,$A$2:$H$600,6)</f>
        <v>#N/A</v>
      </c>
      <c r="AA6" s="242" t="e">
        <f aca="false">VLOOKUP(AA$3,$A$2:$H$600,6)</f>
        <v>#N/A</v>
      </c>
      <c r="AB6" s="242" t="e">
        <f aca="false">VLOOKUP(AB$3,$A$2:$H$600,6)</f>
        <v>#N/A</v>
      </c>
      <c r="AC6" s="242" t="e">
        <f aca="false">VLOOKUP(AC$3,$A$2:$H$600,6)</f>
        <v>#N/A</v>
      </c>
      <c r="AD6" s="242" t="e">
        <f aca="false">VLOOKUP(AD$3,$A$2:$H$600,6)</f>
        <v>#N/A</v>
      </c>
      <c r="AE6" s="242" t="e">
        <f aca="false">VLOOKUP(AE$3,$A$2:$H$600,6)</f>
        <v>#N/A</v>
      </c>
      <c r="AF6" s="245" t="e">
        <f aca="false">AVERAGE(Y6:AE6)</f>
        <v>#N/A</v>
      </c>
      <c r="AG6" s="244"/>
      <c r="AH6" s="55" t="s">
        <v>160</v>
      </c>
      <c r="AI6" s="242" t="e">
        <f aca="false">VLOOKUP(AI$3,$A$2:$H$600,6)</f>
        <v>#N/A</v>
      </c>
      <c r="AJ6" s="242" t="e">
        <f aca="false">VLOOKUP(AJ$3,$A$2:$H$600,6)</f>
        <v>#N/A</v>
      </c>
      <c r="AK6" s="242" t="e">
        <f aca="false">VLOOKUP(AK$3,$A$2:$H$600,6)</f>
        <v>#N/A</v>
      </c>
      <c r="AL6" s="242" t="e">
        <f aca="false">VLOOKUP(AL$3,$A$2:$H$600,6)</f>
        <v>#N/A</v>
      </c>
      <c r="AM6" s="242" t="e">
        <f aca="false">VLOOKUP(AM$3,$A$2:$H$600,6)</f>
        <v>#N/A</v>
      </c>
      <c r="AN6" s="245" t="e">
        <f aca="false">AVERAGE(AI6:AM6)</f>
        <v>#N/A</v>
      </c>
    </row>
    <row r="7" customFormat="false" ht="11.25" hidden="false" customHeight="false" outlineLevel="0" collapsed="false">
      <c r="A7" s="69" t="n">
        <f aca="false">DATE(YEAR(A6),MONTH(A6)+1,1)</f>
        <v>46054</v>
      </c>
      <c r="B7" s="240" t="e">
        <f aca="false">VLOOKUP($A7,[5]CurveFetch!$D$8:$R$1000,2,0)</f>
        <v>#N/A</v>
      </c>
      <c r="C7" s="240" t="e">
        <f aca="false">VLOOKUP($A7,[5]CurveFetch!$D$8:$R$1000,7,0)</f>
        <v>#N/A</v>
      </c>
      <c r="D7" s="240" t="e">
        <f aca="false">VLOOKUP($A7,[5]CurveFetch!$D$8:$R$1000,5,0)</f>
        <v>#N/A</v>
      </c>
      <c r="E7" s="240" t="e">
        <f aca="false">VLOOKUP($A7,[5]CurveFetch!$D$8:$R$1000,4,0)</f>
        <v>#N/A</v>
      </c>
      <c r="F7" s="240" t="e">
        <f aca="false">VLOOKUP($A7,[5]CurveFetch!$D$8:$R$1000,15,0)</f>
        <v>#N/A</v>
      </c>
      <c r="G7" s="240" t="e">
        <f aca="false">VLOOKUP($A7,[5]CurveFetch!$D$8:$R$1000,3,0)</f>
        <v>#N/A</v>
      </c>
      <c r="H7" s="240" t="e">
        <f aca="false">VLOOKUP($A7,[5]CurveFetch!$D$8:$R$1000,9,0)</f>
        <v>#N/A</v>
      </c>
      <c r="I7" s="240" t="e">
        <f aca="false">VLOOKUP($A7,[5]CurveFetch!$D$8:$R$1000,11,0)</f>
        <v>#N/A</v>
      </c>
      <c r="J7" s="240" t="e">
        <f aca="false">VLOOKUP($A7,[5]CurveFetch!$D$8:$R$1000,8,0)</f>
        <v>#N/A</v>
      </c>
      <c r="K7" s="240" t="e">
        <f aca="false">C7-J7</f>
        <v>#N/A</v>
      </c>
      <c r="L7" s="240" t="e">
        <f aca="false">C7-F7</f>
        <v>#N/A</v>
      </c>
      <c r="M7" s="240" t="e">
        <f aca="false">($B7+$C7)*$M$1</f>
        <v>#N/A</v>
      </c>
      <c r="N7" s="69" t="n">
        <f aca="false">DATE(YEAR(N6),MONTH(N6)+1,1)</f>
        <v>46054</v>
      </c>
      <c r="O7" s="240" t="e">
        <f aca="false">VLOOKUP($A7,[5]CurveFetch!$D$8:$V$1000,16,0)</f>
        <v>#N/A</v>
      </c>
      <c r="P7" s="241" t="e">
        <f aca="false">O7/2</f>
        <v>#N/A</v>
      </c>
      <c r="Q7" s="240" t="e">
        <f aca="false">VLOOKUP($A7,[5]CurveFetch!$D$8:$V$1000,16,0)</f>
        <v>#N/A</v>
      </c>
      <c r="R7" s="241" t="e">
        <f aca="false">Q7/2</f>
        <v>#N/A</v>
      </c>
      <c r="S7" s="240" t="e">
        <f aca="false">VLOOKUP($A7,[5]CurveFetch!$D$8:$V$1000,16,0)</f>
        <v>#N/A</v>
      </c>
      <c r="T7" s="241" t="e">
        <f aca="false">S7/2</f>
        <v>#N/A</v>
      </c>
      <c r="U7" s="240"/>
      <c r="V7" s="240"/>
      <c r="X7" s="55" t="s">
        <v>174</v>
      </c>
      <c r="Y7" s="242" t="e">
        <f aca="false">VLOOKUP(Y$3,$A$2:$H$600,4)</f>
        <v>#N/A</v>
      </c>
      <c r="Z7" s="242" t="e">
        <f aca="false">VLOOKUP(Z$3,$A$2:$H$600,4)</f>
        <v>#N/A</v>
      </c>
      <c r="AA7" s="242" t="e">
        <f aca="false">VLOOKUP(AA$3,$A$2:$H$600,4)</f>
        <v>#N/A</v>
      </c>
      <c r="AB7" s="242" t="e">
        <f aca="false">VLOOKUP(AB$3,$A$2:$H$600,4)</f>
        <v>#N/A</v>
      </c>
      <c r="AC7" s="242" t="e">
        <f aca="false">VLOOKUP(AC$3,$A$2:$H$600,4)</f>
        <v>#N/A</v>
      </c>
      <c r="AD7" s="242" t="e">
        <f aca="false">VLOOKUP(AD$3,$A$2:$H$600,4)</f>
        <v>#N/A</v>
      </c>
      <c r="AE7" s="242" t="e">
        <f aca="false">VLOOKUP(AE$3,$A$2:$H$600,4)</f>
        <v>#N/A</v>
      </c>
      <c r="AF7" s="245" t="e">
        <f aca="false">AVERAGE(Y7:AE7)</f>
        <v>#N/A</v>
      </c>
      <c r="AG7" s="244"/>
      <c r="AH7" s="55" t="s">
        <v>174</v>
      </c>
      <c r="AI7" s="242" t="e">
        <f aca="false">VLOOKUP(AI$3,$A$2:$H$600,4)</f>
        <v>#N/A</v>
      </c>
      <c r="AJ7" s="242" t="e">
        <f aca="false">VLOOKUP(AJ$3,$A$2:$H$600,4)</f>
        <v>#N/A</v>
      </c>
      <c r="AK7" s="242" t="e">
        <f aca="false">VLOOKUP(AK$3,$A$2:$H$600,4)</f>
        <v>#N/A</v>
      </c>
      <c r="AL7" s="242" t="e">
        <f aca="false">VLOOKUP(AL$3,$A$2:$H$600,4)</f>
        <v>#N/A</v>
      </c>
      <c r="AM7" s="242" t="e">
        <f aca="false">VLOOKUP(AM$3,$A$2:$H$600,4)</f>
        <v>#N/A</v>
      </c>
      <c r="AN7" s="245" t="e">
        <f aca="false">AVERAGE(AI7:AM7)</f>
        <v>#N/A</v>
      </c>
    </row>
    <row r="8" customFormat="false" ht="11.25" hidden="false" customHeight="false" outlineLevel="0" collapsed="false">
      <c r="A8" s="69" t="n">
        <f aca="false">DATE(YEAR(A7),MONTH(A7)+1,1)</f>
        <v>46082</v>
      </c>
      <c r="B8" s="240" t="e">
        <f aca="false">VLOOKUP($A8,[5]CurveFetch!$D$8:$R$1000,2,0)</f>
        <v>#N/A</v>
      </c>
      <c r="C8" s="240" t="e">
        <f aca="false">VLOOKUP($A8,[5]CurveFetch!$D$8:$R$1000,7,0)</f>
        <v>#N/A</v>
      </c>
      <c r="D8" s="240" t="e">
        <f aca="false">VLOOKUP($A8,[5]CurveFetch!$D$8:$R$1000,5,0)</f>
        <v>#N/A</v>
      </c>
      <c r="E8" s="240" t="e">
        <f aca="false">VLOOKUP($A8,[5]CurveFetch!$D$8:$R$1000,4,0)</f>
        <v>#N/A</v>
      </c>
      <c r="F8" s="240" t="e">
        <f aca="false">VLOOKUP($A8,[5]CurveFetch!$D$8:$R$1000,15,0)</f>
        <v>#N/A</v>
      </c>
      <c r="G8" s="240" t="e">
        <f aca="false">VLOOKUP($A8,[5]CurveFetch!$D$8:$R$1000,3,0)</f>
        <v>#N/A</v>
      </c>
      <c r="H8" s="240" t="e">
        <f aca="false">VLOOKUP($A8,[5]CurveFetch!$D$8:$R$1000,9,0)</f>
        <v>#N/A</v>
      </c>
      <c r="I8" s="240" t="e">
        <f aca="false">VLOOKUP($A8,[5]CurveFetch!$D$8:$R$1000,11,0)</f>
        <v>#N/A</v>
      </c>
      <c r="J8" s="240" t="e">
        <f aca="false">VLOOKUP($A8,[5]CurveFetch!$D$8:$R$1000,8,0)</f>
        <v>#N/A</v>
      </c>
      <c r="K8" s="240" t="e">
        <f aca="false">C8-J8</f>
        <v>#N/A</v>
      </c>
      <c r="L8" s="240" t="e">
        <f aca="false">C8-F8</f>
        <v>#N/A</v>
      </c>
      <c r="M8" s="240" t="e">
        <f aca="false">($B8+$C8)*$M$1</f>
        <v>#N/A</v>
      </c>
      <c r="N8" s="69" t="n">
        <f aca="false">DATE(YEAR(N7),MONTH(N7)+1,1)</f>
        <v>46082</v>
      </c>
      <c r="O8" s="240" t="e">
        <f aca="false">VLOOKUP($A8,[5]CurveFetch!$D$8:$V$1000,16,0)</f>
        <v>#N/A</v>
      </c>
      <c r="P8" s="241" t="e">
        <f aca="false">O8/2</f>
        <v>#N/A</v>
      </c>
      <c r="Q8" s="240" t="e">
        <f aca="false">VLOOKUP($A8,[5]CurveFetch!$D$8:$V$1000,16,0)</f>
        <v>#N/A</v>
      </c>
      <c r="R8" s="241" t="e">
        <f aca="false">Q8/2</f>
        <v>#N/A</v>
      </c>
      <c r="S8" s="240" t="e">
        <f aca="false">VLOOKUP($A8,[5]CurveFetch!$D$8:$V$1000,16,0)</f>
        <v>#N/A</v>
      </c>
      <c r="T8" s="241" t="e">
        <f aca="false">S8/2</f>
        <v>#N/A</v>
      </c>
      <c r="U8" s="240"/>
      <c r="V8" s="240"/>
      <c r="X8" s="55" t="s">
        <v>175</v>
      </c>
      <c r="Y8" s="242" t="e">
        <f aca="false">VLOOKUP(Y$3,$A$2:$H$600,7)</f>
        <v>#N/A</v>
      </c>
      <c r="Z8" s="242" t="e">
        <f aca="false">VLOOKUP(Z$3,$A$2:$H$600,7)</f>
        <v>#N/A</v>
      </c>
      <c r="AA8" s="242" t="e">
        <f aca="false">VLOOKUP(AA$3,$A$2:$H$600,7)</f>
        <v>#N/A</v>
      </c>
      <c r="AB8" s="242" t="e">
        <f aca="false">VLOOKUP(AB$3,$A$2:$H$600,7)</f>
        <v>#N/A</v>
      </c>
      <c r="AC8" s="242" t="e">
        <f aca="false">VLOOKUP(AC$3,$A$2:$H$600,7)</f>
        <v>#N/A</v>
      </c>
      <c r="AD8" s="242" t="e">
        <f aca="false">VLOOKUP(AD$3,$A$2:$H$600,7)</f>
        <v>#N/A</v>
      </c>
      <c r="AE8" s="242" t="e">
        <f aca="false">VLOOKUP(AE$3,$A$2:$H$600,7)</f>
        <v>#N/A</v>
      </c>
      <c r="AF8" s="245" t="e">
        <f aca="false">AVERAGE(Y8:AE8)</f>
        <v>#N/A</v>
      </c>
      <c r="AG8" s="244"/>
      <c r="AH8" s="55" t="s">
        <v>175</v>
      </c>
      <c r="AI8" s="242" t="e">
        <f aca="false">VLOOKUP(AI$3,$A$2:$H$600,7)</f>
        <v>#N/A</v>
      </c>
      <c r="AJ8" s="242" t="e">
        <f aca="false">VLOOKUP(AJ$3,$A$2:$H$600,7)</f>
        <v>#N/A</v>
      </c>
      <c r="AK8" s="242" t="e">
        <f aca="false">VLOOKUP(AK$3,$A$2:$H$600,7)</f>
        <v>#N/A</v>
      </c>
      <c r="AL8" s="242" t="e">
        <f aca="false">VLOOKUP(AL$3,$A$2:$H$600,7)</f>
        <v>#N/A</v>
      </c>
      <c r="AM8" s="242" t="e">
        <f aca="false">VLOOKUP(AM$3,$A$2:$H$600,7)</f>
        <v>#N/A</v>
      </c>
      <c r="AN8" s="245" t="e">
        <f aca="false">AVERAGE(AI8:AM8)</f>
        <v>#N/A</v>
      </c>
    </row>
    <row r="9" customFormat="false" ht="12" hidden="false" customHeight="false" outlineLevel="0" collapsed="false">
      <c r="A9" s="69" t="n">
        <f aca="false">DATE(YEAR(A8),MONTH(A8)+1,1)</f>
        <v>46113</v>
      </c>
      <c r="B9" s="240" t="e">
        <f aca="false">VLOOKUP($A9,[5]CurveFetch!$D$8:$R$1000,2,0)</f>
        <v>#N/A</v>
      </c>
      <c r="C9" s="240" t="e">
        <f aca="false">VLOOKUP($A9,[5]CurveFetch!$D$8:$R$1000,7,0)</f>
        <v>#N/A</v>
      </c>
      <c r="D9" s="240" t="e">
        <f aca="false">VLOOKUP($A9,[5]CurveFetch!$D$8:$R$1000,5,0)</f>
        <v>#N/A</v>
      </c>
      <c r="E9" s="240" t="e">
        <f aca="false">VLOOKUP($A9,[5]CurveFetch!$D$8:$R$1000,4,0)</f>
        <v>#N/A</v>
      </c>
      <c r="F9" s="240" t="e">
        <f aca="false">VLOOKUP($A9,[5]CurveFetch!$D$8:$R$1000,15,0)</f>
        <v>#N/A</v>
      </c>
      <c r="G9" s="240" t="e">
        <f aca="false">VLOOKUP($A9,[5]CurveFetch!$D$8:$R$1000,3,0)</f>
        <v>#N/A</v>
      </c>
      <c r="H9" s="240" t="e">
        <f aca="false">VLOOKUP($A9,[5]CurveFetch!$D$8:$R$1000,9,0)</f>
        <v>#N/A</v>
      </c>
      <c r="I9" s="240" t="e">
        <f aca="false">VLOOKUP($A9,[5]CurveFetch!$D$8:$R$1000,11,0)</f>
        <v>#N/A</v>
      </c>
      <c r="J9" s="240" t="e">
        <f aca="false">VLOOKUP($A9,[5]CurveFetch!$D$8:$R$1000,8,0)</f>
        <v>#N/A</v>
      </c>
      <c r="K9" s="240" t="e">
        <f aca="false">C9-J9</f>
        <v>#N/A</v>
      </c>
      <c r="L9" s="240" t="e">
        <f aca="false">C9-F9</f>
        <v>#N/A</v>
      </c>
      <c r="M9" s="240" t="e">
        <f aca="false">($B9+$C9)*$M$1</f>
        <v>#N/A</v>
      </c>
      <c r="N9" s="69" t="n">
        <f aca="false">DATE(YEAR(N8),MONTH(N8)+1,1)</f>
        <v>46113</v>
      </c>
      <c r="O9" s="240" t="e">
        <f aca="false">VLOOKUP($A9,[5]CurveFetch!$D$8:$V$1000,16,0)</f>
        <v>#N/A</v>
      </c>
      <c r="P9" s="241" t="e">
        <f aca="false">O9/2</f>
        <v>#N/A</v>
      </c>
      <c r="Q9" s="240" t="e">
        <f aca="false">VLOOKUP($A9,[5]CurveFetch!$D$8:$V$1000,16,0)</f>
        <v>#N/A</v>
      </c>
      <c r="R9" s="241" t="e">
        <f aca="false">Q9/2</f>
        <v>#N/A</v>
      </c>
      <c r="S9" s="240" t="e">
        <f aca="false">VLOOKUP($A9,[5]CurveFetch!$D$8:$V$1000,16,0)</f>
        <v>#N/A</v>
      </c>
      <c r="T9" s="241" t="e">
        <f aca="false">S9/2</f>
        <v>#N/A</v>
      </c>
      <c r="U9" s="240"/>
      <c r="V9" s="240"/>
      <c r="X9" s="55" t="s">
        <v>159</v>
      </c>
      <c r="Y9" s="242" t="e">
        <f aca="false">VLOOKUP(Y$3,$A$2:$H$600,5)</f>
        <v>#N/A</v>
      </c>
      <c r="Z9" s="242" t="e">
        <f aca="false">VLOOKUP(Z$3,$A$2:$H$600,5)</f>
        <v>#N/A</v>
      </c>
      <c r="AA9" s="242" t="e">
        <f aca="false">VLOOKUP(AA$3,$A$2:$H$600,5)</f>
        <v>#N/A</v>
      </c>
      <c r="AB9" s="242" t="e">
        <f aca="false">VLOOKUP(AB$3,$A$2:$H$600,5)</f>
        <v>#N/A</v>
      </c>
      <c r="AC9" s="242" t="e">
        <f aca="false">VLOOKUP(AC$3,$A$2:$H$600,5)</f>
        <v>#N/A</v>
      </c>
      <c r="AD9" s="242" t="e">
        <f aca="false">VLOOKUP(AD$3,$A$2:$H$600,5)</f>
        <v>#N/A</v>
      </c>
      <c r="AE9" s="242" t="e">
        <f aca="false">VLOOKUP(AE$3,$A$2:$H$600,5)</f>
        <v>#N/A</v>
      </c>
      <c r="AF9" s="246" t="e">
        <f aca="false">AVERAGE(Y9:AE9)</f>
        <v>#N/A</v>
      </c>
      <c r="AG9" s="244"/>
      <c r="AH9" s="55" t="s">
        <v>159</v>
      </c>
      <c r="AI9" s="242" t="e">
        <f aca="false">VLOOKUP(AI$3,$A$2:$H$600,5)</f>
        <v>#N/A</v>
      </c>
      <c r="AJ9" s="242" t="e">
        <f aca="false">VLOOKUP(AJ$3,$A$2:$H$600,5)</f>
        <v>#N/A</v>
      </c>
      <c r="AK9" s="242" t="e">
        <f aca="false">VLOOKUP(AK$3,$A$2:$H$600,5)</f>
        <v>#N/A</v>
      </c>
      <c r="AL9" s="242" t="e">
        <f aca="false">VLOOKUP(AL$3,$A$2:$H$600,5)</f>
        <v>#N/A</v>
      </c>
      <c r="AM9" s="242" t="e">
        <f aca="false">VLOOKUP(AM$3,$A$2:$H$600,5)</f>
        <v>#N/A</v>
      </c>
      <c r="AN9" s="246" t="e">
        <f aca="false">AVERAGE(AI9:AM9)</f>
        <v>#N/A</v>
      </c>
    </row>
    <row r="10" customFormat="false" ht="11.25" hidden="false" customHeight="false" outlineLevel="0" collapsed="false">
      <c r="A10" s="69" t="n">
        <f aca="false">DATE(YEAR(A9),MONTH(A9)+1,1)</f>
        <v>46143</v>
      </c>
      <c r="B10" s="240" t="e">
        <f aca="false">VLOOKUP($A10,[5]CurveFetch!$D$8:$R$1000,2,0)</f>
        <v>#N/A</v>
      </c>
      <c r="C10" s="240" t="e">
        <f aca="false">VLOOKUP($A10,[5]CurveFetch!$D$8:$R$1000,7,0)</f>
        <v>#N/A</v>
      </c>
      <c r="D10" s="240" t="e">
        <f aca="false">VLOOKUP($A10,[5]CurveFetch!$D$8:$R$1000,5,0)</f>
        <v>#N/A</v>
      </c>
      <c r="E10" s="240" t="e">
        <f aca="false">VLOOKUP($A10,[5]CurveFetch!$D$8:$R$1000,4,0)</f>
        <v>#N/A</v>
      </c>
      <c r="F10" s="240" t="e">
        <f aca="false">VLOOKUP($A10,[5]CurveFetch!$D$8:$R$1000,15,0)</f>
        <v>#N/A</v>
      </c>
      <c r="G10" s="240" t="e">
        <f aca="false">VLOOKUP($A10,[5]CurveFetch!$D$8:$R$1000,3,0)</f>
        <v>#N/A</v>
      </c>
      <c r="H10" s="240" t="e">
        <f aca="false">VLOOKUP($A10,[5]CurveFetch!$D$8:$R$1000,9,0)</f>
        <v>#N/A</v>
      </c>
      <c r="I10" s="240" t="e">
        <f aca="false">VLOOKUP($A10,[5]CurveFetch!$D$8:$R$1000,11,0)</f>
        <v>#N/A</v>
      </c>
      <c r="J10" s="240" t="e">
        <f aca="false">VLOOKUP($A10,[5]CurveFetch!$D$8:$R$1000,8,0)</f>
        <v>#N/A</v>
      </c>
      <c r="K10" s="240" t="e">
        <f aca="false">C10-J10</f>
        <v>#N/A</v>
      </c>
      <c r="L10" s="240" t="e">
        <f aca="false">C10-F10</f>
        <v>#N/A</v>
      </c>
      <c r="M10" s="240" t="e">
        <f aca="false">($B10+$C10)*$M$1</f>
        <v>#N/A</v>
      </c>
      <c r="N10" s="69" t="n">
        <f aca="false">DATE(YEAR(N9),MONTH(N9)+1,1)</f>
        <v>46143</v>
      </c>
      <c r="O10" s="240" t="e">
        <f aca="false">VLOOKUP($A10,[5]CurveFetch!$D$8:$V$1000,16,0)</f>
        <v>#N/A</v>
      </c>
      <c r="P10" s="241" t="e">
        <f aca="false">O10/2</f>
        <v>#N/A</v>
      </c>
      <c r="Q10" s="240" t="e">
        <f aca="false">VLOOKUP($A10,[5]CurveFetch!$D$8:$V$1000,16,0)</f>
        <v>#N/A</v>
      </c>
      <c r="R10" s="241" t="e">
        <f aca="false">Q10/2</f>
        <v>#N/A</v>
      </c>
      <c r="S10" s="240" t="e">
        <f aca="false">VLOOKUP($A10,[5]CurveFetch!$D$8:$V$1000,16,0)</f>
        <v>#N/A</v>
      </c>
      <c r="T10" s="241" t="e">
        <f aca="false">S10/2</f>
        <v>#N/A</v>
      </c>
      <c r="U10" s="240"/>
      <c r="V10" s="240"/>
    </row>
    <row r="11" customFormat="false" ht="12" hidden="false" customHeight="false" outlineLevel="0" collapsed="false">
      <c r="A11" s="69" t="n">
        <f aca="false">DATE(YEAR(A10),MONTH(A10)+1,1)</f>
        <v>46174</v>
      </c>
      <c r="B11" s="240" t="e">
        <f aca="false">VLOOKUP($A11,[5]CurveFetch!$D$8:$R$1000,2,0)</f>
        <v>#N/A</v>
      </c>
      <c r="C11" s="240" t="e">
        <f aca="false">VLOOKUP($A11,[5]CurveFetch!$D$8:$R$1000,7,0)</f>
        <v>#N/A</v>
      </c>
      <c r="D11" s="240" t="e">
        <f aca="false">VLOOKUP($A11,[5]CurveFetch!$D$8:$R$1000,5,0)</f>
        <v>#N/A</v>
      </c>
      <c r="E11" s="240" t="e">
        <f aca="false">VLOOKUP($A11,[5]CurveFetch!$D$8:$R$1000,4,0)</f>
        <v>#N/A</v>
      </c>
      <c r="F11" s="240" t="e">
        <f aca="false">VLOOKUP($A11,[5]CurveFetch!$D$8:$R$1000,15,0)</f>
        <v>#N/A</v>
      </c>
      <c r="G11" s="240" t="e">
        <f aca="false">VLOOKUP($A11,[5]CurveFetch!$D$8:$R$1000,3,0)</f>
        <v>#N/A</v>
      </c>
      <c r="H11" s="240" t="e">
        <f aca="false">VLOOKUP($A11,[5]CurveFetch!$D$8:$R$1000,9,0)</f>
        <v>#N/A</v>
      </c>
      <c r="I11" s="240" t="e">
        <f aca="false">VLOOKUP($A11,[5]CurveFetch!$D$8:$R$1000,11,0)</f>
        <v>#N/A</v>
      </c>
      <c r="J11" s="240" t="e">
        <f aca="false">VLOOKUP($A11,[5]CurveFetch!$D$8:$R$1000,8,0)</f>
        <v>#N/A</v>
      </c>
      <c r="K11" s="240" t="e">
        <f aca="false">C11-J11</f>
        <v>#N/A</v>
      </c>
      <c r="L11" s="240" t="e">
        <f aca="false">C11-F11</f>
        <v>#N/A</v>
      </c>
      <c r="M11" s="240" t="e">
        <f aca="false">($B11+$C11)*$M$1</f>
        <v>#N/A</v>
      </c>
      <c r="N11" s="69" t="n">
        <f aca="false">DATE(YEAR(N10),MONTH(N10)+1,1)</f>
        <v>46174</v>
      </c>
      <c r="O11" s="240" t="e">
        <f aca="false">VLOOKUP($A11,[5]CurveFetch!$D$8:$V$1000,16,0)</f>
        <v>#N/A</v>
      </c>
      <c r="P11" s="241" t="e">
        <f aca="false">O11/2</f>
        <v>#N/A</v>
      </c>
      <c r="Q11" s="240" t="e">
        <f aca="false">VLOOKUP($A11,[5]CurveFetch!$D$8:$V$1000,16,0)</f>
        <v>#N/A</v>
      </c>
      <c r="R11" s="241" t="e">
        <f aca="false">Q11/2</f>
        <v>#N/A</v>
      </c>
      <c r="S11" s="240" t="e">
        <f aca="false">VLOOKUP($A11,[5]CurveFetch!$D$8:$V$1000,16,0)</f>
        <v>#N/A</v>
      </c>
      <c r="T11" s="241" t="e">
        <f aca="false">S11/2</f>
        <v>#N/A</v>
      </c>
      <c r="U11" s="240"/>
      <c r="V11" s="240"/>
      <c r="X11" s="55"/>
      <c r="Y11" s="232" t="n">
        <v>37347</v>
      </c>
      <c r="Z11" s="232" t="n">
        <v>37377</v>
      </c>
      <c r="AA11" s="232" t="n">
        <v>37408</v>
      </c>
      <c r="AB11" s="232" t="n">
        <v>37438</v>
      </c>
      <c r="AC11" s="232" t="n">
        <v>37469</v>
      </c>
      <c r="AD11" s="232" t="n">
        <v>37500</v>
      </c>
      <c r="AE11" s="232" t="n">
        <v>37530</v>
      </c>
      <c r="AF11" s="55" t="s">
        <v>176</v>
      </c>
      <c r="AG11" s="55"/>
      <c r="AI11" s="232" t="n">
        <v>37561</v>
      </c>
      <c r="AJ11" s="232" t="n">
        <v>37591</v>
      </c>
      <c r="AK11" s="232" t="n">
        <v>37622</v>
      </c>
      <c r="AL11" s="232" t="n">
        <v>37653</v>
      </c>
      <c r="AM11" s="232" t="n">
        <v>37681</v>
      </c>
      <c r="AN11" s="50" t="s">
        <v>177</v>
      </c>
    </row>
    <row r="12" customFormat="false" ht="11.25" hidden="false" customHeight="false" outlineLevel="0" collapsed="false">
      <c r="A12" s="69" t="n">
        <f aca="false">DATE(YEAR(A11),MONTH(A11)+1,1)</f>
        <v>46204</v>
      </c>
      <c r="B12" s="240" t="e">
        <f aca="false">VLOOKUP($A12,[5]CurveFetch!$D$8:$R$1000,2,0)</f>
        <v>#N/A</v>
      </c>
      <c r="C12" s="240" t="e">
        <f aca="false">VLOOKUP($A12,[5]CurveFetch!$D$8:$R$1000,7,0)</f>
        <v>#N/A</v>
      </c>
      <c r="D12" s="240" t="e">
        <f aca="false">VLOOKUP($A12,[5]CurveFetch!$D$8:$R$1000,5,0)</f>
        <v>#N/A</v>
      </c>
      <c r="E12" s="240" t="e">
        <f aca="false">VLOOKUP($A12,[5]CurveFetch!$D$8:$R$1000,4,0)</f>
        <v>#N/A</v>
      </c>
      <c r="F12" s="240" t="e">
        <f aca="false">VLOOKUP($A12,[5]CurveFetch!$D$8:$R$1000,15,0)</f>
        <v>#N/A</v>
      </c>
      <c r="G12" s="240" t="e">
        <f aca="false">VLOOKUP($A12,[5]CurveFetch!$D$8:$R$1000,3,0)</f>
        <v>#N/A</v>
      </c>
      <c r="H12" s="240" t="e">
        <f aca="false">VLOOKUP($A12,[5]CurveFetch!$D$8:$R$1000,9,0)</f>
        <v>#N/A</v>
      </c>
      <c r="I12" s="240" t="e">
        <f aca="false">VLOOKUP($A12,[5]CurveFetch!$D$8:$R$1000,11,0)</f>
        <v>#N/A</v>
      </c>
      <c r="J12" s="240" t="e">
        <f aca="false">VLOOKUP($A12,[5]CurveFetch!$D$8:$R$1000,8,0)</f>
        <v>#N/A</v>
      </c>
      <c r="K12" s="240" t="e">
        <f aca="false">C12-J12</f>
        <v>#N/A</v>
      </c>
      <c r="L12" s="240" t="e">
        <f aca="false">C12-F12</f>
        <v>#N/A</v>
      </c>
      <c r="M12" s="240" t="e">
        <f aca="false">($B12+$C12)*$M$1</f>
        <v>#N/A</v>
      </c>
      <c r="N12" s="69" t="n">
        <f aca="false">DATE(YEAR(N11),MONTH(N11)+1,1)</f>
        <v>46204</v>
      </c>
      <c r="O12" s="240" t="e">
        <f aca="false">VLOOKUP($A12,[5]CurveFetch!$D$8:$V$1000,16,0)</f>
        <v>#N/A</v>
      </c>
      <c r="P12" s="241" t="e">
        <f aca="false">O12/2</f>
        <v>#N/A</v>
      </c>
      <c r="Q12" s="240" t="e">
        <f aca="false">VLOOKUP($A12,[5]CurveFetch!$D$8:$V$1000,16,0)</f>
        <v>#N/A</v>
      </c>
      <c r="R12" s="241" t="e">
        <f aca="false">Q12/2</f>
        <v>#N/A</v>
      </c>
      <c r="S12" s="240" t="e">
        <f aca="false">VLOOKUP($A12,[5]CurveFetch!$D$8:$V$1000,16,0)</f>
        <v>#N/A</v>
      </c>
      <c r="T12" s="241" t="e">
        <f aca="false">S12/2</f>
        <v>#N/A</v>
      </c>
      <c r="U12" s="240"/>
      <c r="V12" s="240"/>
      <c r="X12" s="55" t="s">
        <v>70</v>
      </c>
      <c r="Y12" s="242" t="e">
        <f aca="false">VLOOKUP(Y$11,$A$2:$H$600,2)</f>
        <v>#N/A</v>
      </c>
      <c r="Z12" s="242" t="e">
        <f aca="false">VLOOKUP(Z$11,$A$2:$H$600,2)</f>
        <v>#N/A</v>
      </c>
      <c r="AA12" s="242" t="e">
        <f aca="false">VLOOKUP(AA$11,$A$2:$H$600,2)</f>
        <v>#N/A</v>
      </c>
      <c r="AB12" s="242" t="e">
        <f aca="false">VLOOKUP(AB$11,$A$2:$H$600,2)</f>
        <v>#N/A</v>
      </c>
      <c r="AC12" s="242" t="e">
        <f aca="false">VLOOKUP(AC$11,$A$2:$H$600,2)</f>
        <v>#N/A</v>
      </c>
      <c r="AD12" s="242" t="e">
        <f aca="false">VLOOKUP(AD$11,$A$2:$H$600,2)</f>
        <v>#N/A</v>
      </c>
      <c r="AE12" s="242" t="e">
        <f aca="false">VLOOKUP(AE$11,$A$2:$H$600,2)</f>
        <v>#N/A</v>
      </c>
      <c r="AF12" s="243" t="e">
        <f aca="false">AVERAGE(Y12:AE12)</f>
        <v>#N/A</v>
      </c>
      <c r="AG12" s="244"/>
      <c r="AH12" s="55" t="s">
        <v>70</v>
      </c>
      <c r="AI12" s="242" t="e">
        <f aca="false">VLOOKUP(AI$11,$A$2:$H$600,2)</f>
        <v>#N/A</v>
      </c>
      <c r="AJ12" s="242" t="e">
        <f aca="false">VLOOKUP(AJ$11,$A$2:$H$600,2)</f>
        <v>#N/A</v>
      </c>
      <c r="AK12" s="242" t="e">
        <f aca="false">VLOOKUP(AK$11,$A$2:$H$600,2)</f>
        <v>#N/A</v>
      </c>
      <c r="AL12" s="242" t="e">
        <f aca="false">VLOOKUP(AL$11,$A$2:$H$600,2)</f>
        <v>#N/A</v>
      </c>
      <c r="AM12" s="242" t="e">
        <f aca="false">VLOOKUP(AM$11,$A$2:$H$600,2)</f>
        <v>#N/A</v>
      </c>
      <c r="AN12" s="243" t="e">
        <f aca="false">AVERAGE(AI12:AM12)</f>
        <v>#N/A</v>
      </c>
    </row>
    <row r="13" customFormat="false" ht="11.25" hidden="false" customHeight="false" outlineLevel="0" collapsed="false">
      <c r="A13" s="69" t="n">
        <f aca="false">DATE(YEAR(A12),MONTH(A12)+1,1)</f>
        <v>46235</v>
      </c>
      <c r="B13" s="240" t="e">
        <f aca="false">VLOOKUP($A13,[5]CurveFetch!$D$8:$R$1000,2,0)</f>
        <v>#N/A</v>
      </c>
      <c r="C13" s="240" t="e">
        <f aca="false">VLOOKUP($A13,[5]CurveFetch!$D$8:$R$1000,7,0)</f>
        <v>#N/A</v>
      </c>
      <c r="D13" s="240" t="e">
        <f aca="false">VLOOKUP($A13,[5]CurveFetch!$D$8:$R$1000,5,0)</f>
        <v>#N/A</v>
      </c>
      <c r="E13" s="240" t="e">
        <f aca="false">VLOOKUP($A13,[5]CurveFetch!$D$8:$R$1000,4,0)</f>
        <v>#N/A</v>
      </c>
      <c r="F13" s="240" t="e">
        <f aca="false">VLOOKUP($A13,[5]CurveFetch!$D$8:$R$1000,15,0)</f>
        <v>#N/A</v>
      </c>
      <c r="G13" s="240" t="e">
        <f aca="false">VLOOKUP($A13,[5]CurveFetch!$D$8:$R$1000,3,0)</f>
        <v>#N/A</v>
      </c>
      <c r="H13" s="240" t="e">
        <f aca="false">VLOOKUP($A13,[5]CurveFetch!$D$8:$R$1000,9,0)</f>
        <v>#N/A</v>
      </c>
      <c r="I13" s="240" t="e">
        <f aca="false">VLOOKUP($A13,[5]CurveFetch!$D$8:$R$1000,11,0)</f>
        <v>#N/A</v>
      </c>
      <c r="J13" s="240" t="e">
        <f aca="false">VLOOKUP($A13,[5]CurveFetch!$D$8:$R$1000,8,0)</f>
        <v>#N/A</v>
      </c>
      <c r="K13" s="240" t="e">
        <f aca="false">C13-J13</f>
        <v>#N/A</v>
      </c>
      <c r="L13" s="240" t="e">
        <f aca="false">C13-F13</f>
        <v>#N/A</v>
      </c>
      <c r="M13" s="240" t="e">
        <f aca="false">($B13+$C13)*$M$1</f>
        <v>#N/A</v>
      </c>
      <c r="N13" s="69" t="n">
        <f aca="false">DATE(YEAR(N12),MONTH(N12)+1,1)</f>
        <v>46235</v>
      </c>
      <c r="O13" s="240" t="e">
        <f aca="false">VLOOKUP($A13,[5]CurveFetch!$D$8:$V$1000,16,0)</f>
        <v>#N/A</v>
      </c>
      <c r="P13" s="241" t="e">
        <f aca="false">O13/2</f>
        <v>#N/A</v>
      </c>
      <c r="Q13" s="240" t="e">
        <f aca="false">VLOOKUP($A13,[5]CurveFetch!$D$8:$V$1000,16,0)</f>
        <v>#N/A</v>
      </c>
      <c r="R13" s="241" t="e">
        <f aca="false">Q13/2</f>
        <v>#N/A</v>
      </c>
      <c r="S13" s="240" t="e">
        <f aca="false">VLOOKUP($A13,[5]CurveFetch!$D$8:$V$1000,16,0)</f>
        <v>#N/A</v>
      </c>
      <c r="T13" s="241" t="e">
        <f aca="false">S13/2</f>
        <v>#N/A</v>
      </c>
      <c r="U13" s="240"/>
      <c r="V13" s="240"/>
      <c r="X13" s="55" t="s">
        <v>173</v>
      </c>
      <c r="Y13" s="242" t="e">
        <f aca="false">VLOOKUP(Y$11,$A$2:$H$600,3)</f>
        <v>#N/A</v>
      </c>
      <c r="Z13" s="242" t="e">
        <f aca="false">VLOOKUP(Z$11,$A$2:$H$600,3)</f>
        <v>#N/A</v>
      </c>
      <c r="AA13" s="242" t="e">
        <f aca="false">VLOOKUP(AA$11,$A$2:$H$600,3)</f>
        <v>#N/A</v>
      </c>
      <c r="AB13" s="242" t="e">
        <f aca="false">VLOOKUP(AB$11,$A$2:$H$600,3)</f>
        <v>#N/A</v>
      </c>
      <c r="AC13" s="242" t="e">
        <f aca="false">VLOOKUP(AC$11,$A$2:$H$600,3)</f>
        <v>#N/A</v>
      </c>
      <c r="AD13" s="242" t="e">
        <f aca="false">VLOOKUP(AD$11,$A$2:$H$600,3)</f>
        <v>#N/A</v>
      </c>
      <c r="AE13" s="242" t="e">
        <f aca="false">VLOOKUP(AE$11,$A$2:$H$600,3)</f>
        <v>#N/A</v>
      </c>
      <c r="AF13" s="245" t="e">
        <f aca="false">AVERAGE(Y13:AE13)</f>
        <v>#N/A</v>
      </c>
      <c r="AG13" s="244"/>
      <c r="AH13" s="55" t="s">
        <v>173</v>
      </c>
      <c r="AI13" s="242" t="e">
        <f aca="false">VLOOKUP(AI$11,$A$2:$H$600,3)</f>
        <v>#N/A</v>
      </c>
      <c r="AJ13" s="242" t="e">
        <f aca="false">VLOOKUP(AJ$11,$A$2:$H$600,3)</f>
        <v>#N/A</v>
      </c>
      <c r="AK13" s="242" t="e">
        <f aca="false">VLOOKUP(AK$11,$A$2:$H$600,3)</f>
        <v>#N/A</v>
      </c>
      <c r="AL13" s="242" t="e">
        <f aca="false">VLOOKUP(AL$11,$A$2:$H$600,3)</f>
        <v>#N/A</v>
      </c>
      <c r="AM13" s="242" t="e">
        <f aca="false">VLOOKUP(AM$11,$A$2:$H$600,3)</f>
        <v>#N/A</v>
      </c>
      <c r="AN13" s="245" t="e">
        <f aca="false">AVERAGE(AI13:AM13)</f>
        <v>#N/A</v>
      </c>
    </row>
    <row r="14" customFormat="false" ht="11.25" hidden="false" customHeight="false" outlineLevel="0" collapsed="false">
      <c r="A14" s="69" t="n">
        <f aca="false">DATE(YEAR(A13),MONTH(A13)+1,1)</f>
        <v>46266</v>
      </c>
      <c r="B14" s="240" t="e">
        <f aca="false">VLOOKUP($A14,[5]CurveFetch!$D$8:$R$1000,2,0)</f>
        <v>#N/A</v>
      </c>
      <c r="C14" s="240" t="e">
        <f aca="false">VLOOKUP($A14,[5]CurveFetch!$D$8:$R$1000,7,0)</f>
        <v>#N/A</v>
      </c>
      <c r="D14" s="240" t="e">
        <f aca="false">VLOOKUP($A14,[5]CurveFetch!$D$8:$R$1000,5,0)</f>
        <v>#N/A</v>
      </c>
      <c r="E14" s="240" t="e">
        <f aca="false">VLOOKUP($A14,[5]CurveFetch!$D$8:$R$1000,4,0)</f>
        <v>#N/A</v>
      </c>
      <c r="F14" s="240" t="e">
        <f aca="false">VLOOKUP($A14,[5]CurveFetch!$D$8:$R$1000,15,0)</f>
        <v>#N/A</v>
      </c>
      <c r="G14" s="240" t="e">
        <f aca="false">VLOOKUP($A14,[5]CurveFetch!$D$8:$R$1000,3,0)</f>
        <v>#N/A</v>
      </c>
      <c r="H14" s="240" t="e">
        <f aca="false">VLOOKUP($A14,[5]CurveFetch!$D$8:$R$1000,9,0)</f>
        <v>#N/A</v>
      </c>
      <c r="I14" s="240" t="e">
        <f aca="false">VLOOKUP($A14,[5]CurveFetch!$D$8:$R$1000,11,0)</f>
        <v>#N/A</v>
      </c>
      <c r="J14" s="240" t="e">
        <f aca="false">VLOOKUP($A14,[5]CurveFetch!$D$8:$R$1000,8,0)</f>
        <v>#N/A</v>
      </c>
      <c r="K14" s="240" t="e">
        <f aca="false">C14-J14</f>
        <v>#N/A</v>
      </c>
      <c r="L14" s="240" t="e">
        <f aca="false">C14-F14</f>
        <v>#N/A</v>
      </c>
      <c r="M14" s="240" t="e">
        <f aca="false">($B14+$C14)*$M$1</f>
        <v>#N/A</v>
      </c>
      <c r="N14" s="69" t="n">
        <f aca="false">DATE(YEAR(N13),MONTH(N13)+1,1)</f>
        <v>46266</v>
      </c>
      <c r="O14" s="240" t="e">
        <f aca="false">VLOOKUP($A14,[5]CurveFetch!$D$8:$V$1000,16,0)</f>
        <v>#N/A</v>
      </c>
      <c r="P14" s="241" t="e">
        <f aca="false">O14/2</f>
        <v>#N/A</v>
      </c>
      <c r="Q14" s="240" t="e">
        <f aca="false">VLOOKUP($A14,[5]CurveFetch!$D$8:$V$1000,16,0)</f>
        <v>#N/A</v>
      </c>
      <c r="R14" s="241" t="e">
        <f aca="false">Q14/2</f>
        <v>#N/A</v>
      </c>
      <c r="S14" s="240" t="e">
        <f aca="false">VLOOKUP($A14,[5]CurveFetch!$D$8:$V$1000,16,0)</f>
        <v>#N/A</v>
      </c>
      <c r="T14" s="241" t="e">
        <f aca="false">S14/2</f>
        <v>#N/A</v>
      </c>
      <c r="U14" s="240"/>
      <c r="V14" s="240"/>
      <c r="X14" s="55" t="s">
        <v>160</v>
      </c>
      <c r="Y14" s="242" t="e">
        <f aca="false">VLOOKUP(Y$11,$A$2:$H$600,6)</f>
        <v>#N/A</v>
      </c>
      <c r="Z14" s="242" t="e">
        <f aca="false">VLOOKUP(Z$11,$A$2:$H$600,6)</f>
        <v>#N/A</v>
      </c>
      <c r="AA14" s="242" t="e">
        <f aca="false">VLOOKUP(AA$11,$A$2:$H$600,6)</f>
        <v>#N/A</v>
      </c>
      <c r="AB14" s="242" t="e">
        <f aca="false">VLOOKUP(AB$11,$A$2:$H$600,6)</f>
        <v>#N/A</v>
      </c>
      <c r="AC14" s="242" t="e">
        <f aca="false">VLOOKUP(AC$11,$A$2:$H$600,6)</f>
        <v>#N/A</v>
      </c>
      <c r="AD14" s="242" t="e">
        <f aca="false">VLOOKUP(AD$11,$A$2:$H$600,6)</f>
        <v>#N/A</v>
      </c>
      <c r="AE14" s="242" t="e">
        <f aca="false">VLOOKUP(AE$11,$A$2:$H$600,6)</f>
        <v>#N/A</v>
      </c>
      <c r="AF14" s="245" t="e">
        <f aca="false">AVERAGE(Y14:AE14)</f>
        <v>#N/A</v>
      </c>
      <c r="AG14" s="244"/>
      <c r="AH14" s="55" t="s">
        <v>160</v>
      </c>
      <c r="AI14" s="242" t="e">
        <f aca="false">VLOOKUP(AI$11,$A$2:$H$600,6)</f>
        <v>#N/A</v>
      </c>
      <c r="AJ14" s="242" t="e">
        <f aca="false">VLOOKUP(AJ$11,$A$2:$H$600,6)</f>
        <v>#N/A</v>
      </c>
      <c r="AK14" s="242" t="e">
        <f aca="false">VLOOKUP(AK$11,$A$2:$H$600,6)</f>
        <v>#N/A</v>
      </c>
      <c r="AL14" s="242" t="e">
        <f aca="false">VLOOKUP(AL$11,$A$2:$H$600,6)</f>
        <v>#N/A</v>
      </c>
      <c r="AM14" s="242" t="e">
        <f aca="false">VLOOKUP(AM$11,$A$2:$H$600,6)</f>
        <v>#N/A</v>
      </c>
      <c r="AN14" s="245" t="e">
        <f aca="false">AVERAGE(AI14:AM14)</f>
        <v>#N/A</v>
      </c>
    </row>
    <row r="15" customFormat="false" ht="11.25" hidden="false" customHeight="false" outlineLevel="0" collapsed="false">
      <c r="A15" s="69" t="n">
        <f aca="false">DATE(YEAR(A14),MONTH(A14)+1,1)</f>
        <v>46296</v>
      </c>
      <c r="B15" s="240" t="e">
        <f aca="false">VLOOKUP($A15,[5]CurveFetch!$D$8:$R$1000,2,0)</f>
        <v>#N/A</v>
      </c>
      <c r="C15" s="240" t="e">
        <f aca="false">VLOOKUP($A15,[5]CurveFetch!$D$8:$R$1000,7,0)</f>
        <v>#N/A</v>
      </c>
      <c r="D15" s="240" t="e">
        <f aca="false">VLOOKUP($A15,[5]CurveFetch!$D$8:$R$1000,5,0)</f>
        <v>#N/A</v>
      </c>
      <c r="E15" s="240" t="e">
        <f aca="false">VLOOKUP($A15,[5]CurveFetch!$D$8:$R$1000,4,0)</f>
        <v>#N/A</v>
      </c>
      <c r="F15" s="240" t="e">
        <f aca="false">VLOOKUP($A15,[5]CurveFetch!$D$8:$R$1000,15,0)</f>
        <v>#N/A</v>
      </c>
      <c r="G15" s="240" t="e">
        <f aca="false">VLOOKUP($A15,[5]CurveFetch!$D$8:$R$1000,3,0)</f>
        <v>#N/A</v>
      </c>
      <c r="H15" s="240" t="e">
        <f aca="false">VLOOKUP($A15,[5]CurveFetch!$D$8:$R$1000,9,0)</f>
        <v>#N/A</v>
      </c>
      <c r="I15" s="240" t="e">
        <f aca="false">VLOOKUP($A15,[5]CurveFetch!$D$8:$R$1000,11,0)</f>
        <v>#N/A</v>
      </c>
      <c r="J15" s="240" t="e">
        <f aca="false">VLOOKUP($A15,[5]CurveFetch!$D$8:$R$1000,8,0)</f>
        <v>#N/A</v>
      </c>
      <c r="K15" s="240" t="e">
        <f aca="false">C15-J15</f>
        <v>#N/A</v>
      </c>
      <c r="L15" s="240" t="e">
        <f aca="false">C15-F15</f>
        <v>#N/A</v>
      </c>
      <c r="M15" s="240" t="e">
        <f aca="false">($B15+$C15)*$M$1</f>
        <v>#N/A</v>
      </c>
      <c r="N15" s="69" t="n">
        <f aca="false">DATE(YEAR(N14),MONTH(N14)+1,1)</f>
        <v>46296</v>
      </c>
      <c r="O15" s="240" t="e">
        <f aca="false">VLOOKUP($A15,[5]CurveFetch!$D$8:$V$1000,16,0)</f>
        <v>#N/A</v>
      </c>
      <c r="P15" s="241" t="e">
        <f aca="false">O15/2</f>
        <v>#N/A</v>
      </c>
      <c r="Q15" s="240" t="e">
        <f aca="false">VLOOKUP($A15,[5]CurveFetch!$D$8:$V$1000,16,0)</f>
        <v>#N/A</v>
      </c>
      <c r="R15" s="241" t="e">
        <f aca="false">Q15/2</f>
        <v>#N/A</v>
      </c>
      <c r="S15" s="240" t="e">
        <f aca="false">VLOOKUP($A15,[5]CurveFetch!$D$8:$V$1000,16,0)</f>
        <v>#N/A</v>
      </c>
      <c r="T15" s="241" t="e">
        <f aca="false">S15/2</f>
        <v>#N/A</v>
      </c>
      <c r="U15" s="240"/>
      <c r="V15" s="240"/>
      <c r="X15" s="55" t="s">
        <v>174</v>
      </c>
      <c r="Y15" s="242" t="e">
        <f aca="false">VLOOKUP(Y$11,$A$2:$H$600,4)</f>
        <v>#N/A</v>
      </c>
      <c r="Z15" s="242" t="e">
        <f aca="false">VLOOKUP(Z$11,$A$2:$H$600,4)</f>
        <v>#N/A</v>
      </c>
      <c r="AA15" s="242" t="e">
        <f aca="false">VLOOKUP(AA$11,$A$2:$H$600,4)</f>
        <v>#N/A</v>
      </c>
      <c r="AB15" s="242" t="e">
        <f aca="false">VLOOKUP(AB$11,$A$2:$H$600,4)</f>
        <v>#N/A</v>
      </c>
      <c r="AC15" s="242" t="e">
        <f aca="false">VLOOKUP(AC$11,$A$2:$H$600,4)</f>
        <v>#N/A</v>
      </c>
      <c r="AD15" s="242" t="e">
        <f aca="false">VLOOKUP(AD$11,$A$2:$H$600,4)</f>
        <v>#N/A</v>
      </c>
      <c r="AE15" s="242" t="e">
        <f aca="false">VLOOKUP(AE$11,$A$2:$H$600,4)</f>
        <v>#N/A</v>
      </c>
      <c r="AF15" s="245" t="e">
        <f aca="false">AVERAGE(Y15:AE15)</f>
        <v>#N/A</v>
      </c>
      <c r="AG15" s="244"/>
      <c r="AH15" s="55" t="s">
        <v>174</v>
      </c>
      <c r="AI15" s="242" t="e">
        <f aca="false">VLOOKUP(AI$11,$A$2:$H$600,4)</f>
        <v>#N/A</v>
      </c>
      <c r="AJ15" s="242" t="e">
        <f aca="false">VLOOKUP(AJ$11,$A$2:$H$600,4)</f>
        <v>#N/A</v>
      </c>
      <c r="AK15" s="242" t="e">
        <f aca="false">VLOOKUP(AK$11,$A$2:$H$600,4)</f>
        <v>#N/A</v>
      </c>
      <c r="AL15" s="242" t="e">
        <f aca="false">VLOOKUP(AL$11,$A$2:$H$600,4)</f>
        <v>#N/A</v>
      </c>
      <c r="AM15" s="242" t="e">
        <f aca="false">VLOOKUP(AM$11,$A$2:$H$600,4)</f>
        <v>#N/A</v>
      </c>
      <c r="AN15" s="245" t="e">
        <f aca="false">AVERAGE(AI15:AM15)</f>
        <v>#N/A</v>
      </c>
    </row>
    <row r="16" customFormat="false" ht="11.25" hidden="false" customHeight="false" outlineLevel="0" collapsed="false">
      <c r="A16" s="69" t="n">
        <f aca="false">DATE(YEAR(A15),MONTH(A15)+1,1)</f>
        <v>46327</v>
      </c>
      <c r="B16" s="240" t="e">
        <f aca="false">VLOOKUP($A16,[5]CurveFetch!$D$8:$R$1000,2,0)</f>
        <v>#N/A</v>
      </c>
      <c r="C16" s="240" t="e">
        <f aca="false">VLOOKUP($A16,[5]CurveFetch!$D$8:$R$1000,7,0)</f>
        <v>#N/A</v>
      </c>
      <c r="D16" s="240" t="e">
        <f aca="false">VLOOKUP($A16,[5]CurveFetch!$D$8:$R$1000,5,0)</f>
        <v>#N/A</v>
      </c>
      <c r="E16" s="240" t="e">
        <f aca="false">VLOOKUP($A16,[5]CurveFetch!$D$8:$R$1000,4,0)</f>
        <v>#N/A</v>
      </c>
      <c r="F16" s="240" t="e">
        <f aca="false">VLOOKUP($A16,[5]CurveFetch!$D$8:$R$1000,15,0)</f>
        <v>#N/A</v>
      </c>
      <c r="G16" s="240" t="e">
        <f aca="false">VLOOKUP($A16,[5]CurveFetch!$D$8:$R$1000,3,0)</f>
        <v>#N/A</v>
      </c>
      <c r="H16" s="240" t="e">
        <f aca="false">VLOOKUP($A16,[5]CurveFetch!$D$8:$R$1000,9,0)</f>
        <v>#N/A</v>
      </c>
      <c r="I16" s="240" t="e">
        <f aca="false">VLOOKUP($A16,[5]CurveFetch!$D$8:$R$1000,11,0)</f>
        <v>#N/A</v>
      </c>
      <c r="J16" s="240" t="e">
        <f aca="false">VLOOKUP($A16,[5]CurveFetch!$D$8:$R$1000,8,0)</f>
        <v>#N/A</v>
      </c>
      <c r="K16" s="240" t="e">
        <f aca="false">C16-J16</f>
        <v>#N/A</v>
      </c>
      <c r="L16" s="240" t="e">
        <f aca="false">C16-F16</f>
        <v>#N/A</v>
      </c>
      <c r="M16" s="240" t="e">
        <f aca="false">($B16+$C16)*$M$1</f>
        <v>#N/A</v>
      </c>
      <c r="N16" s="69" t="n">
        <f aca="false">DATE(YEAR(N15),MONTH(N15)+1,1)</f>
        <v>46327</v>
      </c>
      <c r="O16" s="240" t="e">
        <f aca="false">VLOOKUP($A16,[5]CurveFetch!$D$8:$V$1000,16,0)</f>
        <v>#N/A</v>
      </c>
      <c r="P16" s="241" t="e">
        <f aca="false">O16/2</f>
        <v>#N/A</v>
      </c>
      <c r="Q16" s="240" t="e">
        <f aca="false">VLOOKUP($A16,[5]CurveFetch!$D$8:$V$1000,16,0)</f>
        <v>#N/A</v>
      </c>
      <c r="R16" s="241" t="e">
        <f aca="false">Q16/2</f>
        <v>#N/A</v>
      </c>
      <c r="S16" s="240" t="e">
        <f aca="false">VLOOKUP($A16,[5]CurveFetch!$D$8:$V$1000,16,0)</f>
        <v>#N/A</v>
      </c>
      <c r="T16" s="241" t="e">
        <f aca="false">S16/2</f>
        <v>#N/A</v>
      </c>
      <c r="U16" s="240"/>
      <c r="V16" s="240"/>
      <c r="X16" s="55" t="s">
        <v>175</v>
      </c>
      <c r="Y16" s="242" t="e">
        <f aca="false">VLOOKUP(Y$11,$A$2:$H$600,7)</f>
        <v>#N/A</v>
      </c>
      <c r="Z16" s="242" t="e">
        <f aca="false">VLOOKUP(Z$11,$A$2:$H$600,7)</f>
        <v>#N/A</v>
      </c>
      <c r="AA16" s="242" t="e">
        <f aca="false">VLOOKUP(AA$11,$A$2:$H$600,7)</f>
        <v>#N/A</v>
      </c>
      <c r="AB16" s="242" t="e">
        <f aca="false">VLOOKUP(AB$11,$A$2:$H$600,7)</f>
        <v>#N/A</v>
      </c>
      <c r="AC16" s="242" t="e">
        <f aca="false">VLOOKUP(AC$11,$A$2:$H$600,7)</f>
        <v>#N/A</v>
      </c>
      <c r="AD16" s="242" t="e">
        <f aca="false">VLOOKUP(AD$11,$A$2:$H$600,7)</f>
        <v>#N/A</v>
      </c>
      <c r="AE16" s="242" t="e">
        <f aca="false">VLOOKUP(AE$11,$A$2:$H$600,7)</f>
        <v>#N/A</v>
      </c>
      <c r="AF16" s="245" t="e">
        <f aca="false">AVERAGE(Y16:AE16)</f>
        <v>#N/A</v>
      </c>
      <c r="AG16" s="244"/>
      <c r="AH16" s="55" t="s">
        <v>175</v>
      </c>
      <c r="AI16" s="242" t="e">
        <f aca="false">VLOOKUP(AI$11,$A$2:$H$600,7)</f>
        <v>#N/A</v>
      </c>
      <c r="AJ16" s="242" t="e">
        <f aca="false">VLOOKUP(AJ$11,$A$2:$H$600,7)</f>
        <v>#N/A</v>
      </c>
      <c r="AK16" s="242" t="e">
        <f aca="false">VLOOKUP(AK$11,$A$2:$H$600,7)</f>
        <v>#N/A</v>
      </c>
      <c r="AL16" s="242" t="e">
        <f aca="false">VLOOKUP(AL$11,$A$2:$H$600,7)</f>
        <v>#N/A</v>
      </c>
      <c r="AM16" s="242" t="e">
        <f aca="false">VLOOKUP(AM$11,$A$2:$H$600,7)</f>
        <v>#N/A</v>
      </c>
      <c r="AN16" s="245" t="e">
        <f aca="false">AVERAGE(AI16:AM16)</f>
        <v>#N/A</v>
      </c>
    </row>
    <row r="17" customFormat="false" ht="12" hidden="false" customHeight="false" outlineLevel="0" collapsed="false">
      <c r="A17" s="69" t="n">
        <f aca="false">DATE(YEAR(A16),MONTH(A16)+1,1)</f>
        <v>46357</v>
      </c>
      <c r="B17" s="240" t="e">
        <f aca="false">VLOOKUP($A17,[5]CurveFetch!$D$8:$R$1000,2,0)</f>
        <v>#N/A</v>
      </c>
      <c r="C17" s="240" t="e">
        <f aca="false">VLOOKUP($A17,[5]CurveFetch!$D$8:$R$1000,7,0)</f>
        <v>#N/A</v>
      </c>
      <c r="D17" s="240" t="e">
        <f aca="false">VLOOKUP($A17,[5]CurveFetch!$D$8:$R$1000,5,0)</f>
        <v>#N/A</v>
      </c>
      <c r="E17" s="240" t="e">
        <f aca="false">VLOOKUP($A17,[5]CurveFetch!$D$8:$R$1000,4,0)</f>
        <v>#N/A</v>
      </c>
      <c r="F17" s="240" t="e">
        <f aca="false">VLOOKUP($A17,[5]CurveFetch!$D$8:$R$1000,15,0)</f>
        <v>#N/A</v>
      </c>
      <c r="G17" s="240" t="e">
        <f aca="false">VLOOKUP($A17,[5]CurveFetch!$D$8:$R$1000,3,0)</f>
        <v>#N/A</v>
      </c>
      <c r="H17" s="240" t="e">
        <f aca="false">VLOOKUP($A17,[5]CurveFetch!$D$8:$R$1000,9,0)</f>
        <v>#N/A</v>
      </c>
      <c r="I17" s="240" t="e">
        <f aca="false">VLOOKUP($A17,[5]CurveFetch!$D$8:$R$1000,11,0)</f>
        <v>#N/A</v>
      </c>
      <c r="J17" s="240" t="e">
        <f aca="false">VLOOKUP($A17,[5]CurveFetch!$D$8:$R$1000,8,0)</f>
        <v>#N/A</v>
      </c>
      <c r="K17" s="240" t="e">
        <f aca="false">C17-J17</f>
        <v>#N/A</v>
      </c>
      <c r="L17" s="240" t="e">
        <f aca="false">C17-F17</f>
        <v>#N/A</v>
      </c>
      <c r="M17" s="240" t="e">
        <f aca="false">($B17+$C17)*$M$1</f>
        <v>#N/A</v>
      </c>
      <c r="N17" s="69" t="n">
        <f aca="false">DATE(YEAR(N16),MONTH(N16)+1,1)</f>
        <v>46357</v>
      </c>
      <c r="O17" s="240" t="e">
        <f aca="false">VLOOKUP($A17,[5]CurveFetch!$D$8:$V$1000,16,0)</f>
        <v>#N/A</v>
      </c>
      <c r="P17" s="241" t="e">
        <f aca="false">O17/2</f>
        <v>#N/A</v>
      </c>
      <c r="Q17" s="240" t="e">
        <f aca="false">VLOOKUP($A17,[5]CurveFetch!$D$8:$V$1000,16,0)</f>
        <v>#N/A</v>
      </c>
      <c r="R17" s="241" t="e">
        <f aca="false">Q17/2</f>
        <v>#N/A</v>
      </c>
      <c r="S17" s="240" t="e">
        <f aca="false">VLOOKUP($A17,[5]CurveFetch!$D$8:$V$1000,16,0)</f>
        <v>#N/A</v>
      </c>
      <c r="T17" s="241" t="e">
        <f aca="false">S17/2</f>
        <v>#N/A</v>
      </c>
      <c r="U17" s="240"/>
      <c r="V17" s="240"/>
      <c r="X17" s="55" t="s">
        <v>159</v>
      </c>
      <c r="Y17" s="242" t="e">
        <f aca="false">VLOOKUP(Y$11,$A$2:$H$600,5)</f>
        <v>#N/A</v>
      </c>
      <c r="Z17" s="242" t="e">
        <f aca="false">VLOOKUP(Z$11,$A$2:$H$600,5)</f>
        <v>#N/A</v>
      </c>
      <c r="AA17" s="242" t="e">
        <f aca="false">VLOOKUP(AA$11,$A$2:$H$600,5)</f>
        <v>#N/A</v>
      </c>
      <c r="AB17" s="242" t="e">
        <f aca="false">VLOOKUP(AB$11,$A$2:$H$600,5)</f>
        <v>#N/A</v>
      </c>
      <c r="AC17" s="242" t="e">
        <f aca="false">VLOOKUP(AC$11,$A$2:$H$600,5)</f>
        <v>#N/A</v>
      </c>
      <c r="AD17" s="242" t="e">
        <f aca="false">VLOOKUP(AD$11,$A$2:$H$600,5)</f>
        <v>#N/A</v>
      </c>
      <c r="AE17" s="242" t="e">
        <f aca="false">VLOOKUP(AE$11,$A$2:$H$600,5)</f>
        <v>#N/A</v>
      </c>
      <c r="AF17" s="246" t="e">
        <f aca="false">AVERAGE(Y17:AE17)</f>
        <v>#N/A</v>
      </c>
      <c r="AG17" s="244"/>
      <c r="AH17" s="55" t="s">
        <v>159</v>
      </c>
      <c r="AI17" s="242" t="e">
        <f aca="false">VLOOKUP(AI$11,$A$2:$H$600,5)</f>
        <v>#N/A</v>
      </c>
      <c r="AJ17" s="242" t="e">
        <f aca="false">VLOOKUP(AJ$11,$A$2:$H$600,5)</f>
        <v>#N/A</v>
      </c>
      <c r="AK17" s="242" t="e">
        <f aca="false">VLOOKUP(AK$11,$A$2:$H$600,5)</f>
        <v>#N/A</v>
      </c>
      <c r="AL17" s="242" t="e">
        <f aca="false">VLOOKUP(AL$11,$A$2:$H$600,5)</f>
        <v>#N/A</v>
      </c>
      <c r="AM17" s="242" t="e">
        <f aca="false">VLOOKUP(AM$11,$A$2:$H$600,5)</f>
        <v>#N/A</v>
      </c>
      <c r="AN17" s="246" t="e">
        <f aca="false">AVERAGE(AI17:AM17)</f>
        <v>#N/A</v>
      </c>
    </row>
    <row r="18" customFormat="false" ht="11.25" hidden="false" customHeight="false" outlineLevel="0" collapsed="false">
      <c r="A18" s="69" t="n">
        <f aca="false">DATE(YEAR(A17),MONTH(A17)+1,1)</f>
        <v>46388</v>
      </c>
      <c r="B18" s="240" t="e">
        <f aca="false">VLOOKUP($A18,[5]CurveFetch!$D$8:$R$1000,2,0)</f>
        <v>#N/A</v>
      </c>
      <c r="C18" s="240" t="e">
        <f aca="false">VLOOKUP($A18,[5]CurveFetch!$D$8:$R$1000,7,0)</f>
        <v>#N/A</v>
      </c>
      <c r="D18" s="240" t="e">
        <f aca="false">VLOOKUP($A18,[5]CurveFetch!$D$8:$R$1000,5,0)</f>
        <v>#N/A</v>
      </c>
      <c r="E18" s="240" t="e">
        <f aca="false">VLOOKUP($A18,[5]CurveFetch!$D$8:$R$1000,4,0)</f>
        <v>#N/A</v>
      </c>
      <c r="F18" s="240" t="e">
        <f aca="false">VLOOKUP($A18,[5]CurveFetch!$D$8:$R$1000,15,0)</f>
        <v>#N/A</v>
      </c>
      <c r="G18" s="240" t="e">
        <f aca="false">VLOOKUP($A18,[5]CurveFetch!$D$8:$R$1000,3,0)</f>
        <v>#N/A</v>
      </c>
      <c r="H18" s="240" t="e">
        <f aca="false">VLOOKUP($A18,[5]CurveFetch!$D$8:$R$1000,9,0)</f>
        <v>#N/A</v>
      </c>
      <c r="I18" s="240" t="e">
        <f aca="false">VLOOKUP($A18,[5]CurveFetch!$D$8:$R$1000,11,0)</f>
        <v>#N/A</v>
      </c>
      <c r="J18" s="240" t="e">
        <f aca="false">VLOOKUP($A18,[5]CurveFetch!$D$8:$R$1000,8,0)</f>
        <v>#N/A</v>
      </c>
      <c r="K18" s="240" t="e">
        <f aca="false">C18-J18</f>
        <v>#N/A</v>
      </c>
      <c r="L18" s="240" t="e">
        <f aca="false">C18-F18</f>
        <v>#N/A</v>
      </c>
      <c r="M18" s="240" t="e">
        <f aca="false">($B18+$C18)*$M$1</f>
        <v>#N/A</v>
      </c>
      <c r="N18" s="69" t="n">
        <f aca="false">DATE(YEAR(N17),MONTH(N17)+1,1)</f>
        <v>46388</v>
      </c>
      <c r="O18" s="240" t="e">
        <f aca="false">VLOOKUP($A18,[5]CurveFetch!$D$8:$V$1000,16,0)</f>
        <v>#N/A</v>
      </c>
      <c r="P18" s="241" t="e">
        <f aca="false">O18/2</f>
        <v>#N/A</v>
      </c>
      <c r="Q18" s="240" t="e">
        <f aca="false">VLOOKUP($A18,[5]CurveFetch!$D$8:$V$1000,16,0)</f>
        <v>#N/A</v>
      </c>
      <c r="R18" s="241" t="e">
        <f aca="false">Q18/2</f>
        <v>#N/A</v>
      </c>
      <c r="S18" s="240" t="e">
        <f aca="false">VLOOKUP($A18,[5]CurveFetch!$D$8:$V$1000,16,0)</f>
        <v>#N/A</v>
      </c>
      <c r="T18" s="241" t="e">
        <f aca="false">S18/2</f>
        <v>#N/A</v>
      </c>
      <c r="U18" s="240"/>
      <c r="V18" s="240"/>
    </row>
    <row r="19" customFormat="false" ht="12" hidden="false" customHeight="false" outlineLevel="0" collapsed="false">
      <c r="A19" s="69" t="n">
        <f aca="false">DATE(YEAR(A18),MONTH(A18)+1,1)</f>
        <v>46419</v>
      </c>
      <c r="B19" s="240" t="e">
        <f aca="false">VLOOKUP($A19,[5]CurveFetch!$D$8:$R$1000,2,0)</f>
        <v>#N/A</v>
      </c>
      <c r="C19" s="240" t="e">
        <f aca="false">VLOOKUP($A19,[5]CurveFetch!$D$8:$R$1000,7,0)</f>
        <v>#N/A</v>
      </c>
      <c r="D19" s="240" t="e">
        <f aca="false">VLOOKUP($A19,[5]CurveFetch!$D$8:$R$1000,5,0)</f>
        <v>#N/A</v>
      </c>
      <c r="E19" s="240" t="e">
        <f aca="false">VLOOKUP($A19,[5]CurveFetch!$D$8:$R$1000,4,0)</f>
        <v>#N/A</v>
      </c>
      <c r="F19" s="240" t="e">
        <f aca="false">VLOOKUP($A19,[5]CurveFetch!$D$8:$R$1000,15,0)</f>
        <v>#N/A</v>
      </c>
      <c r="G19" s="240" t="e">
        <f aca="false">VLOOKUP($A19,[5]CurveFetch!$D$8:$R$1000,3,0)</f>
        <v>#N/A</v>
      </c>
      <c r="H19" s="240" t="e">
        <f aca="false">VLOOKUP($A19,[5]CurveFetch!$D$8:$R$1000,9,0)</f>
        <v>#N/A</v>
      </c>
      <c r="I19" s="240" t="e">
        <f aca="false">VLOOKUP($A19,[5]CurveFetch!$D$8:$R$1000,11,0)</f>
        <v>#N/A</v>
      </c>
      <c r="J19" s="240" t="e">
        <f aca="false">VLOOKUP($A19,[5]CurveFetch!$D$8:$R$1000,8,0)</f>
        <v>#N/A</v>
      </c>
      <c r="K19" s="240" t="e">
        <f aca="false">C19-J19</f>
        <v>#N/A</v>
      </c>
      <c r="L19" s="240" t="e">
        <f aca="false">C19-F19</f>
        <v>#N/A</v>
      </c>
      <c r="M19" s="240" t="e">
        <f aca="false">($B19+$C19)*$M$1</f>
        <v>#N/A</v>
      </c>
      <c r="N19" s="69" t="n">
        <f aca="false">DATE(YEAR(N18),MONTH(N18)+1,1)</f>
        <v>46419</v>
      </c>
      <c r="O19" s="240" t="e">
        <f aca="false">VLOOKUP($A19,[5]CurveFetch!$D$8:$V$1000,16,0)</f>
        <v>#N/A</v>
      </c>
      <c r="P19" s="241" t="e">
        <f aca="false">O19/2</f>
        <v>#N/A</v>
      </c>
      <c r="Q19" s="240" t="e">
        <f aca="false">VLOOKUP($A19,[5]CurveFetch!$D$8:$V$1000,16,0)</f>
        <v>#N/A</v>
      </c>
      <c r="R19" s="241" t="e">
        <f aca="false">Q19/2</f>
        <v>#N/A</v>
      </c>
      <c r="S19" s="240" t="e">
        <f aca="false">VLOOKUP($A19,[5]CurveFetch!$D$8:$V$1000,16,0)</f>
        <v>#N/A</v>
      </c>
      <c r="T19" s="241" t="e">
        <f aca="false">S19/2</f>
        <v>#N/A</v>
      </c>
      <c r="U19" s="240"/>
      <c r="V19" s="240"/>
      <c r="Y19" s="232" t="n">
        <v>37712</v>
      </c>
      <c r="Z19" s="232" t="n">
        <v>37742</v>
      </c>
      <c r="AA19" s="232" t="n">
        <v>37773</v>
      </c>
      <c r="AB19" s="232" t="n">
        <v>37803</v>
      </c>
      <c r="AC19" s="232" t="n">
        <v>37834</v>
      </c>
      <c r="AD19" s="232" t="n">
        <v>37865</v>
      </c>
      <c r="AE19" s="232" t="n">
        <v>37895</v>
      </c>
      <c r="AF19" s="55" t="s">
        <v>178</v>
      </c>
      <c r="AG19" s="55"/>
      <c r="AI19" s="232" t="n">
        <v>37926</v>
      </c>
      <c r="AJ19" s="232" t="n">
        <v>37956</v>
      </c>
      <c r="AK19" s="232" t="n">
        <v>37987</v>
      </c>
      <c r="AL19" s="232" t="n">
        <v>38018</v>
      </c>
      <c r="AM19" s="232" t="n">
        <v>38047</v>
      </c>
      <c r="AN19" s="50" t="s">
        <v>179</v>
      </c>
    </row>
    <row r="20" customFormat="false" ht="11.25" hidden="false" customHeight="false" outlineLevel="0" collapsed="false">
      <c r="A20" s="69" t="n">
        <f aca="false">DATE(YEAR(A19),MONTH(A19)+1,1)</f>
        <v>46447</v>
      </c>
      <c r="B20" s="240" t="e">
        <f aca="false">VLOOKUP($A20,[5]CurveFetch!$D$8:$R$1000,2,0)</f>
        <v>#N/A</v>
      </c>
      <c r="C20" s="240" t="e">
        <f aca="false">VLOOKUP($A20,[5]CurveFetch!$D$8:$R$1000,7,0)</f>
        <v>#N/A</v>
      </c>
      <c r="D20" s="240" t="e">
        <f aca="false">VLOOKUP($A20,[5]CurveFetch!$D$8:$R$1000,5,0)</f>
        <v>#N/A</v>
      </c>
      <c r="E20" s="240" t="e">
        <f aca="false">VLOOKUP($A20,[5]CurveFetch!$D$8:$R$1000,4,0)</f>
        <v>#N/A</v>
      </c>
      <c r="F20" s="240" t="e">
        <f aca="false">VLOOKUP($A20,[5]CurveFetch!$D$8:$R$1000,15,0)</f>
        <v>#N/A</v>
      </c>
      <c r="G20" s="240" t="e">
        <f aca="false">VLOOKUP($A20,[5]CurveFetch!$D$8:$R$1000,3,0)</f>
        <v>#N/A</v>
      </c>
      <c r="H20" s="240" t="e">
        <f aca="false">VLOOKUP($A20,[5]CurveFetch!$D$8:$R$1000,9,0)</f>
        <v>#N/A</v>
      </c>
      <c r="I20" s="240" t="e">
        <f aca="false">VLOOKUP($A20,[5]CurveFetch!$D$8:$R$1000,11,0)</f>
        <v>#N/A</v>
      </c>
      <c r="J20" s="240" t="e">
        <f aca="false">VLOOKUP($A20,[5]CurveFetch!$D$8:$R$1000,8,0)</f>
        <v>#N/A</v>
      </c>
      <c r="K20" s="240" t="e">
        <f aca="false">C20-J20</f>
        <v>#N/A</v>
      </c>
      <c r="L20" s="240" t="e">
        <f aca="false">C20-F20</f>
        <v>#N/A</v>
      </c>
      <c r="M20" s="240" t="e">
        <f aca="false">($B20+$C20)*$M$1</f>
        <v>#N/A</v>
      </c>
      <c r="N20" s="69" t="n">
        <f aca="false">DATE(YEAR(N19),MONTH(N19)+1,1)</f>
        <v>46447</v>
      </c>
      <c r="O20" s="240" t="e">
        <f aca="false">VLOOKUP($A20,[5]CurveFetch!$D$8:$V$1000,16,0)</f>
        <v>#N/A</v>
      </c>
      <c r="P20" s="241" t="e">
        <f aca="false">O20/2</f>
        <v>#N/A</v>
      </c>
      <c r="Q20" s="240" t="e">
        <f aca="false">VLOOKUP($A20,[5]CurveFetch!$D$8:$V$1000,16,0)</f>
        <v>#N/A</v>
      </c>
      <c r="R20" s="241" t="e">
        <f aca="false">Q20/2</f>
        <v>#N/A</v>
      </c>
      <c r="S20" s="240" t="e">
        <f aca="false">VLOOKUP($A20,[5]CurveFetch!$D$8:$V$1000,16,0)</f>
        <v>#N/A</v>
      </c>
      <c r="T20" s="241" t="e">
        <f aca="false">S20/2</f>
        <v>#N/A</v>
      </c>
      <c r="U20" s="240"/>
      <c r="V20" s="240"/>
      <c r="X20" s="55" t="s">
        <v>70</v>
      </c>
      <c r="Y20" s="242" t="e">
        <f aca="false">VLOOKUP(Y$19,$A$2:$H$600,2)</f>
        <v>#N/A</v>
      </c>
      <c r="Z20" s="242" t="e">
        <f aca="false">VLOOKUP(Z$19,$A$2:$H$600,2)</f>
        <v>#N/A</v>
      </c>
      <c r="AA20" s="242" t="e">
        <f aca="false">VLOOKUP(AA$19,$A$2:$H$600,2)</f>
        <v>#N/A</v>
      </c>
      <c r="AB20" s="242" t="e">
        <f aca="false">VLOOKUP(AB$19,$A$2:$H$600,2)</f>
        <v>#N/A</v>
      </c>
      <c r="AC20" s="242" t="e">
        <f aca="false">VLOOKUP(AC$19,$A$2:$H$600,2)</f>
        <v>#N/A</v>
      </c>
      <c r="AD20" s="242" t="e">
        <f aca="false">VLOOKUP(AD$19,$A$2:$H$600,2)</f>
        <v>#N/A</v>
      </c>
      <c r="AE20" s="242" t="e">
        <f aca="false">VLOOKUP(AE$19,$A$2:$H$600,2)</f>
        <v>#N/A</v>
      </c>
      <c r="AF20" s="243" t="e">
        <f aca="false">AVERAGE(Y20:AE20)</f>
        <v>#N/A</v>
      </c>
      <c r="AG20" s="244"/>
      <c r="AH20" s="55" t="s">
        <v>70</v>
      </c>
      <c r="AI20" s="242" t="e">
        <f aca="false">VLOOKUP(AI$19,$A$2:$H$600,2)</f>
        <v>#N/A</v>
      </c>
      <c r="AJ20" s="242" t="e">
        <f aca="false">VLOOKUP(AJ$19,$A$2:$H$600,2)</f>
        <v>#N/A</v>
      </c>
      <c r="AK20" s="242" t="e">
        <f aca="false">VLOOKUP(AK$19,$A$2:$H$600,2)</f>
        <v>#N/A</v>
      </c>
      <c r="AL20" s="242" t="e">
        <f aca="false">VLOOKUP(AL$19,$A$2:$H$600,2)</f>
        <v>#N/A</v>
      </c>
      <c r="AM20" s="242" t="e">
        <f aca="false">VLOOKUP(AM$19,$A$2:$H$600,2)</f>
        <v>#N/A</v>
      </c>
      <c r="AN20" s="243" t="e">
        <f aca="false">AVERAGE(AI20:AM20)</f>
        <v>#N/A</v>
      </c>
    </row>
    <row r="21" customFormat="false" ht="11.25" hidden="false" customHeight="false" outlineLevel="0" collapsed="false">
      <c r="A21" s="69" t="n">
        <f aca="false">DATE(YEAR(A20),MONTH(A20)+1,1)</f>
        <v>46478</v>
      </c>
      <c r="B21" s="240" t="e">
        <f aca="false">VLOOKUP($A21,[5]CurveFetch!$D$8:$R$1000,2,0)</f>
        <v>#N/A</v>
      </c>
      <c r="C21" s="240" t="e">
        <f aca="false">VLOOKUP($A21,[5]CurveFetch!$D$8:$R$1000,7,0)</f>
        <v>#N/A</v>
      </c>
      <c r="D21" s="240" t="e">
        <f aca="false">VLOOKUP($A21,[5]CurveFetch!$D$8:$R$1000,5,0)</f>
        <v>#N/A</v>
      </c>
      <c r="E21" s="240" t="e">
        <f aca="false">VLOOKUP($A21,[5]CurveFetch!$D$8:$R$1000,4,0)</f>
        <v>#N/A</v>
      </c>
      <c r="F21" s="240" t="e">
        <f aca="false">VLOOKUP($A21,[5]CurveFetch!$D$8:$R$1000,15,0)</f>
        <v>#N/A</v>
      </c>
      <c r="G21" s="240" t="e">
        <f aca="false">VLOOKUP($A21,[5]CurveFetch!$D$8:$R$1000,3,0)</f>
        <v>#N/A</v>
      </c>
      <c r="H21" s="240" t="e">
        <f aca="false">VLOOKUP($A21,[5]CurveFetch!$D$8:$R$1000,9,0)</f>
        <v>#N/A</v>
      </c>
      <c r="I21" s="240" t="e">
        <f aca="false">VLOOKUP($A21,[5]CurveFetch!$D$8:$R$1000,11,0)</f>
        <v>#N/A</v>
      </c>
      <c r="J21" s="240" t="e">
        <f aca="false">VLOOKUP($A21,[5]CurveFetch!$D$8:$R$1000,8,0)</f>
        <v>#N/A</v>
      </c>
      <c r="K21" s="240" t="e">
        <f aca="false">C21-J21</f>
        <v>#N/A</v>
      </c>
      <c r="L21" s="240" t="e">
        <f aca="false">C21-F21</f>
        <v>#N/A</v>
      </c>
      <c r="M21" s="240" t="e">
        <f aca="false">($B21+$C21)*$M$1</f>
        <v>#N/A</v>
      </c>
      <c r="N21" s="69" t="n">
        <f aca="false">DATE(YEAR(N20),MONTH(N20)+1,1)</f>
        <v>46478</v>
      </c>
      <c r="O21" s="240" t="e">
        <f aca="false">VLOOKUP($A21,[5]CurveFetch!$D$8:$V$1000,16,0)</f>
        <v>#N/A</v>
      </c>
      <c r="P21" s="241" t="e">
        <f aca="false">O21/2</f>
        <v>#N/A</v>
      </c>
      <c r="Q21" s="240" t="e">
        <f aca="false">VLOOKUP($A21,[5]CurveFetch!$D$8:$V$1000,16,0)</f>
        <v>#N/A</v>
      </c>
      <c r="R21" s="241" t="e">
        <f aca="false">Q21/2</f>
        <v>#N/A</v>
      </c>
      <c r="S21" s="240" t="e">
        <f aca="false">VLOOKUP($A21,[5]CurveFetch!$D$8:$V$1000,16,0)</f>
        <v>#N/A</v>
      </c>
      <c r="T21" s="241" t="e">
        <f aca="false">S21/2</f>
        <v>#N/A</v>
      </c>
      <c r="U21" s="240"/>
      <c r="V21" s="240"/>
      <c r="X21" s="55" t="s">
        <v>173</v>
      </c>
      <c r="Y21" s="242" t="e">
        <f aca="false">VLOOKUP(Y$19,$A$2:$H$600,3)</f>
        <v>#N/A</v>
      </c>
      <c r="Z21" s="242" t="e">
        <f aca="false">VLOOKUP(Z$19,$A$2:$H$600,3)</f>
        <v>#N/A</v>
      </c>
      <c r="AA21" s="242" t="e">
        <f aca="false">VLOOKUP(AA$19,$A$2:$H$600,3)</f>
        <v>#N/A</v>
      </c>
      <c r="AB21" s="242" t="e">
        <f aca="false">VLOOKUP(AB$19,$A$2:$H$600,3)</f>
        <v>#N/A</v>
      </c>
      <c r="AC21" s="242" t="e">
        <f aca="false">VLOOKUP(AC$19,$A$2:$H$600,3)</f>
        <v>#N/A</v>
      </c>
      <c r="AD21" s="242" t="e">
        <f aca="false">VLOOKUP(AD$19,$A$2:$H$600,3)</f>
        <v>#N/A</v>
      </c>
      <c r="AE21" s="242" t="e">
        <f aca="false">VLOOKUP(AE$19,$A$2:$H$600,3)</f>
        <v>#N/A</v>
      </c>
      <c r="AF21" s="245" t="e">
        <f aca="false">AVERAGE(Y21:AE21)</f>
        <v>#N/A</v>
      </c>
      <c r="AG21" s="244"/>
      <c r="AH21" s="55" t="s">
        <v>173</v>
      </c>
      <c r="AI21" s="242" t="e">
        <f aca="false">VLOOKUP(AI$19,$A$2:$H$600,3)</f>
        <v>#N/A</v>
      </c>
      <c r="AJ21" s="242" t="e">
        <f aca="false">VLOOKUP(AJ$19,$A$2:$H$600,3)</f>
        <v>#N/A</v>
      </c>
      <c r="AK21" s="242" t="e">
        <f aca="false">VLOOKUP(AK$19,$A$2:$H$600,3)</f>
        <v>#N/A</v>
      </c>
      <c r="AL21" s="242" t="e">
        <f aca="false">VLOOKUP(AL$19,$A$2:$H$600,3)</f>
        <v>#N/A</v>
      </c>
      <c r="AM21" s="242" t="e">
        <f aca="false">VLOOKUP(AM$19,$A$2:$H$600,3)</f>
        <v>#N/A</v>
      </c>
      <c r="AN21" s="245" t="e">
        <f aca="false">AVERAGE(AI21:AM21)</f>
        <v>#N/A</v>
      </c>
    </row>
    <row r="22" customFormat="false" ht="11.25" hidden="false" customHeight="false" outlineLevel="0" collapsed="false">
      <c r="A22" s="69" t="n">
        <f aca="false">DATE(YEAR(A21),MONTH(A21)+1,1)</f>
        <v>46508</v>
      </c>
      <c r="B22" s="240" t="e">
        <f aca="false">VLOOKUP($A22,[5]CurveFetch!$D$8:$R$1000,2,0)</f>
        <v>#N/A</v>
      </c>
      <c r="C22" s="240" t="e">
        <f aca="false">VLOOKUP($A22,[5]CurveFetch!$D$8:$R$1000,7,0)</f>
        <v>#N/A</v>
      </c>
      <c r="D22" s="240" t="e">
        <f aca="false">VLOOKUP($A22,[5]CurveFetch!$D$8:$R$1000,5,0)</f>
        <v>#N/A</v>
      </c>
      <c r="E22" s="240" t="e">
        <f aca="false">VLOOKUP($A22,[5]CurveFetch!$D$8:$R$1000,4,0)</f>
        <v>#N/A</v>
      </c>
      <c r="F22" s="240" t="e">
        <f aca="false">VLOOKUP($A22,[5]CurveFetch!$D$8:$R$1000,15,0)</f>
        <v>#N/A</v>
      </c>
      <c r="G22" s="240" t="e">
        <f aca="false">VLOOKUP($A22,[5]CurveFetch!$D$8:$R$1000,3,0)</f>
        <v>#N/A</v>
      </c>
      <c r="H22" s="240" t="e">
        <f aca="false">VLOOKUP($A22,[5]CurveFetch!$D$8:$R$1000,9,0)</f>
        <v>#N/A</v>
      </c>
      <c r="I22" s="240" t="e">
        <f aca="false">VLOOKUP($A22,[5]CurveFetch!$D$8:$R$1000,11,0)</f>
        <v>#N/A</v>
      </c>
      <c r="J22" s="240" t="e">
        <f aca="false">VLOOKUP($A22,[5]CurveFetch!$D$8:$R$1000,8,0)</f>
        <v>#N/A</v>
      </c>
      <c r="K22" s="240" t="e">
        <f aca="false">C22-J22</f>
        <v>#N/A</v>
      </c>
      <c r="L22" s="240" t="e">
        <f aca="false">C22-F22</f>
        <v>#N/A</v>
      </c>
      <c r="M22" s="240" t="e">
        <f aca="false">($B22+$C22)*$M$1</f>
        <v>#N/A</v>
      </c>
      <c r="N22" s="69" t="n">
        <f aca="false">DATE(YEAR(N21),MONTH(N21)+1,1)</f>
        <v>46508</v>
      </c>
      <c r="O22" s="240" t="e">
        <f aca="false">VLOOKUP($A22,[5]CurveFetch!$D$8:$V$1000,16,0)</f>
        <v>#N/A</v>
      </c>
      <c r="P22" s="241" t="e">
        <f aca="false">O22/2</f>
        <v>#N/A</v>
      </c>
      <c r="Q22" s="240" t="e">
        <f aca="false">VLOOKUP($A22,[5]CurveFetch!$D$8:$V$1000,16,0)</f>
        <v>#N/A</v>
      </c>
      <c r="R22" s="241" t="e">
        <f aca="false">Q22/2</f>
        <v>#N/A</v>
      </c>
      <c r="S22" s="240" t="e">
        <f aca="false">VLOOKUP($A22,[5]CurveFetch!$D$8:$V$1000,16,0)</f>
        <v>#N/A</v>
      </c>
      <c r="T22" s="241" t="e">
        <f aca="false">S22/2</f>
        <v>#N/A</v>
      </c>
      <c r="U22" s="240"/>
      <c r="V22" s="240"/>
      <c r="X22" s="55" t="s">
        <v>160</v>
      </c>
      <c r="Y22" s="242" t="e">
        <f aca="false">VLOOKUP(Y$19,$A$2:$H$600,6)</f>
        <v>#N/A</v>
      </c>
      <c r="Z22" s="242" t="e">
        <f aca="false">VLOOKUP(Z$19,$A$2:$H$600,6)</f>
        <v>#N/A</v>
      </c>
      <c r="AA22" s="242" t="e">
        <f aca="false">VLOOKUP(AA$19,$A$2:$H$600,6)</f>
        <v>#N/A</v>
      </c>
      <c r="AB22" s="242" t="e">
        <f aca="false">VLOOKUP(AB$19,$A$2:$H$600,6)</f>
        <v>#N/A</v>
      </c>
      <c r="AC22" s="242" t="e">
        <f aca="false">VLOOKUP(AC$19,$A$2:$H$600,6)</f>
        <v>#N/A</v>
      </c>
      <c r="AD22" s="242" t="e">
        <f aca="false">VLOOKUP(AD$19,$A$2:$H$600,6)</f>
        <v>#N/A</v>
      </c>
      <c r="AE22" s="242" t="e">
        <f aca="false">VLOOKUP(AE$19,$A$2:$H$600,6)</f>
        <v>#N/A</v>
      </c>
      <c r="AF22" s="245" t="e">
        <f aca="false">AVERAGE(Y22:AE22)</f>
        <v>#N/A</v>
      </c>
      <c r="AG22" s="244"/>
      <c r="AH22" s="55" t="s">
        <v>160</v>
      </c>
      <c r="AI22" s="242" t="e">
        <f aca="false">VLOOKUP(AI$19,$A$2:$H$600,6)</f>
        <v>#N/A</v>
      </c>
      <c r="AJ22" s="242" t="e">
        <f aca="false">VLOOKUP(AJ$19,$A$2:$H$600,6)</f>
        <v>#N/A</v>
      </c>
      <c r="AK22" s="242" t="e">
        <f aca="false">VLOOKUP(AK$19,$A$2:$H$600,6)</f>
        <v>#N/A</v>
      </c>
      <c r="AL22" s="242" t="e">
        <f aca="false">VLOOKUP(AL$19,$A$2:$H$600,6)</f>
        <v>#N/A</v>
      </c>
      <c r="AM22" s="242" t="e">
        <f aca="false">VLOOKUP(AM$19,$A$2:$H$600,6)</f>
        <v>#N/A</v>
      </c>
      <c r="AN22" s="245" t="e">
        <f aca="false">AVERAGE(AI22:AM22)</f>
        <v>#N/A</v>
      </c>
    </row>
    <row r="23" customFormat="false" ht="11.25" hidden="false" customHeight="false" outlineLevel="0" collapsed="false">
      <c r="A23" s="69" t="n">
        <f aca="false">DATE(YEAR(A22),MONTH(A22)+1,1)</f>
        <v>46539</v>
      </c>
      <c r="B23" s="240" t="e">
        <f aca="false">VLOOKUP($A23,[5]CurveFetch!$D$8:$R$1000,2,0)</f>
        <v>#N/A</v>
      </c>
      <c r="C23" s="240" t="e">
        <f aca="false">VLOOKUP($A23,[5]CurveFetch!$D$8:$R$1000,7,0)</f>
        <v>#N/A</v>
      </c>
      <c r="D23" s="240" t="e">
        <f aca="false">VLOOKUP($A23,[5]CurveFetch!$D$8:$R$1000,5,0)</f>
        <v>#N/A</v>
      </c>
      <c r="E23" s="240" t="e">
        <f aca="false">VLOOKUP($A23,[5]CurveFetch!$D$8:$R$1000,4,0)</f>
        <v>#N/A</v>
      </c>
      <c r="F23" s="240" t="e">
        <f aca="false">VLOOKUP($A23,[5]CurveFetch!$D$8:$R$1000,15,0)</f>
        <v>#N/A</v>
      </c>
      <c r="G23" s="240" t="e">
        <f aca="false">VLOOKUP($A23,[5]CurveFetch!$D$8:$R$1000,3,0)</f>
        <v>#N/A</v>
      </c>
      <c r="H23" s="240" t="e">
        <f aca="false">VLOOKUP($A23,[5]CurveFetch!$D$8:$R$1000,9,0)</f>
        <v>#N/A</v>
      </c>
      <c r="I23" s="240" t="e">
        <f aca="false">VLOOKUP($A23,[5]CurveFetch!$D$8:$R$1000,11,0)</f>
        <v>#N/A</v>
      </c>
      <c r="J23" s="240" t="e">
        <f aca="false">VLOOKUP($A23,[5]CurveFetch!$D$8:$R$1000,8,0)</f>
        <v>#N/A</v>
      </c>
      <c r="K23" s="240" t="e">
        <f aca="false">C23-J23</f>
        <v>#N/A</v>
      </c>
      <c r="L23" s="240" t="e">
        <f aca="false">C23-F23</f>
        <v>#N/A</v>
      </c>
      <c r="M23" s="240" t="e">
        <f aca="false">($B23+$C23)*$M$1</f>
        <v>#N/A</v>
      </c>
      <c r="N23" s="69" t="n">
        <f aca="false">DATE(YEAR(N22),MONTH(N22)+1,1)</f>
        <v>46539</v>
      </c>
      <c r="O23" s="240" t="e">
        <f aca="false">VLOOKUP($A23,[5]CurveFetch!$D$8:$V$1000,16,0)</f>
        <v>#N/A</v>
      </c>
      <c r="P23" s="241" t="e">
        <f aca="false">O23/2</f>
        <v>#N/A</v>
      </c>
      <c r="Q23" s="240" t="e">
        <f aca="false">VLOOKUP($A23,[5]CurveFetch!$D$8:$V$1000,16,0)</f>
        <v>#N/A</v>
      </c>
      <c r="R23" s="241" t="e">
        <f aca="false">Q23/2</f>
        <v>#N/A</v>
      </c>
      <c r="S23" s="240" t="e">
        <f aca="false">VLOOKUP($A23,[5]CurveFetch!$D$8:$V$1000,16,0)</f>
        <v>#N/A</v>
      </c>
      <c r="T23" s="241" t="e">
        <f aca="false">S23/2</f>
        <v>#N/A</v>
      </c>
      <c r="U23" s="240"/>
      <c r="V23" s="240"/>
      <c r="X23" s="55" t="s">
        <v>174</v>
      </c>
      <c r="Y23" s="242" t="e">
        <f aca="false">VLOOKUP(Y$19,$A$2:$H$600,4)</f>
        <v>#N/A</v>
      </c>
      <c r="Z23" s="242" t="e">
        <f aca="false">VLOOKUP(Z$19,$A$2:$H$600,4)</f>
        <v>#N/A</v>
      </c>
      <c r="AA23" s="242" t="e">
        <f aca="false">VLOOKUP(AA$19,$A$2:$H$600,4)</f>
        <v>#N/A</v>
      </c>
      <c r="AB23" s="242" t="e">
        <f aca="false">VLOOKUP(AB$19,$A$2:$H$600,4)</f>
        <v>#N/A</v>
      </c>
      <c r="AC23" s="242" t="e">
        <f aca="false">VLOOKUP(AC$19,$A$2:$H$600,4)</f>
        <v>#N/A</v>
      </c>
      <c r="AD23" s="242" t="e">
        <f aca="false">VLOOKUP(AD$19,$A$2:$H$600,4)</f>
        <v>#N/A</v>
      </c>
      <c r="AE23" s="242" t="e">
        <f aca="false">VLOOKUP(AE$19,$A$2:$H$600,4)</f>
        <v>#N/A</v>
      </c>
      <c r="AF23" s="245" t="e">
        <f aca="false">AVERAGE(Y23:AE23)</f>
        <v>#N/A</v>
      </c>
      <c r="AG23" s="244"/>
      <c r="AH23" s="55" t="s">
        <v>174</v>
      </c>
      <c r="AI23" s="242" t="e">
        <f aca="false">VLOOKUP(AI$19,$A$2:$H$600,4)</f>
        <v>#N/A</v>
      </c>
      <c r="AJ23" s="242" t="e">
        <f aca="false">VLOOKUP(AJ$19,$A$2:$H$600,4)</f>
        <v>#N/A</v>
      </c>
      <c r="AK23" s="242" t="e">
        <f aca="false">VLOOKUP(AK$19,$A$2:$H$600,4)</f>
        <v>#N/A</v>
      </c>
      <c r="AL23" s="242" t="e">
        <f aca="false">VLOOKUP(AL$19,$A$2:$H$600,4)</f>
        <v>#N/A</v>
      </c>
      <c r="AM23" s="242" t="e">
        <f aca="false">VLOOKUP(AM$19,$A$2:$H$600,4)</f>
        <v>#N/A</v>
      </c>
      <c r="AN23" s="245" t="e">
        <f aca="false">AVERAGE(AI23:AM23)</f>
        <v>#N/A</v>
      </c>
    </row>
    <row r="24" customFormat="false" ht="11.25" hidden="false" customHeight="false" outlineLevel="0" collapsed="false">
      <c r="A24" s="69" t="n">
        <f aca="false">DATE(YEAR(A23),MONTH(A23)+1,1)</f>
        <v>46569</v>
      </c>
      <c r="B24" s="240" t="e">
        <f aca="false">VLOOKUP($A24,[5]CurveFetch!$D$8:$R$1000,2,0)</f>
        <v>#N/A</v>
      </c>
      <c r="C24" s="240" t="e">
        <f aca="false">VLOOKUP($A24,[5]CurveFetch!$D$8:$R$1000,7,0)</f>
        <v>#N/A</v>
      </c>
      <c r="D24" s="240" t="e">
        <f aca="false">VLOOKUP($A24,[5]CurveFetch!$D$8:$R$1000,5,0)</f>
        <v>#N/A</v>
      </c>
      <c r="E24" s="240" t="e">
        <f aca="false">VLOOKUP($A24,[5]CurveFetch!$D$8:$R$1000,4,0)</f>
        <v>#N/A</v>
      </c>
      <c r="F24" s="240" t="e">
        <f aca="false">VLOOKUP($A24,[5]CurveFetch!$D$8:$R$1000,15,0)</f>
        <v>#N/A</v>
      </c>
      <c r="G24" s="240" t="e">
        <f aca="false">VLOOKUP($A24,[5]CurveFetch!$D$8:$R$1000,3,0)</f>
        <v>#N/A</v>
      </c>
      <c r="H24" s="240" t="e">
        <f aca="false">VLOOKUP($A24,[5]CurveFetch!$D$8:$R$1000,9,0)</f>
        <v>#N/A</v>
      </c>
      <c r="I24" s="240" t="e">
        <f aca="false">VLOOKUP($A24,[5]CurveFetch!$D$8:$R$1000,11,0)</f>
        <v>#N/A</v>
      </c>
      <c r="J24" s="240" t="e">
        <f aca="false">VLOOKUP($A24,[5]CurveFetch!$D$8:$R$1000,8,0)</f>
        <v>#N/A</v>
      </c>
      <c r="K24" s="240" t="e">
        <f aca="false">C24-J24</f>
        <v>#N/A</v>
      </c>
      <c r="L24" s="240" t="e">
        <f aca="false">C24-F24</f>
        <v>#N/A</v>
      </c>
      <c r="M24" s="240" t="e">
        <f aca="false">($B24+$C24)*$M$1</f>
        <v>#N/A</v>
      </c>
      <c r="N24" s="69" t="n">
        <f aca="false">DATE(YEAR(N23),MONTH(N23)+1,1)</f>
        <v>46569</v>
      </c>
      <c r="O24" s="240" t="e">
        <f aca="false">VLOOKUP($A24,[5]CurveFetch!$D$8:$V$1000,16,0)</f>
        <v>#N/A</v>
      </c>
      <c r="P24" s="241" t="e">
        <f aca="false">O24/2</f>
        <v>#N/A</v>
      </c>
      <c r="Q24" s="240" t="e">
        <f aca="false">VLOOKUP($A24,[5]CurveFetch!$D$8:$V$1000,16,0)</f>
        <v>#N/A</v>
      </c>
      <c r="R24" s="241" t="e">
        <f aca="false">Q24/2</f>
        <v>#N/A</v>
      </c>
      <c r="S24" s="240" t="e">
        <f aca="false">VLOOKUP($A24,[5]CurveFetch!$D$8:$V$1000,16,0)</f>
        <v>#N/A</v>
      </c>
      <c r="T24" s="241" t="e">
        <f aca="false">S24/2</f>
        <v>#N/A</v>
      </c>
      <c r="U24" s="240"/>
      <c r="V24" s="240"/>
      <c r="X24" s="55" t="s">
        <v>175</v>
      </c>
      <c r="Y24" s="242" t="e">
        <f aca="false">VLOOKUP(Y$19,$A$2:$H$600,7)</f>
        <v>#N/A</v>
      </c>
      <c r="Z24" s="242" t="e">
        <f aca="false">VLOOKUP(Z$19,$A$2:$H$600,7)</f>
        <v>#N/A</v>
      </c>
      <c r="AA24" s="242" t="e">
        <f aca="false">VLOOKUP(AA$19,$A$2:$H$600,7)</f>
        <v>#N/A</v>
      </c>
      <c r="AB24" s="242" t="e">
        <f aca="false">VLOOKUP(AB$19,$A$2:$H$600,7)</f>
        <v>#N/A</v>
      </c>
      <c r="AC24" s="242" t="e">
        <f aca="false">VLOOKUP(AC$19,$A$2:$H$600,7)</f>
        <v>#N/A</v>
      </c>
      <c r="AD24" s="242" t="e">
        <f aca="false">VLOOKUP(AD$19,$A$2:$H$600,7)</f>
        <v>#N/A</v>
      </c>
      <c r="AE24" s="242" t="e">
        <f aca="false">VLOOKUP(AE$19,$A$2:$H$600,7)</f>
        <v>#N/A</v>
      </c>
      <c r="AF24" s="245" t="e">
        <f aca="false">AVERAGE(Y24:AE24)</f>
        <v>#N/A</v>
      </c>
      <c r="AG24" s="244"/>
      <c r="AH24" s="55" t="s">
        <v>175</v>
      </c>
      <c r="AI24" s="242" t="e">
        <f aca="false">VLOOKUP(AI$19,$A$2:$H$600,7)</f>
        <v>#N/A</v>
      </c>
      <c r="AJ24" s="242" t="e">
        <f aca="false">VLOOKUP(AJ$19,$A$2:$H$600,7)</f>
        <v>#N/A</v>
      </c>
      <c r="AK24" s="242" t="e">
        <f aca="false">VLOOKUP(AK$19,$A$2:$H$600,7)</f>
        <v>#N/A</v>
      </c>
      <c r="AL24" s="242" t="e">
        <f aca="false">VLOOKUP(AL$19,$A$2:$H$600,7)</f>
        <v>#N/A</v>
      </c>
      <c r="AM24" s="242" t="e">
        <f aca="false">VLOOKUP(AM$19,$A$2:$H$600,7)</f>
        <v>#N/A</v>
      </c>
      <c r="AN24" s="245" t="e">
        <f aca="false">AVERAGE(AI24:AM24)</f>
        <v>#N/A</v>
      </c>
    </row>
    <row r="25" customFormat="false" ht="12" hidden="false" customHeight="false" outlineLevel="0" collapsed="false">
      <c r="A25" s="69" t="n">
        <f aca="false">DATE(YEAR(A24),MONTH(A24)+1,1)</f>
        <v>46600</v>
      </c>
      <c r="B25" s="240" t="e">
        <f aca="false">VLOOKUP($A25,[5]CurveFetch!$D$8:$R$1000,2,0)</f>
        <v>#N/A</v>
      </c>
      <c r="C25" s="240" t="e">
        <f aca="false">VLOOKUP($A25,[5]CurveFetch!$D$8:$R$1000,7,0)</f>
        <v>#N/A</v>
      </c>
      <c r="D25" s="240" t="e">
        <f aca="false">VLOOKUP($A25,[5]CurveFetch!$D$8:$R$1000,5,0)</f>
        <v>#N/A</v>
      </c>
      <c r="E25" s="240" t="e">
        <f aca="false">VLOOKUP($A25,[5]CurveFetch!$D$8:$R$1000,4,0)</f>
        <v>#N/A</v>
      </c>
      <c r="F25" s="240" t="e">
        <f aca="false">VLOOKUP($A25,[5]CurveFetch!$D$8:$R$1000,15,0)</f>
        <v>#N/A</v>
      </c>
      <c r="G25" s="240" t="e">
        <f aca="false">VLOOKUP($A25,[5]CurveFetch!$D$8:$R$1000,3,0)</f>
        <v>#N/A</v>
      </c>
      <c r="H25" s="240" t="e">
        <f aca="false">VLOOKUP($A25,[5]CurveFetch!$D$8:$R$1000,9,0)</f>
        <v>#N/A</v>
      </c>
      <c r="I25" s="240" t="e">
        <f aca="false">VLOOKUP($A25,[5]CurveFetch!$D$8:$R$1000,11,0)</f>
        <v>#N/A</v>
      </c>
      <c r="J25" s="240" t="e">
        <f aca="false">VLOOKUP($A25,[5]CurveFetch!$D$8:$R$1000,8,0)</f>
        <v>#N/A</v>
      </c>
      <c r="K25" s="240" t="e">
        <f aca="false">C25-J25</f>
        <v>#N/A</v>
      </c>
      <c r="L25" s="240" t="e">
        <f aca="false">C25-F25</f>
        <v>#N/A</v>
      </c>
      <c r="M25" s="240" t="e">
        <f aca="false">($B25+$C25)*$M$1</f>
        <v>#N/A</v>
      </c>
      <c r="N25" s="69" t="n">
        <f aca="false">DATE(YEAR(N24),MONTH(N24)+1,1)</f>
        <v>46600</v>
      </c>
      <c r="O25" s="240" t="e">
        <f aca="false">VLOOKUP($A25,[5]CurveFetch!$D$8:$V$1000,16,0)</f>
        <v>#N/A</v>
      </c>
      <c r="P25" s="241" t="e">
        <f aca="false">O25/2</f>
        <v>#N/A</v>
      </c>
      <c r="Q25" s="240" t="e">
        <f aca="false">VLOOKUP($A25,[5]CurveFetch!$D$8:$V$1000,16,0)</f>
        <v>#N/A</v>
      </c>
      <c r="R25" s="241" t="e">
        <f aca="false">Q25/2</f>
        <v>#N/A</v>
      </c>
      <c r="S25" s="240" t="e">
        <f aca="false">VLOOKUP($A25,[5]CurveFetch!$D$8:$V$1000,16,0)</f>
        <v>#N/A</v>
      </c>
      <c r="T25" s="241" t="e">
        <f aca="false">S25/2</f>
        <v>#N/A</v>
      </c>
      <c r="U25" s="240"/>
      <c r="V25" s="240"/>
      <c r="X25" s="55" t="s">
        <v>159</v>
      </c>
      <c r="Y25" s="242" t="e">
        <f aca="false">VLOOKUP(Y$19,$A$2:$H$600,5)</f>
        <v>#N/A</v>
      </c>
      <c r="Z25" s="242" t="e">
        <f aca="false">VLOOKUP(Z$19,$A$2:$H$600,5)</f>
        <v>#N/A</v>
      </c>
      <c r="AA25" s="242" t="e">
        <f aca="false">VLOOKUP(AA$19,$A$2:$H$600,5)</f>
        <v>#N/A</v>
      </c>
      <c r="AB25" s="242" t="e">
        <f aca="false">VLOOKUP(AB$19,$A$2:$H$600,5)</f>
        <v>#N/A</v>
      </c>
      <c r="AC25" s="242" t="e">
        <f aca="false">VLOOKUP(AC$19,$A$2:$H$600,5)</f>
        <v>#N/A</v>
      </c>
      <c r="AD25" s="242" t="e">
        <f aca="false">VLOOKUP(AD$19,$A$2:$H$600,5)</f>
        <v>#N/A</v>
      </c>
      <c r="AE25" s="242" t="e">
        <f aca="false">VLOOKUP(AE$19,$A$2:$H$600,5)</f>
        <v>#N/A</v>
      </c>
      <c r="AF25" s="246" t="e">
        <f aca="false">AVERAGE(Y25:AE25)</f>
        <v>#N/A</v>
      </c>
      <c r="AG25" s="244"/>
      <c r="AH25" s="55" t="s">
        <v>159</v>
      </c>
      <c r="AI25" s="242" t="e">
        <f aca="false">VLOOKUP(AI$19,$A$2:$H$600,5)</f>
        <v>#N/A</v>
      </c>
      <c r="AJ25" s="242" t="e">
        <f aca="false">VLOOKUP(AJ$19,$A$2:$H$600,5)</f>
        <v>#N/A</v>
      </c>
      <c r="AK25" s="242" t="e">
        <f aca="false">VLOOKUP(AK$19,$A$2:$H$600,5)</f>
        <v>#N/A</v>
      </c>
      <c r="AL25" s="242" t="e">
        <f aca="false">VLOOKUP(AL$19,$A$2:$H$600,5)</f>
        <v>#N/A</v>
      </c>
      <c r="AM25" s="242" t="e">
        <f aca="false">VLOOKUP(AM$19,$A$2:$H$600,5)</f>
        <v>#N/A</v>
      </c>
      <c r="AN25" s="246" t="e">
        <f aca="false">AVERAGE(AI25:AM25)</f>
        <v>#N/A</v>
      </c>
    </row>
    <row r="26" customFormat="false" ht="11.25" hidden="false" customHeight="false" outlineLevel="0" collapsed="false">
      <c r="A26" s="69" t="n">
        <f aca="false">DATE(YEAR(A25),MONTH(A25)+1,1)</f>
        <v>46631</v>
      </c>
      <c r="B26" s="240" t="e">
        <f aca="false">VLOOKUP($A26,[5]CurveFetch!$D$8:$R$1000,2,0)</f>
        <v>#N/A</v>
      </c>
      <c r="C26" s="240" t="e">
        <f aca="false">VLOOKUP($A26,[5]CurveFetch!$D$8:$R$1000,7,0)</f>
        <v>#N/A</v>
      </c>
      <c r="D26" s="240" t="e">
        <f aca="false">VLOOKUP($A26,[5]CurveFetch!$D$8:$R$1000,5,0)</f>
        <v>#N/A</v>
      </c>
      <c r="E26" s="240" t="e">
        <f aca="false">VLOOKUP($A26,[5]CurveFetch!$D$8:$R$1000,4,0)</f>
        <v>#N/A</v>
      </c>
      <c r="F26" s="240" t="e">
        <f aca="false">VLOOKUP($A26,[5]CurveFetch!$D$8:$R$1000,15,0)</f>
        <v>#N/A</v>
      </c>
      <c r="G26" s="240" t="e">
        <f aca="false">VLOOKUP($A26,[5]CurveFetch!$D$8:$R$1000,3,0)</f>
        <v>#N/A</v>
      </c>
      <c r="H26" s="240" t="e">
        <f aca="false">VLOOKUP($A26,[5]CurveFetch!$D$8:$R$1000,9,0)</f>
        <v>#N/A</v>
      </c>
      <c r="I26" s="240" t="e">
        <f aca="false">VLOOKUP($A26,[5]CurveFetch!$D$8:$R$1000,11,0)</f>
        <v>#N/A</v>
      </c>
      <c r="J26" s="240" t="e">
        <f aca="false">VLOOKUP($A26,[5]CurveFetch!$D$8:$R$1000,8,0)</f>
        <v>#N/A</v>
      </c>
      <c r="K26" s="240" t="e">
        <f aca="false">C26-J26</f>
        <v>#N/A</v>
      </c>
      <c r="L26" s="240" t="e">
        <f aca="false">C26-F26</f>
        <v>#N/A</v>
      </c>
      <c r="M26" s="240" t="e">
        <f aca="false">($B26+$C26)*$M$1</f>
        <v>#N/A</v>
      </c>
      <c r="N26" s="69" t="n">
        <f aca="false">DATE(YEAR(N25),MONTH(N25)+1,1)</f>
        <v>46631</v>
      </c>
      <c r="O26" s="240" t="e">
        <f aca="false">VLOOKUP($A26,[5]CurveFetch!$D$8:$V$1000,16,0)</f>
        <v>#N/A</v>
      </c>
      <c r="P26" s="241" t="e">
        <f aca="false">O26/2</f>
        <v>#N/A</v>
      </c>
      <c r="Q26" s="240" t="e">
        <f aca="false">VLOOKUP($A26,[5]CurveFetch!$D$8:$V$1000,16,0)</f>
        <v>#N/A</v>
      </c>
      <c r="R26" s="241" t="e">
        <f aca="false">Q26/2</f>
        <v>#N/A</v>
      </c>
      <c r="S26" s="240" t="e">
        <f aca="false">VLOOKUP($A26,[5]CurveFetch!$D$8:$V$1000,16,0)</f>
        <v>#N/A</v>
      </c>
      <c r="T26" s="241" t="e">
        <f aca="false">S26/2</f>
        <v>#N/A</v>
      </c>
      <c r="U26" s="240"/>
      <c r="V26" s="240"/>
    </row>
    <row r="27" customFormat="false" ht="11.25" hidden="false" customHeight="false" outlineLevel="0" collapsed="false">
      <c r="A27" s="69" t="n">
        <f aca="false">DATE(YEAR(A26),MONTH(A26)+1,1)</f>
        <v>46661</v>
      </c>
      <c r="B27" s="240" t="e">
        <f aca="false">VLOOKUP($A27,[5]CurveFetch!$D$8:$R$1000,2,0)</f>
        <v>#N/A</v>
      </c>
      <c r="C27" s="240" t="e">
        <f aca="false">VLOOKUP($A27,[5]CurveFetch!$D$8:$R$1000,7,0)</f>
        <v>#N/A</v>
      </c>
      <c r="D27" s="240" t="e">
        <f aca="false">VLOOKUP($A27,[5]CurveFetch!$D$8:$R$1000,5,0)</f>
        <v>#N/A</v>
      </c>
      <c r="E27" s="240" t="e">
        <f aca="false">VLOOKUP($A27,[5]CurveFetch!$D$8:$R$1000,4,0)</f>
        <v>#N/A</v>
      </c>
      <c r="F27" s="240" t="e">
        <f aca="false">VLOOKUP($A27,[5]CurveFetch!$D$8:$R$1000,15,0)</f>
        <v>#N/A</v>
      </c>
      <c r="G27" s="240" t="e">
        <f aca="false">VLOOKUP($A27,[5]CurveFetch!$D$8:$R$1000,3,0)</f>
        <v>#N/A</v>
      </c>
      <c r="H27" s="240" t="e">
        <f aca="false">VLOOKUP($A27,[5]CurveFetch!$D$8:$R$1000,9,0)</f>
        <v>#N/A</v>
      </c>
      <c r="I27" s="240" t="e">
        <f aca="false">VLOOKUP($A27,[5]CurveFetch!$D$8:$R$1000,11,0)</f>
        <v>#N/A</v>
      </c>
      <c r="J27" s="240" t="e">
        <f aca="false">VLOOKUP($A27,[5]CurveFetch!$D$8:$R$1000,8,0)</f>
        <v>#N/A</v>
      </c>
      <c r="K27" s="240" t="e">
        <f aca="false">C27-J27</f>
        <v>#N/A</v>
      </c>
      <c r="L27" s="240" t="e">
        <f aca="false">C27-F27</f>
        <v>#N/A</v>
      </c>
      <c r="M27" s="240" t="e">
        <f aca="false">($B27+$C27)*$M$1</f>
        <v>#N/A</v>
      </c>
      <c r="N27" s="69" t="n">
        <f aca="false">DATE(YEAR(N26),MONTH(N26)+1,1)</f>
        <v>46661</v>
      </c>
      <c r="O27" s="240" t="e">
        <f aca="false">VLOOKUP($A27,[5]CurveFetch!$D$8:$V$1000,16,0)</f>
        <v>#N/A</v>
      </c>
      <c r="P27" s="241" t="e">
        <f aca="false">O27/2</f>
        <v>#N/A</v>
      </c>
      <c r="Q27" s="240" t="e">
        <f aca="false">VLOOKUP($A27,[5]CurveFetch!$D$8:$V$1000,16,0)</f>
        <v>#N/A</v>
      </c>
      <c r="R27" s="241" t="e">
        <f aca="false">Q27/2</f>
        <v>#N/A</v>
      </c>
      <c r="S27" s="240" t="e">
        <f aca="false">VLOOKUP($A27,[5]CurveFetch!$D$8:$V$1000,16,0)</f>
        <v>#N/A</v>
      </c>
      <c r="T27" s="241" t="e">
        <f aca="false">S27/2</f>
        <v>#N/A</v>
      </c>
      <c r="U27" s="240"/>
      <c r="V27" s="240"/>
    </row>
    <row r="28" customFormat="false" ht="12" hidden="false" customHeight="false" outlineLevel="0" collapsed="false">
      <c r="A28" s="69" t="n">
        <f aca="false">DATE(YEAR(A27),MONTH(A27)+1,1)</f>
        <v>46692</v>
      </c>
      <c r="B28" s="240" t="e">
        <f aca="false">VLOOKUP($A28,[5]CurveFetch!$D$8:$R$1000,2,0)</f>
        <v>#N/A</v>
      </c>
      <c r="C28" s="240" t="e">
        <f aca="false">VLOOKUP($A28,[5]CurveFetch!$D$8:$R$1000,7,0)</f>
        <v>#N/A</v>
      </c>
      <c r="D28" s="240" t="e">
        <f aca="false">VLOOKUP($A28,[5]CurveFetch!$D$8:$R$1000,5,0)</f>
        <v>#N/A</v>
      </c>
      <c r="E28" s="240" t="e">
        <f aca="false">VLOOKUP($A28,[5]CurveFetch!$D$8:$R$1000,4,0)</f>
        <v>#N/A</v>
      </c>
      <c r="F28" s="240" t="e">
        <f aca="false">VLOOKUP($A28,[5]CurveFetch!$D$8:$R$1000,15,0)</f>
        <v>#N/A</v>
      </c>
      <c r="G28" s="240" t="e">
        <f aca="false">VLOOKUP($A28,[5]CurveFetch!$D$8:$R$1000,3,0)</f>
        <v>#N/A</v>
      </c>
      <c r="H28" s="240" t="e">
        <f aca="false">VLOOKUP($A28,[5]CurveFetch!$D$8:$R$1000,9,0)</f>
        <v>#N/A</v>
      </c>
      <c r="I28" s="240" t="e">
        <f aca="false">VLOOKUP($A28,[5]CurveFetch!$D$8:$R$1000,11,0)</f>
        <v>#N/A</v>
      </c>
      <c r="J28" s="240" t="e">
        <f aca="false">VLOOKUP($A28,[5]CurveFetch!$D$8:$R$1000,8,0)</f>
        <v>#N/A</v>
      </c>
      <c r="K28" s="240" t="e">
        <f aca="false">C28-J28</f>
        <v>#N/A</v>
      </c>
      <c r="L28" s="240" t="e">
        <f aca="false">C28-F28</f>
        <v>#N/A</v>
      </c>
      <c r="M28" s="240" t="e">
        <f aca="false">($B28+$C28)*$M$1</f>
        <v>#N/A</v>
      </c>
      <c r="N28" s="69" t="n">
        <f aca="false">DATE(YEAR(N27),MONTH(N27)+1,1)</f>
        <v>46692</v>
      </c>
      <c r="O28" s="240" t="e">
        <f aca="false">VLOOKUP($A28,[5]CurveFetch!$D$8:$V$1000,16,0)</f>
        <v>#N/A</v>
      </c>
      <c r="P28" s="241" t="e">
        <f aca="false">O28/2</f>
        <v>#N/A</v>
      </c>
      <c r="Q28" s="240" t="e">
        <f aca="false">VLOOKUP($A28,[5]CurveFetch!$D$8:$V$1000,16,0)</f>
        <v>#N/A</v>
      </c>
      <c r="R28" s="241" t="e">
        <f aca="false">Q28/2</f>
        <v>#N/A</v>
      </c>
      <c r="S28" s="240" t="e">
        <f aca="false">VLOOKUP($A28,[5]CurveFetch!$D$8:$V$1000,16,0)</f>
        <v>#N/A</v>
      </c>
      <c r="T28" s="241" t="e">
        <f aca="false">S28/2</f>
        <v>#N/A</v>
      </c>
      <c r="U28" s="240"/>
      <c r="V28" s="240"/>
      <c r="Y28" s="232" t="n">
        <v>38078</v>
      </c>
      <c r="Z28" s="232" t="n">
        <v>38108</v>
      </c>
      <c r="AA28" s="232" t="n">
        <v>38139</v>
      </c>
      <c r="AB28" s="232" t="n">
        <v>38169</v>
      </c>
      <c r="AC28" s="232" t="n">
        <v>38200</v>
      </c>
      <c r="AD28" s="232" t="n">
        <v>38231</v>
      </c>
      <c r="AE28" s="232" t="n">
        <v>38261</v>
      </c>
      <c r="AF28" s="55" t="s">
        <v>180</v>
      </c>
      <c r="AG28" s="55"/>
      <c r="AI28" s="232" t="n">
        <v>38292</v>
      </c>
      <c r="AJ28" s="232" t="n">
        <v>38322</v>
      </c>
      <c r="AK28" s="232" t="n">
        <v>38353</v>
      </c>
      <c r="AL28" s="232" t="n">
        <v>38384</v>
      </c>
      <c r="AM28" s="232" t="n">
        <v>38412</v>
      </c>
      <c r="AN28" s="50" t="s">
        <v>181</v>
      </c>
    </row>
    <row r="29" customFormat="false" ht="11.25" hidden="false" customHeight="false" outlineLevel="0" collapsed="false">
      <c r="A29" s="69" t="n">
        <f aca="false">DATE(YEAR(A28),MONTH(A28)+1,1)</f>
        <v>46722</v>
      </c>
      <c r="B29" s="240" t="e">
        <f aca="false">VLOOKUP($A29,[5]CurveFetch!$D$8:$R$1000,2,0)</f>
        <v>#N/A</v>
      </c>
      <c r="C29" s="240" t="e">
        <f aca="false">VLOOKUP($A29,[5]CurveFetch!$D$8:$R$1000,7,0)</f>
        <v>#N/A</v>
      </c>
      <c r="D29" s="240" t="e">
        <f aca="false">VLOOKUP($A29,[5]CurveFetch!$D$8:$R$1000,5,0)</f>
        <v>#N/A</v>
      </c>
      <c r="E29" s="240" t="e">
        <f aca="false">VLOOKUP($A29,[5]CurveFetch!$D$8:$R$1000,4,0)</f>
        <v>#N/A</v>
      </c>
      <c r="F29" s="240" t="e">
        <f aca="false">VLOOKUP($A29,[5]CurveFetch!$D$8:$R$1000,15,0)</f>
        <v>#N/A</v>
      </c>
      <c r="G29" s="240" t="e">
        <f aca="false">VLOOKUP($A29,[5]CurveFetch!$D$8:$R$1000,3,0)</f>
        <v>#N/A</v>
      </c>
      <c r="H29" s="240" t="e">
        <f aca="false">VLOOKUP($A29,[5]CurveFetch!$D$8:$R$1000,9,0)</f>
        <v>#N/A</v>
      </c>
      <c r="I29" s="240" t="e">
        <f aca="false">VLOOKUP($A29,[5]CurveFetch!$D$8:$R$1000,11,0)</f>
        <v>#N/A</v>
      </c>
      <c r="J29" s="240" t="e">
        <f aca="false">VLOOKUP($A29,[5]CurveFetch!$D$8:$R$1000,8,0)</f>
        <v>#N/A</v>
      </c>
      <c r="K29" s="240" t="e">
        <f aca="false">C29-J29</f>
        <v>#N/A</v>
      </c>
      <c r="L29" s="240" t="e">
        <f aca="false">C29-F29</f>
        <v>#N/A</v>
      </c>
      <c r="M29" s="240" t="e">
        <f aca="false">($B29+$C29)*$M$1</f>
        <v>#N/A</v>
      </c>
      <c r="N29" s="69" t="n">
        <f aca="false">DATE(YEAR(N28),MONTH(N28)+1,1)</f>
        <v>46722</v>
      </c>
      <c r="O29" s="240" t="e">
        <f aca="false">VLOOKUP($A29,[5]CurveFetch!$D$8:$V$1000,16,0)</f>
        <v>#N/A</v>
      </c>
      <c r="P29" s="241" t="e">
        <f aca="false">O29/2</f>
        <v>#N/A</v>
      </c>
      <c r="Q29" s="240" t="e">
        <f aca="false">VLOOKUP($A29,[5]CurveFetch!$D$8:$V$1000,16,0)</f>
        <v>#N/A</v>
      </c>
      <c r="R29" s="241" t="e">
        <f aca="false">Q29/2</f>
        <v>#N/A</v>
      </c>
      <c r="S29" s="240" t="e">
        <f aca="false">VLOOKUP($A29,[5]CurveFetch!$D$8:$V$1000,16,0)</f>
        <v>#N/A</v>
      </c>
      <c r="T29" s="241" t="e">
        <f aca="false">S29/2</f>
        <v>#N/A</v>
      </c>
      <c r="U29" s="240"/>
      <c r="V29" s="240"/>
      <c r="X29" s="55" t="s">
        <v>70</v>
      </c>
      <c r="Y29" s="242" t="e">
        <f aca="false">VLOOKUP(Y$28,$A$2:$H$600,2)</f>
        <v>#N/A</v>
      </c>
      <c r="Z29" s="242" t="e">
        <f aca="false">VLOOKUP(Z$28,$A$2:$H$600,2)</f>
        <v>#N/A</v>
      </c>
      <c r="AA29" s="242" t="e">
        <f aca="false">VLOOKUP(AA$28,$A$2:$H$600,2)</f>
        <v>#N/A</v>
      </c>
      <c r="AB29" s="242" t="e">
        <f aca="false">VLOOKUP(AB$28,$A$2:$H$600,2)</f>
        <v>#N/A</v>
      </c>
      <c r="AC29" s="242" t="e">
        <f aca="false">VLOOKUP(AC$28,$A$2:$H$600,2)</f>
        <v>#N/A</v>
      </c>
      <c r="AD29" s="242" t="e">
        <f aca="false">VLOOKUP(AD$28,$A$2:$H$600,2)</f>
        <v>#N/A</v>
      </c>
      <c r="AE29" s="242" t="e">
        <f aca="false">VLOOKUP(AE$28,$A$2:$H$600,2)</f>
        <v>#N/A</v>
      </c>
      <c r="AF29" s="243" t="e">
        <f aca="false">AVERAGE(Y29:AE29)</f>
        <v>#N/A</v>
      </c>
      <c r="AG29" s="244"/>
      <c r="AH29" s="55" t="s">
        <v>70</v>
      </c>
      <c r="AI29" s="242" t="e">
        <f aca="false">VLOOKUP(AI$28,$A$2:$H$600,2)</f>
        <v>#N/A</v>
      </c>
      <c r="AJ29" s="242" t="e">
        <f aca="false">VLOOKUP(AJ$28,$A$2:$H$600,2)</f>
        <v>#N/A</v>
      </c>
      <c r="AK29" s="242" t="e">
        <f aca="false">VLOOKUP(AK$28,$A$2:$H$600,2)</f>
        <v>#N/A</v>
      </c>
      <c r="AL29" s="242" t="e">
        <f aca="false">VLOOKUP(AL$28,$A$2:$H$600,2)</f>
        <v>#N/A</v>
      </c>
      <c r="AM29" s="242" t="e">
        <f aca="false">VLOOKUP(AM$28,$A$2:$H$600,2)</f>
        <v>#N/A</v>
      </c>
      <c r="AN29" s="243" t="e">
        <f aca="false">AVERAGE(AI29:AM29)</f>
        <v>#N/A</v>
      </c>
    </row>
    <row r="30" customFormat="false" ht="11.25" hidden="false" customHeight="false" outlineLevel="0" collapsed="false">
      <c r="A30" s="69" t="n">
        <f aca="false">DATE(YEAR(A29),MONTH(A29)+1,1)</f>
        <v>46753</v>
      </c>
      <c r="B30" s="240" t="e">
        <f aca="false">VLOOKUP($A30,[5]CurveFetch!$D$8:$R$1000,2,0)</f>
        <v>#N/A</v>
      </c>
      <c r="C30" s="240" t="e">
        <f aca="false">VLOOKUP($A30,[5]CurveFetch!$D$8:$R$1000,7,0)</f>
        <v>#N/A</v>
      </c>
      <c r="D30" s="240" t="e">
        <f aca="false">VLOOKUP($A30,[5]CurveFetch!$D$8:$R$1000,5,0)</f>
        <v>#N/A</v>
      </c>
      <c r="E30" s="240" t="e">
        <f aca="false">VLOOKUP($A30,[5]CurveFetch!$D$8:$R$1000,4,0)</f>
        <v>#N/A</v>
      </c>
      <c r="F30" s="240" t="e">
        <f aca="false">VLOOKUP($A30,[5]CurveFetch!$D$8:$R$1000,15,0)</f>
        <v>#N/A</v>
      </c>
      <c r="G30" s="240" t="e">
        <f aca="false">VLOOKUP($A30,[5]CurveFetch!$D$8:$R$1000,3,0)</f>
        <v>#N/A</v>
      </c>
      <c r="H30" s="240" t="e">
        <f aca="false">VLOOKUP($A30,[5]CurveFetch!$D$8:$R$1000,9,0)</f>
        <v>#N/A</v>
      </c>
      <c r="I30" s="240" t="e">
        <f aca="false">VLOOKUP($A30,[5]CurveFetch!$D$8:$R$1000,11,0)</f>
        <v>#N/A</v>
      </c>
      <c r="J30" s="240" t="e">
        <f aca="false">VLOOKUP($A30,[5]CurveFetch!$D$8:$R$1000,8,0)</f>
        <v>#N/A</v>
      </c>
      <c r="K30" s="240" t="e">
        <f aca="false">C30-J30</f>
        <v>#N/A</v>
      </c>
      <c r="L30" s="240" t="e">
        <f aca="false">C30-F30</f>
        <v>#N/A</v>
      </c>
      <c r="M30" s="240" t="e">
        <f aca="false">($B30+$C30)*$M$1</f>
        <v>#N/A</v>
      </c>
      <c r="N30" s="69" t="n">
        <f aca="false">DATE(YEAR(N29),MONTH(N29)+1,1)</f>
        <v>46753</v>
      </c>
      <c r="O30" s="240" t="e">
        <f aca="false">VLOOKUP($A30,[5]CurveFetch!$D$8:$V$1000,16,0)</f>
        <v>#N/A</v>
      </c>
      <c r="P30" s="241" t="e">
        <f aca="false">O30/2</f>
        <v>#N/A</v>
      </c>
      <c r="Q30" s="240" t="e">
        <f aca="false">VLOOKUP($A30,[5]CurveFetch!$D$8:$V$1000,16,0)</f>
        <v>#N/A</v>
      </c>
      <c r="R30" s="241" t="e">
        <f aca="false">Q30/2</f>
        <v>#N/A</v>
      </c>
      <c r="S30" s="240" t="e">
        <f aca="false">VLOOKUP($A30,[5]CurveFetch!$D$8:$V$1000,16,0)</f>
        <v>#N/A</v>
      </c>
      <c r="T30" s="241" t="e">
        <f aca="false">S30/2</f>
        <v>#N/A</v>
      </c>
      <c r="U30" s="240"/>
      <c r="V30" s="240"/>
      <c r="X30" s="55" t="s">
        <v>173</v>
      </c>
      <c r="Y30" s="242" t="e">
        <f aca="false">VLOOKUP(Y$28,$A$2:$H$600,3)</f>
        <v>#N/A</v>
      </c>
      <c r="Z30" s="242" t="e">
        <f aca="false">VLOOKUP(Z$28,$A$2:$H$600,3)</f>
        <v>#N/A</v>
      </c>
      <c r="AA30" s="242" t="e">
        <f aca="false">VLOOKUP(AA$28,$A$2:$H$600,3)</f>
        <v>#N/A</v>
      </c>
      <c r="AB30" s="242" t="e">
        <f aca="false">VLOOKUP(AB$28,$A$2:$H$600,3)</f>
        <v>#N/A</v>
      </c>
      <c r="AC30" s="242" t="e">
        <f aca="false">VLOOKUP(AC$28,$A$2:$H$600,3)</f>
        <v>#N/A</v>
      </c>
      <c r="AD30" s="242" t="e">
        <f aca="false">VLOOKUP(AD$28,$A$2:$H$600,3)</f>
        <v>#N/A</v>
      </c>
      <c r="AE30" s="242" t="e">
        <f aca="false">VLOOKUP(AE$28,$A$2:$H$600,3)</f>
        <v>#N/A</v>
      </c>
      <c r="AF30" s="245" t="e">
        <f aca="false">AVERAGE(Y30:AE30)</f>
        <v>#N/A</v>
      </c>
      <c r="AG30" s="244"/>
      <c r="AH30" s="55" t="s">
        <v>173</v>
      </c>
      <c r="AI30" s="242" t="e">
        <f aca="false">VLOOKUP(AI$28,$A$2:$H$600,3)</f>
        <v>#N/A</v>
      </c>
      <c r="AJ30" s="242" t="e">
        <f aca="false">VLOOKUP(AJ$28,$A$2:$H$600,3)</f>
        <v>#N/A</v>
      </c>
      <c r="AK30" s="242" t="e">
        <f aca="false">VLOOKUP(AK$28,$A$2:$H$600,3)</f>
        <v>#N/A</v>
      </c>
      <c r="AL30" s="242" t="e">
        <f aca="false">VLOOKUP(AL$28,$A$2:$H$600,3)</f>
        <v>#N/A</v>
      </c>
      <c r="AM30" s="242" t="e">
        <f aca="false">VLOOKUP(AM$28,$A$2:$H$600,3)</f>
        <v>#N/A</v>
      </c>
      <c r="AN30" s="245" t="e">
        <f aca="false">AVERAGE(AI30:AM30)</f>
        <v>#N/A</v>
      </c>
    </row>
    <row r="31" customFormat="false" ht="11.25" hidden="false" customHeight="false" outlineLevel="0" collapsed="false">
      <c r="A31" s="69" t="n">
        <f aca="false">DATE(YEAR(A30),MONTH(A30)+1,1)</f>
        <v>46784</v>
      </c>
      <c r="B31" s="240" t="e">
        <f aca="false">VLOOKUP($A31,[5]CurveFetch!$D$8:$R$1000,2,0)</f>
        <v>#N/A</v>
      </c>
      <c r="C31" s="240" t="e">
        <f aca="false">VLOOKUP($A31,[5]CurveFetch!$D$8:$R$1000,7,0)</f>
        <v>#N/A</v>
      </c>
      <c r="D31" s="240" t="e">
        <f aca="false">VLOOKUP($A31,[5]CurveFetch!$D$8:$R$1000,5,0)</f>
        <v>#N/A</v>
      </c>
      <c r="E31" s="240" t="e">
        <f aca="false">VLOOKUP($A31,[5]CurveFetch!$D$8:$R$1000,4,0)</f>
        <v>#N/A</v>
      </c>
      <c r="F31" s="240" t="e">
        <f aca="false">VLOOKUP($A31,[5]CurveFetch!$D$8:$R$1000,15,0)</f>
        <v>#N/A</v>
      </c>
      <c r="G31" s="240" t="e">
        <f aca="false">VLOOKUP($A31,[5]CurveFetch!$D$8:$R$1000,3,0)</f>
        <v>#N/A</v>
      </c>
      <c r="H31" s="240" t="e">
        <f aca="false">VLOOKUP($A31,[5]CurveFetch!$D$8:$R$1000,9,0)</f>
        <v>#N/A</v>
      </c>
      <c r="I31" s="240" t="e">
        <f aca="false">VLOOKUP($A31,[5]CurveFetch!$D$8:$R$1000,11,0)</f>
        <v>#N/A</v>
      </c>
      <c r="J31" s="240" t="e">
        <f aca="false">VLOOKUP($A31,[5]CurveFetch!$D$8:$R$1000,8,0)</f>
        <v>#N/A</v>
      </c>
      <c r="K31" s="240" t="e">
        <f aca="false">C31-J31</f>
        <v>#N/A</v>
      </c>
      <c r="L31" s="240" t="e">
        <f aca="false">C31-F31</f>
        <v>#N/A</v>
      </c>
      <c r="M31" s="240" t="e">
        <f aca="false">($B31+$C31)*$M$1</f>
        <v>#N/A</v>
      </c>
      <c r="N31" s="69" t="n">
        <f aca="false">DATE(YEAR(N30),MONTH(N30)+1,1)</f>
        <v>46784</v>
      </c>
      <c r="O31" s="240" t="e">
        <f aca="false">VLOOKUP($A31,[5]CurveFetch!$D$8:$V$1000,16,0)</f>
        <v>#N/A</v>
      </c>
      <c r="P31" s="241" t="e">
        <f aca="false">O31/2</f>
        <v>#N/A</v>
      </c>
      <c r="Q31" s="240" t="e">
        <f aca="false">VLOOKUP($A31,[5]CurveFetch!$D$8:$V$1000,16,0)</f>
        <v>#N/A</v>
      </c>
      <c r="R31" s="241" t="e">
        <f aca="false">Q31/2</f>
        <v>#N/A</v>
      </c>
      <c r="S31" s="240" t="e">
        <f aca="false">VLOOKUP($A31,[5]CurveFetch!$D$8:$V$1000,16,0)</f>
        <v>#N/A</v>
      </c>
      <c r="T31" s="241" t="e">
        <f aca="false">S31/2</f>
        <v>#N/A</v>
      </c>
      <c r="U31" s="240"/>
      <c r="V31" s="240"/>
      <c r="X31" s="55" t="s">
        <v>160</v>
      </c>
      <c r="Y31" s="242" t="e">
        <f aca="false">VLOOKUP(Y$28,$A$2:$H$600,6)</f>
        <v>#N/A</v>
      </c>
      <c r="Z31" s="242" t="e">
        <f aca="false">VLOOKUP(Z$28,$A$2:$H$600,6)</f>
        <v>#N/A</v>
      </c>
      <c r="AA31" s="242" t="e">
        <f aca="false">VLOOKUP(AA$28,$A$2:$H$600,6)</f>
        <v>#N/A</v>
      </c>
      <c r="AB31" s="242" t="e">
        <f aca="false">VLOOKUP(AB$28,$A$2:$H$600,6)</f>
        <v>#N/A</v>
      </c>
      <c r="AC31" s="242" t="e">
        <f aca="false">VLOOKUP(AC$28,$A$2:$H$600,6)</f>
        <v>#N/A</v>
      </c>
      <c r="AD31" s="242" t="e">
        <f aca="false">VLOOKUP(AD$28,$A$2:$H$600,6)</f>
        <v>#N/A</v>
      </c>
      <c r="AE31" s="242" t="e">
        <f aca="false">VLOOKUP(AE$28,$A$2:$H$600,6)</f>
        <v>#N/A</v>
      </c>
      <c r="AF31" s="245" t="e">
        <f aca="false">AVERAGE(Y31:AE31)</f>
        <v>#N/A</v>
      </c>
      <c r="AG31" s="244"/>
      <c r="AH31" s="55" t="s">
        <v>160</v>
      </c>
      <c r="AI31" s="242" t="e">
        <f aca="false">VLOOKUP(AI$28,$A$2:$H$600,6)</f>
        <v>#N/A</v>
      </c>
      <c r="AJ31" s="242" t="e">
        <f aca="false">VLOOKUP(AJ$28,$A$2:$H$600,6)</f>
        <v>#N/A</v>
      </c>
      <c r="AK31" s="242" t="e">
        <f aca="false">VLOOKUP(AK$28,$A$2:$H$600,6)</f>
        <v>#N/A</v>
      </c>
      <c r="AL31" s="242" t="e">
        <f aca="false">VLOOKUP(AL$28,$A$2:$H$600,6)</f>
        <v>#N/A</v>
      </c>
      <c r="AM31" s="242" t="e">
        <f aca="false">VLOOKUP(AM$28,$A$2:$H$600,6)</f>
        <v>#N/A</v>
      </c>
      <c r="AN31" s="245" t="e">
        <f aca="false">AVERAGE(AI31:AM31)</f>
        <v>#N/A</v>
      </c>
    </row>
    <row r="32" customFormat="false" ht="11.25" hidden="false" customHeight="false" outlineLevel="0" collapsed="false">
      <c r="A32" s="69" t="n">
        <f aca="false">DATE(YEAR(A31),MONTH(A31)+1,1)</f>
        <v>46813</v>
      </c>
      <c r="B32" s="240" t="e">
        <f aca="false">VLOOKUP($A32,[5]CurveFetch!$D$8:$R$1000,2,0)</f>
        <v>#N/A</v>
      </c>
      <c r="C32" s="240" t="e">
        <f aca="false">VLOOKUP($A32,[5]CurveFetch!$D$8:$R$1000,7,0)</f>
        <v>#N/A</v>
      </c>
      <c r="D32" s="240" t="e">
        <f aca="false">VLOOKUP($A32,[5]CurveFetch!$D$8:$R$1000,5,0)</f>
        <v>#N/A</v>
      </c>
      <c r="E32" s="240" t="e">
        <f aca="false">VLOOKUP($A32,[5]CurveFetch!$D$8:$R$1000,4,0)</f>
        <v>#N/A</v>
      </c>
      <c r="F32" s="240" t="e">
        <f aca="false">VLOOKUP($A32,[5]CurveFetch!$D$8:$R$1000,15,0)</f>
        <v>#N/A</v>
      </c>
      <c r="G32" s="240" t="e">
        <f aca="false">VLOOKUP($A32,[5]CurveFetch!$D$8:$R$1000,3,0)</f>
        <v>#N/A</v>
      </c>
      <c r="H32" s="240" t="e">
        <f aca="false">VLOOKUP($A32,[5]CurveFetch!$D$8:$R$1000,9,0)</f>
        <v>#N/A</v>
      </c>
      <c r="I32" s="240" t="e">
        <f aca="false">VLOOKUP($A32,[5]CurveFetch!$D$8:$R$1000,11,0)</f>
        <v>#N/A</v>
      </c>
      <c r="J32" s="240" t="e">
        <f aca="false">VLOOKUP($A32,[5]CurveFetch!$D$8:$R$1000,8,0)</f>
        <v>#N/A</v>
      </c>
      <c r="K32" s="240" t="e">
        <f aca="false">C32-J32</f>
        <v>#N/A</v>
      </c>
      <c r="L32" s="240" t="e">
        <f aca="false">C32-F32</f>
        <v>#N/A</v>
      </c>
      <c r="M32" s="240" t="e">
        <f aca="false">($B32+$C32)*$M$1</f>
        <v>#N/A</v>
      </c>
      <c r="N32" s="69" t="n">
        <f aca="false">DATE(YEAR(N31),MONTH(N31)+1,1)</f>
        <v>46813</v>
      </c>
      <c r="O32" s="240" t="e">
        <f aca="false">VLOOKUP($A32,[5]CurveFetch!$D$8:$V$1000,16,0)</f>
        <v>#N/A</v>
      </c>
      <c r="P32" s="241" t="e">
        <f aca="false">O32/2</f>
        <v>#N/A</v>
      </c>
      <c r="Q32" s="240" t="e">
        <f aca="false">VLOOKUP($A32,[5]CurveFetch!$D$8:$V$1000,16,0)</f>
        <v>#N/A</v>
      </c>
      <c r="R32" s="241" t="e">
        <f aca="false">Q32/2</f>
        <v>#N/A</v>
      </c>
      <c r="S32" s="240" t="e">
        <f aca="false">VLOOKUP($A32,[5]CurveFetch!$D$8:$V$1000,16,0)</f>
        <v>#N/A</v>
      </c>
      <c r="T32" s="241" t="e">
        <f aca="false">S32/2</f>
        <v>#N/A</v>
      </c>
      <c r="U32" s="240"/>
      <c r="V32" s="240"/>
      <c r="X32" s="55" t="s">
        <v>174</v>
      </c>
      <c r="Y32" s="242" t="e">
        <f aca="false">VLOOKUP(Y$28,$A$2:$H$600,4)</f>
        <v>#N/A</v>
      </c>
      <c r="Z32" s="242" t="e">
        <f aca="false">VLOOKUP(Z$28,$A$2:$H$600,4)</f>
        <v>#N/A</v>
      </c>
      <c r="AA32" s="242" t="e">
        <f aca="false">VLOOKUP(AA$28,$A$2:$H$600,4)</f>
        <v>#N/A</v>
      </c>
      <c r="AB32" s="242" t="e">
        <f aca="false">VLOOKUP(AB$28,$A$2:$H$600,4)</f>
        <v>#N/A</v>
      </c>
      <c r="AC32" s="242" t="e">
        <f aca="false">VLOOKUP(AC$28,$A$2:$H$600,4)</f>
        <v>#N/A</v>
      </c>
      <c r="AD32" s="242" t="e">
        <f aca="false">VLOOKUP(AD$28,$A$2:$H$600,4)</f>
        <v>#N/A</v>
      </c>
      <c r="AE32" s="242" t="e">
        <f aca="false">VLOOKUP(AE$28,$A$2:$H$600,4)</f>
        <v>#N/A</v>
      </c>
      <c r="AF32" s="245" t="e">
        <f aca="false">AVERAGE(Y32:AE32)</f>
        <v>#N/A</v>
      </c>
      <c r="AG32" s="244"/>
      <c r="AH32" s="55" t="s">
        <v>174</v>
      </c>
      <c r="AI32" s="242" t="e">
        <f aca="false">VLOOKUP(AI$28,$A$2:$H$600,4)</f>
        <v>#N/A</v>
      </c>
      <c r="AJ32" s="242" t="e">
        <f aca="false">VLOOKUP(AJ$28,$A$2:$H$600,4)</f>
        <v>#N/A</v>
      </c>
      <c r="AK32" s="242" t="e">
        <f aca="false">VLOOKUP(AK$28,$A$2:$H$600,4)</f>
        <v>#N/A</v>
      </c>
      <c r="AL32" s="242" t="e">
        <f aca="false">VLOOKUP(AL$28,$A$2:$H$600,4)</f>
        <v>#N/A</v>
      </c>
      <c r="AM32" s="242" t="e">
        <f aca="false">VLOOKUP(AM$28,$A$2:$H$600,4)</f>
        <v>#N/A</v>
      </c>
      <c r="AN32" s="245" t="e">
        <f aca="false">AVERAGE(AI32:AM32)</f>
        <v>#N/A</v>
      </c>
    </row>
    <row r="33" customFormat="false" ht="11.25" hidden="false" customHeight="false" outlineLevel="0" collapsed="false">
      <c r="A33" s="69" t="n">
        <f aca="false">DATE(YEAR(A32),MONTH(A32)+1,1)</f>
        <v>46844</v>
      </c>
      <c r="B33" s="240" t="e">
        <f aca="false">VLOOKUP($A33,[5]CurveFetch!$D$8:$R$1000,2,0)</f>
        <v>#N/A</v>
      </c>
      <c r="C33" s="240" t="e">
        <f aca="false">VLOOKUP($A33,[5]CurveFetch!$D$8:$R$1000,7,0)</f>
        <v>#N/A</v>
      </c>
      <c r="D33" s="240" t="e">
        <f aca="false">VLOOKUP($A33,[5]CurveFetch!$D$8:$R$1000,5,0)</f>
        <v>#N/A</v>
      </c>
      <c r="E33" s="240" t="e">
        <f aca="false">VLOOKUP($A33,[5]CurveFetch!$D$8:$R$1000,4,0)</f>
        <v>#N/A</v>
      </c>
      <c r="F33" s="240" t="e">
        <f aca="false">VLOOKUP($A33,[5]CurveFetch!$D$8:$R$1000,15,0)</f>
        <v>#N/A</v>
      </c>
      <c r="G33" s="240" t="e">
        <f aca="false">VLOOKUP($A33,[5]CurveFetch!$D$8:$R$1000,3,0)</f>
        <v>#N/A</v>
      </c>
      <c r="H33" s="240" t="e">
        <f aca="false">VLOOKUP($A33,[5]CurveFetch!$D$8:$R$1000,9,0)</f>
        <v>#N/A</v>
      </c>
      <c r="I33" s="240" t="e">
        <f aca="false">VLOOKUP($A33,[5]CurveFetch!$D$8:$R$1000,11,0)</f>
        <v>#N/A</v>
      </c>
      <c r="J33" s="240" t="e">
        <f aca="false">VLOOKUP($A33,[5]CurveFetch!$D$8:$R$1000,8,0)</f>
        <v>#N/A</v>
      </c>
      <c r="K33" s="240" t="e">
        <f aca="false">C33-J33</f>
        <v>#N/A</v>
      </c>
      <c r="L33" s="240" t="e">
        <f aca="false">C33-F33</f>
        <v>#N/A</v>
      </c>
      <c r="M33" s="240" t="e">
        <f aca="false">($B33+$C33)*$M$1</f>
        <v>#N/A</v>
      </c>
      <c r="N33" s="69" t="n">
        <f aca="false">DATE(YEAR(N32),MONTH(N32)+1,1)</f>
        <v>46844</v>
      </c>
      <c r="O33" s="240" t="e">
        <f aca="false">VLOOKUP($A33,[5]CurveFetch!$D$8:$V$1000,16,0)</f>
        <v>#N/A</v>
      </c>
      <c r="P33" s="241" t="e">
        <f aca="false">O33/2</f>
        <v>#N/A</v>
      </c>
      <c r="Q33" s="240" t="e">
        <f aca="false">VLOOKUP($A33,[5]CurveFetch!$D$8:$V$1000,16,0)</f>
        <v>#N/A</v>
      </c>
      <c r="R33" s="241" t="e">
        <f aca="false">Q33/2</f>
        <v>#N/A</v>
      </c>
      <c r="S33" s="240" t="e">
        <f aca="false">VLOOKUP($A33,[5]CurveFetch!$D$8:$V$1000,16,0)</f>
        <v>#N/A</v>
      </c>
      <c r="T33" s="241" t="e">
        <f aca="false">S33/2</f>
        <v>#N/A</v>
      </c>
      <c r="U33" s="240"/>
      <c r="V33" s="240"/>
      <c r="X33" s="55" t="s">
        <v>175</v>
      </c>
      <c r="Y33" s="242" t="e">
        <f aca="false">VLOOKUP(Y$28,$A$2:$H$600,7)</f>
        <v>#N/A</v>
      </c>
      <c r="Z33" s="242" t="e">
        <f aca="false">VLOOKUP(Z$28,$A$2:$H$600,7)</f>
        <v>#N/A</v>
      </c>
      <c r="AA33" s="242" t="e">
        <f aca="false">VLOOKUP(AA$28,$A$2:$H$600,7)</f>
        <v>#N/A</v>
      </c>
      <c r="AB33" s="242" t="e">
        <f aca="false">VLOOKUP(AB$28,$A$2:$H$600,7)</f>
        <v>#N/A</v>
      </c>
      <c r="AC33" s="242" t="e">
        <f aca="false">VLOOKUP(AC$28,$A$2:$H$600,7)</f>
        <v>#N/A</v>
      </c>
      <c r="AD33" s="242" t="e">
        <f aca="false">VLOOKUP(AD$28,$A$2:$H$600,7)</f>
        <v>#N/A</v>
      </c>
      <c r="AE33" s="242" t="e">
        <f aca="false">VLOOKUP(AE$28,$A$2:$H$600,7)</f>
        <v>#N/A</v>
      </c>
      <c r="AF33" s="245" t="e">
        <f aca="false">AVERAGE(Y33:AE33)</f>
        <v>#N/A</v>
      </c>
      <c r="AG33" s="244"/>
      <c r="AH33" s="55" t="s">
        <v>175</v>
      </c>
      <c r="AI33" s="242" t="e">
        <f aca="false">VLOOKUP(AI$28,$A$2:$H$600,7)</f>
        <v>#N/A</v>
      </c>
      <c r="AJ33" s="242" t="e">
        <f aca="false">VLOOKUP(AJ$28,$A$2:$H$600,7)</f>
        <v>#N/A</v>
      </c>
      <c r="AK33" s="242" t="e">
        <f aca="false">VLOOKUP(AK$28,$A$2:$H$600,7)</f>
        <v>#N/A</v>
      </c>
      <c r="AL33" s="242" t="e">
        <f aca="false">VLOOKUP(AL$28,$A$2:$H$600,7)</f>
        <v>#N/A</v>
      </c>
      <c r="AM33" s="242" t="e">
        <f aca="false">VLOOKUP(AM$28,$A$2:$H$600,7)</f>
        <v>#N/A</v>
      </c>
      <c r="AN33" s="245" t="e">
        <f aca="false">AVERAGE(AI33:AM33)</f>
        <v>#N/A</v>
      </c>
    </row>
    <row r="34" customFormat="false" ht="12" hidden="false" customHeight="false" outlineLevel="0" collapsed="false">
      <c r="A34" s="69" t="n">
        <f aca="false">DATE(YEAR(A33),MONTH(A33)+1,1)</f>
        <v>46874</v>
      </c>
      <c r="B34" s="240" t="e">
        <f aca="false">VLOOKUP($A34,[5]CurveFetch!$D$8:$R$1000,2,0)</f>
        <v>#N/A</v>
      </c>
      <c r="C34" s="240" t="e">
        <f aca="false">VLOOKUP($A34,[5]CurveFetch!$D$8:$R$1000,7,0)</f>
        <v>#N/A</v>
      </c>
      <c r="D34" s="240" t="e">
        <f aca="false">VLOOKUP($A34,[5]CurveFetch!$D$8:$R$1000,5,0)</f>
        <v>#N/A</v>
      </c>
      <c r="E34" s="240" t="e">
        <f aca="false">VLOOKUP($A34,[5]CurveFetch!$D$8:$R$1000,4,0)</f>
        <v>#N/A</v>
      </c>
      <c r="F34" s="240" t="e">
        <f aca="false">VLOOKUP($A34,[5]CurveFetch!$D$8:$R$1000,15,0)</f>
        <v>#N/A</v>
      </c>
      <c r="G34" s="240" t="e">
        <f aca="false">VLOOKUP($A34,[5]CurveFetch!$D$8:$R$1000,3,0)</f>
        <v>#N/A</v>
      </c>
      <c r="H34" s="240" t="e">
        <f aca="false">VLOOKUP($A34,[5]CurveFetch!$D$8:$R$1000,9,0)</f>
        <v>#N/A</v>
      </c>
      <c r="I34" s="240" t="e">
        <f aca="false">VLOOKUP($A34,[5]CurveFetch!$D$8:$R$1000,11,0)</f>
        <v>#N/A</v>
      </c>
      <c r="J34" s="240" t="e">
        <f aca="false">VLOOKUP($A34,[5]CurveFetch!$D$8:$R$1000,8,0)</f>
        <v>#N/A</v>
      </c>
      <c r="K34" s="240" t="e">
        <f aca="false">C34-J34</f>
        <v>#N/A</v>
      </c>
      <c r="L34" s="240" t="e">
        <f aca="false">C34-F34</f>
        <v>#N/A</v>
      </c>
      <c r="M34" s="240" t="e">
        <f aca="false">($B34+$C34)*$M$1</f>
        <v>#N/A</v>
      </c>
      <c r="N34" s="69" t="n">
        <f aca="false">DATE(YEAR(N33),MONTH(N33)+1,1)</f>
        <v>46874</v>
      </c>
      <c r="O34" s="240" t="e">
        <f aca="false">VLOOKUP($A34,[5]CurveFetch!$D$8:$V$1000,16,0)</f>
        <v>#N/A</v>
      </c>
      <c r="P34" s="241" t="e">
        <f aca="false">O34/2</f>
        <v>#N/A</v>
      </c>
      <c r="Q34" s="240" t="e">
        <f aca="false">VLOOKUP($A34,[5]CurveFetch!$D$8:$V$1000,16,0)</f>
        <v>#N/A</v>
      </c>
      <c r="R34" s="241" t="e">
        <f aca="false">Q34/2</f>
        <v>#N/A</v>
      </c>
      <c r="S34" s="240" t="e">
        <f aca="false">VLOOKUP($A34,[5]CurveFetch!$D$8:$V$1000,16,0)</f>
        <v>#N/A</v>
      </c>
      <c r="T34" s="241" t="e">
        <f aca="false">S34/2</f>
        <v>#N/A</v>
      </c>
      <c r="U34" s="240"/>
      <c r="V34" s="240"/>
      <c r="X34" s="55" t="s">
        <v>159</v>
      </c>
      <c r="Y34" s="242" t="e">
        <f aca="false">VLOOKUP(Y$28,$A$2:$H$600,5)</f>
        <v>#N/A</v>
      </c>
      <c r="Z34" s="242" t="e">
        <f aca="false">VLOOKUP(Z$28,$A$2:$H$600,5)</f>
        <v>#N/A</v>
      </c>
      <c r="AA34" s="242" t="e">
        <f aca="false">VLOOKUP(AA$28,$A$2:$H$600,5)</f>
        <v>#N/A</v>
      </c>
      <c r="AB34" s="242" t="e">
        <f aca="false">VLOOKUP(AB$28,$A$2:$H$600,5)</f>
        <v>#N/A</v>
      </c>
      <c r="AC34" s="242" t="e">
        <f aca="false">VLOOKUP(AC$28,$A$2:$H$600,5)</f>
        <v>#N/A</v>
      </c>
      <c r="AD34" s="242" t="e">
        <f aca="false">VLOOKUP(AD$28,$A$2:$H$600,5)</f>
        <v>#N/A</v>
      </c>
      <c r="AE34" s="242" t="e">
        <f aca="false">VLOOKUP(AE$28,$A$2:$H$600,5)</f>
        <v>#N/A</v>
      </c>
      <c r="AF34" s="246" t="e">
        <f aca="false">AVERAGE(Y34:AE34)</f>
        <v>#N/A</v>
      </c>
      <c r="AG34" s="244"/>
      <c r="AH34" s="55" t="s">
        <v>159</v>
      </c>
      <c r="AI34" s="242" t="e">
        <f aca="false">VLOOKUP(AI$28,$A$2:$H$600,5)</f>
        <v>#N/A</v>
      </c>
      <c r="AJ34" s="242" t="e">
        <f aca="false">VLOOKUP(AJ$28,$A$2:$H$600,5)</f>
        <v>#N/A</v>
      </c>
      <c r="AK34" s="242" t="e">
        <f aca="false">VLOOKUP(AK$28,$A$2:$H$600,5)</f>
        <v>#N/A</v>
      </c>
      <c r="AL34" s="242" t="e">
        <f aca="false">VLOOKUP(AL$28,$A$2:$H$600,5)</f>
        <v>#N/A</v>
      </c>
      <c r="AM34" s="242" t="e">
        <f aca="false">VLOOKUP(AM$28,$A$2:$H$600,5)</f>
        <v>#N/A</v>
      </c>
      <c r="AN34" s="246" t="e">
        <f aca="false">AVERAGE(AI34:AM34)</f>
        <v>#N/A</v>
      </c>
    </row>
    <row r="35" customFormat="false" ht="11.25" hidden="false" customHeight="false" outlineLevel="0" collapsed="false">
      <c r="A35" s="69" t="n">
        <f aca="false">DATE(YEAR(A34),MONTH(A34)+1,1)</f>
        <v>46905</v>
      </c>
      <c r="B35" s="240" t="e">
        <f aca="false">VLOOKUP($A35,[5]CurveFetch!$D$8:$R$1000,2,0)</f>
        <v>#N/A</v>
      </c>
      <c r="C35" s="240" t="e">
        <f aca="false">VLOOKUP($A35,[5]CurveFetch!$D$8:$R$1000,7,0)</f>
        <v>#N/A</v>
      </c>
      <c r="D35" s="240" t="e">
        <f aca="false">VLOOKUP($A35,[5]CurveFetch!$D$8:$R$1000,5,0)</f>
        <v>#N/A</v>
      </c>
      <c r="E35" s="240" t="e">
        <f aca="false">VLOOKUP($A35,[5]CurveFetch!$D$8:$R$1000,4,0)</f>
        <v>#N/A</v>
      </c>
      <c r="F35" s="240" t="e">
        <f aca="false">VLOOKUP($A35,[5]CurveFetch!$D$8:$R$1000,15,0)</f>
        <v>#N/A</v>
      </c>
      <c r="G35" s="240" t="e">
        <f aca="false">VLOOKUP($A35,[5]CurveFetch!$D$8:$R$1000,3,0)</f>
        <v>#N/A</v>
      </c>
      <c r="H35" s="240" t="e">
        <f aca="false">VLOOKUP($A35,[5]CurveFetch!$D$8:$R$1000,9,0)</f>
        <v>#N/A</v>
      </c>
      <c r="I35" s="240" t="e">
        <f aca="false">VLOOKUP($A35,[5]CurveFetch!$D$8:$R$1000,11,0)</f>
        <v>#N/A</v>
      </c>
      <c r="J35" s="240" t="e">
        <f aca="false">VLOOKUP($A35,[5]CurveFetch!$D$8:$R$1000,8,0)</f>
        <v>#N/A</v>
      </c>
      <c r="K35" s="240" t="e">
        <f aca="false">C35-J35</f>
        <v>#N/A</v>
      </c>
      <c r="L35" s="240" t="e">
        <f aca="false">C35-F35</f>
        <v>#N/A</v>
      </c>
      <c r="M35" s="240" t="e">
        <f aca="false">($B35+$C35)*$M$1</f>
        <v>#N/A</v>
      </c>
      <c r="N35" s="69" t="n">
        <f aca="false">DATE(YEAR(N34),MONTH(N34)+1,1)</f>
        <v>46905</v>
      </c>
      <c r="O35" s="240" t="e">
        <f aca="false">VLOOKUP($A35,[5]CurveFetch!$D$8:$V$1000,16,0)</f>
        <v>#N/A</v>
      </c>
      <c r="P35" s="241" t="e">
        <f aca="false">O35/2</f>
        <v>#N/A</v>
      </c>
      <c r="Q35" s="240" t="e">
        <f aca="false">VLOOKUP($A35,[5]CurveFetch!$D$8:$V$1000,16,0)</f>
        <v>#N/A</v>
      </c>
      <c r="R35" s="241" t="e">
        <f aca="false">Q35/2</f>
        <v>#N/A</v>
      </c>
      <c r="S35" s="240" t="e">
        <f aca="false">VLOOKUP($A35,[5]CurveFetch!$D$8:$V$1000,16,0)</f>
        <v>#N/A</v>
      </c>
      <c r="T35" s="241" t="e">
        <f aca="false">S35/2</f>
        <v>#N/A</v>
      </c>
      <c r="U35" s="240"/>
      <c r="V35" s="240"/>
    </row>
    <row r="36" customFormat="false" ht="11.25" hidden="false" customHeight="false" outlineLevel="0" collapsed="false">
      <c r="A36" s="69" t="n">
        <f aca="false">DATE(YEAR(A35),MONTH(A35)+1,1)</f>
        <v>46935</v>
      </c>
      <c r="B36" s="240" t="e">
        <f aca="false">VLOOKUP($A36,[5]CurveFetch!$D$8:$R$1000,2,0)</f>
        <v>#N/A</v>
      </c>
      <c r="C36" s="240" t="e">
        <f aca="false">VLOOKUP($A36,[5]CurveFetch!$D$8:$R$1000,7,0)</f>
        <v>#N/A</v>
      </c>
      <c r="D36" s="240" t="e">
        <f aca="false">VLOOKUP($A36,[5]CurveFetch!$D$8:$R$1000,5,0)</f>
        <v>#N/A</v>
      </c>
      <c r="E36" s="240" t="e">
        <f aca="false">VLOOKUP($A36,[5]CurveFetch!$D$8:$R$1000,4,0)</f>
        <v>#N/A</v>
      </c>
      <c r="F36" s="240" t="e">
        <f aca="false">VLOOKUP($A36,[5]CurveFetch!$D$8:$R$1000,15,0)</f>
        <v>#N/A</v>
      </c>
      <c r="G36" s="240" t="e">
        <f aca="false">VLOOKUP($A36,[5]CurveFetch!$D$8:$R$1000,3,0)</f>
        <v>#N/A</v>
      </c>
      <c r="H36" s="240" t="e">
        <f aca="false">VLOOKUP($A36,[5]CurveFetch!$D$8:$R$1000,9,0)</f>
        <v>#N/A</v>
      </c>
      <c r="I36" s="240" t="e">
        <f aca="false">VLOOKUP($A36,[5]CurveFetch!$D$8:$R$1000,11,0)</f>
        <v>#N/A</v>
      </c>
      <c r="J36" s="240" t="e">
        <f aca="false">VLOOKUP($A36,[5]CurveFetch!$D$8:$R$1000,8,0)</f>
        <v>#N/A</v>
      </c>
      <c r="K36" s="240" t="e">
        <f aca="false">C36-J36</f>
        <v>#N/A</v>
      </c>
      <c r="L36" s="240" t="e">
        <f aca="false">C36-F36</f>
        <v>#N/A</v>
      </c>
      <c r="M36" s="240" t="e">
        <f aca="false">($B36+$C36)*$M$1</f>
        <v>#N/A</v>
      </c>
      <c r="N36" s="69" t="n">
        <f aca="false">DATE(YEAR(N35),MONTH(N35)+1,1)</f>
        <v>46935</v>
      </c>
      <c r="O36" s="240" t="e">
        <f aca="false">VLOOKUP($A36,[5]CurveFetch!$D$8:$V$1000,16,0)</f>
        <v>#N/A</v>
      </c>
      <c r="P36" s="241" t="e">
        <f aca="false">O36/2</f>
        <v>#N/A</v>
      </c>
      <c r="Q36" s="240" t="e">
        <f aca="false">VLOOKUP($A36,[5]CurveFetch!$D$8:$V$1000,16,0)</f>
        <v>#N/A</v>
      </c>
      <c r="R36" s="241" t="e">
        <f aca="false">Q36/2</f>
        <v>#N/A</v>
      </c>
      <c r="S36" s="240" t="e">
        <f aca="false">VLOOKUP($A36,[5]CurveFetch!$D$8:$V$1000,16,0)</f>
        <v>#N/A</v>
      </c>
      <c r="T36" s="241" t="e">
        <f aca="false">S36/2</f>
        <v>#N/A</v>
      </c>
      <c r="U36" s="240"/>
      <c r="V36" s="240"/>
      <c r="Z36" s="50" t="s">
        <v>171</v>
      </c>
      <c r="AA36" s="50" t="s">
        <v>176</v>
      </c>
      <c r="AB36" s="50" t="s">
        <v>178</v>
      </c>
      <c r="AC36" s="50" t="s">
        <v>180</v>
      </c>
    </row>
    <row r="37" customFormat="false" ht="11.25" hidden="false" customHeight="false" outlineLevel="0" collapsed="false">
      <c r="A37" s="69" t="n">
        <f aca="false">DATE(YEAR(A36),MONTH(A36)+1,1)</f>
        <v>46966</v>
      </c>
      <c r="B37" s="240" t="e">
        <f aca="false">VLOOKUP($A37,[5]CurveFetch!$D$8:$R$1000,2,0)</f>
        <v>#N/A</v>
      </c>
      <c r="C37" s="240" t="e">
        <f aca="false">VLOOKUP($A37,[5]CurveFetch!$D$8:$R$1000,7,0)</f>
        <v>#N/A</v>
      </c>
      <c r="D37" s="240" t="e">
        <f aca="false">VLOOKUP($A37,[5]CurveFetch!$D$8:$R$1000,5,0)</f>
        <v>#N/A</v>
      </c>
      <c r="E37" s="240" t="e">
        <f aca="false">VLOOKUP($A37,[5]CurveFetch!$D$8:$R$1000,4,0)</f>
        <v>#N/A</v>
      </c>
      <c r="F37" s="240" t="e">
        <f aca="false">VLOOKUP($A37,[5]CurveFetch!$D$8:$R$1000,15,0)</f>
        <v>#N/A</v>
      </c>
      <c r="G37" s="240" t="e">
        <f aca="false">VLOOKUP($A37,[5]CurveFetch!$D$8:$R$1000,3,0)</f>
        <v>#N/A</v>
      </c>
      <c r="H37" s="240" t="e">
        <f aca="false">VLOOKUP($A37,[5]CurveFetch!$D$8:$R$1000,9,0)</f>
        <v>#N/A</v>
      </c>
      <c r="I37" s="240" t="e">
        <f aca="false">VLOOKUP($A37,[5]CurveFetch!$D$8:$R$1000,11,0)</f>
        <v>#N/A</v>
      </c>
      <c r="J37" s="240" t="e">
        <f aca="false">VLOOKUP($A37,[5]CurveFetch!$D$8:$R$1000,8,0)</f>
        <v>#N/A</v>
      </c>
      <c r="K37" s="240" t="e">
        <f aca="false">C37-J37</f>
        <v>#N/A</v>
      </c>
      <c r="L37" s="240" t="e">
        <f aca="false">C37-F37</f>
        <v>#N/A</v>
      </c>
      <c r="M37" s="240" t="e">
        <f aca="false">($B37+$C37)*$M$1</f>
        <v>#N/A</v>
      </c>
      <c r="N37" s="69" t="n">
        <f aca="false">DATE(YEAR(N36),MONTH(N36)+1,1)</f>
        <v>46966</v>
      </c>
      <c r="O37" s="240" t="e">
        <f aca="false">VLOOKUP($A37,[5]CurveFetch!$D$8:$V$1000,16,0)</f>
        <v>#N/A</v>
      </c>
      <c r="P37" s="241" t="e">
        <f aca="false">O37/2</f>
        <v>#N/A</v>
      </c>
      <c r="Q37" s="240" t="e">
        <f aca="false">VLOOKUP($A37,[5]CurveFetch!$D$8:$V$1000,16,0)</f>
        <v>#N/A</v>
      </c>
      <c r="R37" s="241" t="e">
        <f aca="false">Q37/2</f>
        <v>#N/A</v>
      </c>
      <c r="S37" s="240" t="e">
        <f aca="false">VLOOKUP($A37,[5]CurveFetch!$D$8:$V$1000,16,0)</f>
        <v>#N/A</v>
      </c>
      <c r="T37" s="241" t="e">
        <f aca="false">S37/2</f>
        <v>#N/A</v>
      </c>
      <c r="U37" s="240"/>
      <c r="V37" s="240"/>
      <c r="Y37" s="55" t="s">
        <v>182</v>
      </c>
      <c r="Z37" s="242" t="e">
        <f aca="false">$AF$4-$AF$5</f>
        <v>#N/A</v>
      </c>
      <c r="AA37" s="242" t="e">
        <f aca="false">$AF$12-$AF$13</f>
        <v>#N/A</v>
      </c>
      <c r="AB37" s="242" t="e">
        <f aca="false">$AF$20-$AF$21</f>
        <v>#N/A</v>
      </c>
      <c r="AC37" s="242" t="e">
        <f aca="false">$AF$29-$AF$30</f>
        <v>#N/A</v>
      </c>
    </row>
    <row r="38" customFormat="false" ht="11.25" hidden="false" customHeight="false" outlineLevel="0" collapsed="false">
      <c r="A38" s="69" t="n">
        <f aca="false">DATE(YEAR(A37),MONTH(A37)+1,1)</f>
        <v>46997</v>
      </c>
      <c r="B38" s="240" t="e">
        <f aca="false">VLOOKUP($A38,[5]CurveFetch!$D$8:$R$1000,2,0)</f>
        <v>#N/A</v>
      </c>
      <c r="C38" s="240" t="e">
        <f aca="false">VLOOKUP($A38,[5]CurveFetch!$D$8:$R$1000,7,0)</f>
        <v>#N/A</v>
      </c>
      <c r="D38" s="240" t="e">
        <f aca="false">VLOOKUP($A38,[5]CurveFetch!$D$8:$R$1000,5,0)</f>
        <v>#N/A</v>
      </c>
      <c r="E38" s="240" t="e">
        <f aca="false">VLOOKUP($A38,[5]CurveFetch!$D$8:$R$1000,4,0)</f>
        <v>#N/A</v>
      </c>
      <c r="F38" s="240" t="e">
        <f aca="false">VLOOKUP($A38,[5]CurveFetch!$D$8:$R$1000,15,0)</f>
        <v>#N/A</v>
      </c>
      <c r="G38" s="240" t="e">
        <f aca="false">VLOOKUP($A38,[5]CurveFetch!$D$8:$R$1000,3,0)</f>
        <v>#N/A</v>
      </c>
      <c r="H38" s="240" t="e">
        <f aca="false">VLOOKUP($A38,[5]CurveFetch!$D$8:$R$1000,9,0)</f>
        <v>#N/A</v>
      </c>
      <c r="I38" s="240" t="e">
        <f aca="false">VLOOKUP($A38,[5]CurveFetch!$D$8:$R$1000,11,0)</f>
        <v>#N/A</v>
      </c>
      <c r="J38" s="240" t="e">
        <f aca="false">VLOOKUP($A38,[5]CurveFetch!$D$8:$R$1000,8,0)</f>
        <v>#N/A</v>
      </c>
      <c r="K38" s="240" t="e">
        <f aca="false">C38-J38</f>
        <v>#N/A</v>
      </c>
      <c r="L38" s="240" t="e">
        <f aca="false">C38-F38</f>
        <v>#N/A</v>
      </c>
      <c r="M38" s="240" t="e">
        <f aca="false">($B38+$C38)*$M$1</f>
        <v>#N/A</v>
      </c>
      <c r="N38" s="69" t="n">
        <f aca="false">DATE(YEAR(N37),MONTH(N37)+1,1)</f>
        <v>46997</v>
      </c>
      <c r="O38" s="240" t="e">
        <f aca="false">VLOOKUP($A38,[5]CurveFetch!$D$8:$V$1000,16,0)</f>
        <v>#N/A</v>
      </c>
      <c r="P38" s="241" t="e">
        <f aca="false">O38/2</f>
        <v>#N/A</v>
      </c>
      <c r="Q38" s="240" t="e">
        <f aca="false">VLOOKUP($A38,[5]CurveFetch!$D$8:$V$1000,16,0)</f>
        <v>#N/A</v>
      </c>
      <c r="R38" s="241" t="e">
        <f aca="false">Q38/2</f>
        <v>#N/A</v>
      </c>
      <c r="S38" s="240" t="e">
        <f aca="false">VLOOKUP($A38,[5]CurveFetch!$D$8:$V$1000,16,0)</f>
        <v>#N/A</v>
      </c>
      <c r="T38" s="241" t="e">
        <f aca="false">S38/2</f>
        <v>#N/A</v>
      </c>
      <c r="U38" s="240"/>
      <c r="V38" s="240"/>
      <c r="Z38" s="247" t="n">
        <f aca="false">0.5</f>
        <v>0.5</v>
      </c>
      <c r="AA38" s="247" t="n">
        <f aca="false">$Z$38</f>
        <v>0.5</v>
      </c>
      <c r="AB38" s="247" t="n">
        <f aca="false">$Z$38</f>
        <v>0.5</v>
      </c>
      <c r="AC38" s="247" t="n">
        <f aca="false">$Z$38</f>
        <v>0.5</v>
      </c>
    </row>
    <row r="39" customFormat="false" ht="12" hidden="false" customHeight="false" outlineLevel="0" collapsed="false">
      <c r="A39" s="69" t="n">
        <f aca="false">DATE(YEAR(A38),MONTH(A38)+1,1)</f>
        <v>47027</v>
      </c>
      <c r="B39" s="240" t="e">
        <f aca="false">VLOOKUP($A39,[5]CurveFetch!$D$8:$R$1000,2,0)</f>
        <v>#N/A</v>
      </c>
      <c r="C39" s="240" t="e">
        <f aca="false">VLOOKUP($A39,[5]CurveFetch!$D$8:$R$1000,7,0)</f>
        <v>#N/A</v>
      </c>
      <c r="D39" s="240" t="e">
        <f aca="false">VLOOKUP($A39,[5]CurveFetch!$D$8:$R$1000,5,0)</f>
        <v>#N/A</v>
      </c>
      <c r="E39" s="240" t="e">
        <f aca="false">VLOOKUP($A39,[5]CurveFetch!$D$8:$R$1000,4,0)</f>
        <v>#N/A</v>
      </c>
      <c r="F39" s="240" t="e">
        <f aca="false">VLOOKUP($A39,[5]CurveFetch!$D$8:$R$1000,15,0)</f>
        <v>#N/A</v>
      </c>
      <c r="G39" s="240" t="e">
        <f aca="false">VLOOKUP($A39,[5]CurveFetch!$D$8:$R$1000,3,0)</f>
        <v>#N/A</v>
      </c>
      <c r="H39" s="240" t="e">
        <f aca="false">VLOOKUP($A39,[5]CurveFetch!$D$8:$R$1000,9,0)</f>
        <v>#N/A</v>
      </c>
      <c r="I39" s="240" t="e">
        <f aca="false">VLOOKUP($A39,[5]CurveFetch!$D$8:$R$1000,11,0)</f>
        <v>#N/A</v>
      </c>
      <c r="J39" s="240" t="e">
        <f aca="false">VLOOKUP($A39,[5]CurveFetch!$D$8:$R$1000,8,0)</f>
        <v>#N/A</v>
      </c>
      <c r="K39" s="240" t="e">
        <f aca="false">C39-J39</f>
        <v>#N/A</v>
      </c>
      <c r="L39" s="240" t="e">
        <f aca="false">C39-F39</f>
        <v>#N/A</v>
      </c>
      <c r="M39" s="240" t="e">
        <f aca="false">($B39+$C39)*$M$1</f>
        <v>#N/A</v>
      </c>
      <c r="N39" s="69" t="n">
        <f aca="false">DATE(YEAR(N38),MONTH(N38)+1,1)</f>
        <v>47027</v>
      </c>
      <c r="O39" s="240" t="e">
        <f aca="false">VLOOKUP($A39,[5]CurveFetch!$D$8:$V$1000,16,0)</f>
        <v>#N/A</v>
      </c>
      <c r="P39" s="241" t="e">
        <f aca="false">O39/2</f>
        <v>#N/A</v>
      </c>
      <c r="Q39" s="240" t="e">
        <f aca="false">VLOOKUP($A39,[5]CurveFetch!$D$8:$V$1000,16,0)</f>
        <v>#N/A</v>
      </c>
      <c r="R39" s="241" t="e">
        <f aca="false">Q39/2</f>
        <v>#N/A</v>
      </c>
      <c r="S39" s="240" t="e">
        <f aca="false">VLOOKUP($A39,[5]CurveFetch!$D$8:$V$1000,16,0)</f>
        <v>#N/A</v>
      </c>
      <c r="T39" s="241" t="e">
        <f aca="false">S39/2</f>
        <v>#N/A</v>
      </c>
      <c r="U39" s="240"/>
      <c r="V39" s="240"/>
      <c r="Z39" s="248" t="e">
        <f aca="false">Z37-Z38</f>
        <v>#N/A</v>
      </c>
      <c r="AA39" s="248" t="e">
        <f aca="false">AA37-AA38</f>
        <v>#N/A</v>
      </c>
      <c r="AB39" s="248" t="e">
        <f aca="false">AB37-AB38</f>
        <v>#N/A</v>
      </c>
      <c r="AC39" s="248" t="e">
        <f aca="false">AC37-AC38</f>
        <v>#N/A</v>
      </c>
    </row>
    <row r="40" customFormat="false" ht="12" hidden="false" customHeight="false" outlineLevel="0" collapsed="false">
      <c r="A40" s="69" t="n">
        <f aca="false">DATE(YEAR(A39),MONTH(A39)+1,1)</f>
        <v>47058</v>
      </c>
      <c r="B40" s="240" t="e">
        <f aca="false">VLOOKUP($A40,[5]CurveFetch!$D$8:$R$1000,2,0)</f>
        <v>#N/A</v>
      </c>
      <c r="C40" s="240" t="e">
        <f aca="false">VLOOKUP($A40,[5]CurveFetch!$D$8:$R$1000,7,0)</f>
        <v>#N/A</v>
      </c>
      <c r="D40" s="240" t="e">
        <f aca="false">VLOOKUP($A40,[5]CurveFetch!$D$8:$R$1000,5,0)</f>
        <v>#N/A</v>
      </c>
      <c r="E40" s="240" t="e">
        <f aca="false">VLOOKUP($A40,[5]CurveFetch!$D$8:$R$1000,4,0)</f>
        <v>#N/A</v>
      </c>
      <c r="F40" s="240" t="e">
        <f aca="false">VLOOKUP($A40,[5]CurveFetch!$D$8:$R$1000,15,0)</f>
        <v>#N/A</v>
      </c>
      <c r="G40" s="240" t="e">
        <f aca="false">VLOOKUP($A40,[5]CurveFetch!$D$8:$R$1000,3,0)</f>
        <v>#N/A</v>
      </c>
      <c r="H40" s="240" t="e">
        <f aca="false">VLOOKUP($A40,[5]CurveFetch!$D$8:$R$1000,9,0)</f>
        <v>#N/A</v>
      </c>
      <c r="I40" s="240" t="e">
        <f aca="false">VLOOKUP($A40,[5]CurveFetch!$D$8:$R$1000,11,0)</f>
        <v>#N/A</v>
      </c>
      <c r="J40" s="240" t="e">
        <f aca="false">VLOOKUP($A40,[5]CurveFetch!$D$8:$R$1000,8,0)</f>
        <v>#N/A</v>
      </c>
      <c r="K40" s="240" t="e">
        <f aca="false">C40-J40</f>
        <v>#N/A</v>
      </c>
      <c r="L40" s="240" t="e">
        <f aca="false">C40-F40</f>
        <v>#N/A</v>
      </c>
      <c r="M40" s="240" t="e">
        <f aca="false">($B40+$C40)*$M$1</f>
        <v>#N/A</v>
      </c>
      <c r="N40" s="69" t="n">
        <f aca="false">DATE(YEAR(N39),MONTH(N39)+1,1)</f>
        <v>47058</v>
      </c>
      <c r="O40" s="240" t="e">
        <f aca="false">VLOOKUP($A40,[5]CurveFetch!$D$8:$V$1000,16,0)</f>
        <v>#N/A</v>
      </c>
      <c r="P40" s="241" t="e">
        <f aca="false">O40/2</f>
        <v>#N/A</v>
      </c>
      <c r="Q40" s="240" t="e">
        <f aca="false">VLOOKUP($A40,[5]CurveFetch!$D$8:$V$1000,16,0)</f>
        <v>#N/A</v>
      </c>
      <c r="R40" s="241" t="e">
        <f aca="false">Q40/2</f>
        <v>#N/A</v>
      </c>
      <c r="S40" s="240" t="e">
        <f aca="false">VLOOKUP($A40,[5]CurveFetch!$D$8:$V$1000,16,0)</f>
        <v>#N/A</v>
      </c>
      <c r="T40" s="241" t="e">
        <f aca="false">S40/2</f>
        <v>#N/A</v>
      </c>
      <c r="U40" s="240"/>
      <c r="V40" s="240"/>
      <c r="X40" s="1" t="n">
        <v>250000</v>
      </c>
      <c r="Y40" s="1" t="s">
        <v>183</v>
      </c>
      <c r="Z40" s="70" t="e">
        <f aca="false">Z$39*$X$40*$Y$1</f>
        <v>#N/A</v>
      </c>
      <c r="AA40" s="70" t="e">
        <f aca="false">AA$39*$X$40*$Y$1</f>
        <v>#N/A</v>
      </c>
      <c r="AB40" s="70" t="e">
        <f aca="false">AB$39*$X$40*$Y$1</f>
        <v>#N/A</v>
      </c>
      <c r="AC40" s="70" t="e">
        <f aca="false">AC$39*$X$40*$Y$1</f>
        <v>#N/A</v>
      </c>
      <c r="AD40" s="249" t="e">
        <f aca="false">SUM(Z40:AC40)</f>
        <v>#N/A</v>
      </c>
    </row>
    <row r="41" customFormat="false" ht="11.25" hidden="false" customHeight="false" outlineLevel="0" collapsed="false">
      <c r="A41" s="69" t="n">
        <f aca="false">DATE(YEAR(A40),MONTH(A40)+1,1)</f>
        <v>47088</v>
      </c>
      <c r="B41" s="240" t="e">
        <f aca="false">VLOOKUP($A41,[5]CurveFetch!$D$8:$R$1000,2,0)</f>
        <v>#N/A</v>
      </c>
      <c r="C41" s="240" t="e">
        <f aca="false">VLOOKUP($A41,[5]CurveFetch!$D$8:$R$1000,7,0)</f>
        <v>#N/A</v>
      </c>
      <c r="D41" s="240" t="e">
        <f aca="false">VLOOKUP($A41,[5]CurveFetch!$D$8:$R$1000,5,0)</f>
        <v>#N/A</v>
      </c>
      <c r="E41" s="240" t="e">
        <f aca="false">VLOOKUP($A41,[5]CurveFetch!$D$8:$R$1000,4,0)</f>
        <v>#N/A</v>
      </c>
      <c r="F41" s="240" t="e">
        <f aca="false">VLOOKUP($A41,[5]CurveFetch!$D$8:$R$1000,15,0)</f>
        <v>#N/A</v>
      </c>
      <c r="G41" s="240" t="e">
        <f aca="false">VLOOKUP($A41,[5]CurveFetch!$D$8:$R$1000,3,0)</f>
        <v>#N/A</v>
      </c>
      <c r="H41" s="240" t="e">
        <f aca="false">VLOOKUP($A41,[5]CurveFetch!$D$8:$R$1000,9,0)</f>
        <v>#N/A</v>
      </c>
      <c r="I41" s="240" t="e">
        <f aca="false">VLOOKUP($A41,[5]CurveFetch!$D$8:$R$1000,11,0)</f>
        <v>#N/A</v>
      </c>
      <c r="J41" s="240" t="e">
        <f aca="false">VLOOKUP($A41,[5]CurveFetch!$D$8:$R$1000,8,0)</f>
        <v>#N/A</v>
      </c>
      <c r="K41" s="240" t="e">
        <f aca="false">C41-J41</f>
        <v>#N/A</v>
      </c>
      <c r="L41" s="240" t="e">
        <f aca="false">C41-F41</f>
        <v>#N/A</v>
      </c>
      <c r="M41" s="240" t="e">
        <f aca="false">($B41+$C41)*$M$1</f>
        <v>#N/A</v>
      </c>
      <c r="N41" s="69" t="n">
        <f aca="false">DATE(YEAR(N40),MONTH(N40)+1,1)</f>
        <v>47088</v>
      </c>
      <c r="O41" s="240" t="e">
        <f aca="false">VLOOKUP($A41,[5]CurveFetch!$D$8:$V$1000,16,0)</f>
        <v>#N/A</v>
      </c>
      <c r="P41" s="241" t="e">
        <f aca="false">O41/2</f>
        <v>#N/A</v>
      </c>
      <c r="Q41" s="240" t="e">
        <f aca="false">VLOOKUP($A41,[5]CurveFetch!$D$8:$V$1000,16,0)</f>
        <v>#N/A</v>
      </c>
      <c r="R41" s="241" t="e">
        <f aca="false">Q41/2</f>
        <v>#N/A</v>
      </c>
      <c r="S41" s="240" t="e">
        <f aca="false">VLOOKUP($A41,[5]CurveFetch!$D$8:$V$1000,16,0)</f>
        <v>#N/A</v>
      </c>
      <c r="T41" s="241" t="e">
        <f aca="false">S41/2</f>
        <v>#N/A</v>
      </c>
      <c r="U41" s="240"/>
      <c r="V41" s="240"/>
    </row>
    <row r="42" customFormat="false" ht="11.25" hidden="false" customHeight="false" outlineLevel="0" collapsed="false">
      <c r="A42" s="69" t="n">
        <f aca="false">DATE(YEAR(A41),MONTH(A41)+1,1)</f>
        <v>47119</v>
      </c>
      <c r="B42" s="240" t="e">
        <f aca="false">VLOOKUP($A42,[5]CurveFetch!$D$8:$R$1000,2,0)</f>
        <v>#N/A</v>
      </c>
      <c r="C42" s="240" t="e">
        <f aca="false">VLOOKUP($A42,[5]CurveFetch!$D$8:$R$1000,7,0)</f>
        <v>#N/A</v>
      </c>
      <c r="D42" s="240" t="e">
        <f aca="false">VLOOKUP($A42,[5]CurveFetch!$D$8:$R$1000,5,0)</f>
        <v>#N/A</v>
      </c>
      <c r="E42" s="240" t="e">
        <f aca="false">VLOOKUP($A42,[5]CurveFetch!$D$8:$R$1000,4,0)</f>
        <v>#N/A</v>
      </c>
      <c r="F42" s="240" t="e">
        <f aca="false">VLOOKUP($A42,[5]CurveFetch!$D$8:$R$1000,15,0)</f>
        <v>#N/A</v>
      </c>
      <c r="G42" s="240" t="e">
        <f aca="false">VLOOKUP($A42,[5]CurveFetch!$D$8:$R$1000,3,0)</f>
        <v>#N/A</v>
      </c>
      <c r="H42" s="240" t="e">
        <f aca="false">VLOOKUP($A42,[5]CurveFetch!$D$8:$R$1000,9,0)</f>
        <v>#N/A</v>
      </c>
      <c r="I42" s="240" t="e">
        <f aca="false">VLOOKUP($A42,[5]CurveFetch!$D$8:$R$1000,11,0)</f>
        <v>#N/A</v>
      </c>
      <c r="J42" s="240" t="e">
        <f aca="false">VLOOKUP($A42,[5]CurveFetch!$D$8:$R$1000,8,0)</f>
        <v>#N/A</v>
      </c>
      <c r="K42" s="240" t="e">
        <f aca="false">C42-J42</f>
        <v>#N/A</v>
      </c>
      <c r="L42" s="240" t="e">
        <f aca="false">C42-F42</f>
        <v>#N/A</v>
      </c>
      <c r="M42" s="240" t="e">
        <f aca="false">($B42+$C42)*$M$1</f>
        <v>#N/A</v>
      </c>
      <c r="N42" s="69" t="n">
        <f aca="false">DATE(YEAR(N41),MONTH(N41)+1,1)</f>
        <v>47119</v>
      </c>
      <c r="O42" s="240" t="e">
        <f aca="false">VLOOKUP($A42,[5]CurveFetch!$D$8:$V$1000,16,0)</f>
        <v>#N/A</v>
      </c>
      <c r="P42" s="241" t="e">
        <f aca="false">O42/2</f>
        <v>#N/A</v>
      </c>
      <c r="Q42" s="240" t="e">
        <f aca="false">VLOOKUP($A42,[5]CurveFetch!$D$8:$V$1000,16,0)</f>
        <v>#N/A</v>
      </c>
      <c r="R42" s="241" t="e">
        <f aca="false">Q42/2</f>
        <v>#N/A</v>
      </c>
      <c r="S42" s="240" t="e">
        <f aca="false">VLOOKUP($A42,[5]CurveFetch!$D$8:$V$1000,16,0)</f>
        <v>#N/A</v>
      </c>
      <c r="T42" s="241" t="e">
        <f aca="false">S42/2</f>
        <v>#N/A</v>
      </c>
      <c r="U42" s="240"/>
      <c r="V42" s="240"/>
      <c r="Z42" s="50" t="s">
        <v>172</v>
      </c>
      <c r="AA42" s="50" t="s">
        <v>177</v>
      </c>
      <c r="AB42" s="50" t="s">
        <v>179</v>
      </c>
      <c r="AC42" s="50" t="s">
        <v>181</v>
      </c>
    </row>
    <row r="43" customFormat="false" ht="11.25" hidden="false" customHeight="false" outlineLevel="0" collapsed="false">
      <c r="A43" s="69" t="n">
        <f aca="false">DATE(YEAR(A42),MONTH(A42)+1,1)</f>
        <v>47150</v>
      </c>
      <c r="B43" s="240" t="e">
        <f aca="false">VLOOKUP($A43,[5]CurveFetch!$D$8:$R$1000,2,0)</f>
        <v>#N/A</v>
      </c>
      <c r="C43" s="240" t="e">
        <f aca="false">VLOOKUP($A43,[5]CurveFetch!$D$8:$R$1000,7,0)</f>
        <v>#N/A</v>
      </c>
      <c r="D43" s="240" t="e">
        <f aca="false">VLOOKUP($A43,[5]CurveFetch!$D$8:$R$1000,5,0)</f>
        <v>#N/A</v>
      </c>
      <c r="E43" s="240" t="e">
        <f aca="false">VLOOKUP($A43,[5]CurveFetch!$D$8:$R$1000,4,0)</f>
        <v>#N/A</v>
      </c>
      <c r="F43" s="240" t="e">
        <f aca="false">VLOOKUP($A43,[5]CurveFetch!$D$8:$R$1000,15,0)</f>
        <v>#N/A</v>
      </c>
      <c r="G43" s="240" t="e">
        <f aca="false">VLOOKUP($A43,[5]CurveFetch!$D$8:$R$1000,3,0)</f>
        <v>#N/A</v>
      </c>
      <c r="H43" s="240" t="e">
        <f aca="false">VLOOKUP($A43,[5]CurveFetch!$D$8:$R$1000,9,0)</f>
        <v>#N/A</v>
      </c>
      <c r="I43" s="240" t="e">
        <f aca="false">VLOOKUP($A43,[5]CurveFetch!$D$8:$R$1000,11,0)</f>
        <v>#N/A</v>
      </c>
      <c r="J43" s="240" t="e">
        <f aca="false">VLOOKUP($A43,[5]CurveFetch!$D$8:$R$1000,8,0)</f>
        <v>#N/A</v>
      </c>
      <c r="K43" s="240" t="e">
        <f aca="false">C43-J43</f>
        <v>#N/A</v>
      </c>
      <c r="L43" s="240" t="e">
        <f aca="false">C43-F43</f>
        <v>#N/A</v>
      </c>
      <c r="M43" s="240" t="e">
        <f aca="false">($B43+$C43)*$M$1</f>
        <v>#N/A</v>
      </c>
      <c r="N43" s="69" t="n">
        <f aca="false">DATE(YEAR(N42),MONTH(N42)+1,1)</f>
        <v>47150</v>
      </c>
      <c r="O43" s="240" t="e">
        <f aca="false">VLOOKUP($A43,[5]CurveFetch!$D$8:$V$1000,16,0)</f>
        <v>#N/A</v>
      </c>
      <c r="P43" s="241" t="e">
        <f aca="false">O43/2</f>
        <v>#N/A</v>
      </c>
      <c r="Q43" s="240" t="e">
        <f aca="false">VLOOKUP($A43,[5]CurveFetch!$D$8:$V$1000,16,0)</f>
        <v>#N/A</v>
      </c>
      <c r="R43" s="241" t="e">
        <f aca="false">Q43/2</f>
        <v>#N/A</v>
      </c>
      <c r="S43" s="240" t="e">
        <f aca="false">VLOOKUP($A43,[5]CurveFetch!$D$8:$V$1000,16,0)</f>
        <v>#N/A</v>
      </c>
      <c r="T43" s="241" t="e">
        <f aca="false">S43/2</f>
        <v>#N/A</v>
      </c>
      <c r="U43" s="240"/>
      <c r="V43" s="240"/>
      <c r="Y43" s="55" t="s">
        <v>182</v>
      </c>
      <c r="Z43" s="242" t="e">
        <f aca="false">$AN$4-$AN$5</f>
        <v>#N/A</v>
      </c>
      <c r="AA43" s="242" t="e">
        <f aca="false">$AN$12-$AN$13</f>
        <v>#N/A</v>
      </c>
      <c r="AB43" s="242" t="e">
        <f aca="false">$AN$20-$AN$21</f>
        <v>#N/A</v>
      </c>
      <c r="AC43" s="242" t="e">
        <f aca="false">$AN$29-$AN$30</f>
        <v>#N/A</v>
      </c>
    </row>
    <row r="44" customFormat="false" ht="11.25" hidden="false" customHeight="false" outlineLevel="0" collapsed="false">
      <c r="A44" s="69" t="n">
        <f aca="false">DATE(YEAR(A43),MONTH(A43)+1,1)</f>
        <v>47178</v>
      </c>
      <c r="B44" s="240" t="e">
        <f aca="false">VLOOKUP($A44,[5]CurveFetch!$D$8:$R$1000,2,0)</f>
        <v>#N/A</v>
      </c>
      <c r="C44" s="240" t="e">
        <f aca="false">VLOOKUP($A44,[5]CurveFetch!$D$8:$R$1000,7,0)</f>
        <v>#N/A</v>
      </c>
      <c r="D44" s="240" t="e">
        <f aca="false">VLOOKUP($A44,[5]CurveFetch!$D$8:$R$1000,5,0)</f>
        <v>#N/A</v>
      </c>
      <c r="E44" s="240" t="e">
        <f aca="false">VLOOKUP($A44,[5]CurveFetch!$D$8:$R$1000,4,0)</f>
        <v>#N/A</v>
      </c>
      <c r="F44" s="240" t="e">
        <f aca="false">VLOOKUP($A44,[5]CurveFetch!$D$8:$R$1000,15,0)</f>
        <v>#N/A</v>
      </c>
      <c r="G44" s="240" t="e">
        <f aca="false">VLOOKUP($A44,[5]CurveFetch!$D$8:$R$1000,3,0)</f>
        <v>#N/A</v>
      </c>
      <c r="H44" s="240" t="e">
        <f aca="false">VLOOKUP($A44,[5]CurveFetch!$D$8:$R$1000,9,0)</f>
        <v>#N/A</v>
      </c>
      <c r="I44" s="240" t="e">
        <f aca="false">VLOOKUP($A44,[5]CurveFetch!$D$8:$R$1000,11,0)</f>
        <v>#N/A</v>
      </c>
      <c r="J44" s="240" t="e">
        <f aca="false">VLOOKUP($A44,[5]CurveFetch!$D$8:$R$1000,8,0)</f>
        <v>#N/A</v>
      </c>
      <c r="K44" s="240" t="e">
        <f aca="false">C44-J44</f>
        <v>#N/A</v>
      </c>
      <c r="L44" s="240" t="e">
        <f aca="false">C44-F44</f>
        <v>#N/A</v>
      </c>
      <c r="M44" s="240" t="e">
        <f aca="false">($B44+$C44)*$M$1</f>
        <v>#N/A</v>
      </c>
      <c r="N44" s="69" t="n">
        <f aca="false">DATE(YEAR(N43),MONTH(N43)+1,1)</f>
        <v>47178</v>
      </c>
      <c r="O44" s="240" t="e">
        <f aca="false">VLOOKUP($A44,[5]CurveFetch!$D$8:$V$1000,16,0)</f>
        <v>#N/A</v>
      </c>
      <c r="P44" s="241" t="e">
        <f aca="false">O44/2</f>
        <v>#N/A</v>
      </c>
      <c r="Q44" s="240" t="e">
        <f aca="false">VLOOKUP($A44,[5]CurveFetch!$D$8:$V$1000,16,0)</f>
        <v>#N/A</v>
      </c>
      <c r="R44" s="241" t="e">
        <f aca="false">Q44/2</f>
        <v>#N/A</v>
      </c>
      <c r="S44" s="240" t="e">
        <f aca="false">VLOOKUP($A44,[5]CurveFetch!$D$8:$V$1000,16,0)</f>
        <v>#N/A</v>
      </c>
      <c r="T44" s="241" t="e">
        <f aca="false">S44/2</f>
        <v>#N/A</v>
      </c>
      <c r="U44" s="240"/>
      <c r="V44" s="240"/>
      <c r="Z44" s="247" t="n">
        <f aca="false">$Z$38</f>
        <v>0.5</v>
      </c>
      <c r="AA44" s="247" t="n">
        <f aca="false">$Z$38</f>
        <v>0.5</v>
      </c>
      <c r="AB44" s="247" t="n">
        <f aca="false">$Z$38</f>
        <v>0.5</v>
      </c>
      <c r="AC44" s="247" t="n">
        <f aca="false">$Z$38</f>
        <v>0.5</v>
      </c>
    </row>
    <row r="45" customFormat="false" ht="12" hidden="false" customHeight="false" outlineLevel="0" collapsed="false">
      <c r="A45" s="69" t="n">
        <f aca="false">DATE(YEAR(A44),MONTH(A44)+1,1)</f>
        <v>47209</v>
      </c>
      <c r="B45" s="240" t="e">
        <f aca="false">VLOOKUP($A45,[5]CurveFetch!$D$8:$R$1000,2,0)</f>
        <v>#N/A</v>
      </c>
      <c r="C45" s="240" t="e">
        <f aca="false">VLOOKUP($A45,[5]CurveFetch!$D$8:$R$1000,7,0)</f>
        <v>#N/A</v>
      </c>
      <c r="D45" s="240" t="e">
        <f aca="false">VLOOKUP($A45,[5]CurveFetch!$D$8:$R$1000,5,0)</f>
        <v>#N/A</v>
      </c>
      <c r="E45" s="240" t="e">
        <f aca="false">VLOOKUP($A45,[5]CurveFetch!$D$8:$R$1000,4,0)</f>
        <v>#N/A</v>
      </c>
      <c r="F45" s="240" t="e">
        <f aca="false">VLOOKUP($A45,[5]CurveFetch!$D$8:$R$1000,15,0)</f>
        <v>#N/A</v>
      </c>
      <c r="G45" s="240" t="e">
        <f aca="false">VLOOKUP($A45,[5]CurveFetch!$D$8:$R$1000,3,0)</f>
        <v>#N/A</v>
      </c>
      <c r="H45" s="240" t="e">
        <f aca="false">VLOOKUP($A45,[5]CurveFetch!$D$8:$R$1000,9,0)</f>
        <v>#N/A</v>
      </c>
      <c r="I45" s="240" t="e">
        <f aca="false">VLOOKUP($A45,[5]CurveFetch!$D$8:$R$1000,11,0)</f>
        <v>#N/A</v>
      </c>
      <c r="J45" s="240" t="e">
        <f aca="false">VLOOKUP($A45,[5]CurveFetch!$D$8:$R$1000,8,0)</f>
        <v>#N/A</v>
      </c>
      <c r="K45" s="240" t="e">
        <f aca="false">C45-J45</f>
        <v>#N/A</v>
      </c>
      <c r="L45" s="240" t="e">
        <f aca="false">C45-F45</f>
        <v>#N/A</v>
      </c>
      <c r="M45" s="240" t="e">
        <f aca="false">($B45+$C45)*$M$1</f>
        <v>#N/A</v>
      </c>
      <c r="N45" s="69" t="n">
        <f aca="false">DATE(YEAR(N44),MONTH(N44)+1,1)</f>
        <v>47209</v>
      </c>
      <c r="O45" s="240" t="e">
        <f aca="false">VLOOKUP($A45,[5]CurveFetch!$D$8:$V$1000,16,0)</f>
        <v>#N/A</v>
      </c>
      <c r="P45" s="241" t="e">
        <f aca="false">O45/2</f>
        <v>#N/A</v>
      </c>
      <c r="Q45" s="240" t="e">
        <f aca="false">VLOOKUP($A45,[5]CurveFetch!$D$8:$V$1000,16,0)</f>
        <v>#N/A</v>
      </c>
      <c r="R45" s="241" t="e">
        <f aca="false">Q45/2</f>
        <v>#N/A</v>
      </c>
      <c r="S45" s="240" t="e">
        <f aca="false">VLOOKUP($A45,[5]CurveFetch!$D$8:$V$1000,16,0)</f>
        <v>#N/A</v>
      </c>
      <c r="T45" s="241" t="e">
        <f aca="false">S45/2</f>
        <v>#N/A</v>
      </c>
      <c r="U45" s="240"/>
      <c r="V45" s="240"/>
      <c r="Z45" s="248" t="e">
        <f aca="false">Z43-Z44</f>
        <v>#N/A</v>
      </c>
      <c r="AA45" s="248" t="e">
        <f aca="false">AA43-AA44</f>
        <v>#N/A</v>
      </c>
      <c r="AB45" s="248" t="e">
        <f aca="false">AB43-AB44</f>
        <v>#N/A</v>
      </c>
      <c r="AC45" s="248" t="e">
        <f aca="false">AC43-AC44</f>
        <v>#N/A</v>
      </c>
    </row>
    <row r="46" customFormat="false" ht="12" hidden="false" customHeight="false" outlineLevel="0" collapsed="false">
      <c r="A46" s="69" t="n">
        <f aca="false">DATE(YEAR(A45),MONTH(A45)+1,1)</f>
        <v>47239</v>
      </c>
      <c r="B46" s="240" t="e">
        <f aca="false">VLOOKUP($A46,[5]CurveFetch!$D$8:$R$1000,2,0)</f>
        <v>#N/A</v>
      </c>
      <c r="C46" s="240" t="e">
        <f aca="false">VLOOKUP($A46,[5]CurveFetch!$D$8:$R$1000,7,0)</f>
        <v>#N/A</v>
      </c>
      <c r="D46" s="240" t="e">
        <f aca="false">VLOOKUP($A46,[5]CurveFetch!$D$8:$R$1000,5,0)</f>
        <v>#N/A</v>
      </c>
      <c r="E46" s="240" t="e">
        <f aca="false">VLOOKUP($A46,[5]CurveFetch!$D$8:$R$1000,4,0)</f>
        <v>#N/A</v>
      </c>
      <c r="F46" s="240" t="e">
        <f aca="false">VLOOKUP($A46,[5]CurveFetch!$D$8:$R$1000,15,0)</f>
        <v>#N/A</v>
      </c>
      <c r="G46" s="240" t="e">
        <f aca="false">VLOOKUP($A46,[5]CurveFetch!$D$8:$R$1000,3,0)</f>
        <v>#N/A</v>
      </c>
      <c r="H46" s="240" t="e">
        <f aca="false">VLOOKUP($A46,[5]CurveFetch!$D$8:$R$1000,9,0)</f>
        <v>#N/A</v>
      </c>
      <c r="I46" s="240" t="e">
        <f aca="false">VLOOKUP($A46,[5]CurveFetch!$D$8:$R$1000,11,0)</f>
        <v>#N/A</v>
      </c>
      <c r="J46" s="240" t="e">
        <f aca="false">VLOOKUP($A46,[5]CurveFetch!$D$8:$R$1000,8,0)</f>
        <v>#N/A</v>
      </c>
      <c r="K46" s="240" t="e">
        <f aca="false">C46-J46</f>
        <v>#N/A</v>
      </c>
      <c r="L46" s="240" t="e">
        <f aca="false">C46-F46</f>
        <v>#N/A</v>
      </c>
      <c r="M46" s="240" t="e">
        <f aca="false">($B46+$C46)*$M$1</f>
        <v>#N/A</v>
      </c>
      <c r="N46" s="69" t="n">
        <f aca="false">DATE(YEAR(N45),MONTH(N45)+1,1)</f>
        <v>47239</v>
      </c>
      <c r="O46" s="240" t="e">
        <f aca="false">VLOOKUP($A46,[5]CurveFetch!$D$8:$V$1000,16,0)</f>
        <v>#N/A</v>
      </c>
      <c r="P46" s="241" t="e">
        <f aca="false">O46/2</f>
        <v>#N/A</v>
      </c>
      <c r="Q46" s="240" t="e">
        <f aca="false">VLOOKUP($A46,[5]CurveFetch!$D$8:$V$1000,16,0)</f>
        <v>#N/A</v>
      </c>
      <c r="R46" s="241" t="e">
        <f aca="false">Q46/2</f>
        <v>#N/A</v>
      </c>
      <c r="S46" s="240" t="e">
        <f aca="false">VLOOKUP($A46,[5]CurveFetch!$D$8:$V$1000,16,0)</f>
        <v>#N/A</v>
      </c>
      <c r="T46" s="241" t="e">
        <f aca="false">S46/2</f>
        <v>#N/A</v>
      </c>
      <c r="U46" s="240"/>
      <c r="V46" s="240"/>
      <c r="Z46" s="70" t="e">
        <f aca="false">Z$45*$X$40*$AI$1</f>
        <v>#N/A</v>
      </c>
      <c r="AA46" s="70" t="e">
        <f aca="false">AA$45*$X$40*$AI$1</f>
        <v>#N/A</v>
      </c>
      <c r="AB46" s="70" t="e">
        <f aca="false">AB$45*$X$40*$AI$1</f>
        <v>#N/A</v>
      </c>
      <c r="AC46" s="70" t="e">
        <f aca="false">AC$45*$X$40*$AI$1</f>
        <v>#N/A</v>
      </c>
      <c r="AD46" s="249" t="e">
        <f aca="false">SUM(Z46:AC46)</f>
        <v>#N/A</v>
      </c>
    </row>
    <row r="47" customFormat="false" ht="11.25" hidden="false" customHeight="false" outlineLevel="0" collapsed="false">
      <c r="A47" s="69" t="n">
        <f aca="false">DATE(YEAR(A46),MONTH(A46)+1,1)</f>
        <v>47270</v>
      </c>
      <c r="B47" s="240" t="e">
        <f aca="false">VLOOKUP($A47,[5]CurveFetch!$D$8:$R$1000,2,0)</f>
        <v>#N/A</v>
      </c>
      <c r="C47" s="240" t="e">
        <f aca="false">VLOOKUP($A47,[5]CurveFetch!$D$8:$R$1000,7,0)</f>
        <v>#N/A</v>
      </c>
      <c r="D47" s="240" t="e">
        <f aca="false">VLOOKUP($A47,[5]CurveFetch!$D$8:$R$1000,5,0)</f>
        <v>#N/A</v>
      </c>
      <c r="E47" s="240" t="e">
        <f aca="false">VLOOKUP($A47,[5]CurveFetch!$D$8:$R$1000,4,0)</f>
        <v>#N/A</v>
      </c>
      <c r="F47" s="240" t="e">
        <f aca="false">VLOOKUP($A47,[5]CurveFetch!$D$8:$R$1000,15,0)</f>
        <v>#N/A</v>
      </c>
      <c r="G47" s="240" t="e">
        <f aca="false">VLOOKUP($A47,[5]CurveFetch!$D$8:$R$1000,3,0)</f>
        <v>#N/A</v>
      </c>
      <c r="H47" s="240" t="e">
        <f aca="false">VLOOKUP($A47,[5]CurveFetch!$D$8:$R$1000,9,0)</f>
        <v>#N/A</v>
      </c>
      <c r="I47" s="240" t="e">
        <f aca="false">VLOOKUP($A47,[5]CurveFetch!$D$8:$R$1000,11,0)</f>
        <v>#N/A</v>
      </c>
      <c r="J47" s="240" t="e">
        <f aca="false">VLOOKUP($A47,[5]CurveFetch!$D$8:$R$1000,8,0)</f>
        <v>#N/A</v>
      </c>
      <c r="K47" s="240" t="e">
        <f aca="false">C47-J47</f>
        <v>#N/A</v>
      </c>
      <c r="L47" s="240" t="e">
        <f aca="false">C47-F47</f>
        <v>#N/A</v>
      </c>
      <c r="M47" s="240" t="e">
        <f aca="false">($B47+$C47)*$M$1</f>
        <v>#N/A</v>
      </c>
      <c r="N47" s="69" t="n">
        <f aca="false">DATE(YEAR(N46),MONTH(N46)+1,1)</f>
        <v>47270</v>
      </c>
      <c r="O47" s="240" t="e">
        <f aca="false">VLOOKUP($A47,[5]CurveFetch!$D$8:$V$1000,16,0)</f>
        <v>#N/A</v>
      </c>
      <c r="P47" s="241" t="e">
        <f aca="false">O47/2</f>
        <v>#N/A</v>
      </c>
      <c r="Q47" s="240" t="e">
        <f aca="false">VLOOKUP($A47,[5]CurveFetch!$D$8:$V$1000,16,0)</f>
        <v>#N/A</v>
      </c>
      <c r="R47" s="241" t="e">
        <f aca="false">Q47/2</f>
        <v>#N/A</v>
      </c>
      <c r="S47" s="240" t="e">
        <f aca="false">VLOOKUP($A47,[5]CurveFetch!$D$8:$V$1000,16,0)</f>
        <v>#N/A</v>
      </c>
      <c r="T47" s="241" t="e">
        <f aca="false">S47/2</f>
        <v>#N/A</v>
      </c>
      <c r="U47" s="240"/>
      <c r="V47" s="240"/>
    </row>
    <row r="48" customFormat="false" ht="12" hidden="false" customHeight="false" outlineLevel="0" collapsed="false">
      <c r="A48" s="69" t="n">
        <f aca="false">DATE(YEAR(A47),MONTH(A47)+1,1)</f>
        <v>47300</v>
      </c>
      <c r="B48" s="240" t="e">
        <f aca="false">VLOOKUP($A48,[5]CurveFetch!$D$8:$R$1000,2,0)</f>
        <v>#N/A</v>
      </c>
      <c r="C48" s="240" t="e">
        <f aca="false">VLOOKUP($A48,[5]CurveFetch!$D$8:$R$1000,7,0)</f>
        <v>#N/A</v>
      </c>
      <c r="D48" s="240" t="e">
        <f aca="false">VLOOKUP($A48,[5]CurveFetch!$D$8:$R$1000,5,0)</f>
        <v>#N/A</v>
      </c>
      <c r="E48" s="240" t="e">
        <f aca="false">VLOOKUP($A48,[5]CurveFetch!$D$8:$R$1000,4,0)</f>
        <v>#N/A</v>
      </c>
      <c r="F48" s="240" t="e">
        <f aca="false">VLOOKUP($A48,[5]CurveFetch!$D$8:$R$1000,15,0)</f>
        <v>#N/A</v>
      </c>
      <c r="G48" s="240" t="e">
        <f aca="false">VLOOKUP($A48,[5]CurveFetch!$D$8:$R$1000,3,0)</f>
        <v>#N/A</v>
      </c>
      <c r="H48" s="240" t="e">
        <f aca="false">VLOOKUP($A48,[5]CurveFetch!$D$8:$R$1000,9,0)</f>
        <v>#N/A</v>
      </c>
      <c r="I48" s="240" t="e">
        <f aca="false">VLOOKUP($A48,[5]CurveFetch!$D$8:$R$1000,11,0)</f>
        <v>#N/A</v>
      </c>
      <c r="J48" s="240" t="e">
        <f aca="false">VLOOKUP($A48,[5]CurveFetch!$D$8:$R$1000,8,0)</f>
        <v>#N/A</v>
      </c>
      <c r="K48" s="240" t="e">
        <f aca="false">C48-J48</f>
        <v>#N/A</v>
      </c>
      <c r="L48" s="240" t="e">
        <f aca="false">C48-F48</f>
        <v>#N/A</v>
      </c>
      <c r="M48" s="240" t="e">
        <f aca="false">($B48+$C48)*$M$1</f>
        <v>#N/A</v>
      </c>
      <c r="N48" s="69" t="n">
        <f aca="false">DATE(YEAR(N47),MONTH(N47)+1,1)</f>
        <v>47300</v>
      </c>
      <c r="O48" s="240" t="e">
        <f aca="false">VLOOKUP($A48,[5]CurveFetch!$D$8:$V$1000,16,0)</f>
        <v>#N/A</v>
      </c>
      <c r="P48" s="241" t="e">
        <f aca="false">O48/2</f>
        <v>#N/A</v>
      </c>
      <c r="Q48" s="240" t="e">
        <f aca="false">VLOOKUP($A48,[5]CurveFetch!$D$8:$V$1000,16,0)</f>
        <v>#N/A</v>
      </c>
      <c r="R48" s="241" t="e">
        <f aca="false">Q48/2</f>
        <v>#N/A</v>
      </c>
      <c r="S48" s="240" t="e">
        <f aca="false">VLOOKUP($A48,[5]CurveFetch!$D$8:$V$1000,16,0)</f>
        <v>#N/A</v>
      </c>
      <c r="T48" s="241" t="e">
        <f aca="false">S48/2</f>
        <v>#N/A</v>
      </c>
      <c r="U48" s="240"/>
      <c r="V48" s="240"/>
    </row>
    <row r="49" customFormat="false" ht="12" hidden="false" customHeight="false" outlineLevel="0" collapsed="false">
      <c r="A49" s="69" t="n">
        <f aca="false">DATE(YEAR(A48),MONTH(A48)+1,1)</f>
        <v>47331</v>
      </c>
      <c r="B49" s="240" t="e">
        <f aca="false">VLOOKUP($A49,[5]CurveFetch!$D$8:$R$1000,2,0)</f>
        <v>#N/A</v>
      </c>
      <c r="C49" s="240" t="e">
        <f aca="false">VLOOKUP($A49,[5]CurveFetch!$D$8:$R$1000,7,0)</f>
        <v>#N/A</v>
      </c>
      <c r="D49" s="240" t="e">
        <f aca="false">VLOOKUP($A49,[5]CurveFetch!$D$8:$R$1000,5,0)</f>
        <v>#N/A</v>
      </c>
      <c r="E49" s="240" t="e">
        <f aca="false">VLOOKUP($A49,[5]CurveFetch!$D$8:$R$1000,4,0)</f>
        <v>#N/A</v>
      </c>
      <c r="F49" s="240" t="e">
        <f aca="false">VLOOKUP($A49,[5]CurveFetch!$D$8:$R$1000,15,0)</f>
        <v>#N/A</v>
      </c>
      <c r="G49" s="240" t="e">
        <f aca="false">VLOOKUP($A49,[5]CurveFetch!$D$8:$R$1000,3,0)</f>
        <v>#N/A</v>
      </c>
      <c r="H49" s="240" t="e">
        <f aca="false">VLOOKUP($A49,[5]CurveFetch!$D$8:$R$1000,9,0)</f>
        <v>#N/A</v>
      </c>
      <c r="I49" s="240" t="e">
        <f aca="false">VLOOKUP($A49,[5]CurveFetch!$D$8:$R$1000,11,0)</f>
        <v>#N/A</v>
      </c>
      <c r="J49" s="240" t="e">
        <f aca="false">VLOOKUP($A49,[5]CurveFetch!$D$8:$R$1000,8,0)</f>
        <v>#N/A</v>
      </c>
      <c r="K49" s="240" t="e">
        <f aca="false">C49-J49</f>
        <v>#N/A</v>
      </c>
      <c r="L49" s="240" t="e">
        <f aca="false">C49-F49</f>
        <v>#N/A</v>
      </c>
      <c r="M49" s="240" t="e">
        <f aca="false">($B49+$C49)*$M$1</f>
        <v>#N/A</v>
      </c>
      <c r="N49" s="69" t="n">
        <f aca="false">DATE(YEAR(N48),MONTH(N48)+1,1)</f>
        <v>47331</v>
      </c>
      <c r="O49" s="240" t="e">
        <f aca="false">VLOOKUP($A49,[5]CurveFetch!$D$8:$V$1000,16,0)</f>
        <v>#N/A</v>
      </c>
      <c r="P49" s="241" t="e">
        <f aca="false">O49/2</f>
        <v>#N/A</v>
      </c>
      <c r="Q49" s="240" t="e">
        <f aca="false">VLOOKUP($A49,[5]CurveFetch!$D$8:$V$1000,16,0)</f>
        <v>#N/A</v>
      </c>
      <c r="R49" s="241" t="e">
        <f aca="false">Q49/2</f>
        <v>#N/A</v>
      </c>
      <c r="S49" s="240" t="e">
        <f aca="false">VLOOKUP($A49,[5]CurveFetch!$D$8:$V$1000,16,0)</f>
        <v>#N/A</v>
      </c>
      <c r="T49" s="241" t="e">
        <f aca="false">S49/2</f>
        <v>#N/A</v>
      </c>
      <c r="U49" s="240"/>
      <c r="V49" s="240"/>
      <c r="AC49" s="108" t="s">
        <v>184</v>
      </c>
      <c r="AD49" s="250" t="e">
        <f aca="false">$AD$40+$AD$46</f>
        <v>#N/A</v>
      </c>
    </row>
    <row r="50" customFormat="false" ht="11.25" hidden="false" customHeight="false" outlineLevel="0" collapsed="false">
      <c r="A50" s="69" t="n">
        <f aca="false">DATE(YEAR(A49),MONTH(A49)+1,1)</f>
        <v>47362</v>
      </c>
      <c r="B50" s="240" t="e">
        <f aca="false">VLOOKUP($A50,[5]CurveFetch!$D$8:$R$1000,2,0)</f>
        <v>#N/A</v>
      </c>
      <c r="C50" s="240" t="e">
        <f aca="false">VLOOKUP($A50,[5]CurveFetch!$D$8:$R$1000,7,0)</f>
        <v>#N/A</v>
      </c>
      <c r="D50" s="240" t="e">
        <f aca="false">VLOOKUP($A50,[5]CurveFetch!$D$8:$R$1000,5,0)</f>
        <v>#N/A</v>
      </c>
      <c r="E50" s="240" t="e">
        <f aca="false">VLOOKUP($A50,[5]CurveFetch!$D$8:$R$1000,4,0)</f>
        <v>#N/A</v>
      </c>
      <c r="F50" s="240" t="e">
        <f aca="false">VLOOKUP($A50,[5]CurveFetch!$D$8:$R$1000,15,0)</f>
        <v>#N/A</v>
      </c>
      <c r="G50" s="240" t="e">
        <f aca="false">VLOOKUP($A50,[5]CurveFetch!$D$8:$R$1000,3,0)</f>
        <v>#N/A</v>
      </c>
      <c r="H50" s="240" t="e">
        <f aca="false">VLOOKUP($A50,[5]CurveFetch!$D$8:$R$1000,9,0)</f>
        <v>#N/A</v>
      </c>
      <c r="I50" s="240" t="e">
        <f aca="false">VLOOKUP($A50,[5]CurveFetch!$D$8:$R$1000,11,0)</f>
        <v>#N/A</v>
      </c>
      <c r="J50" s="240" t="e">
        <f aca="false">VLOOKUP($A50,[5]CurveFetch!$D$8:$R$1000,8,0)</f>
        <v>#N/A</v>
      </c>
      <c r="K50" s="240" t="e">
        <f aca="false">C50-J50</f>
        <v>#N/A</v>
      </c>
      <c r="L50" s="240" t="e">
        <f aca="false">C50-F50</f>
        <v>#N/A</v>
      </c>
      <c r="M50" s="240" t="e">
        <f aca="false">($B50+$C50)*$M$1</f>
        <v>#N/A</v>
      </c>
      <c r="N50" s="69" t="n">
        <f aca="false">DATE(YEAR(N49),MONTH(N49)+1,1)</f>
        <v>47362</v>
      </c>
      <c r="O50" s="240" t="e">
        <f aca="false">VLOOKUP($A50,[5]CurveFetch!$D$8:$V$1000,16,0)</f>
        <v>#N/A</v>
      </c>
      <c r="P50" s="241" t="e">
        <f aca="false">O50/2</f>
        <v>#N/A</v>
      </c>
      <c r="Q50" s="240" t="e">
        <f aca="false">VLOOKUP($A50,[5]CurveFetch!$D$8:$V$1000,16,0)</f>
        <v>#N/A</v>
      </c>
      <c r="R50" s="241" t="e">
        <f aca="false">Q50/2</f>
        <v>#N/A</v>
      </c>
      <c r="S50" s="240" t="e">
        <f aca="false">VLOOKUP($A50,[5]CurveFetch!$D$8:$V$1000,16,0)</f>
        <v>#N/A</v>
      </c>
      <c r="T50" s="241" t="e">
        <f aca="false">S50/2</f>
        <v>#N/A</v>
      </c>
      <c r="U50" s="240"/>
      <c r="V50" s="240"/>
    </row>
    <row r="51" customFormat="false" ht="11.25" hidden="false" customHeight="false" outlineLevel="0" collapsed="false">
      <c r="A51" s="69" t="n">
        <f aca="false">DATE(YEAR(A50),MONTH(A50)+1,1)</f>
        <v>47392</v>
      </c>
      <c r="B51" s="240" t="e">
        <f aca="false">VLOOKUP($A51,[5]CurveFetch!$D$8:$R$1000,2,0)</f>
        <v>#N/A</v>
      </c>
      <c r="C51" s="240" t="e">
        <f aca="false">VLOOKUP($A51,[5]CurveFetch!$D$8:$R$1000,7,0)</f>
        <v>#N/A</v>
      </c>
      <c r="D51" s="240" t="e">
        <f aca="false">VLOOKUP($A51,[5]CurveFetch!$D$8:$R$1000,5,0)</f>
        <v>#N/A</v>
      </c>
      <c r="E51" s="240" t="e">
        <f aca="false">VLOOKUP($A51,[5]CurveFetch!$D$8:$R$1000,4,0)</f>
        <v>#N/A</v>
      </c>
      <c r="F51" s="240" t="e">
        <f aca="false">VLOOKUP($A51,[5]CurveFetch!$D$8:$R$1000,15,0)</f>
        <v>#N/A</v>
      </c>
      <c r="G51" s="240" t="e">
        <f aca="false">VLOOKUP($A51,[5]CurveFetch!$D$8:$R$1000,3,0)</f>
        <v>#N/A</v>
      </c>
      <c r="H51" s="240" t="e">
        <f aca="false">VLOOKUP($A51,[5]CurveFetch!$D$8:$R$1000,9,0)</f>
        <v>#N/A</v>
      </c>
      <c r="I51" s="240" t="e">
        <f aca="false">VLOOKUP($A51,[5]CurveFetch!$D$8:$R$1000,11,0)</f>
        <v>#N/A</v>
      </c>
      <c r="J51" s="240" t="e">
        <f aca="false">VLOOKUP($A51,[5]CurveFetch!$D$8:$R$1000,8,0)</f>
        <v>#N/A</v>
      </c>
      <c r="K51" s="240" t="e">
        <f aca="false">C51-J51</f>
        <v>#N/A</v>
      </c>
      <c r="L51" s="240" t="e">
        <f aca="false">C51-F51</f>
        <v>#N/A</v>
      </c>
      <c r="M51" s="240" t="e">
        <f aca="false">($B51+$C51)*$M$1</f>
        <v>#N/A</v>
      </c>
      <c r="N51" s="69" t="n">
        <f aca="false">DATE(YEAR(N50),MONTH(N50)+1,1)</f>
        <v>47392</v>
      </c>
      <c r="O51" s="240" t="e">
        <f aca="false">VLOOKUP($A51,[5]CurveFetch!$D$8:$V$1000,16,0)</f>
        <v>#N/A</v>
      </c>
      <c r="P51" s="241" t="e">
        <f aca="false">O51/2</f>
        <v>#N/A</v>
      </c>
      <c r="Q51" s="240" t="e">
        <f aca="false">VLOOKUP($A51,[5]CurveFetch!$D$8:$V$1000,16,0)</f>
        <v>#N/A</v>
      </c>
      <c r="R51" s="241" t="e">
        <f aca="false">Q51/2</f>
        <v>#N/A</v>
      </c>
      <c r="S51" s="240" t="e">
        <f aca="false">VLOOKUP($A51,[5]CurveFetch!$D$8:$V$1000,16,0)</f>
        <v>#N/A</v>
      </c>
      <c r="T51" s="241" t="e">
        <f aca="false">S51/2</f>
        <v>#N/A</v>
      </c>
      <c r="U51" s="240"/>
      <c r="V51" s="240"/>
    </row>
    <row r="52" customFormat="false" ht="11.25" hidden="false" customHeight="false" outlineLevel="0" collapsed="false">
      <c r="A52" s="69" t="n">
        <f aca="false">DATE(YEAR(A51),MONTH(A51)+1,1)</f>
        <v>47423</v>
      </c>
      <c r="B52" s="240" t="e">
        <f aca="false">VLOOKUP($A52,[5]CurveFetch!$D$8:$R$1000,2,0)</f>
        <v>#N/A</v>
      </c>
      <c r="C52" s="240" t="e">
        <f aca="false">VLOOKUP($A52,[5]CurveFetch!$D$8:$R$1000,7,0)</f>
        <v>#N/A</v>
      </c>
      <c r="D52" s="240" t="e">
        <f aca="false">VLOOKUP($A52,[5]CurveFetch!$D$8:$R$1000,5,0)</f>
        <v>#N/A</v>
      </c>
      <c r="E52" s="240" t="e">
        <f aca="false">VLOOKUP($A52,[5]CurveFetch!$D$8:$R$1000,4,0)</f>
        <v>#N/A</v>
      </c>
      <c r="F52" s="240" t="e">
        <f aca="false">VLOOKUP($A52,[5]CurveFetch!$D$8:$R$1000,15,0)</f>
        <v>#N/A</v>
      </c>
      <c r="G52" s="240" t="e">
        <f aca="false">VLOOKUP($A52,[5]CurveFetch!$D$8:$R$1000,3,0)</f>
        <v>#N/A</v>
      </c>
      <c r="H52" s="240" t="e">
        <f aca="false">VLOOKUP($A52,[5]CurveFetch!$D$8:$R$1000,9,0)</f>
        <v>#N/A</v>
      </c>
      <c r="I52" s="240" t="e">
        <f aca="false">VLOOKUP($A52,[5]CurveFetch!$D$8:$R$1000,11,0)</f>
        <v>#N/A</v>
      </c>
      <c r="J52" s="240" t="e">
        <f aca="false">VLOOKUP($A52,[5]CurveFetch!$D$8:$R$1000,8,0)</f>
        <v>#N/A</v>
      </c>
      <c r="K52" s="240" t="e">
        <f aca="false">C52-J52</f>
        <v>#N/A</v>
      </c>
      <c r="L52" s="240" t="e">
        <f aca="false">C52-F52</f>
        <v>#N/A</v>
      </c>
      <c r="M52" s="240" t="e">
        <f aca="false">($B52+$C52)*$M$1</f>
        <v>#N/A</v>
      </c>
      <c r="N52" s="69" t="n">
        <f aca="false">DATE(YEAR(N51),MONTH(N51)+1,1)</f>
        <v>47423</v>
      </c>
      <c r="O52" s="240" t="e">
        <f aca="false">VLOOKUP($A52,[5]CurveFetch!$D$8:$V$1000,16,0)</f>
        <v>#N/A</v>
      </c>
      <c r="P52" s="241" t="e">
        <f aca="false">O52/2</f>
        <v>#N/A</v>
      </c>
      <c r="Q52" s="240" t="e">
        <f aca="false">VLOOKUP($A52,[5]CurveFetch!$D$8:$V$1000,16,0)</f>
        <v>#N/A</v>
      </c>
      <c r="R52" s="241" t="e">
        <f aca="false">Q52/2</f>
        <v>#N/A</v>
      </c>
      <c r="S52" s="240" t="e">
        <f aca="false">VLOOKUP($A52,[5]CurveFetch!$D$8:$V$1000,16,0)</f>
        <v>#N/A</v>
      </c>
      <c r="T52" s="241" t="e">
        <f aca="false">S52/2</f>
        <v>#N/A</v>
      </c>
      <c r="U52" s="240"/>
      <c r="V52" s="240"/>
    </row>
    <row r="53" customFormat="false" ht="11.25" hidden="false" customHeight="false" outlineLevel="0" collapsed="false">
      <c r="A53" s="69" t="n">
        <f aca="false">DATE(YEAR(A52),MONTH(A52)+1,1)</f>
        <v>47453</v>
      </c>
      <c r="B53" s="240" t="e">
        <f aca="false">VLOOKUP($A53,[5]CurveFetch!$D$8:$R$1000,2,0)</f>
        <v>#N/A</v>
      </c>
      <c r="C53" s="240" t="e">
        <f aca="false">VLOOKUP($A53,[5]CurveFetch!$D$8:$R$1000,7,0)</f>
        <v>#N/A</v>
      </c>
      <c r="D53" s="240" t="e">
        <f aca="false">VLOOKUP($A53,[5]CurveFetch!$D$8:$R$1000,5,0)</f>
        <v>#N/A</v>
      </c>
      <c r="E53" s="240" t="e">
        <f aca="false">VLOOKUP($A53,[5]CurveFetch!$D$8:$R$1000,4,0)</f>
        <v>#N/A</v>
      </c>
      <c r="F53" s="240" t="e">
        <f aca="false">VLOOKUP($A53,[5]CurveFetch!$D$8:$R$1000,15,0)</f>
        <v>#N/A</v>
      </c>
      <c r="G53" s="240" t="e">
        <f aca="false">VLOOKUP($A53,[5]CurveFetch!$D$8:$R$1000,3,0)</f>
        <v>#N/A</v>
      </c>
      <c r="H53" s="240" t="e">
        <f aca="false">VLOOKUP($A53,[5]CurveFetch!$D$8:$R$1000,9,0)</f>
        <v>#N/A</v>
      </c>
      <c r="I53" s="240" t="e">
        <f aca="false">VLOOKUP($A53,[5]CurveFetch!$D$8:$R$1000,11,0)</f>
        <v>#N/A</v>
      </c>
      <c r="J53" s="240" t="e">
        <f aca="false">VLOOKUP($A53,[5]CurveFetch!$D$8:$R$1000,8,0)</f>
        <v>#N/A</v>
      </c>
      <c r="K53" s="240" t="e">
        <f aca="false">C53-J53</f>
        <v>#N/A</v>
      </c>
      <c r="L53" s="240" t="e">
        <f aca="false">C53-F53</f>
        <v>#N/A</v>
      </c>
      <c r="M53" s="240" t="e">
        <f aca="false">($B53+$C53)*$M$1</f>
        <v>#N/A</v>
      </c>
      <c r="N53" s="69" t="n">
        <f aca="false">DATE(YEAR(N52),MONTH(N52)+1,1)</f>
        <v>47453</v>
      </c>
      <c r="O53" s="240" t="e">
        <f aca="false">VLOOKUP($A53,[5]CurveFetch!$D$8:$V$1000,16,0)</f>
        <v>#N/A</v>
      </c>
      <c r="P53" s="241" t="e">
        <f aca="false">O53/2</f>
        <v>#N/A</v>
      </c>
      <c r="Q53" s="240" t="e">
        <f aca="false">VLOOKUP($A53,[5]CurveFetch!$D$8:$V$1000,16,0)</f>
        <v>#N/A</v>
      </c>
      <c r="R53" s="241" t="e">
        <f aca="false">Q53/2</f>
        <v>#N/A</v>
      </c>
      <c r="S53" s="240" t="e">
        <f aca="false">VLOOKUP($A53,[5]CurveFetch!$D$8:$V$1000,16,0)</f>
        <v>#N/A</v>
      </c>
      <c r="T53" s="241" t="e">
        <f aca="false">S53/2</f>
        <v>#N/A</v>
      </c>
      <c r="U53" s="240"/>
      <c r="V53" s="240"/>
    </row>
    <row r="54" customFormat="false" ht="11.25" hidden="false" customHeight="false" outlineLevel="0" collapsed="false">
      <c r="A54" s="69" t="n">
        <f aca="false">DATE(YEAR(A53),MONTH(A53)+1,1)</f>
        <v>47484</v>
      </c>
      <c r="B54" s="240" t="e">
        <f aca="false">VLOOKUP($A54,[5]CurveFetch!$D$8:$R$1000,2,0)</f>
        <v>#N/A</v>
      </c>
      <c r="C54" s="240" t="e">
        <f aca="false">VLOOKUP($A54,[5]CurveFetch!$D$8:$R$1000,7,0)</f>
        <v>#N/A</v>
      </c>
      <c r="D54" s="240" t="e">
        <f aca="false">VLOOKUP($A54,[5]CurveFetch!$D$8:$R$1000,5,0)</f>
        <v>#N/A</v>
      </c>
      <c r="E54" s="240" t="e">
        <f aca="false">VLOOKUP($A54,[5]CurveFetch!$D$8:$R$1000,4,0)</f>
        <v>#N/A</v>
      </c>
      <c r="F54" s="240" t="e">
        <f aca="false">VLOOKUP($A54,[5]CurveFetch!$D$8:$R$1000,15,0)</f>
        <v>#N/A</v>
      </c>
      <c r="G54" s="240" t="e">
        <f aca="false">VLOOKUP($A54,[5]CurveFetch!$D$8:$R$1000,3,0)</f>
        <v>#N/A</v>
      </c>
      <c r="H54" s="240" t="e">
        <f aca="false">VLOOKUP($A54,[5]CurveFetch!$D$8:$R$1000,9,0)</f>
        <v>#N/A</v>
      </c>
      <c r="I54" s="240" t="e">
        <f aca="false">VLOOKUP($A54,[5]CurveFetch!$D$8:$R$1000,11,0)</f>
        <v>#N/A</v>
      </c>
      <c r="J54" s="240" t="e">
        <f aca="false">VLOOKUP($A54,[5]CurveFetch!$D$8:$R$1000,8,0)</f>
        <v>#N/A</v>
      </c>
      <c r="K54" s="240" t="e">
        <f aca="false">C54-J54</f>
        <v>#N/A</v>
      </c>
      <c r="L54" s="240" t="e">
        <f aca="false">C54-F54</f>
        <v>#N/A</v>
      </c>
      <c r="M54" s="240" t="e">
        <f aca="false">($B54+$C54)*$M$1</f>
        <v>#N/A</v>
      </c>
      <c r="N54" s="69" t="n">
        <f aca="false">DATE(YEAR(N53),MONTH(N53)+1,1)</f>
        <v>47484</v>
      </c>
      <c r="O54" s="240" t="e">
        <f aca="false">VLOOKUP($A54,[5]CurveFetch!$D$8:$V$1000,16,0)</f>
        <v>#N/A</v>
      </c>
      <c r="P54" s="241" t="e">
        <f aca="false">O54/2</f>
        <v>#N/A</v>
      </c>
      <c r="Q54" s="240" t="e">
        <f aca="false">VLOOKUP($A54,[5]CurveFetch!$D$8:$V$1000,16,0)</f>
        <v>#N/A</v>
      </c>
      <c r="R54" s="241" t="e">
        <f aca="false">Q54/2</f>
        <v>#N/A</v>
      </c>
      <c r="S54" s="240" t="e">
        <f aca="false">VLOOKUP($A54,[5]CurveFetch!$D$8:$V$1000,16,0)</f>
        <v>#N/A</v>
      </c>
      <c r="T54" s="241" t="e">
        <f aca="false">S54/2</f>
        <v>#N/A</v>
      </c>
      <c r="U54" s="240"/>
      <c r="V54" s="240"/>
    </row>
    <row r="55" customFormat="false" ht="11.25" hidden="false" customHeight="false" outlineLevel="0" collapsed="false">
      <c r="A55" s="69" t="n">
        <f aca="false">DATE(YEAR(A54),MONTH(A54)+1,1)</f>
        <v>47515</v>
      </c>
      <c r="B55" s="240" t="e">
        <f aca="false">VLOOKUP($A55,[5]CurveFetch!$D$8:$R$1000,2,0)</f>
        <v>#N/A</v>
      </c>
      <c r="C55" s="240" t="e">
        <f aca="false">VLOOKUP($A55,[5]CurveFetch!$D$8:$R$1000,7,0)</f>
        <v>#N/A</v>
      </c>
      <c r="D55" s="240" t="e">
        <f aca="false">VLOOKUP($A55,[5]CurveFetch!$D$8:$R$1000,5,0)</f>
        <v>#N/A</v>
      </c>
      <c r="E55" s="240" t="e">
        <f aca="false">VLOOKUP($A55,[5]CurveFetch!$D$8:$R$1000,4,0)</f>
        <v>#N/A</v>
      </c>
      <c r="F55" s="240" t="e">
        <f aca="false">VLOOKUP($A55,[5]CurveFetch!$D$8:$R$1000,15,0)</f>
        <v>#N/A</v>
      </c>
      <c r="G55" s="240" t="e">
        <f aca="false">VLOOKUP($A55,[5]CurveFetch!$D$8:$R$1000,3,0)</f>
        <v>#N/A</v>
      </c>
      <c r="H55" s="240" t="e">
        <f aca="false">VLOOKUP($A55,[5]CurveFetch!$D$8:$R$1000,9,0)</f>
        <v>#N/A</v>
      </c>
      <c r="I55" s="240" t="e">
        <f aca="false">VLOOKUP($A55,[5]CurveFetch!$D$8:$R$1000,11,0)</f>
        <v>#N/A</v>
      </c>
      <c r="J55" s="240" t="e">
        <f aca="false">VLOOKUP($A55,[5]CurveFetch!$D$8:$R$1000,8,0)</f>
        <v>#N/A</v>
      </c>
      <c r="K55" s="240" t="e">
        <f aca="false">C55-J55</f>
        <v>#N/A</v>
      </c>
      <c r="L55" s="240" t="e">
        <f aca="false">C55-F55</f>
        <v>#N/A</v>
      </c>
      <c r="M55" s="240" t="e">
        <f aca="false">($B55+$C55)*$M$1</f>
        <v>#N/A</v>
      </c>
      <c r="N55" s="69" t="n">
        <f aca="false">DATE(YEAR(N54),MONTH(N54)+1,1)</f>
        <v>47515</v>
      </c>
      <c r="O55" s="240" t="e">
        <f aca="false">VLOOKUP($A55,[5]CurveFetch!$D$8:$V$1000,16,0)</f>
        <v>#N/A</v>
      </c>
      <c r="P55" s="241" t="e">
        <f aca="false">O55/2</f>
        <v>#N/A</v>
      </c>
      <c r="Q55" s="240" t="e">
        <f aca="false">VLOOKUP($A55,[5]CurveFetch!$D$8:$V$1000,16,0)</f>
        <v>#N/A</v>
      </c>
      <c r="R55" s="241" t="e">
        <f aca="false">Q55/2</f>
        <v>#N/A</v>
      </c>
      <c r="S55" s="240" t="e">
        <f aca="false">VLOOKUP($A55,[5]CurveFetch!$D$8:$V$1000,16,0)</f>
        <v>#N/A</v>
      </c>
      <c r="T55" s="241" t="e">
        <f aca="false">S55/2</f>
        <v>#N/A</v>
      </c>
      <c r="U55" s="240"/>
      <c r="V55" s="240"/>
    </row>
    <row r="56" customFormat="false" ht="11.25" hidden="false" customHeight="false" outlineLevel="0" collapsed="false">
      <c r="A56" s="69" t="n">
        <f aca="false">DATE(YEAR(A55),MONTH(A55)+1,1)</f>
        <v>47543</v>
      </c>
      <c r="B56" s="240" t="e">
        <f aca="false">VLOOKUP($A56,[5]CurveFetch!$D$8:$R$1000,2,0)</f>
        <v>#N/A</v>
      </c>
      <c r="C56" s="240" t="e">
        <f aca="false">VLOOKUP($A56,[5]CurveFetch!$D$8:$R$1000,7,0)</f>
        <v>#N/A</v>
      </c>
      <c r="D56" s="240" t="e">
        <f aca="false">VLOOKUP($A56,[5]CurveFetch!$D$8:$R$1000,5,0)</f>
        <v>#N/A</v>
      </c>
      <c r="E56" s="240" t="e">
        <f aca="false">VLOOKUP($A56,[5]CurveFetch!$D$8:$R$1000,4,0)</f>
        <v>#N/A</v>
      </c>
      <c r="F56" s="240" t="e">
        <f aca="false">VLOOKUP($A56,[5]CurveFetch!$D$8:$R$1000,15,0)</f>
        <v>#N/A</v>
      </c>
      <c r="G56" s="240" t="e">
        <f aca="false">VLOOKUP($A56,[5]CurveFetch!$D$8:$R$1000,3,0)</f>
        <v>#N/A</v>
      </c>
      <c r="H56" s="240" t="e">
        <f aca="false">VLOOKUP($A56,[5]CurveFetch!$D$8:$R$1000,9,0)</f>
        <v>#N/A</v>
      </c>
      <c r="I56" s="240" t="e">
        <f aca="false">VLOOKUP($A56,[5]CurveFetch!$D$8:$R$1000,11,0)</f>
        <v>#N/A</v>
      </c>
      <c r="J56" s="240" t="e">
        <f aca="false">VLOOKUP($A56,[5]CurveFetch!$D$8:$R$1000,8,0)</f>
        <v>#N/A</v>
      </c>
      <c r="K56" s="240" t="e">
        <f aca="false">C56-J56</f>
        <v>#N/A</v>
      </c>
      <c r="L56" s="240" t="e">
        <f aca="false">C56-F56</f>
        <v>#N/A</v>
      </c>
      <c r="M56" s="240" t="e">
        <f aca="false">($B56+$C56)*$M$1</f>
        <v>#N/A</v>
      </c>
      <c r="N56" s="69" t="n">
        <f aca="false">DATE(YEAR(N55),MONTH(N55)+1,1)</f>
        <v>47543</v>
      </c>
      <c r="O56" s="240" t="e">
        <f aca="false">VLOOKUP($A56,[5]CurveFetch!$D$8:$V$1000,16,0)</f>
        <v>#N/A</v>
      </c>
      <c r="P56" s="241" t="e">
        <f aca="false">O56/2</f>
        <v>#N/A</v>
      </c>
      <c r="Q56" s="240" t="e">
        <f aca="false">VLOOKUP($A56,[5]CurveFetch!$D$8:$V$1000,16,0)</f>
        <v>#N/A</v>
      </c>
      <c r="R56" s="241" t="e">
        <f aca="false">Q56/2</f>
        <v>#N/A</v>
      </c>
      <c r="S56" s="240" t="e">
        <f aca="false">VLOOKUP($A56,[5]CurveFetch!$D$8:$V$1000,16,0)</f>
        <v>#N/A</v>
      </c>
      <c r="T56" s="241" t="e">
        <f aca="false">S56/2</f>
        <v>#N/A</v>
      </c>
      <c r="U56" s="240"/>
      <c r="V56" s="240"/>
    </row>
    <row r="57" customFormat="false" ht="11.25" hidden="false" customHeight="false" outlineLevel="0" collapsed="false">
      <c r="A57" s="69" t="n">
        <f aca="false">DATE(YEAR(A56),MONTH(A56)+1,1)</f>
        <v>47574</v>
      </c>
      <c r="B57" s="240" t="e">
        <f aca="false">VLOOKUP($A57,[5]CurveFetch!$D$8:$R$1000,2,0)</f>
        <v>#N/A</v>
      </c>
      <c r="C57" s="240" t="e">
        <f aca="false">VLOOKUP($A57,[5]CurveFetch!$D$8:$R$1000,7,0)</f>
        <v>#N/A</v>
      </c>
      <c r="D57" s="240" t="e">
        <f aca="false">VLOOKUP($A57,[5]CurveFetch!$D$8:$R$1000,5,0)</f>
        <v>#N/A</v>
      </c>
      <c r="E57" s="240" t="e">
        <f aca="false">VLOOKUP($A57,[5]CurveFetch!$D$8:$R$1000,4,0)</f>
        <v>#N/A</v>
      </c>
      <c r="F57" s="240" t="e">
        <f aca="false">VLOOKUP($A57,[5]CurveFetch!$D$8:$R$1000,15,0)</f>
        <v>#N/A</v>
      </c>
      <c r="G57" s="240" t="e">
        <f aca="false">VLOOKUP($A57,[5]CurveFetch!$D$8:$R$1000,3,0)</f>
        <v>#N/A</v>
      </c>
      <c r="H57" s="240" t="e">
        <f aca="false">VLOOKUP($A57,[5]CurveFetch!$D$8:$R$1000,9,0)</f>
        <v>#N/A</v>
      </c>
      <c r="I57" s="240" t="e">
        <f aca="false">VLOOKUP($A57,[5]CurveFetch!$D$8:$R$1000,11,0)</f>
        <v>#N/A</v>
      </c>
      <c r="J57" s="240" t="e">
        <f aca="false">VLOOKUP($A57,[5]CurveFetch!$D$8:$R$1000,8,0)</f>
        <v>#N/A</v>
      </c>
      <c r="K57" s="240" t="e">
        <f aca="false">C57-J57</f>
        <v>#N/A</v>
      </c>
      <c r="L57" s="240" t="e">
        <f aca="false">C57-F57</f>
        <v>#N/A</v>
      </c>
      <c r="M57" s="240" t="e">
        <f aca="false">($B57+$C57)*$M$1</f>
        <v>#N/A</v>
      </c>
      <c r="N57" s="69" t="n">
        <f aca="false">DATE(YEAR(N56),MONTH(N56)+1,1)</f>
        <v>47574</v>
      </c>
      <c r="O57" s="240" t="e">
        <f aca="false">VLOOKUP($A57,[5]CurveFetch!$D$8:$V$1000,16,0)</f>
        <v>#N/A</v>
      </c>
      <c r="P57" s="241" t="e">
        <f aca="false">O57/2</f>
        <v>#N/A</v>
      </c>
      <c r="Q57" s="240" t="e">
        <f aca="false">VLOOKUP($A57,[5]CurveFetch!$D$8:$V$1000,16,0)</f>
        <v>#N/A</v>
      </c>
      <c r="R57" s="241" t="e">
        <f aca="false">Q57/2</f>
        <v>#N/A</v>
      </c>
      <c r="S57" s="240" t="e">
        <f aca="false">VLOOKUP($A57,[5]CurveFetch!$D$8:$V$1000,16,0)</f>
        <v>#N/A</v>
      </c>
      <c r="T57" s="241" t="e">
        <f aca="false">S57/2</f>
        <v>#N/A</v>
      </c>
      <c r="U57" s="240"/>
      <c r="V57" s="240"/>
    </row>
    <row r="58" customFormat="false" ht="11.25" hidden="false" customHeight="false" outlineLevel="0" collapsed="false">
      <c r="A58" s="69" t="n">
        <f aca="false">DATE(YEAR(A57),MONTH(A57)+1,1)</f>
        <v>47604</v>
      </c>
      <c r="B58" s="240" t="e">
        <f aca="false">VLOOKUP($A58,[5]CurveFetch!$D$8:$R$1000,2,0)</f>
        <v>#N/A</v>
      </c>
      <c r="C58" s="240" t="e">
        <f aca="false">VLOOKUP($A58,[5]CurveFetch!$D$8:$R$1000,7,0)</f>
        <v>#N/A</v>
      </c>
      <c r="D58" s="240" t="e">
        <f aca="false">VLOOKUP($A58,[5]CurveFetch!$D$8:$R$1000,5,0)</f>
        <v>#N/A</v>
      </c>
      <c r="E58" s="240" t="e">
        <f aca="false">VLOOKUP($A58,[5]CurveFetch!$D$8:$R$1000,4,0)</f>
        <v>#N/A</v>
      </c>
      <c r="F58" s="240" t="e">
        <f aca="false">VLOOKUP($A58,[5]CurveFetch!$D$8:$R$1000,15,0)</f>
        <v>#N/A</v>
      </c>
      <c r="G58" s="240" t="e">
        <f aca="false">VLOOKUP($A58,[5]CurveFetch!$D$8:$R$1000,3,0)</f>
        <v>#N/A</v>
      </c>
      <c r="H58" s="240" t="e">
        <f aca="false">VLOOKUP($A58,[5]CurveFetch!$D$8:$R$1000,9,0)</f>
        <v>#N/A</v>
      </c>
      <c r="I58" s="240" t="e">
        <f aca="false">VLOOKUP($A58,[5]CurveFetch!$D$8:$R$1000,11,0)</f>
        <v>#N/A</v>
      </c>
      <c r="J58" s="240" t="e">
        <f aca="false">VLOOKUP($A58,[5]CurveFetch!$D$8:$R$1000,8,0)</f>
        <v>#N/A</v>
      </c>
      <c r="K58" s="240" t="e">
        <f aca="false">C58-J58</f>
        <v>#N/A</v>
      </c>
      <c r="L58" s="240" t="e">
        <f aca="false">C58-F58</f>
        <v>#N/A</v>
      </c>
      <c r="M58" s="240" t="e">
        <f aca="false">($B58+$C58)*$M$1</f>
        <v>#N/A</v>
      </c>
      <c r="N58" s="69" t="n">
        <f aca="false">DATE(YEAR(N57),MONTH(N57)+1,1)</f>
        <v>47604</v>
      </c>
      <c r="O58" s="240" t="e">
        <f aca="false">VLOOKUP($A58,[5]CurveFetch!$D$8:$V$1000,16,0)</f>
        <v>#N/A</v>
      </c>
      <c r="P58" s="241" t="e">
        <f aca="false">O58/2</f>
        <v>#N/A</v>
      </c>
      <c r="Q58" s="240" t="e">
        <f aca="false">VLOOKUP($A58,[5]CurveFetch!$D$8:$V$1000,16,0)</f>
        <v>#N/A</v>
      </c>
      <c r="R58" s="241" t="e">
        <f aca="false">Q58/2</f>
        <v>#N/A</v>
      </c>
      <c r="S58" s="240" t="e">
        <f aca="false">VLOOKUP($A58,[5]CurveFetch!$D$8:$V$1000,16,0)</f>
        <v>#N/A</v>
      </c>
      <c r="T58" s="241" t="e">
        <f aca="false">S58/2</f>
        <v>#N/A</v>
      </c>
      <c r="U58" s="240"/>
      <c r="V58" s="240"/>
    </row>
    <row r="59" customFormat="false" ht="11.25" hidden="false" customHeight="false" outlineLevel="0" collapsed="false">
      <c r="A59" s="69" t="n">
        <f aca="false">DATE(YEAR(A58),MONTH(A58)+1,1)</f>
        <v>47635</v>
      </c>
      <c r="B59" s="240" t="e">
        <f aca="false">VLOOKUP($A59,[5]CurveFetch!$D$8:$R$1000,2,0)</f>
        <v>#N/A</v>
      </c>
      <c r="C59" s="240" t="e">
        <f aca="false">VLOOKUP($A59,[5]CurveFetch!$D$8:$R$1000,7,0)</f>
        <v>#N/A</v>
      </c>
      <c r="D59" s="240" t="e">
        <f aca="false">VLOOKUP($A59,[5]CurveFetch!$D$8:$R$1000,5,0)</f>
        <v>#N/A</v>
      </c>
      <c r="E59" s="240" t="e">
        <f aca="false">VLOOKUP($A59,[5]CurveFetch!$D$8:$R$1000,4,0)</f>
        <v>#N/A</v>
      </c>
      <c r="F59" s="240" t="e">
        <f aca="false">VLOOKUP($A59,[5]CurveFetch!$D$8:$R$1000,15,0)</f>
        <v>#N/A</v>
      </c>
      <c r="G59" s="240" t="e">
        <f aca="false">VLOOKUP($A59,[5]CurveFetch!$D$8:$R$1000,3,0)</f>
        <v>#N/A</v>
      </c>
      <c r="H59" s="240" t="e">
        <f aca="false">VLOOKUP($A59,[5]CurveFetch!$D$8:$R$1000,9,0)</f>
        <v>#N/A</v>
      </c>
      <c r="I59" s="240" t="e">
        <f aca="false">VLOOKUP($A59,[5]CurveFetch!$D$8:$R$1000,11,0)</f>
        <v>#N/A</v>
      </c>
      <c r="J59" s="240" t="e">
        <f aca="false">VLOOKUP($A59,[5]CurveFetch!$D$8:$R$1000,8,0)</f>
        <v>#N/A</v>
      </c>
      <c r="K59" s="240" t="e">
        <f aca="false">C59-J59</f>
        <v>#N/A</v>
      </c>
      <c r="L59" s="240" t="e">
        <f aca="false">C59-F59</f>
        <v>#N/A</v>
      </c>
      <c r="M59" s="240" t="e">
        <f aca="false">($B59+$C59)*$M$1</f>
        <v>#N/A</v>
      </c>
      <c r="N59" s="69" t="n">
        <f aca="false">DATE(YEAR(N58),MONTH(N58)+1,1)</f>
        <v>47635</v>
      </c>
      <c r="O59" s="240" t="e">
        <f aca="false">VLOOKUP($A59,[5]CurveFetch!$D$8:$V$1000,16,0)</f>
        <v>#N/A</v>
      </c>
      <c r="P59" s="241" t="e">
        <f aca="false">O59/2</f>
        <v>#N/A</v>
      </c>
      <c r="Q59" s="240" t="e">
        <f aca="false">VLOOKUP($A59,[5]CurveFetch!$D$8:$V$1000,16,0)</f>
        <v>#N/A</v>
      </c>
      <c r="R59" s="241" t="e">
        <f aca="false">Q59/2</f>
        <v>#N/A</v>
      </c>
      <c r="S59" s="240" t="e">
        <f aca="false">VLOOKUP($A59,[5]CurveFetch!$D$8:$V$1000,16,0)</f>
        <v>#N/A</v>
      </c>
      <c r="T59" s="241" t="e">
        <f aca="false">S59/2</f>
        <v>#N/A</v>
      </c>
      <c r="U59" s="240"/>
      <c r="V59" s="240"/>
    </row>
    <row r="60" customFormat="false" ht="11.25" hidden="false" customHeight="false" outlineLevel="0" collapsed="false">
      <c r="A60" s="69" t="n">
        <f aca="false">DATE(YEAR(A59),MONTH(A59)+1,1)</f>
        <v>47665</v>
      </c>
      <c r="B60" s="240" t="e">
        <f aca="false">VLOOKUP($A60,[5]CurveFetch!$D$8:$R$1000,2,0)</f>
        <v>#N/A</v>
      </c>
      <c r="C60" s="240" t="e">
        <f aca="false">VLOOKUP($A60,[5]CurveFetch!$D$8:$R$1000,7,0)</f>
        <v>#N/A</v>
      </c>
      <c r="D60" s="240" t="e">
        <f aca="false">VLOOKUP($A60,[5]CurveFetch!$D$8:$R$1000,5,0)</f>
        <v>#N/A</v>
      </c>
      <c r="E60" s="240" t="e">
        <f aca="false">VLOOKUP($A60,[5]CurveFetch!$D$8:$R$1000,4,0)</f>
        <v>#N/A</v>
      </c>
      <c r="F60" s="240" t="e">
        <f aca="false">VLOOKUP($A60,[5]CurveFetch!$D$8:$R$1000,15,0)</f>
        <v>#N/A</v>
      </c>
      <c r="G60" s="240" t="e">
        <f aca="false">VLOOKUP($A60,[5]CurveFetch!$D$8:$R$1000,3,0)</f>
        <v>#N/A</v>
      </c>
      <c r="H60" s="240" t="e">
        <f aca="false">VLOOKUP($A60,[5]CurveFetch!$D$8:$R$1000,9,0)</f>
        <v>#N/A</v>
      </c>
      <c r="I60" s="240" t="e">
        <f aca="false">VLOOKUP($A60,[5]CurveFetch!$D$8:$R$1000,11,0)</f>
        <v>#N/A</v>
      </c>
      <c r="J60" s="240" t="e">
        <f aca="false">VLOOKUP($A60,[5]CurveFetch!$D$8:$R$1000,8,0)</f>
        <v>#N/A</v>
      </c>
      <c r="K60" s="240" t="e">
        <f aca="false">C60-J60</f>
        <v>#N/A</v>
      </c>
      <c r="L60" s="240" t="e">
        <f aca="false">C60-F60</f>
        <v>#N/A</v>
      </c>
      <c r="M60" s="240" t="e">
        <f aca="false">($B60+$C60)*$M$1</f>
        <v>#N/A</v>
      </c>
      <c r="N60" s="69" t="n">
        <f aca="false">DATE(YEAR(N59),MONTH(N59)+1,1)</f>
        <v>47665</v>
      </c>
      <c r="O60" s="240" t="e">
        <f aca="false">VLOOKUP($A60,[5]CurveFetch!$D$8:$V$1000,16,0)</f>
        <v>#N/A</v>
      </c>
      <c r="P60" s="241" t="e">
        <f aca="false">O60/2</f>
        <v>#N/A</v>
      </c>
      <c r="Q60" s="240" t="e">
        <f aca="false">VLOOKUP($A60,[5]CurveFetch!$D$8:$V$1000,16,0)</f>
        <v>#N/A</v>
      </c>
      <c r="R60" s="241" t="e">
        <f aca="false">Q60/2</f>
        <v>#N/A</v>
      </c>
      <c r="S60" s="240" t="e">
        <f aca="false">VLOOKUP($A60,[5]CurveFetch!$D$8:$V$1000,16,0)</f>
        <v>#N/A</v>
      </c>
      <c r="T60" s="241" t="e">
        <f aca="false">S60/2</f>
        <v>#N/A</v>
      </c>
      <c r="U60" s="240"/>
      <c r="V60" s="240"/>
    </row>
    <row r="61" customFormat="false" ht="11.25" hidden="false" customHeight="false" outlineLevel="0" collapsed="false">
      <c r="A61" s="69" t="n">
        <f aca="false">DATE(YEAR(A60),MONTH(A60)+1,1)</f>
        <v>47696</v>
      </c>
      <c r="B61" s="240" t="e">
        <f aca="false">VLOOKUP($A61,[5]CurveFetch!$D$8:$R$1000,2,0)</f>
        <v>#N/A</v>
      </c>
      <c r="C61" s="240" t="e">
        <f aca="false">VLOOKUP($A61,[5]CurveFetch!$D$8:$R$1000,7,0)</f>
        <v>#N/A</v>
      </c>
      <c r="D61" s="240" t="e">
        <f aca="false">VLOOKUP($A61,[5]CurveFetch!$D$8:$R$1000,5,0)</f>
        <v>#N/A</v>
      </c>
      <c r="E61" s="240" t="e">
        <f aca="false">VLOOKUP($A61,[5]CurveFetch!$D$8:$R$1000,4,0)</f>
        <v>#N/A</v>
      </c>
      <c r="F61" s="240" t="e">
        <f aca="false">VLOOKUP($A61,[5]CurveFetch!$D$8:$R$1000,15,0)</f>
        <v>#N/A</v>
      </c>
      <c r="G61" s="240" t="e">
        <f aca="false">VLOOKUP($A61,[5]CurveFetch!$D$8:$R$1000,3,0)</f>
        <v>#N/A</v>
      </c>
      <c r="H61" s="240" t="e">
        <f aca="false">VLOOKUP($A61,[5]CurveFetch!$D$8:$R$1000,9,0)</f>
        <v>#N/A</v>
      </c>
      <c r="I61" s="240" t="e">
        <f aca="false">VLOOKUP($A61,[5]CurveFetch!$D$8:$R$1000,11,0)</f>
        <v>#N/A</v>
      </c>
      <c r="J61" s="240" t="e">
        <f aca="false">VLOOKUP($A61,[5]CurveFetch!$D$8:$R$1000,8,0)</f>
        <v>#N/A</v>
      </c>
      <c r="K61" s="240" t="e">
        <f aca="false">C61-J61</f>
        <v>#N/A</v>
      </c>
      <c r="L61" s="240" t="e">
        <f aca="false">C61-F61</f>
        <v>#N/A</v>
      </c>
      <c r="M61" s="240" t="e">
        <f aca="false">($B61+$C61)*$M$1</f>
        <v>#N/A</v>
      </c>
      <c r="N61" s="69" t="n">
        <f aca="false">DATE(YEAR(N60),MONTH(N60)+1,1)</f>
        <v>47696</v>
      </c>
      <c r="O61" s="240" t="e">
        <f aca="false">VLOOKUP($A61,[5]CurveFetch!$D$8:$V$1000,16,0)</f>
        <v>#N/A</v>
      </c>
      <c r="P61" s="241" t="e">
        <f aca="false">O61/2</f>
        <v>#N/A</v>
      </c>
      <c r="Q61" s="240" t="e">
        <f aca="false">VLOOKUP($A61,[5]CurveFetch!$D$8:$V$1000,16,0)</f>
        <v>#N/A</v>
      </c>
      <c r="R61" s="241" t="e">
        <f aca="false">Q61/2</f>
        <v>#N/A</v>
      </c>
      <c r="S61" s="240" t="e">
        <f aca="false">VLOOKUP($A61,[5]CurveFetch!$D$8:$V$1000,16,0)</f>
        <v>#N/A</v>
      </c>
      <c r="T61" s="241" t="e">
        <f aca="false">S61/2</f>
        <v>#N/A</v>
      </c>
      <c r="U61" s="240"/>
      <c r="V61" s="240"/>
    </row>
    <row r="62" customFormat="false" ht="11.25" hidden="false" customHeight="false" outlineLevel="0" collapsed="false">
      <c r="A62" s="69" t="n">
        <f aca="false">DATE(YEAR(A61),MONTH(A61)+1,1)</f>
        <v>47727</v>
      </c>
      <c r="B62" s="240" t="e">
        <f aca="false">VLOOKUP($A62,[5]CurveFetch!$D$8:$R$1000,2,0)</f>
        <v>#N/A</v>
      </c>
      <c r="C62" s="240" t="e">
        <f aca="false">VLOOKUP($A62,[5]CurveFetch!$D$8:$R$1000,7,0)</f>
        <v>#N/A</v>
      </c>
      <c r="D62" s="240" t="e">
        <f aca="false">VLOOKUP($A62,[5]CurveFetch!$D$8:$R$1000,5,0)</f>
        <v>#N/A</v>
      </c>
      <c r="E62" s="240" t="e">
        <f aca="false">VLOOKUP($A62,[5]CurveFetch!$D$8:$R$1000,4,0)</f>
        <v>#N/A</v>
      </c>
      <c r="F62" s="240" t="e">
        <f aca="false">VLOOKUP($A62,[5]CurveFetch!$D$8:$R$1000,15,0)</f>
        <v>#N/A</v>
      </c>
      <c r="G62" s="240" t="e">
        <f aca="false">VLOOKUP($A62,[5]CurveFetch!$D$8:$R$1000,3,0)</f>
        <v>#N/A</v>
      </c>
      <c r="H62" s="240" t="e">
        <f aca="false">VLOOKUP($A62,[5]CurveFetch!$D$8:$R$1000,9,0)</f>
        <v>#N/A</v>
      </c>
      <c r="I62" s="240" t="e">
        <f aca="false">VLOOKUP($A62,[5]CurveFetch!$D$8:$R$1000,11,0)</f>
        <v>#N/A</v>
      </c>
      <c r="J62" s="240" t="e">
        <f aca="false">VLOOKUP($A62,[5]CurveFetch!$D$8:$R$1000,8,0)</f>
        <v>#N/A</v>
      </c>
      <c r="K62" s="240" t="e">
        <f aca="false">C62-J62</f>
        <v>#N/A</v>
      </c>
      <c r="L62" s="240" t="e">
        <f aca="false">C62-F62</f>
        <v>#N/A</v>
      </c>
      <c r="M62" s="240" t="e">
        <f aca="false">($B62+$C62)*$M$1</f>
        <v>#N/A</v>
      </c>
      <c r="N62" s="69" t="n">
        <f aca="false">DATE(YEAR(N61),MONTH(N61)+1,1)</f>
        <v>47727</v>
      </c>
      <c r="O62" s="240" t="e">
        <f aca="false">VLOOKUP($A62,[5]CurveFetch!$D$8:$V$1000,16,0)</f>
        <v>#N/A</v>
      </c>
      <c r="P62" s="241" t="e">
        <f aca="false">O62/2</f>
        <v>#N/A</v>
      </c>
      <c r="Q62" s="240" t="e">
        <f aca="false">VLOOKUP($A62,[5]CurveFetch!$D$8:$V$1000,16,0)</f>
        <v>#N/A</v>
      </c>
      <c r="R62" s="241" t="e">
        <f aca="false">Q62/2</f>
        <v>#N/A</v>
      </c>
      <c r="S62" s="240" t="e">
        <f aca="false">VLOOKUP($A62,[5]CurveFetch!$D$8:$V$1000,16,0)</f>
        <v>#N/A</v>
      </c>
      <c r="T62" s="241" t="e">
        <f aca="false">S62/2</f>
        <v>#N/A</v>
      </c>
      <c r="U62" s="240"/>
      <c r="V62" s="240"/>
    </row>
    <row r="63" customFormat="false" ht="11.25" hidden="false" customHeight="false" outlineLevel="0" collapsed="false">
      <c r="A63" s="69" t="n">
        <f aca="false">DATE(YEAR(A62),MONTH(A62)+1,1)</f>
        <v>47757</v>
      </c>
      <c r="B63" s="240" t="e">
        <f aca="false">VLOOKUP($A63,[5]CurveFetch!$D$8:$R$1000,2,0)</f>
        <v>#N/A</v>
      </c>
      <c r="C63" s="240" t="e">
        <f aca="false">VLOOKUP($A63,[5]CurveFetch!$D$8:$R$1000,7,0)</f>
        <v>#N/A</v>
      </c>
      <c r="D63" s="240" t="e">
        <f aca="false">VLOOKUP($A63,[5]CurveFetch!$D$8:$R$1000,5,0)</f>
        <v>#N/A</v>
      </c>
      <c r="E63" s="240" t="e">
        <f aca="false">VLOOKUP($A63,[5]CurveFetch!$D$8:$R$1000,4,0)</f>
        <v>#N/A</v>
      </c>
      <c r="F63" s="240" t="e">
        <f aca="false">VLOOKUP($A63,[5]CurveFetch!$D$8:$R$1000,15,0)</f>
        <v>#N/A</v>
      </c>
      <c r="G63" s="240" t="e">
        <f aca="false">VLOOKUP($A63,[5]CurveFetch!$D$8:$R$1000,3,0)</f>
        <v>#N/A</v>
      </c>
      <c r="H63" s="240" t="e">
        <f aca="false">VLOOKUP($A63,[5]CurveFetch!$D$8:$R$1000,9,0)</f>
        <v>#N/A</v>
      </c>
      <c r="I63" s="240" t="e">
        <f aca="false">VLOOKUP($A63,[5]CurveFetch!$D$8:$R$1000,11,0)</f>
        <v>#N/A</v>
      </c>
      <c r="J63" s="240" t="e">
        <f aca="false">VLOOKUP($A63,[5]CurveFetch!$D$8:$R$1000,8,0)</f>
        <v>#N/A</v>
      </c>
      <c r="K63" s="240" t="e">
        <f aca="false">C63-J63</f>
        <v>#N/A</v>
      </c>
      <c r="L63" s="240" t="e">
        <f aca="false">C63-F63</f>
        <v>#N/A</v>
      </c>
      <c r="M63" s="240" t="e">
        <f aca="false">($B63+$C63)*$M$1</f>
        <v>#N/A</v>
      </c>
      <c r="N63" s="69" t="n">
        <f aca="false">DATE(YEAR(N62),MONTH(N62)+1,1)</f>
        <v>47757</v>
      </c>
      <c r="O63" s="240" t="e">
        <f aca="false">VLOOKUP($A63,[5]CurveFetch!$D$8:$V$1000,16,0)</f>
        <v>#N/A</v>
      </c>
      <c r="P63" s="241" t="e">
        <f aca="false">O63/2</f>
        <v>#N/A</v>
      </c>
      <c r="Q63" s="240" t="e">
        <f aca="false">VLOOKUP($A63,[5]CurveFetch!$D$8:$V$1000,16,0)</f>
        <v>#N/A</v>
      </c>
      <c r="R63" s="241" t="e">
        <f aca="false">Q63/2</f>
        <v>#N/A</v>
      </c>
      <c r="S63" s="240" t="e">
        <f aca="false">VLOOKUP($A63,[5]CurveFetch!$D$8:$V$1000,16,0)</f>
        <v>#N/A</v>
      </c>
      <c r="T63" s="241" t="e">
        <f aca="false">S63/2</f>
        <v>#N/A</v>
      </c>
      <c r="U63" s="240"/>
      <c r="V63" s="240"/>
    </row>
    <row r="64" customFormat="false" ht="11.25" hidden="false" customHeight="false" outlineLevel="0" collapsed="false">
      <c r="A64" s="69" t="n">
        <f aca="false">DATE(YEAR(A63),MONTH(A63)+1,1)</f>
        <v>47788</v>
      </c>
      <c r="B64" s="240" t="e">
        <f aca="false">VLOOKUP($A64,[5]CurveFetch!$D$8:$R$1000,2,0)</f>
        <v>#N/A</v>
      </c>
      <c r="C64" s="240" t="e">
        <f aca="false">VLOOKUP($A64,[5]CurveFetch!$D$8:$R$1000,7,0)</f>
        <v>#N/A</v>
      </c>
      <c r="D64" s="240" t="e">
        <f aca="false">VLOOKUP($A64,[5]CurveFetch!$D$8:$R$1000,5,0)</f>
        <v>#N/A</v>
      </c>
      <c r="E64" s="240" t="e">
        <f aca="false">VLOOKUP($A64,[5]CurveFetch!$D$8:$R$1000,4,0)</f>
        <v>#N/A</v>
      </c>
      <c r="F64" s="240" t="e">
        <f aca="false">VLOOKUP($A64,[5]CurveFetch!$D$8:$R$1000,15,0)</f>
        <v>#N/A</v>
      </c>
      <c r="G64" s="240" t="e">
        <f aca="false">VLOOKUP($A64,[5]CurveFetch!$D$8:$R$1000,3,0)</f>
        <v>#N/A</v>
      </c>
      <c r="H64" s="240" t="e">
        <f aca="false">VLOOKUP($A64,[5]CurveFetch!$D$8:$R$1000,9,0)</f>
        <v>#N/A</v>
      </c>
      <c r="I64" s="240" t="e">
        <f aca="false">VLOOKUP($A64,[5]CurveFetch!$D$8:$R$1000,11,0)</f>
        <v>#N/A</v>
      </c>
      <c r="J64" s="240" t="e">
        <f aca="false">VLOOKUP($A64,[5]CurveFetch!$D$8:$R$1000,8,0)</f>
        <v>#N/A</v>
      </c>
      <c r="K64" s="240" t="e">
        <f aca="false">C64-J64</f>
        <v>#N/A</v>
      </c>
      <c r="L64" s="240" t="e">
        <f aca="false">C64-F64</f>
        <v>#N/A</v>
      </c>
      <c r="M64" s="240" t="e">
        <f aca="false">($B64+$C64)*$M$1</f>
        <v>#N/A</v>
      </c>
      <c r="N64" s="69" t="n">
        <f aca="false">DATE(YEAR(N63),MONTH(N63)+1,1)</f>
        <v>47788</v>
      </c>
      <c r="O64" s="240" t="e">
        <f aca="false">VLOOKUP($A64,[5]CurveFetch!$D$8:$V$1000,16,0)</f>
        <v>#N/A</v>
      </c>
      <c r="P64" s="241" t="e">
        <f aca="false">O64/2</f>
        <v>#N/A</v>
      </c>
      <c r="Q64" s="240" t="e">
        <f aca="false">VLOOKUP($A64,[5]CurveFetch!$D$8:$V$1000,16,0)</f>
        <v>#N/A</v>
      </c>
      <c r="R64" s="241" t="e">
        <f aca="false">Q64/2</f>
        <v>#N/A</v>
      </c>
      <c r="S64" s="240" t="e">
        <f aca="false">VLOOKUP($A64,[5]CurveFetch!$D$8:$V$1000,16,0)</f>
        <v>#N/A</v>
      </c>
      <c r="T64" s="241" t="e">
        <f aca="false">S64/2</f>
        <v>#N/A</v>
      </c>
      <c r="U64" s="240"/>
      <c r="V64" s="240"/>
    </row>
    <row r="65" customFormat="false" ht="11.25" hidden="false" customHeight="false" outlineLevel="0" collapsed="false">
      <c r="A65" s="69" t="n">
        <f aca="false">DATE(YEAR(A64),MONTH(A64)+1,1)</f>
        <v>47818</v>
      </c>
      <c r="B65" s="240" t="e">
        <f aca="false">VLOOKUP($A65,[5]CurveFetch!$D$8:$R$1000,2,0)</f>
        <v>#N/A</v>
      </c>
      <c r="C65" s="240" t="e">
        <f aca="false">VLOOKUP($A65,[5]CurveFetch!$D$8:$R$1000,7,0)</f>
        <v>#N/A</v>
      </c>
      <c r="D65" s="240" t="e">
        <f aca="false">VLOOKUP($A65,[5]CurveFetch!$D$8:$R$1000,5,0)</f>
        <v>#N/A</v>
      </c>
      <c r="E65" s="240" t="e">
        <f aca="false">VLOOKUP($A65,[5]CurveFetch!$D$8:$R$1000,4,0)</f>
        <v>#N/A</v>
      </c>
      <c r="F65" s="240" t="e">
        <f aca="false">VLOOKUP($A65,[5]CurveFetch!$D$8:$R$1000,15,0)</f>
        <v>#N/A</v>
      </c>
      <c r="G65" s="240" t="e">
        <f aca="false">VLOOKUP($A65,[5]CurveFetch!$D$8:$R$1000,3,0)</f>
        <v>#N/A</v>
      </c>
      <c r="H65" s="240" t="e">
        <f aca="false">VLOOKUP($A65,[5]CurveFetch!$D$8:$R$1000,9,0)</f>
        <v>#N/A</v>
      </c>
      <c r="I65" s="240" t="e">
        <f aca="false">VLOOKUP($A65,[5]CurveFetch!$D$8:$R$1000,11,0)</f>
        <v>#N/A</v>
      </c>
      <c r="J65" s="240" t="e">
        <f aca="false">VLOOKUP($A65,[5]CurveFetch!$D$8:$R$1000,8,0)</f>
        <v>#N/A</v>
      </c>
      <c r="K65" s="240" t="e">
        <f aca="false">C65-J65</f>
        <v>#N/A</v>
      </c>
      <c r="L65" s="240" t="e">
        <f aca="false">C65-F65</f>
        <v>#N/A</v>
      </c>
      <c r="M65" s="240" t="e">
        <f aca="false">($B65+$C65)*$M$1</f>
        <v>#N/A</v>
      </c>
      <c r="N65" s="69" t="n">
        <f aca="false">DATE(YEAR(N64),MONTH(N64)+1,1)</f>
        <v>47818</v>
      </c>
      <c r="O65" s="240" t="e">
        <f aca="false">VLOOKUP($A65,[5]CurveFetch!$D$8:$V$1000,16,0)</f>
        <v>#N/A</v>
      </c>
      <c r="P65" s="241" t="e">
        <f aca="false">O65/2</f>
        <v>#N/A</v>
      </c>
      <c r="Q65" s="240" t="e">
        <f aca="false">VLOOKUP($A65,[5]CurveFetch!$D$8:$V$1000,16,0)</f>
        <v>#N/A</v>
      </c>
      <c r="R65" s="241" t="e">
        <f aca="false">Q65/2</f>
        <v>#N/A</v>
      </c>
      <c r="S65" s="240" t="e">
        <f aca="false">VLOOKUP($A65,[5]CurveFetch!$D$8:$V$1000,16,0)</f>
        <v>#N/A</v>
      </c>
      <c r="T65" s="241" t="e">
        <f aca="false">S65/2</f>
        <v>#N/A</v>
      </c>
      <c r="U65" s="240"/>
      <c r="V65" s="240"/>
    </row>
    <row r="66" customFormat="false" ht="11.25" hidden="false" customHeight="false" outlineLevel="0" collapsed="false">
      <c r="A66" s="69" t="n">
        <f aca="false">DATE(YEAR(A65),MONTH(A65)+1,1)</f>
        <v>47849</v>
      </c>
      <c r="B66" s="240" t="e">
        <f aca="false">VLOOKUP($A66,[5]CurveFetch!$D$8:$R$1000,2,0)</f>
        <v>#N/A</v>
      </c>
      <c r="C66" s="240" t="e">
        <f aca="false">VLOOKUP($A66,[5]CurveFetch!$D$8:$R$1000,7,0)</f>
        <v>#N/A</v>
      </c>
      <c r="D66" s="240" t="e">
        <f aca="false">VLOOKUP($A66,[5]CurveFetch!$D$8:$R$1000,5,0)</f>
        <v>#N/A</v>
      </c>
      <c r="E66" s="240" t="e">
        <f aca="false">VLOOKUP($A66,[5]CurveFetch!$D$8:$R$1000,4,0)</f>
        <v>#N/A</v>
      </c>
      <c r="F66" s="240" t="e">
        <f aca="false">VLOOKUP($A66,[5]CurveFetch!$D$8:$R$1000,15,0)</f>
        <v>#N/A</v>
      </c>
      <c r="G66" s="240" t="e">
        <f aca="false">VLOOKUP($A66,[5]CurveFetch!$D$8:$R$1000,3,0)</f>
        <v>#N/A</v>
      </c>
      <c r="H66" s="240" t="e">
        <f aca="false">VLOOKUP($A66,[5]CurveFetch!$D$8:$R$1000,9,0)</f>
        <v>#N/A</v>
      </c>
      <c r="I66" s="240" t="e">
        <f aca="false">VLOOKUP($A66,[5]CurveFetch!$D$8:$R$1000,11,0)</f>
        <v>#N/A</v>
      </c>
      <c r="J66" s="240" t="e">
        <f aca="false">VLOOKUP($A66,[5]CurveFetch!$D$8:$R$1000,8,0)</f>
        <v>#N/A</v>
      </c>
      <c r="K66" s="240" t="e">
        <f aca="false">C66-J66</f>
        <v>#N/A</v>
      </c>
      <c r="L66" s="240" t="e">
        <f aca="false">C66-F66</f>
        <v>#N/A</v>
      </c>
      <c r="M66" s="240" t="e">
        <f aca="false">($B66+$C66)*$M$1</f>
        <v>#N/A</v>
      </c>
      <c r="N66" s="69" t="n">
        <f aca="false">DATE(YEAR(N65),MONTH(N65)+1,1)</f>
        <v>47849</v>
      </c>
      <c r="O66" s="240" t="e">
        <f aca="false">VLOOKUP($A66,[5]CurveFetch!$D$8:$V$1000,16,0)</f>
        <v>#N/A</v>
      </c>
      <c r="P66" s="241" t="e">
        <f aca="false">O66/2</f>
        <v>#N/A</v>
      </c>
      <c r="Q66" s="240" t="e">
        <f aca="false">VLOOKUP($A66,[5]CurveFetch!$D$8:$V$1000,16,0)</f>
        <v>#N/A</v>
      </c>
      <c r="R66" s="241" t="e">
        <f aca="false">Q66/2</f>
        <v>#N/A</v>
      </c>
      <c r="S66" s="240" t="e">
        <f aca="false">VLOOKUP($A66,[5]CurveFetch!$D$8:$V$1000,16,0)</f>
        <v>#N/A</v>
      </c>
      <c r="T66" s="241" t="e">
        <f aca="false">S66/2</f>
        <v>#N/A</v>
      </c>
      <c r="U66" s="240"/>
      <c r="V66" s="240"/>
    </row>
    <row r="67" customFormat="false" ht="11.25" hidden="false" customHeight="false" outlineLevel="0" collapsed="false">
      <c r="A67" s="69" t="n">
        <f aca="false">DATE(YEAR(A66),MONTH(A66)+1,1)</f>
        <v>47880</v>
      </c>
      <c r="B67" s="240" t="e">
        <f aca="false">VLOOKUP($A67,[5]CurveFetch!$D$8:$R$1000,2,0)</f>
        <v>#N/A</v>
      </c>
      <c r="C67" s="240" t="e">
        <f aca="false">VLOOKUP($A67,[5]CurveFetch!$D$8:$R$1000,7,0)</f>
        <v>#N/A</v>
      </c>
      <c r="D67" s="240" t="e">
        <f aca="false">VLOOKUP($A67,[5]CurveFetch!$D$8:$R$1000,5,0)</f>
        <v>#N/A</v>
      </c>
      <c r="E67" s="240" t="e">
        <f aca="false">VLOOKUP($A67,[5]CurveFetch!$D$8:$R$1000,4,0)</f>
        <v>#N/A</v>
      </c>
      <c r="F67" s="240" t="e">
        <f aca="false">VLOOKUP($A67,[5]CurveFetch!$D$8:$R$1000,15,0)</f>
        <v>#N/A</v>
      </c>
      <c r="G67" s="240" t="e">
        <f aca="false">VLOOKUP($A67,[5]CurveFetch!$D$8:$R$1000,3,0)</f>
        <v>#N/A</v>
      </c>
      <c r="H67" s="240" t="e">
        <f aca="false">VLOOKUP($A67,[5]CurveFetch!$D$8:$R$1000,9,0)</f>
        <v>#N/A</v>
      </c>
      <c r="I67" s="240" t="e">
        <f aca="false">VLOOKUP($A67,[5]CurveFetch!$D$8:$R$1000,11,0)</f>
        <v>#N/A</v>
      </c>
      <c r="J67" s="240" t="e">
        <f aca="false">VLOOKUP($A67,[5]CurveFetch!$D$8:$R$1000,8,0)</f>
        <v>#N/A</v>
      </c>
      <c r="K67" s="240" t="e">
        <f aca="false">C67-J67</f>
        <v>#N/A</v>
      </c>
      <c r="L67" s="240" t="e">
        <f aca="false">C67-F67</f>
        <v>#N/A</v>
      </c>
      <c r="M67" s="240" t="e">
        <f aca="false">($B67+$C67)*$M$1</f>
        <v>#N/A</v>
      </c>
      <c r="N67" s="69" t="n">
        <f aca="false">DATE(YEAR(N66),MONTH(N66)+1,1)</f>
        <v>47880</v>
      </c>
      <c r="O67" s="240" t="e">
        <f aca="false">VLOOKUP($A67,[5]CurveFetch!$D$8:$V$1000,16,0)</f>
        <v>#N/A</v>
      </c>
      <c r="P67" s="241" t="e">
        <f aca="false">O67/2</f>
        <v>#N/A</v>
      </c>
      <c r="Q67" s="240" t="e">
        <f aca="false">VLOOKUP($A67,[5]CurveFetch!$D$8:$V$1000,16,0)</f>
        <v>#N/A</v>
      </c>
      <c r="R67" s="241" t="e">
        <f aca="false">Q67/2</f>
        <v>#N/A</v>
      </c>
      <c r="S67" s="240" t="e">
        <f aca="false">VLOOKUP($A67,[5]CurveFetch!$D$8:$V$1000,16,0)</f>
        <v>#N/A</v>
      </c>
      <c r="T67" s="241" t="e">
        <f aca="false">S67/2</f>
        <v>#N/A</v>
      </c>
      <c r="U67" s="240"/>
      <c r="V67" s="240"/>
    </row>
    <row r="68" customFormat="false" ht="11.25" hidden="false" customHeight="false" outlineLevel="0" collapsed="false">
      <c r="A68" s="69" t="n">
        <f aca="false">DATE(YEAR(A67),MONTH(A67)+1,1)</f>
        <v>47908</v>
      </c>
      <c r="B68" s="240" t="e">
        <f aca="false">VLOOKUP($A68,[5]CurveFetch!$D$8:$R$1000,2,0)</f>
        <v>#N/A</v>
      </c>
      <c r="C68" s="240" t="e">
        <f aca="false">VLOOKUP($A68,[5]CurveFetch!$D$8:$R$1000,7,0)</f>
        <v>#N/A</v>
      </c>
      <c r="D68" s="240" t="e">
        <f aca="false">VLOOKUP($A68,[5]CurveFetch!$D$8:$R$1000,5,0)</f>
        <v>#N/A</v>
      </c>
      <c r="E68" s="240" t="e">
        <f aca="false">VLOOKUP($A68,[5]CurveFetch!$D$8:$R$1000,4,0)</f>
        <v>#N/A</v>
      </c>
      <c r="F68" s="240" t="e">
        <f aca="false">VLOOKUP($A68,[5]CurveFetch!$D$8:$R$1000,15,0)</f>
        <v>#N/A</v>
      </c>
      <c r="G68" s="240" t="e">
        <f aca="false">VLOOKUP($A68,[5]CurveFetch!$D$8:$R$1000,3,0)</f>
        <v>#N/A</v>
      </c>
      <c r="H68" s="240" t="e">
        <f aca="false">VLOOKUP($A68,[5]CurveFetch!$D$8:$R$1000,9,0)</f>
        <v>#N/A</v>
      </c>
      <c r="I68" s="240" t="e">
        <f aca="false">VLOOKUP($A68,[5]CurveFetch!$D$8:$R$1000,11,0)</f>
        <v>#N/A</v>
      </c>
      <c r="J68" s="240" t="e">
        <f aca="false">VLOOKUP($A68,[5]CurveFetch!$D$8:$R$1000,8,0)</f>
        <v>#N/A</v>
      </c>
      <c r="K68" s="240" t="e">
        <f aca="false">C68-J68</f>
        <v>#N/A</v>
      </c>
      <c r="L68" s="240" t="e">
        <f aca="false">C68-F68</f>
        <v>#N/A</v>
      </c>
      <c r="M68" s="240" t="e">
        <f aca="false">($B68+$C68)*$M$1</f>
        <v>#N/A</v>
      </c>
      <c r="N68" s="69" t="n">
        <f aca="false">DATE(YEAR(N67),MONTH(N67)+1,1)</f>
        <v>47908</v>
      </c>
      <c r="O68" s="240" t="e">
        <f aca="false">VLOOKUP($A68,[5]CurveFetch!$D$8:$V$1000,16,0)</f>
        <v>#N/A</v>
      </c>
      <c r="P68" s="241" t="e">
        <f aca="false">O68/2</f>
        <v>#N/A</v>
      </c>
      <c r="Q68" s="240" t="e">
        <f aca="false">VLOOKUP($A68,[5]CurveFetch!$D$8:$V$1000,16,0)</f>
        <v>#N/A</v>
      </c>
      <c r="R68" s="241" t="e">
        <f aca="false">Q68/2</f>
        <v>#N/A</v>
      </c>
      <c r="S68" s="240" t="e">
        <f aca="false">VLOOKUP($A68,[5]CurveFetch!$D$8:$V$1000,16,0)</f>
        <v>#N/A</v>
      </c>
      <c r="T68" s="241" t="e">
        <f aca="false">S68/2</f>
        <v>#N/A</v>
      </c>
    </row>
    <row r="69" customFormat="false" ht="11.25" hidden="false" customHeight="false" outlineLevel="0" collapsed="false">
      <c r="A69" s="69" t="n">
        <f aca="false">DATE(YEAR(A68),MONTH(A68)+1,1)</f>
        <v>47939</v>
      </c>
      <c r="B69" s="240" t="e">
        <f aca="false">VLOOKUP($A69,[5]CurveFetch!$D$8:$R$1000,2,0)</f>
        <v>#N/A</v>
      </c>
      <c r="C69" s="240" t="e">
        <f aca="false">VLOOKUP($A69,[5]CurveFetch!$D$8:$R$1000,7,0)</f>
        <v>#N/A</v>
      </c>
      <c r="D69" s="240" t="e">
        <f aca="false">VLOOKUP($A69,[5]CurveFetch!$D$8:$R$1000,5,0)</f>
        <v>#N/A</v>
      </c>
      <c r="E69" s="240" t="e">
        <f aca="false">VLOOKUP($A69,[5]CurveFetch!$D$8:$R$1000,4,0)</f>
        <v>#N/A</v>
      </c>
      <c r="F69" s="240" t="e">
        <f aca="false">VLOOKUP($A69,[5]CurveFetch!$D$8:$R$1000,15,0)</f>
        <v>#N/A</v>
      </c>
      <c r="G69" s="240" t="e">
        <f aca="false">VLOOKUP($A69,[5]CurveFetch!$D$8:$R$1000,3,0)</f>
        <v>#N/A</v>
      </c>
      <c r="H69" s="240" t="e">
        <f aca="false">VLOOKUP($A69,[5]CurveFetch!$D$8:$R$1000,9,0)</f>
        <v>#N/A</v>
      </c>
      <c r="I69" s="240" t="e">
        <f aca="false">VLOOKUP($A69,[5]CurveFetch!$D$8:$R$1000,11,0)</f>
        <v>#N/A</v>
      </c>
      <c r="J69" s="240" t="e">
        <f aca="false">VLOOKUP($A69,[5]CurveFetch!$D$8:$R$1000,8,0)</f>
        <v>#N/A</v>
      </c>
      <c r="K69" s="240" t="e">
        <f aca="false">C69-J69</f>
        <v>#N/A</v>
      </c>
      <c r="L69" s="240" t="e">
        <f aca="false">C69-F69</f>
        <v>#N/A</v>
      </c>
      <c r="M69" s="240" t="e">
        <f aca="false">($B69+$C69)*$M$1</f>
        <v>#N/A</v>
      </c>
      <c r="N69" s="69" t="n">
        <f aca="false">DATE(YEAR(N68),MONTH(N68)+1,1)</f>
        <v>47939</v>
      </c>
      <c r="O69" s="240" t="e">
        <f aca="false">VLOOKUP($A69,[5]CurveFetch!$D$8:$V$1000,16,0)</f>
        <v>#N/A</v>
      </c>
      <c r="P69" s="241" t="e">
        <f aca="false">O69/2</f>
        <v>#N/A</v>
      </c>
      <c r="Q69" s="240" t="e">
        <f aca="false">VLOOKUP($A69,[5]CurveFetch!$D$8:$V$1000,16,0)</f>
        <v>#N/A</v>
      </c>
      <c r="R69" s="241" t="e">
        <f aca="false">Q69/2</f>
        <v>#N/A</v>
      </c>
      <c r="S69" s="240" t="e">
        <f aca="false">VLOOKUP($A69,[5]CurveFetch!$D$8:$V$1000,16,0)</f>
        <v>#N/A</v>
      </c>
      <c r="T69" s="241" t="e">
        <f aca="false">S69/2</f>
        <v>#N/A</v>
      </c>
    </row>
    <row r="70" customFormat="false" ht="11.25" hidden="false" customHeight="false" outlineLevel="0" collapsed="false">
      <c r="A70" s="69" t="n">
        <f aca="false">DATE(YEAR(A69),MONTH(A69)+1,1)</f>
        <v>47969</v>
      </c>
      <c r="B70" s="240" t="e">
        <f aca="false">VLOOKUP($A70,[5]CurveFetch!$D$8:$R$1000,2,0)</f>
        <v>#N/A</v>
      </c>
      <c r="C70" s="240" t="e">
        <f aca="false">VLOOKUP($A70,[5]CurveFetch!$D$8:$R$1000,7,0)</f>
        <v>#N/A</v>
      </c>
      <c r="D70" s="240" t="e">
        <f aca="false">VLOOKUP($A70,[5]CurveFetch!$D$8:$R$1000,5,0)</f>
        <v>#N/A</v>
      </c>
      <c r="E70" s="240" t="e">
        <f aca="false">VLOOKUP($A70,[5]CurveFetch!$D$8:$R$1000,4,0)</f>
        <v>#N/A</v>
      </c>
      <c r="F70" s="240" t="e">
        <f aca="false">VLOOKUP($A70,[5]CurveFetch!$D$8:$R$1000,15,0)</f>
        <v>#N/A</v>
      </c>
      <c r="G70" s="240" t="e">
        <f aca="false">VLOOKUP($A70,[5]CurveFetch!$D$8:$R$1000,3,0)</f>
        <v>#N/A</v>
      </c>
      <c r="H70" s="240" t="e">
        <f aca="false">VLOOKUP($A70,[5]CurveFetch!$D$8:$R$1000,9,0)</f>
        <v>#N/A</v>
      </c>
      <c r="I70" s="240" t="e">
        <f aca="false">VLOOKUP($A70,[5]CurveFetch!$D$8:$R$1000,11,0)</f>
        <v>#N/A</v>
      </c>
      <c r="J70" s="240" t="e">
        <f aca="false">VLOOKUP($A70,[5]CurveFetch!$D$8:$R$1000,8,0)</f>
        <v>#N/A</v>
      </c>
      <c r="K70" s="240" t="e">
        <f aca="false">C70-J70</f>
        <v>#N/A</v>
      </c>
      <c r="L70" s="240" t="e">
        <f aca="false">C70-F70</f>
        <v>#N/A</v>
      </c>
      <c r="M70" s="240" t="e">
        <f aca="false">($B70+$C70)*$M$1</f>
        <v>#N/A</v>
      </c>
      <c r="N70" s="69" t="n">
        <f aca="false">DATE(YEAR(N69),MONTH(N69)+1,1)</f>
        <v>47969</v>
      </c>
      <c r="O70" s="240" t="e">
        <f aca="false">VLOOKUP($A70,[5]CurveFetch!$D$8:$V$1000,16,0)</f>
        <v>#N/A</v>
      </c>
      <c r="P70" s="241" t="e">
        <f aca="false">O70/2</f>
        <v>#N/A</v>
      </c>
      <c r="Q70" s="240" t="e">
        <f aca="false">VLOOKUP($A70,[5]CurveFetch!$D$8:$V$1000,16,0)</f>
        <v>#N/A</v>
      </c>
      <c r="R70" s="241" t="e">
        <f aca="false">Q70/2</f>
        <v>#N/A</v>
      </c>
      <c r="S70" s="240" t="e">
        <f aca="false">VLOOKUP($A70,[5]CurveFetch!$D$8:$V$1000,16,0)</f>
        <v>#N/A</v>
      </c>
      <c r="T70" s="241" t="e">
        <f aca="false">S70/2</f>
        <v>#N/A</v>
      </c>
    </row>
    <row r="71" customFormat="false" ht="11.25" hidden="false" customHeight="false" outlineLevel="0" collapsed="false">
      <c r="A71" s="69" t="n">
        <f aca="false">DATE(YEAR(A70),MONTH(A70)+1,1)</f>
        <v>48000</v>
      </c>
      <c r="B71" s="240" t="e">
        <f aca="false">VLOOKUP($A71,[5]CurveFetch!$D$8:$R$1000,2,0)</f>
        <v>#N/A</v>
      </c>
      <c r="C71" s="240" t="e">
        <f aca="false">VLOOKUP($A71,[5]CurveFetch!$D$8:$R$1000,7,0)</f>
        <v>#N/A</v>
      </c>
      <c r="D71" s="240" t="e">
        <f aca="false">VLOOKUP($A71,[5]CurveFetch!$D$8:$R$1000,5,0)</f>
        <v>#N/A</v>
      </c>
      <c r="E71" s="240" t="e">
        <f aca="false">VLOOKUP($A71,[5]CurveFetch!$D$8:$R$1000,4,0)</f>
        <v>#N/A</v>
      </c>
      <c r="F71" s="240" t="e">
        <f aca="false">VLOOKUP($A71,[5]CurveFetch!$D$8:$R$1000,15,0)</f>
        <v>#N/A</v>
      </c>
      <c r="G71" s="240" t="e">
        <f aca="false">VLOOKUP($A71,[5]CurveFetch!$D$8:$R$1000,3,0)</f>
        <v>#N/A</v>
      </c>
      <c r="H71" s="240" t="e">
        <f aca="false">VLOOKUP($A71,[5]CurveFetch!$D$8:$R$1000,9,0)</f>
        <v>#N/A</v>
      </c>
      <c r="I71" s="240" t="e">
        <f aca="false">VLOOKUP($A71,[5]CurveFetch!$D$8:$R$1000,11,0)</f>
        <v>#N/A</v>
      </c>
      <c r="J71" s="240" t="e">
        <f aca="false">VLOOKUP($A71,[5]CurveFetch!$D$8:$R$1000,8,0)</f>
        <v>#N/A</v>
      </c>
      <c r="K71" s="240" t="e">
        <f aca="false">C71-J71</f>
        <v>#N/A</v>
      </c>
      <c r="L71" s="240" t="e">
        <f aca="false">C71-F71</f>
        <v>#N/A</v>
      </c>
      <c r="M71" s="240" t="e">
        <f aca="false">($B71+$C71)*$M$1</f>
        <v>#N/A</v>
      </c>
      <c r="N71" s="69" t="n">
        <f aca="false">DATE(YEAR(N70),MONTH(N70)+1,1)</f>
        <v>48000</v>
      </c>
      <c r="O71" s="240" t="e">
        <f aca="false">VLOOKUP($A71,[5]CurveFetch!$D$8:$V$1000,16,0)</f>
        <v>#N/A</v>
      </c>
      <c r="P71" s="241" t="e">
        <f aca="false">O71/2</f>
        <v>#N/A</v>
      </c>
      <c r="Q71" s="240" t="e">
        <f aca="false">VLOOKUP($A71,[5]CurveFetch!$D$8:$V$1000,16,0)</f>
        <v>#N/A</v>
      </c>
      <c r="R71" s="241" t="e">
        <f aca="false">Q71/2</f>
        <v>#N/A</v>
      </c>
      <c r="S71" s="240" t="e">
        <f aca="false">VLOOKUP($A71,[5]CurveFetch!$D$8:$V$1000,16,0)</f>
        <v>#N/A</v>
      </c>
      <c r="T71" s="241" t="e">
        <f aca="false">S71/2</f>
        <v>#N/A</v>
      </c>
    </row>
    <row r="72" customFormat="false" ht="11.25" hidden="false" customHeight="false" outlineLevel="0" collapsed="false">
      <c r="A72" s="69" t="n">
        <f aca="false">DATE(YEAR(A71),MONTH(A71)+1,1)</f>
        <v>48030</v>
      </c>
      <c r="B72" s="240" t="e">
        <f aca="false">VLOOKUP($A72,[5]CurveFetch!$D$8:$R$1000,2,0)</f>
        <v>#N/A</v>
      </c>
      <c r="C72" s="240" t="e">
        <f aca="false">VLOOKUP($A72,[5]CurveFetch!$D$8:$R$1000,7,0)</f>
        <v>#N/A</v>
      </c>
      <c r="D72" s="240" t="e">
        <f aca="false">VLOOKUP($A72,[5]CurveFetch!$D$8:$R$1000,5,0)</f>
        <v>#N/A</v>
      </c>
      <c r="E72" s="240" t="e">
        <f aca="false">VLOOKUP($A72,[5]CurveFetch!$D$8:$R$1000,4,0)</f>
        <v>#N/A</v>
      </c>
      <c r="F72" s="240" t="e">
        <f aca="false">VLOOKUP($A72,[5]CurveFetch!$D$8:$R$1000,15,0)</f>
        <v>#N/A</v>
      </c>
      <c r="G72" s="240" t="e">
        <f aca="false">VLOOKUP($A72,[5]CurveFetch!$D$8:$R$1000,3,0)</f>
        <v>#N/A</v>
      </c>
      <c r="H72" s="240" t="e">
        <f aca="false">VLOOKUP($A72,[5]CurveFetch!$D$8:$R$1000,9,0)</f>
        <v>#N/A</v>
      </c>
      <c r="I72" s="240" t="e">
        <f aca="false">VLOOKUP($A72,[5]CurveFetch!$D$8:$R$1000,11,0)</f>
        <v>#N/A</v>
      </c>
      <c r="J72" s="240" t="e">
        <f aca="false">VLOOKUP($A72,[5]CurveFetch!$D$8:$R$1000,8,0)</f>
        <v>#N/A</v>
      </c>
      <c r="K72" s="240" t="e">
        <f aca="false">C72-J72</f>
        <v>#N/A</v>
      </c>
      <c r="L72" s="240" t="e">
        <f aca="false">C72-F72</f>
        <v>#N/A</v>
      </c>
      <c r="M72" s="240" t="e">
        <f aca="false">($B72+$C72)*$M$1</f>
        <v>#N/A</v>
      </c>
      <c r="N72" s="69" t="n">
        <f aca="false">DATE(YEAR(N71),MONTH(N71)+1,1)</f>
        <v>48030</v>
      </c>
      <c r="O72" s="240" t="e">
        <f aca="false">VLOOKUP($A72,[5]CurveFetch!$D$8:$V$1000,16,0)</f>
        <v>#N/A</v>
      </c>
      <c r="P72" s="241" t="e">
        <f aca="false">O72/2</f>
        <v>#N/A</v>
      </c>
      <c r="Q72" s="240" t="e">
        <f aca="false">VLOOKUP($A72,[5]CurveFetch!$D$8:$V$1000,16,0)</f>
        <v>#N/A</v>
      </c>
      <c r="R72" s="241" t="e">
        <f aca="false">Q72/2</f>
        <v>#N/A</v>
      </c>
      <c r="S72" s="240" t="e">
        <f aca="false">VLOOKUP($A72,[5]CurveFetch!$D$8:$V$1000,16,0)</f>
        <v>#N/A</v>
      </c>
      <c r="T72" s="241" t="e">
        <f aca="false">S72/2</f>
        <v>#N/A</v>
      </c>
    </row>
    <row r="73" customFormat="false" ht="11.25" hidden="false" customHeight="false" outlineLevel="0" collapsed="false">
      <c r="A73" s="69" t="n">
        <f aca="false">DATE(YEAR(A72),MONTH(A72)+1,1)</f>
        <v>48061</v>
      </c>
      <c r="B73" s="240" t="e">
        <f aca="false">VLOOKUP($A73,[5]CurveFetch!$D$8:$R$1000,2,0)</f>
        <v>#N/A</v>
      </c>
      <c r="C73" s="240" t="e">
        <f aca="false">VLOOKUP($A73,[5]CurveFetch!$D$8:$R$1000,7,0)</f>
        <v>#N/A</v>
      </c>
      <c r="D73" s="240" t="e">
        <f aca="false">VLOOKUP($A73,[5]CurveFetch!$D$8:$R$1000,5,0)</f>
        <v>#N/A</v>
      </c>
      <c r="E73" s="240" t="e">
        <f aca="false">VLOOKUP($A73,[5]CurveFetch!$D$8:$R$1000,4,0)</f>
        <v>#N/A</v>
      </c>
      <c r="F73" s="240" t="e">
        <f aca="false">VLOOKUP($A73,[5]CurveFetch!$D$8:$R$1000,15,0)</f>
        <v>#N/A</v>
      </c>
      <c r="G73" s="240" t="e">
        <f aca="false">VLOOKUP($A73,[5]CurveFetch!$D$8:$R$1000,3,0)</f>
        <v>#N/A</v>
      </c>
      <c r="H73" s="240" t="e">
        <f aca="false">VLOOKUP($A73,[5]CurveFetch!$D$8:$R$1000,9,0)</f>
        <v>#N/A</v>
      </c>
      <c r="I73" s="240" t="e">
        <f aca="false">VLOOKUP($A73,[5]CurveFetch!$D$8:$R$1000,11,0)</f>
        <v>#N/A</v>
      </c>
      <c r="J73" s="240" t="e">
        <f aca="false">VLOOKUP($A73,[5]CurveFetch!$D$8:$R$1000,8,0)</f>
        <v>#N/A</v>
      </c>
      <c r="K73" s="240" t="e">
        <f aca="false">C73-J73</f>
        <v>#N/A</v>
      </c>
      <c r="L73" s="240" t="e">
        <f aca="false">C73-F73</f>
        <v>#N/A</v>
      </c>
      <c r="M73" s="240" t="e">
        <f aca="false">($B73+$C73)*$M$1</f>
        <v>#N/A</v>
      </c>
      <c r="N73" s="69" t="n">
        <f aca="false">DATE(YEAR(N72),MONTH(N72)+1,1)</f>
        <v>48061</v>
      </c>
      <c r="O73" s="240" t="e">
        <f aca="false">VLOOKUP($A73,[5]CurveFetch!$D$8:$V$1000,16,0)</f>
        <v>#N/A</v>
      </c>
      <c r="P73" s="241" t="e">
        <f aca="false">O73/2</f>
        <v>#N/A</v>
      </c>
      <c r="Q73" s="240" t="e">
        <f aca="false">VLOOKUP($A73,[5]CurveFetch!$D$8:$V$1000,16,0)</f>
        <v>#N/A</v>
      </c>
      <c r="R73" s="241" t="e">
        <f aca="false">Q73/2</f>
        <v>#N/A</v>
      </c>
      <c r="S73" s="240" t="e">
        <f aca="false">VLOOKUP($A73,[5]CurveFetch!$D$8:$V$1000,16,0)</f>
        <v>#N/A</v>
      </c>
      <c r="T73" s="241" t="e">
        <f aca="false">S73/2</f>
        <v>#N/A</v>
      </c>
    </row>
    <row r="74" customFormat="false" ht="11.25" hidden="false" customHeight="false" outlineLevel="0" collapsed="false">
      <c r="A74" s="69" t="n">
        <f aca="false">DATE(YEAR(A73),MONTH(A73)+1,1)</f>
        <v>48092</v>
      </c>
      <c r="B74" s="240" t="e">
        <f aca="false">VLOOKUP($A74,[5]CurveFetch!$D$8:$R$1000,2,0)</f>
        <v>#N/A</v>
      </c>
      <c r="C74" s="240" t="e">
        <f aca="false">VLOOKUP($A74,[5]CurveFetch!$D$8:$R$1000,7,0)</f>
        <v>#N/A</v>
      </c>
      <c r="D74" s="240" t="e">
        <f aca="false">VLOOKUP($A74,[5]CurveFetch!$D$8:$R$1000,5,0)</f>
        <v>#N/A</v>
      </c>
      <c r="E74" s="240" t="e">
        <f aca="false">VLOOKUP($A74,[5]CurveFetch!$D$8:$R$1000,4,0)</f>
        <v>#N/A</v>
      </c>
      <c r="F74" s="240" t="e">
        <f aca="false">VLOOKUP($A74,[5]CurveFetch!$D$8:$R$1000,15,0)</f>
        <v>#N/A</v>
      </c>
      <c r="G74" s="240" t="e">
        <f aca="false">VLOOKUP($A74,[5]CurveFetch!$D$8:$R$1000,3,0)</f>
        <v>#N/A</v>
      </c>
      <c r="H74" s="240" t="e">
        <f aca="false">VLOOKUP($A74,[5]CurveFetch!$D$8:$R$1000,9,0)</f>
        <v>#N/A</v>
      </c>
      <c r="I74" s="240" t="e">
        <f aca="false">VLOOKUP($A74,[5]CurveFetch!$D$8:$R$1000,11,0)</f>
        <v>#N/A</v>
      </c>
      <c r="J74" s="240" t="e">
        <f aca="false">VLOOKUP($A74,[5]CurveFetch!$D$8:$R$1000,8,0)</f>
        <v>#N/A</v>
      </c>
      <c r="K74" s="240" t="e">
        <f aca="false">C74-J74</f>
        <v>#N/A</v>
      </c>
      <c r="L74" s="240" t="e">
        <f aca="false">C74-F74</f>
        <v>#N/A</v>
      </c>
      <c r="M74" s="240" t="e">
        <f aca="false">($B74+$C74)*$M$1</f>
        <v>#N/A</v>
      </c>
      <c r="N74" s="69" t="n">
        <f aca="false">DATE(YEAR(N73),MONTH(N73)+1,1)</f>
        <v>48092</v>
      </c>
      <c r="O74" s="240" t="e">
        <f aca="false">VLOOKUP($A74,[5]CurveFetch!$D$8:$V$1000,16,0)</f>
        <v>#N/A</v>
      </c>
      <c r="P74" s="241" t="e">
        <f aca="false">O74/2</f>
        <v>#N/A</v>
      </c>
      <c r="Q74" s="240" t="e">
        <f aca="false">VLOOKUP($A74,[5]CurveFetch!$D$8:$V$1000,16,0)</f>
        <v>#N/A</v>
      </c>
      <c r="R74" s="241" t="e">
        <f aca="false">Q74/2</f>
        <v>#N/A</v>
      </c>
      <c r="S74" s="240" t="e">
        <f aca="false">VLOOKUP($A74,[5]CurveFetch!$D$8:$V$1000,16,0)</f>
        <v>#N/A</v>
      </c>
      <c r="T74" s="241" t="e">
        <f aca="false">S74/2</f>
        <v>#N/A</v>
      </c>
    </row>
    <row r="75" customFormat="false" ht="11.25" hidden="false" customHeight="false" outlineLevel="0" collapsed="false">
      <c r="A75" s="69" t="n">
        <f aca="false">DATE(YEAR(A74),MONTH(A74)+1,1)</f>
        <v>48122</v>
      </c>
      <c r="B75" s="240" t="e">
        <f aca="false">VLOOKUP($A75,[5]CurveFetch!$D$8:$R$1000,2,0)</f>
        <v>#N/A</v>
      </c>
      <c r="C75" s="240" t="e">
        <f aca="false">VLOOKUP($A75,[5]CurveFetch!$D$8:$R$1000,7,0)</f>
        <v>#N/A</v>
      </c>
      <c r="D75" s="240" t="e">
        <f aca="false">VLOOKUP($A75,[5]CurveFetch!$D$8:$R$1000,5,0)</f>
        <v>#N/A</v>
      </c>
      <c r="E75" s="240" t="e">
        <f aca="false">VLOOKUP($A75,[5]CurveFetch!$D$8:$R$1000,4,0)</f>
        <v>#N/A</v>
      </c>
      <c r="F75" s="240" t="e">
        <f aca="false">VLOOKUP($A75,[5]CurveFetch!$D$8:$R$1000,15,0)</f>
        <v>#N/A</v>
      </c>
      <c r="G75" s="240" t="e">
        <f aca="false">VLOOKUP($A75,[5]CurveFetch!$D$8:$R$1000,3,0)</f>
        <v>#N/A</v>
      </c>
      <c r="H75" s="240" t="e">
        <f aca="false">VLOOKUP($A75,[5]CurveFetch!$D$8:$R$1000,9,0)</f>
        <v>#N/A</v>
      </c>
      <c r="I75" s="240" t="e">
        <f aca="false">VLOOKUP($A75,[5]CurveFetch!$D$8:$R$1000,11,0)</f>
        <v>#N/A</v>
      </c>
      <c r="J75" s="240" t="e">
        <f aca="false">VLOOKUP($A75,[5]CurveFetch!$D$8:$R$1000,8,0)</f>
        <v>#N/A</v>
      </c>
      <c r="K75" s="240" t="e">
        <f aca="false">C75-J75</f>
        <v>#N/A</v>
      </c>
      <c r="L75" s="240" t="e">
        <f aca="false">C75-F75</f>
        <v>#N/A</v>
      </c>
      <c r="M75" s="240" t="e">
        <f aca="false">($B75+$C75)*$M$1</f>
        <v>#N/A</v>
      </c>
      <c r="N75" s="69" t="n">
        <f aca="false">DATE(YEAR(N74),MONTH(N74)+1,1)</f>
        <v>48122</v>
      </c>
      <c r="O75" s="240" t="e">
        <f aca="false">VLOOKUP($A75,[5]CurveFetch!$D$8:$V$1000,16,0)</f>
        <v>#N/A</v>
      </c>
      <c r="P75" s="241" t="e">
        <f aca="false">O75/2</f>
        <v>#N/A</v>
      </c>
      <c r="Q75" s="240" t="e">
        <f aca="false">VLOOKUP($A75,[5]CurveFetch!$D$8:$V$1000,16,0)</f>
        <v>#N/A</v>
      </c>
      <c r="R75" s="241" t="e">
        <f aca="false">Q75/2</f>
        <v>#N/A</v>
      </c>
      <c r="S75" s="240" t="e">
        <f aca="false">VLOOKUP($A75,[5]CurveFetch!$D$8:$V$1000,16,0)</f>
        <v>#N/A</v>
      </c>
      <c r="T75" s="241" t="e">
        <f aca="false">S75/2</f>
        <v>#N/A</v>
      </c>
    </row>
    <row r="76" customFormat="false" ht="11.25" hidden="false" customHeight="false" outlineLevel="0" collapsed="false">
      <c r="A76" s="69" t="n">
        <f aca="false">DATE(YEAR(A75),MONTH(A75)+1,1)</f>
        <v>48153</v>
      </c>
      <c r="B76" s="240" t="e">
        <f aca="false">VLOOKUP($A76,[5]CurveFetch!$D$8:$R$1000,2,0)</f>
        <v>#N/A</v>
      </c>
      <c r="C76" s="240" t="e">
        <f aca="false">VLOOKUP($A76,[5]CurveFetch!$D$8:$R$1000,7,0)</f>
        <v>#N/A</v>
      </c>
      <c r="D76" s="240" t="e">
        <f aca="false">VLOOKUP($A76,[5]CurveFetch!$D$8:$R$1000,5,0)</f>
        <v>#N/A</v>
      </c>
      <c r="E76" s="240" t="e">
        <f aca="false">VLOOKUP($A76,[5]CurveFetch!$D$8:$R$1000,4,0)</f>
        <v>#N/A</v>
      </c>
      <c r="F76" s="240" t="e">
        <f aca="false">VLOOKUP($A76,[5]CurveFetch!$D$8:$R$1000,15,0)</f>
        <v>#N/A</v>
      </c>
      <c r="G76" s="240" t="e">
        <f aca="false">VLOOKUP($A76,[5]CurveFetch!$D$8:$R$1000,3,0)</f>
        <v>#N/A</v>
      </c>
      <c r="H76" s="240" t="e">
        <f aca="false">VLOOKUP($A76,[5]CurveFetch!$D$8:$R$1000,9,0)</f>
        <v>#N/A</v>
      </c>
      <c r="I76" s="240" t="e">
        <f aca="false">VLOOKUP($A76,[5]CurveFetch!$D$8:$R$1000,11,0)</f>
        <v>#N/A</v>
      </c>
      <c r="J76" s="240" t="e">
        <f aca="false">VLOOKUP($A76,[5]CurveFetch!$D$8:$R$1000,8,0)</f>
        <v>#N/A</v>
      </c>
      <c r="K76" s="240" t="e">
        <f aca="false">C76-J76</f>
        <v>#N/A</v>
      </c>
      <c r="L76" s="240" t="e">
        <f aca="false">C76-F76</f>
        <v>#N/A</v>
      </c>
      <c r="M76" s="240" t="e">
        <f aca="false">($B76+$C76)*$M$1</f>
        <v>#N/A</v>
      </c>
      <c r="N76" s="69" t="n">
        <f aca="false">DATE(YEAR(N75),MONTH(N75)+1,1)</f>
        <v>48153</v>
      </c>
      <c r="O76" s="240" t="e">
        <f aca="false">VLOOKUP($A76,[5]CurveFetch!$D$8:$V$1000,16,0)</f>
        <v>#N/A</v>
      </c>
      <c r="P76" s="241" t="e">
        <f aca="false">O76/2</f>
        <v>#N/A</v>
      </c>
      <c r="Q76" s="240" t="e">
        <f aca="false">VLOOKUP($A76,[5]CurveFetch!$D$8:$V$1000,16,0)</f>
        <v>#N/A</v>
      </c>
      <c r="R76" s="241" t="e">
        <f aca="false">Q76/2</f>
        <v>#N/A</v>
      </c>
      <c r="S76" s="240" t="e">
        <f aca="false">VLOOKUP($A76,[5]CurveFetch!$D$8:$V$1000,16,0)</f>
        <v>#N/A</v>
      </c>
      <c r="T76" s="241" t="e">
        <f aca="false">S76/2</f>
        <v>#N/A</v>
      </c>
    </row>
    <row r="77" customFormat="false" ht="11.25" hidden="false" customHeight="false" outlineLevel="0" collapsed="false">
      <c r="A77" s="69" t="n">
        <f aca="false">DATE(YEAR(A76),MONTH(A76)+1,1)</f>
        <v>48183</v>
      </c>
      <c r="B77" s="240" t="e">
        <f aca="false">VLOOKUP($A77,[5]CurveFetch!$D$8:$R$1000,2,0)</f>
        <v>#N/A</v>
      </c>
      <c r="C77" s="240" t="e">
        <f aca="false">VLOOKUP($A77,[5]CurveFetch!$D$8:$R$1000,7,0)</f>
        <v>#N/A</v>
      </c>
      <c r="D77" s="240" t="e">
        <f aca="false">VLOOKUP($A77,[5]CurveFetch!$D$8:$R$1000,5,0)</f>
        <v>#N/A</v>
      </c>
      <c r="E77" s="240" t="e">
        <f aca="false">VLOOKUP($A77,[5]CurveFetch!$D$8:$R$1000,4,0)</f>
        <v>#N/A</v>
      </c>
      <c r="F77" s="240" t="e">
        <f aca="false">VLOOKUP($A77,[5]CurveFetch!$D$8:$R$1000,15,0)</f>
        <v>#N/A</v>
      </c>
      <c r="G77" s="240" t="e">
        <f aca="false">VLOOKUP($A77,[5]CurveFetch!$D$8:$R$1000,3,0)</f>
        <v>#N/A</v>
      </c>
      <c r="H77" s="240" t="e">
        <f aca="false">VLOOKUP($A77,[5]CurveFetch!$D$8:$R$1000,9,0)</f>
        <v>#N/A</v>
      </c>
      <c r="I77" s="240" t="e">
        <f aca="false">VLOOKUP($A77,[5]CurveFetch!$D$8:$R$1000,11,0)</f>
        <v>#N/A</v>
      </c>
      <c r="J77" s="240" t="e">
        <f aca="false">VLOOKUP($A77,[5]CurveFetch!$D$8:$R$1000,8,0)</f>
        <v>#N/A</v>
      </c>
      <c r="K77" s="240" t="e">
        <f aca="false">C77-J77</f>
        <v>#N/A</v>
      </c>
      <c r="L77" s="240" t="e">
        <f aca="false">C77-F77</f>
        <v>#N/A</v>
      </c>
      <c r="M77" s="240" t="e">
        <f aca="false">($B77+$C77)*$M$1</f>
        <v>#N/A</v>
      </c>
      <c r="N77" s="69" t="n">
        <f aca="false">DATE(YEAR(N76),MONTH(N76)+1,1)</f>
        <v>48183</v>
      </c>
      <c r="O77" s="240" t="e">
        <f aca="false">VLOOKUP($A77,[5]CurveFetch!$D$8:$V$1000,16,0)</f>
        <v>#N/A</v>
      </c>
      <c r="P77" s="241" t="e">
        <f aca="false">O77/2</f>
        <v>#N/A</v>
      </c>
      <c r="Q77" s="240" t="e">
        <f aca="false">VLOOKUP($A77,[5]CurveFetch!$D$8:$V$1000,16,0)</f>
        <v>#N/A</v>
      </c>
      <c r="R77" s="241" t="e">
        <f aca="false">Q77/2</f>
        <v>#N/A</v>
      </c>
      <c r="S77" s="240" t="e">
        <f aca="false">VLOOKUP($A77,[5]CurveFetch!$D$8:$V$1000,16,0)</f>
        <v>#N/A</v>
      </c>
      <c r="T77" s="241" t="e">
        <f aca="false">S77/2</f>
        <v>#N/A</v>
      </c>
    </row>
    <row r="78" customFormat="false" ht="11.25" hidden="false" customHeight="false" outlineLevel="0" collapsed="false">
      <c r="A78" s="69" t="n">
        <f aca="false">DATE(YEAR(A77),MONTH(A77)+1,1)</f>
        <v>48214</v>
      </c>
      <c r="B78" s="240" t="e">
        <f aca="false">VLOOKUP($A78,[5]CurveFetch!$D$8:$R$1000,2,0)</f>
        <v>#N/A</v>
      </c>
      <c r="C78" s="240" t="e">
        <f aca="false">VLOOKUP($A78,[5]CurveFetch!$D$8:$R$1000,7,0)</f>
        <v>#N/A</v>
      </c>
      <c r="D78" s="240" t="e">
        <f aca="false">VLOOKUP($A78,[5]CurveFetch!$D$8:$R$1000,5,0)</f>
        <v>#N/A</v>
      </c>
      <c r="E78" s="240" t="e">
        <f aca="false">VLOOKUP($A78,[5]CurveFetch!$D$8:$R$1000,4,0)</f>
        <v>#N/A</v>
      </c>
      <c r="F78" s="240" t="e">
        <f aca="false">VLOOKUP($A78,[5]CurveFetch!$D$8:$R$1000,15,0)</f>
        <v>#N/A</v>
      </c>
      <c r="G78" s="240" t="e">
        <f aca="false">VLOOKUP($A78,[5]CurveFetch!$D$8:$R$1000,3,0)</f>
        <v>#N/A</v>
      </c>
      <c r="H78" s="240" t="e">
        <f aca="false">VLOOKUP($A78,[5]CurveFetch!$D$8:$R$1000,9,0)</f>
        <v>#N/A</v>
      </c>
      <c r="I78" s="240" t="e">
        <f aca="false">VLOOKUP($A78,[5]CurveFetch!$D$8:$R$1000,11,0)</f>
        <v>#N/A</v>
      </c>
      <c r="J78" s="240" t="e">
        <f aca="false">VLOOKUP($A78,[5]CurveFetch!$D$8:$R$1000,8,0)</f>
        <v>#N/A</v>
      </c>
      <c r="K78" s="240" t="e">
        <f aca="false">C78-J78</f>
        <v>#N/A</v>
      </c>
      <c r="L78" s="240" t="e">
        <f aca="false">C78-F78</f>
        <v>#N/A</v>
      </c>
      <c r="M78" s="240" t="e">
        <f aca="false">($B78+$C78)*$M$1</f>
        <v>#N/A</v>
      </c>
      <c r="N78" s="69" t="n">
        <f aca="false">DATE(YEAR(N77),MONTH(N77)+1,1)</f>
        <v>48214</v>
      </c>
      <c r="O78" s="240" t="e">
        <f aca="false">VLOOKUP($A78,[5]CurveFetch!$D$8:$V$1000,16,0)</f>
        <v>#N/A</v>
      </c>
      <c r="P78" s="241" t="e">
        <f aca="false">O78/2</f>
        <v>#N/A</v>
      </c>
      <c r="Q78" s="240" t="e">
        <f aca="false">VLOOKUP($A78,[5]CurveFetch!$D$8:$V$1000,16,0)</f>
        <v>#N/A</v>
      </c>
      <c r="R78" s="241" t="e">
        <f aca="false">Q78/2</f>
        <v>#N/A</v>
      </c>
      <c r="S78" s="240" t="e">
        <f aca="false">VLOOKUP($A78,[5]CurveFetch!$D$8:$V$1000,16,0)</f>
        <v>#N/A</v>
      </c>
      <c r="T78" s="241" t="e">
        <f aca="false">S78/2</f>
        <v>#N/A</v>
      </c>
    </row>
    <row r="79" customFormat="false" ht="11.25" hidden="false" customHeight="false" outlineLevel="0" collapsed="false">
      <c r="A79" s="69" t="n">
        <f aca="false">DATE(YEAR(A78),MONTH(A78)+1,1)</f>
        <v>48245</v>
      </c>
      <c r="B79" s="240" t="e">
        <f aca="false">VLOOKUP($A79,[5]CurveFetch!$D$8:$R$1000,2,0)</f>
        <v>#N/A</v>
      </c>
      <c r="C79" s="240" t="e">
        <f aca="false">VLOOKUP($A79,[5]CurveFetch!$D$8:$R$1000,7,0)</f>
        <v>#N/A</v>
      </c>
      <c r="D79" s="240" t="e">
        <f aca="false">VLOOKUP($A79,[5]CurveFetch!$D$8:$R$1000,5,0)</f>
        <v>#N/A</v>
      </c>
      <c r="E79" s="240" t="e">
        <f aca="false">VLOOKUP($A79,[5]CurveFetch!$D$8:$R$1000,4,0)</f>
        <v>#N/A</v>
      </c>
      <c r="F79" s="240" t="e">
        <f aca="false">VLOOKUP($A79,[5]CurveFetch!$D$8:$R$1000,15,0)</f>
        <v>#N/A</v>
      </c>
      <c r="G79" s="240" t="e">
        <f aca="false">VLOOKUP($A79,[5]CurveFetch!$D$8:$R$1000,3,0)</f>
        <v>#N/A</v>
      </c>
      <c r="H79" s="240" t="e">
        <f aca="false">VLOOKUP($A79,[5]CurveFetch!$D$8:$R$1000,9,0)</f>
        <v>#N/A</v>
      </c>
      <c r="I79" s="240" t="e">
        <f aca="false">VLOOKUP($A79,[5]CurveFetch!$D$8:$R$1000,11,0)</f>
        <v>#N/A</v>
      </c>
      <c r="J79" s="240" t="e">
        <f aca="false">VLOOKUP($A79,[5]CurveFetch!$D$8:$R$1000,8,0)</f>
        <v>#N/A</v>
      </c>
      <c r="K79" s="240" t="e">
        <f aca="false">C79-J79</f>
        <v>#N/A</v>
      </c>
      <c r="L79" s="240" t="e">
        <f aca="false">C79-F79</f>
        <v>#N/A</v>
      </c>
      <c r="M79" s="240" t="e">
        <f aca="false">($B79+$C79)*$M$1</f>
        <v>#N/A</v>
      </c>
      <c r="N79" s="69" t="n">
        <f aca="false">DATE(YEAR(N78),MONTH(N78)+1,1)</f>
        <v>48245</v>
      </c>
      <c r="O79" s="240" t="e">
        <f aca="false">VLOOKUP($A79,[5]CurveFetch!$D$8:$V$1000,16,0)</f>
        <v>#N/A</v>
      </c>
      <c r="P79" s="241" t="e">
        <f aca="false">O79/2</f>
        <v>#N/A</v>
      </c>
      <c r="Q79" s="240" t="e">
        <f aca="false">VLOOKUP($A79,[5]CurveFetch!$D$8:$V$1000,16,0)</f>
        <v>#N/A</v>
      </c>
      <c r="R79" s="241" t="e">
        <f aca="false">Q79/2</f>
        <v>#N/A</v>
      </c>
      <c r="S79" s="240" t="e">
        <f aca="false">VLOOKUP($A79,[5]CurveFetch!$D$8:$V$1000,16,0)</f>
        <v>#N/A</v>
      </c>
      <c r="T79" s="241" t="e">
        <f aca="false">S79/2</f>
        <v>#N/A</v>
      </c>
    </row>
    <row r="80" customFormat="false" ht="11.25" hidden="false" customHeight="false" outlineLevel="0" collapsed="false">
      <c r="A80" s="69" t="n">
        <f aca="false">DATE(YEAR(A79),MONTH(A79)+1,1)</f>
        <v>48274</v>
      </c>
      <c r="B80" s="240" t="e">
        <f aca="false">VLOOKUP($A80,[5]CurveFetch!$D$8:$R$1000,2,0)</f>
        <v>#N/A</v>
      </c>
      <c r="C80" s="240" t="e">
        <f aca="false">VLOOKUP($A80,[5]CurveFetch!$D$8:$R$1000,7,0)</f>
        <v>#N/A</v>
      </c>
      <c r="D80" s="240" t="e">
        <f aca="false">VLOOKUP($A80,[5]CurveFetch!$D$8:$R$1000,5,0)</f>
        <v>#N/A</v>
      </c>
      <c r="E80" s="240" t="e">
        <f aca="false">VLOOKUP($A80,[5]CurveFetch!$D$8:$R$1000,4,0)</f>
        <v>#N/A</v>
      </c>
      <c r="F80" s="240" t="e">
        <f aca="false">VLOOKUP($A80,[5]CurveFetch!$D$8:$R$1000,15,0)</f>
        <v>#N/A</v>
      </c>
      <c r="G80" s="240" t="e">
        <f aca="false">VLOOKUP($A80,[5]CurveFetch!$D$8:$R$1000,3,0)</f>
        <v>#N/A</v>
      </c>
      <c r="H80" s="240" t="e">
        <f aca="false">VLOOKUP($A80,[5]CurveFetch!$D$8:$R$1000,9,0)</f>
        <v>#N/A</v>
      </c>
      <c r="I80" s="240" t="e">
        <f aca="false">VLOOKUP($A80,[5]CurveFetch!$D$8:$R$1000,11,0)</f>
        <v>#N/A</v>
      </c>
      <c r="J80" s="240" t="e">
        <f aca="false">VLOOKUP($A80,[5]CurveFetch!$D$8:$R$1000,8,0)</f>
        <v>#N/A</v>
      </c>
      <c r="K80" s="240" t="e">
        <f aca="false">C80-J80</f>
        <v>#N/A</v>
      </c>
      <c r="L80" s="240" t="e">
        <f aca="false">C80-F80</f>
        <v>#N/A</v>
      </c>
      <c r="M80" s="240" t="e">
        <f aca="false">($B80+$C80)*$M$1</f>
        <v>#N/A</v>
      </c>
      <c r="N80" s="69" t="n">
        <f aca="false">DATE(YEAR(N79),MONTH(N79)+1,1)</f>
        <v>48274</v>
      </c>
      <c r="O80" s="240" t="e">
        <f aca="false">VLOOKUP($A80,[5]CurveFetch!$D$8:$V$1000,16,0)</f>
        <v>#N/A</v>
      </c>
      <c r="P80" s="241" t="e">
        <f aca="false">O80/2</f>
        <v>#N/A</v>
      </c>
      <c r="Q80" s="240" t="e">
        <f aca="false">VLOOKUP($A80,[5]CurveFetch!$D$8:$V$1000,16,0)</f>
        <v>#N/A</v>
      </c>
      <c r="R80" s="241" t="e">
        <f aca="false">Q80/2</f>
        <v>#N/A</v>
      </c>
      <c r="S80" s="240" t="e">
        <f aca="false">VLOOKUP($A80,[5]CurveFetch!$D$8:$V$1000,16,0)</f>
        <v>#N/A</v>
      </c>
      <c r="T80" s="241" t="e">
        <f aca="false">S80/2</f>
        <v>#N/A</v>
      </c>
    </row>
    <row r="81" customFormat="false" ht="11.25" hidden="false" customHeight="false" outlineLevel="0" collapsed="false">
      <c r="A81" s="69" t="n">
        <f aca="false">DATE(YEAR(A80),MONTH(A80)+1,1)</f>
        <v>48305</v>
      </c>
      <c r="B81" s="240" t="e">
        <f aca="false">VLOOKUP($A81,[5]CurveFetch!$D$8:$R$1000,2,0)</f>
        <v>#N/A</v>
      </c>
      <c r="C81" s="240" t="e">
        <f aca="false">VLOOKUP($A81,[5]CurveFetch!$D$8:$R$1000,7,0)</f>
        <v>#N/A</v>
      </c>
      <c r="D81" s="240" t="e">
        <f aca="false">VLOOKUP($A81,[5]CurveFetch!$D$8:$R$1000,5,0)</f>
        <v>#N/A</v>
      </c>
      <c r="E81" s="240" t="e">
        <f aca="false">VLOOKUP($A81,[5]CurveFetch!$D$8:$R$1000,4,0)</f>
        <v>#N/A</v>
      </c>
      <c r="F81" s="240" t="e">
        <f aca="false">VLOOKUP($A81,[5]CurveFetch!$D$8:$R$1000,15,0)</f>
        <v>#N/A</v>
      </c>
      <c r="G81" s="240" t="e">
        <f aca="false">VLOOKUP($A81,[5]CurveFetch!$D$8:$R$1000,3,0)</f>
        <v>#N/A</v>
      </c>
      <c r="H81" s="240" t="e">
        <f aca="false">VLOOKUP($A81,[5]CurveFetch!$D$8:$R$1000,9,0)</f>
        <v>#N/A</v>
      </c>
      <c r="I81" s="240" t="e">
        <f aca="false">VLOOKUP($A81,[5]CurveFetch!$D$8:$R$1000,11,0)</f>
        <v>#N/A</v>
      </c>
      <c r="J81" s="240" t="e">
        <f aca="false">VLOOKUP($A81,[5]CurveFetch!$D$8:$R$1000,8,0)</f>
        <v>#N/A</v>
      </c>
      <c r="K81" s="240" t="e">
        <f aca="false">C81-J81</f>
        <v>#N/A</v>
      </c>
      <c r="L81" s="240" t="e">
        <f aca="false">C81-F81</f>
        <v>#N/A</v>
      </c>
      <c r="M81" s="240" t="e">
        <f aca="false">($B81+$C81)*$M$1</f>
        <v>#N/A</v>
      </c>
      <c r="N81" s="69" t="n">
        <f aca="false">DATE(YEAR(N80),MONTH(N80)+1,1)</f>
        <v>48305</v>
      </c>
      <c r="O81" s="240" t="e">
        <f aca="false">VLOOKUP($A81,[5]CurveFetch!$D$8:$V$1000,16,0)</f>
        <v>#N/A</v>
      </c>
      <c r="P81" s="241" t="e">
        <f aca="false">O81/2</f>
        <v>#N/A</v>
      </c>
      <c r="Q81" s="240" t="e">
        <f aca="false">VLOOKUP($A81,[5]CurveFetch!$D$8:$V$1000,16,0)</f>
        <v>#N/A</v>
      </c>
      <c r="R81" s="241" t="e">
        <f aca="false">Q81/2</f>
        <v>#N/A</v>
      </c>
      <c r="S81" s="240" t="e">
        <f aca="false">VLOOKUP($A81,[5]CurveFetch!$D$8:$V$1000,16,0)</f>
        <v>#N/A</v>
      </c>
      <c r="T81" s="241" t="e">
        <f aca="false">S81/2</f>
        <v>#N/A</v>
      </c>
    </row>
    <row r="82" customFormat="false" ht="11.25" hidden="false" customHeight="false" outlineLevel="0" collapsed="false">
      <c r="A82" s="69" t="n">
        <f aca="false">DATE(YEAR(A81),MONTH(A81)+1,1)</f>
        <v>48335</v>
      </c>
      <c r="B82" s="240" t="e">
        <f aca="false">VLOOKUP($A82,[5]CurveFetch!$D$8:$R$1000,2,0)</f>
        <v>#N/A</v>
      </c>
      <c r="C82" s="240" t="e">
        <f aca="false">VLOOKUP($A82,[5]CurveFetch!$D$8:$R$1000,7,0)</f>
        <v>#N/A</v>
      </c>
      <c r="D82" s="240" t="e">
        <f aca="false">VLOOKUP($A82,[5]CurveFetch!$D$8:$R$1000,5,0)</f>
        <v>#N/A</v>
      </c>
      <c r="E82" s="240" t="e">
        <f aca="false">VLOOKUP($A82,[5]CurveFetch!$D$8:$R$1000,4,0)</f>
        <v>#N/A</v>
      </c>
      <c r="F82" s="240" t="e">
        <f aca="false">VLOOKUP($A82,[5]CurveFetch!$D$8:$R$1000,15,0)</f>
        <v>#N/A</v>
      </c>
      <c r="G82" s="240" t="e">
        <f aca="false">VLOOKUP($A82,[5]CurveFetch!$D$8:$R$1000,3,0)</f>
        <v>#N/A</v>
      </c>
      <c r="H82" s="240" t="e">
        <f aca="false">VLOOKUP($A82,[5]CurveFetch!$D$8:$R$1000,9,0)</f>
        <v>#N/A</v>
      </c>
      <c r="I82" s="240" t="e">
        <f aca="false">VLOOKUP($A82,[5]CurveFetch!$D$8:$R$1000,11,0)</f>
        <v>#N/A</v>
      </c>
      <c r="J82" s="240" t="e">
        <f aca="false">VLOOKUP($A82,[5]CurveFetch!$D$8:$R$1000,8,0)</f>
        <v>#N/A</v>
      </c>
      <c r="K82" s="240" t="e">
        <f aca="false">C82-J82</f>
        <v>#N/A</v>
      </c>
      <c r="L82" s="240" t="e">
        <f aca="false">C82-F82</f>
        <v>#N/A</v>
      </c>
      <c r="M82" s="240" t="e">
        <f aca="false">($B82+$C82)*$M$1</f>
        <v>#N/A</v>
      </c>
      <c r="N82" s="69" t="n">
        <f aca="false">DATE(YEAR(N81),MONTH(N81)+1,1)</f>
        <v>48335</v>
      </c>
      <c r="O82" s="240" t="e">
        <f aca="false">VLOOKUP($A82,[5]CurveFetch!$D$8:$V$1000,16,0)</f>
        <v>#N/A</v>
      </c>
      <c r="P82" s="241" t="e">
        <f aca="false">O82/2</f>
        <v>#N/A</v>
      </c>
      <c r="Q82" s="240" t="e">
        <f aca="false">VLOOKUP($A82,[5]CurveFetch!$D$8:$V$1000,16,0)</f>
        <v>#N/A</v>
      </c>
      <c r="R82" s="241" t="e">
        <f aca="false">Q82/2</f>
        <v>#N/A</v>
      </c>
      <c r="S82" s="240" t="e">
        <f aca="false">VLOOKUP($A82,[5]CurveFetch!$D$8:$V$1000,16,0)</f>
        <v>#N/A</v>
      </c>
      <c r="T82" s="241" t="e">
        <f aca="false">S82/2</f>
        <v>#N/A</v>
      </c>
    </row>
    <row r="83" customFormat="false" ht="11.25" hidden="false" customHeight="false" outlineLevel="0" collapsed="false">
      <c r="A83" s="69" t="n">
        <f aca="false">DATE(YEAR(A82),MONTH(A82)+1,1)</f>
        <v>48366</v>
      </c>
      <c r="B83" s="240" t="e">
        <f aca="false">VLOOKUP($A83,[5]CurveFetch!$D$8:$R$1000,2,0)</f>
        <v>#N/A</v>
      </c>
      <c r="C83" s="240" t="e">
        <f aca="false">VLOOKUP($A83,[5]CurveFetch!$D$8:$R$1000,7,0)</f>
        <v>#N/A</v>
      </c>
      <c r="D83" s="240" t="e">
        <f aca="false">VLOOKUP($A83,[5]CurveFetch!$D$8:$R$1000,5,0)</f>
        <v>#N/A</v>
      </c>
      <c r="E83" s="240" t="e">
        <f aca="false">VLOOKUP($A83,[5]CurveFetch!$D$8:$R$1000,4,0)</f>
        <v>#N/A</v>
      </c>
      <c r="F83" s="240" t="e">
        <f aca="false">VLOOKUP($A83,[5]CurveFetch!$D$8:$R$1000,15,0)</f>
        <v>#N/A</v>
      </c>
      <c r="G83" s="240" t="e">
        <f aca="false">VLOOKUP($A83,[5]CurveFetch!$D$8:$R$1000,3,0)</f>
        <v>#N/A</v>
      </c>
      <c r="H83" s="240" t="e">
        <f aca="false">VLOOKUP($A83,[5]CurveFetch!$D$8:$R$1000,9,0)</f>
        <v>#N/A</v>
      </c>
      <c r="I83" s="240" t="e">
        <f aca="false">VLOOKUP($A83,[5]CurveFetch!$D$8:$R$1000,11,0)</f>
        <v>#N/A</v>
      </c>
      <c r="J83" s="240" t="e">
        <f aca="false">VLOOKUP($A83,[5]CurveFetch!$D$8:$R$1000,8,0)</f>
        <v>#N/A</v>
      </c>
      <c r="K83" s="240" t="e">
        <f aca="false">C83-J83</f>
        <v>#N/A</v>
      </c>
      <c r="L83" s="240" t="e">
        <f aca="false">C83-F83</f>
        <v>#N/A</v>
      </c>
      <c r="M83" s="240" t="e">
        <f aca="false">($B83+$C83)*$M$1</f>
        <v>#N/A</v>
      </c>
      <c r="N83" s="69" t="n">
        <f aca="false">DATE(YEAR(N82),MONTH(N82)+1,1)</f>
        <v>48366</v>
      </c>
      <c r="O83" s="240" t="e">
        <f aca="false">VLOOKUP($A83,[5]CurveFetch!$D$8:$V$1000,16,0)</f>
        <v>#N/A</v>
      </c>
      <c r="P83" s="241" t="e">
        <f aca="false">O83/2</f>
        <v>#N/A</v>
      </c>
      <c r="Q83" s="240" t="e">
        <f aca="false">VLOOKUP($A83,[5]CurveFetch!$D$8:$V$1000,16,0)</f>
        <v>#N/A</v>
      </c>
      <c r="R83" s="241" t="e">
        <f aca="false">Q83/2</f>
        <v>#N/A</v>
      </c>
      <c r="S83" s="240" t="e">
        <f aca="false">VLOOKUP($A83,[5]CurveFetch!$D$8:$V$1000,16,0)</f>
        <v>#N/A</v>
      </c>
      <c r="T83" s="241" t="e">
        <f aca="false">S83/2</f>
        <v>#N/A</v>
      </c>
    </row>
    <row r="84" customFormat="false" ht="11.25" hidden="false" customHeight="false" outlineLevel="0" collapsed="false">
      <c r="A84" s="69" t="n">
        <f aca="false">DATE(YEAR(A83),MONTH(A83)+1,1)</f>
        <v>48396</v>
      </c>
      <c r="B84" s="240" t="e">
        <f aca="false">VLOOKUP($A84,[5]CurveFetch!$D$8:$R$1000,2,0)</f>
        <v>#N/A</v>
      </c>
      <c r="C84" s="240" t="e">
        <f aca="false">VLOOKUP($A84,[5]CurveFetch!$D$8:$R$1000,7,0)</f>
        <v>#N/A</v>
      </c>
      <c r="D84" s="240" t="e">
        <f aca="false">VLOOKUP($A84,[5]CurveFetch!$D$8:$R$1000,5,0)</f>
        <v>#N/A</v>
      </c>
      <c r="E84" s="240" t="e">
        <f aca="false">VLOOKUP($A84,[5]CurveFetch!$D$8:$R$1000,4,0)</f>
        <v>#N/A</v>
      </c>
      <c r="F84" s="240" t="e">
        <f aca="false">VLOOKUP($A84,[5]CurveFetch!$D$8:$R$1000,15,0)</f>
        <v>#N/A</v>
      </c>
      <c r="G84" s="240" t="e">
        <f aca="false">VLOOKUP($A84,[5]CurveFetch!$D$8:$R$1000,3,0)</f>
        <v>#N/A</v>
      </c>
      <c r="H84" s="240" t="e">
        <f aca="false">VLOOKUP($A84,[5]CurveFetch!$D$8:$R$1000,9,0)</f>
        <v>#N/A</v>
      </c>
      <c r="I84" s="240" t="e">
        <f aca="false">VLOOKUP($A84,[5]CurveFetch!$D$8:$R$1000,11,0)</f>
        <v>#N/A</v>
      </c>
      <c r="J84" s="240" t="e">
        <f aca="false">VLOOKUP($A84,[5]CurveFetch!$D$8:$R$1000,8,0)</f>
        <v>#N/A</v>
      </c>
      <c r="K84" s="240" t="e">
        <f aca="false">C84-J84</f>
        <v>#N/A</v>
      </c>
      <c r="L84" s="240" t="e">
        <f aca="false">C84-F84</f>
        <v>#N/A</v>
      </c>
      <c r="M84" s="240" t="e">
        <f aca="false">($B84+$C84)*$M$1</f>
        <v>#N/A</v>
      </c>
      <c r="N84" s="69" t="n">
        <f aca="false">DATE(YEAR(N83),MONTH(N83)+1,1)</f>
        <v>48396</v>
      </c>
      <c r="O84" s="240" t="e">
        <f aca="false">VLOOKUP($A84,[5]CurveFetch!$D$8:$V$1000,16,0)</f>
        <v>#N/A</v>
      </c>
      <c r="P84" s="241" t="e">
        <f aca="false">O84/2</f>
        <v>#N/A</v>
      </c>
      <c r="Q84" s="240" t="e">
        <f aca="false">VLOOKUP($A84,[5]CurveFetch!$D$8:$V$1000,16,0)</f>
        <v>#N/A</v>
      </c>
      <c r="R84" s="241" t="e">
        <f aca="false">Q84/2</f>
        <v>#N/A</v>
      </c>
      <c r="S84" s="240" t="e">
        <f aca="false">VLOOKUP($A84,[5]CurveFetch!$D$8:$V$1000,16,0)</f>
        <v>#N/A</v>
      </c>
      <c r="T84" s="241" t="e">
        <f aca="false">S84/2</f>
        <v>#N/A</v>
      </c>
    </row>
    <row r="85" customFormat="false" ht="11.25" hidden="false" customHeight="false" outlineLevel="0" collapsed="false">
      <c r="A85" s="69" t="n">
        <f aca="false">DATE(YEAR(A84),MONTH(A84)+1,1)</f>
        <v>48427</v>
      </c>
      <c r="B85" s="240" t="e">
        <f aca="false">VLOOKUP($A85,[5]CurveFetch!$D$8:$R$1000,2,0)</f>
        <v>#N/A</v>
      </c>
      <c r="C85" s="240" t="e">
        <f aca="false">VLOOKUP($A85,[5]CurveFetch!$D$8:$R$1000,7,0)</f>
        <v>#N/A</v>
      </c>
      <c r="D85" s="240" t="e">
        <f aca="false">VLOOKUP($A85,[5]CurveFetch!$D$8:$R$1000,5,0)</f>
        <v>#N/A</v>
      </c>
      <c r="E85" s="240" t="e">
        <f aca="false">VLOOKUP($A85,[5]CurveFetch!$D$8:$R$1000,4,0)</f>
        <v>#N/A</v>
      </c>
      <c r="F85" s="240" t="e">
        <f aca="false">VLOOKUP($A85,[5]CurveFetch!$D$8:$R$1000,15,0)</f>
        <v>#N/A</v>
      </c>
      <c r="G85" s="240" t="e">
        <f aca="false">VLOOKUP($A85,[5]CurveFetch!$D$8:$R$1000,3,0)</f>
        <v>#N/A</v>
      </c>
      <c r="H85" s="240" t="e">
        <f aca="false">VLOOKUP($A85,[5]CurveFetch!$D$8:$R$1000,9,0)</f>
        <v>#N/A</v>
      </c>
      <c r="I85" s="240" t="e">
        <f aca="false">VLOOKUP($A85,[5]CurveFetch!$D$8:$R$1000,11,0)</f>
        <v>#N/A</v>
      </c>
      <c r="J85" s="240" t="e">
        <f aca="false">VLOOKUP($A85,[5]CurveFetch!$D$8:$R$1000,8,0)</f>
        <v>#N/A</v>
      </c>
      <c r="K85" s="240" t="e">
        <f aca="false">C85-J85</f>
        <v>#N/A</v>
      </c>
      <c r="L85" s="240" t="e">
        <f aca="false">C85-F85</f>
        <v>#N/A</v>
      </c>
      <c r="M85" s="240" t="e">
        <f aca="false">($B85+$C85)*$M$1</f>
        <v>#N/A</v>
      </c>
      <c r="N85" s="69" t="n">
        <f aca="false">DATE(YEAR(N84),MONTH(N84)+1,1)</f>
        <v>48427</v>
      </c>
      <c r="O85" s="240" t="e">
        <f aca="false">VLOOKUP($A85,[5]CurveFetch!$D$8:$V$1000,16,0)</f>
        <v>#N/A</v>
      </c>
      <c r="P85" s="241" t="e">
        <f aca="false">O85/2</f>
        <v>#N/A</v>
      </c>
      <c r="Q85" s="240" t="e">
        <f aca="false">VLOOKUP($A85,[5]CurveFetch!$D$8:$V$1000,16,0)</f>
        <v>#N/A</v>
      </c>
      <c r="R85" s="241" t="e">
        <f aca="false">Q85/2</f>
        <v>#N/A</v>
      </c>
      <c r="S85" s="240" t="e">
        <f aca="false">VLOOKUP($A85,[5]CurveFetch!$D$8:$V$1000,16,0)</f>
        <v>#N/A</v>
      </c>
      <c r="T85" s="241" t="e">
        <f aca="false">S85/2</f>
        <v>#N/A</v>
      </c>
    </row>
    <row r="86" customFormat="false" ht="11.25" hidden="false" customHeight="false" outlineLevel="0" collapsed="false">
      <c r="A86" s="69" t="n">
        <f aca="false">DATE(YEAR(A85),MONTH(A85)+1,1)</f>
        <v>48458</v>
      </c>
      <c r="B86" s="240" t="e">
        <f aca="false">VLOOKUP($A86,[5]CurveFetch!$D$8:$R$1000,2,0)</f>
        <v>#N/A</v>
      </c>
      <c r="C86" s="240" t="e">
        <f aca="false">VLOOKUP($A86,[5]CurveFetch!$D$8:$R$1000,7,0)</f>
        <v>#N/A</v>
      </c>
      <c r="D86" s="240" t="e">
        <f aca="false">VLOOKUP($A86,[5]CurveFetch!$D$8:$R$1000,5,0)</f>
        <v>#N/A</v>
      </c>
      <c r="E86" s="240" t="e">
        <f aca="false">VLOOKUP($A86,[5]CurveFetch!$D$8:$R$1000,4,0)</f>
        <v>#N/A</v>
      </c>
      <c r="F86" s="240" t="e">
        <f aca="false">VLOOKUP($A86,[5]CurveFetch!$D$8:$R$1000,15,0)</f>
        <v>#N/A</v>
      </c>
      <c r="G86" s="240" t="e">
        <f aca="false">VLOOKUP($A86,[5]CurveFetch!$D$8:$R$1000,3,0)</f>
        <v>#N/A</v>
      </c>
      <c r="H86" s="240" t="e">
        <f aca="false">VLOOKUP($A86,[5]CurveFetch!$D$8:$R$1000,9,0)</f>
        <v>#N/A</v>
      </c>
      <c r="I86" s="240" t="e">
        <f aca="false">VLOOKUP($A86,[5]CurveFetch!$D$8:$R$1000,11,0)</f>
        <v>#N/A</v>
      </c>
      <c r="J86" s="240" t="e">
        <f aca="false">VLOOKUP($A86,[5]CurveFetch!$D$8:$R$1000,8,0)</f>
        <v>#N/A</v>
      </c>
      <c r="K86" s="240" t="e">
        <f aca="false">C86-J86</f>
        <v>#N/A</v>
      </c>
      <c r="L86" s="240" t="e">
        <f aca="false">C86-F86</f>
        <v>#N/A</v>
      </c>
      <c r="M86" s="240" t="e">
        <f aca="false">($B86+$C86)*$M$1</f>
        <v>#N/A</v>
      </c>
      <c r="N86" s="69" t="n">
        <f aca="false">DATE(YEAR(N85),MONTH(N85)+1,1)</f>
        <v>48458</v>
      </c>
      <c r="O86" s="240" t="e">
        <f aca="false">VLOOKUP($A86,[5]CurveFetch!$D$8:$V$1000,16,0)</f>
        <v>#N/A</v>
      </c>
      <c r="P86" s="241" t="e">
        <f aca="false">O86/2</f>
        <v>#N/A</v>
      </c>
      <c r="Q86" s="240" t="e">
        <f aca="false">VLOOKUP($A86,[5]CurveFetch!$D$8:$V$1000,16,0)</f>
        <v>#N/A</v>
      </c>
      <c r="R86" s="241" t="e">
        <f aca="false">Q86/2</f>
        <v>#N/A</v>
      </c>
      <c r="S86" s="240" t="e">
        <f aca="false">VLOOKUP($A86,[5]CurveFetch!$D$8:$V$1000,16,0)</f>
        <v>#N/A</v>
      </c>
      <c r="T86" s="241" t="e">
        <f aca="false">S86/2</f>
        <v>#N/A</v>
      </c>
    </row>
    <row r="87" customFormat="false" ht="11.25" hidden="false" customHeight="false" outlineLevel="0" collapsed="false">
      <c r="A87" s="69" t="n">
        <f aca="false">DATE(YEAR(A86),MONTH(A86)+1,1)</f>
        <v>48488</v>
      </c>
      <c r="B87" s="240" t="e">
        <f aca="false">VLOOKUP($A87,[5]CurveFetch!$D$8:$R$1000,2,0)</f>
        <v>#N/A</v>
      </c>
      <c r="C87" s="240" t="e">
        <f aca="false">VLOOKUP($A87,[5]CurveFetch!$D$8:$R$1000,7,0)</f>
        <v>#N/A</v>
      </c>
      <c r="D87" s="240" t="e">
        <f aca="false">VLOOKUP($A87,[5]CurveFetch!$D$8:$R$1000,5,0)</f>
        <v>#N/A</v>
      </c>
      <c r="E87" s="240" t="e">
        <f aca="false">VLOOKUP($A87,[5]CurveFetch!$D$8:$R$1000,4,0)</f>
        <v>#N/A</v>
      </c>
      <c r="F87" s="240" t="e">
        <f aca="false">VLOOKUP($A87,[5]CurveFetch!$D$8:$R$1000,15,0)</f>
        <v>#N/A</v>
      </c>
      <c r="G87" s="240" t="e">
        <f aca="false">VLOOKUP($A87,[5]CurveFetch!$D$8:$R$1000,3,0)</f>
        <v>#N/A</v>
      </c>
      <c r="H87" s="240" t="e">
        <f aca="false">VLOOKUP($A87,[5]CurveFetch!$D$8:$R$1000,9,0)</f>
        <v>#N/A</v>
      </c>
      <c r="I87" s="240" t="e">
        <f aca="false">VLOOKUP($A87,[5]CurveFetch!$D$8:$R$1000,11,0)</f>
        <v>#N/A</v>
      </c>
      <c r="J87" s="240" t="e">
        <f aca="false">VLOOKUP($A87,[5]CurveFetch!$D$8:$R$1000,8,0)</f>
        <v>#N/A</v>
      </c>
      <c r="K87" s="240" t="e">
        <f aca="false">C87-J87</f>
        <v>#N/A</v>
      </c>
      <c r="L87" s="240" t="e">
        <f aca="false">C87-F87</f>
        <v>#N/A</v>
      </c>
      <c r="M87" s="240" t="e">
        <f aca="false">($B87+$C87)*$M$1</f>
        <v>#N/A</v>
      </c>
      <c r="N87" s="69" t="n">
        <f aca="false">DATE(YEAR(N86),MONTH(N86)+1,1)</f>
        <v>48488</v>
      </c>
      <c r="O87" s="240" t="e">
        <f aca="false">VLOOKUP($A87,[5]CurveFetch!$D$8:$V$1000,16,0)</f>
        <v>#N/A</v>
      </c>
      <c r="P87" s="241" t="e">
        <f aca="false">O87/2</f>
        <v>#N/A</v>
      </c>
      <c r="Q87" s="240" t="e">
        <f aca="false">VLOOKUP($A87,[5]CurveFetch!$D$8:$V$1000,16,0)</f>
        <v>#N/A</v>
      </c>
      <c r="R87" s="241" t="e">
        <f aca="false">Q87/2</f>
        <v>#N/A</v>
      </c>
      <c r="S87" s="240" t="e">
        <f aca="false">VLOOKUP($A87,[5]CurveFetch!$D$8:$V$1000,16,0)</f>
        <v>#N/A</v>
      </c>
      <c r="T87" s="241" t="e">
        <f aca="false">S87/2</f>
        <v>#N/A</v>
      </c>
    </row>
    <row r="88" customFormat="false" ht="11.25" hidden="false" customHeight="false" outlineLevel="0" collapsed="false">
      <c r="A88" s="69" t="n">
        <f aca="false">DATE(YEAR(A87),MONTH(A87)+1,1)</f>
        <v>48519</v>
      </c>
      <c r="B88" s="240" t="e">
        <f aca="false">VLOOKUP($A88,[5]CurveFetch!$D$8:$R$1000,2,0)</f>
        <v>#N/A</v>
      </c>
      <c r="C88" s="240" t="e">
        <f aca="false">VLOOKUP($A88,[5]CurveFetch!$D$8:$R$1000,7,0)</f>
        <v>#N/A</v>
      </c>
      <c r="D88" s="240" t="e">
        <f aca="false">VLOOKUP($A88,[5]CurveFetch!$D$8:$R$1000,5,0)</f>
        <v>#N/A</v>
      </c>
      <c r="E88" s="240" t="e">
        <f aca="false">VLOOKUP($A88,[5]CurveFetch!$D$8:$R$1000,4,0)</f>
        <v>#N/A</v>
      </c>
      <c r="F88" s="240" t="e">
        <f aca="false">VLOOKUP($A88,[5]CurveFetch!$D$8:$R$1000,15,0)</f>
        <v>#N/A</v>
      </c>
      <c r="G88" s="240" t="e">
        <f aca="false">VLOOKUP($A88,[5]CurveFetch!$D$8:$R$1000,3,0)</f>
        <v>#N/A</v>
      </c>
      <c r="H88" s="240" t="e">
        <f aca="false">VLOOKUP($A88,[5]CurveFetch!$D$8:$R$1000,9,0)</f>
        <v>#N/A</v>
      </c>
      <c r="I88" s="240" t="e">
        <f aca="false">VLOOKUP($A88,[5]CurveFetch!$D$8:$R$1000,11,0)</f>
        <v>#N/A</v>
      </c>
      <c r="J88" s="240" t="e">
        <f aca="false">VLOOKUP($A88,[5]CurveFetch!$D$8:$R$1000,8,0)</f>
        <v>#N/A</v>
      </c>
      <c r="K88" s="240" t="e">
        <f aca="false">C88-J88</f>
        <v>#N/A</v>
      </c>
      <c r="L88" s="240" t="e">
        <f aca="false">C88-F88</f>
        <v>#N/A</v>
      </c>
      <c r="M88" s="240" t="e">
        <f aca="false">($B88+$C88)*$M$1</f>
        <v>#N/A</v>
      </c>
      <c r="N88" s="69" t="n">
        <f aca="false">DATE(YEAR(N87),MONTH(N87)+1,1)</f>
        <v>48519</v>
      </c>
      <c r="O88" s="240" t="e">
        <f aca="false">VLOOKUP($A88,[5]CurveFetch!$D$8:$V$1000,16,0)</f>
        <v>#N/A</v>
      </c>
      <c r="P88" s="241" t="e">
        <f aca="false">O88/2</f>
        <v>#N/A</v>
      </c>
      <c r="Q88" s="240" t="e">
        <f aca="false">VLOOKUP($A88,[5]CurveFetch!$D$8:$V$1000,16,0)</f>
        <v>#N/A</v>
      </c>
      <c r="R88" s="241" t="e">
        <f aca="false">Q88/2</f>
        <v>#N/A</v>
      </c>
      <c r="S88" s="240" t="e">
        <f aca="false">VLOOKUP($A88,[5]CurveFetch!$D$8:$V$1000,16,0)</f>
        <v>#N/A</v>
      </c>
      <c r="T88" s="241" t="e">
        <f aca="false">S88/2</f>
        <v>#N/A</v>
      </c>
    </row>
    <row r="89" customFormat="false" ht="11.25" hidden="false" customHeight="false" outlineLevel="0" collapsed="false">
      <c r="A89" s="69" t="n">
        <f aca="false">DATE(YEAR(A88),MONTH(A88)+1,1)</f>
        <v>48549</v>
      </c>
      <c r="B89" s="240" t="e">
        <f aca="false">VLOOKUP($A89,[5]CurveFetch!$D$8:$R$1000,2,0)</f>
        <v>#N/A</v>
      </c>
      <c r="C89" s="240" t="e">
        <f aca="false">VLOOKUP($A89,[5]CurveFetch!$D$8:$R$1000,7,0)</f>
        <v>#N/A</v>
      </c>
      <c r="D89" s="240" t="e">
        <f aca="false">VLOOKUP($A89,[5]CurveFetch!$D$8:$R$1000,5,0)</f>
        <v>#N/A</v>
      </c>
      <c r="E89" s="240" t="e">
        <f aca="false">VLOOKUP($A89,[5]CurveFetch!$D$8:$R$1000,4,0)</f>
        <v>#N/A</v>
      </c>
      <c r="F89" s="240" t="e">
        <f aca="false">VLOOKUP($A89,[5]CurveFetch!$D$8:$R$1000,15,0)</f>
        <v>#N/A</v>
      </c>
      <c r="G89" s="240" t="e">
        <f aca="false">VLOOKUP($A89,[5]CurveFetch!$D$8:$R$1000,3,0)</f>
        <v>#N/A</v>
      </c>
      <c r="H89" s="240" t="e">
        <f aca="false">VLOOKUP($A89,[5]CurveFetch!$D$8:$R$1000,9,0)</f>
        <v>#N/A</v>
      </c>
      <c r="I89" s="240" t="e">
        <f aca="false">VLOOKUP($A89,[5]CurveFetch!$D$8:$R$1000,11,0)</f>
        <v>#N/A</v>
      </c>
      <c r="J89" s="240" t="e">
        <f aca="false">VLOOKUP($A89,[5]CurveFetch!$D$8:$R$1000,8,0)</f>
        <v>#N/A</v>
      </c>
      <c r="K89" s="240" t="e">
        <f aca="false">C89-J89</f>
        <v>#N/A</v>
      </c>
      <c r="L89" s="240" t="e">
        <f aca="false">C89-F89</f>
        <v>#N/A</v>
      </c>
      <c r="M89" s="240" t="e">
        <f aca="false">($B89+$C89)*$M$1</f>
        <v>#N/A</v>
      </c>
      <c r="N89" s="69" t="n">
        <f aca="false">DATE(YEAR(N88),MONTH(N88)+1,1)</f>
        <v>48549</v>
      </c>
      <c r="O89" s="240" t="e">
        <f aca="false">VLOOKUP($A89,[5]CurveFetch!$D$8:$V$1000,16,0)</f>
        <v>#N/A</v>
      </c>
      <c r="P89" s="241" t="e">
        <f aca="false">O89/2</f>
        <v>#N/A</v>
      </c>
      <c r="Q89" s="240" t="e">
        <f aca="false">VLOOKUP($A89,[5]CurveFetch!$D$8:$V$1000,16,0)</f>
        <v>#N/A</v>
      </c>
      <c r="R89" s="241" t="e">
        <f aca="false">Q89/2</f>
        <v>#N/A</v>
      </c>
      <c r="S89" s="240" t="e">
        <f aca="false">VLOOKUP($A89,[5]CurveFetch!$D$8:$V$1000,16,0)</f>
        <v>#N/A</v>
      </c>
      <c r="T89" s="241" t="e">
        <f aca="false">S89/2</f>
        <v>#N/A</v>
      </c>
    </row>
    <row r="90" customFormat="false" ht="11.25" hidden="false" customHeight="false" outlineLevel="0" collapsed="false">
      <c r="A90" s="69" t="n">
        <f aca="false">DATE(YEAR(A89),MONTH(A89)+1,1)</f>
        <v>48580</v>
      </c>
      <c r="B90" s="240" t="e">
        <f aca="false">VLOOKUP($A90,[5]CurveFetch!$D$8:$R$1000,2,0)</f>
        <v>#N/A</v>
      </c>
      <c r="C90" s="240" t="e">
        <f aca="false">VLOOKUP($A90,[5]CurveFetch!$D$8:$R$1000,7,0)</f>
        <v>#N/A</v>
      </c>
      <c r="D90" s="240" t="e">
        <f aca="false">VLOOKUP($A90,[5]CurveFetch!$D$8:$R$1000,5,0)</f>
        <v>#N/A</v>
      </c>
      <c r="E90" s="240" t="e">
        <f aca="false">VLOOKUP($A90,[5]CurveFetch!$D$8:$R$1000,4,0)</f>
        <v>#N/A</v>
      </c>
      <c r="F90" s="240" t="e">
        <f aca="false">VLOOKUP($A90,[5]CurveFetch!$D$8:$R$1000,15,0)</f>
        <v>#N/A</v>
      </c>
      <c r="G90" s="240" t="e">
        <f aca="false">VLOOKUP($A90,[5]CurveFetch!$D$8:$R$1000,3,0)</f>
        <v>#N/A</v>
      </c>
      <c r="H90" s="240" t="e">
        <f aca="false">VLOOKUP($A90,[5]CurveFetch!$D$8:$R$1000,9,0)</f>
        <v>#N/A</v>
      </c>
      <c r="I90" s="240" t="e">
        <f aca="false">VLOOKUP($A90,[5]CurveFetch!$D$8:$R$1000,11,0)</f>
        <v>#N/A</v>
      </c>
      <c r="J90" s="240" t="e">
        <f aca="false">VLOOKUP($A90,[5]CurveFetch!$D$8:$R$1000,8,0)</f>
        <v>#N/A</v>
      </c>
      <c r="K90" s="240" t="e">
        <f aca="false">C90-J90</f>
        <v>#N/A</v>
      </c>
      <c r="L90" s="240" t="e">
        <f aca="false">C90-F90</f>
        <v>#N/A</v>
      </c>
      <c r="M90" s="240" t="e">
        <f aca="false">($B90+$C90)*$M$1</f>
        <v>#N/A</v>
      </c>
      <c r="N90" s="69" t="n">
        <f aca="false">DATE(YEAR(N89),MONTH(N89)+1,1)</f>
        <v>48580</v>
      </c>
      <c r="O90" s="240" t="e">
        <f aca="false">VLOOKUP($A90,[5]CurveFetch!$D$8:$V$1000,16,0)</f>
        <v>#N/A</v>
      </c>
      <c r="P90" s="241" t="e">
        <f aca="false">O90/2</f>
        <v>#N/A</v>
      </c>
      <c r="Q90" s="240" t="e">
        <f aca="false">VLOOKUP($A90,[5]CurveFetch!$D$8:$V$1000,16,0)</f>
        <v>#N/A</v>
      </c>
      <c r="R90" s="241" t="e">
        <f aca="false">Q90/2</f>
        <v>#N/A</v>
      </c>
      <c r="S90" s="240" t="e">
        <f aca="false">VLOOKUP($A90,[5]CurveFetch!$D$8:$V$1000,16,0)</f>
        <v>#N/A</v>
      </c>
      <c r="T90" s="241" t="e">
        <f aca="false">S90/2</f>
        <v>#N/A</v>
      </c>
    </row>
    <row r="91" customFormat="false" ht="11.25" hidden="false" customHeight="false" outlineLevel="0" collapsed="false">
      <c r="A91" s="69" t="n">
        <f aca="false">DATE(YEAR(A90),MONTH(A90)+1,1)</f>
        <v>48611</v>
      </c>
      <c r="B91" s="240" t="e">
        <f aca="false">VLOOKUP($A91,[5]CurveFetch!$D$8:$R$1000,2,0)</f>
        <v>#N/A</v>
      </c>
      <c r="C91" s="240" t="e">
        <f aca="false">VLOOKUP($A91,[5]CurveFetch!$D$8:$R$1000,7,0)</f>
        <v>#N/A</v>
      </c>
      <c r="D91" s="240" t="e">
        <f aca="false">VLOOKUP($A91,[5]CurveFetch!$D$8:$R$1000,5,0)</f>
        <v>#N/A</v>
      </c>
      <c r="E91" s="240" t="e">
        <f aca="false">VLOOKUP($A91,[5]CurveFetch!$D$8:$R$1000,4,0)</f>
        <v>#N/A</v>
      </c>
      <c r="F91" s="240" t="e">
        <f aca="false">VLOOKUP($A91,[5]CurveFetch!$D$8:$R$1000,15,0)</f>
        <v>#N/A</v>
      </c>
      <c r="G91" s="240" t="e">
        <f aca="false">VLOOKUP($A91,[5]CurveFetch!$D$8:$R$1000,3,0)</f>
        <v>#N/A</v>
      </c>
      <c r="H91" s="240" t="e">
        <f aca="false">VLOOKUP($A91,[5]CurveFetch!$D$8:$R$1000,9,0)</f>
        <v>#N/A</v>
      </c>
      <c r="I91" s="240" t="e">
        <f aca="false">VLOOKUP($A91,[5]CurveFetch!$D$8:$R$1000,11,0)</f>
        <v>#N/A</v>
      </c>
      <c r="J91" s="240" t="e">
        <f aca="false">VLOOKUP($A91,[5]CurveFetch!$D$8:$R$1000,8,0)</f>
        <v>#N/A</v>
      </c>
      <c r="K91" s="240" t="e">
        <f aca="false">C91-J91</f>
        <v>#N/A</v>
      </c>
      <c r="L91" s="240" t="e">
        <f aca="false">C91-F91</f>
        <v>#N/A</v>
      </c>
      <c r="M91" s="240" t="e">
        <f aca="false">($B91+$C91)*$M$1</f>
        <v>#N/A</v>
      </c>
      <c r="N91" s="69" t="n">
        <f aca="false">DATE(YEAR(N90),MONTH(N90)+1,1)</f>
        <v>48611</v>
      </c>
      <c r="O91" s="240" t="e">
        <f aca="false">VLOOKUP($A91,[5]CurveFetch!$D$8:$V$1000,16,0)</f>
        <v>#N/A</v>
      </c>
      <c r="P91" s="241" t="e">
        <f aca="false">O91/2</f>
        <v>#N/A</v>
      </c>
      <c r="Q91" s="240" t="e">
        <f aca="false">VLOOKUP($A91,[5]CurveFetch!$D$8:$V$1000,16,0)</f>
        <v>#N/A</v>
      </c>
      <c r="R91" s="241" t="e">
        <f aca="false">Q91/2</f>
        <v>#N/A</v>
      </c>
      <c r="S91" s="240" t="e">
        <f aca="false">VLOOKUP($A91,[5]CurveFetch!$D$8:$V$1000,16,0)</f>
        <v>#N/A</v>
      </c>
      <c r="T91" s="241" t="e">
        <f aca="false">S91/2</f>
        <v>#N/A</v>
      </c>
    </row>
    <row r="92" customFormat="false" ht="11.25" hidden="false" customHeight="false" outlineLevel="0" collapsed="false">
      <c r="A92" s="69" t="n">
        <f aca="false">DATE(YEAR(A91),MONTH(A91)+1,1)</f>
        <v>48639</v>
      </c>
      <c r="B92" s="240" t="e">
        <f aca="false">VLOOKUP($A92,[5]CurveFetch!$D$8:$R$1000,2,0)</f>
        <v>#N/A</v>
      </c>
      <c r="C92" s="240" t="e">
        <f aca="false">VLOOKUP($A92,[5]CurveFetch!$D$8:$R$1000,7,0)</f>
        <v>#N/A</v>
      </c>
      <c r="D92" s="240" t="e">
        <f aca="false">VLOOKUP($A92,[5]CurveFetch!$D$8:$R$1000,5,0)</f>
        <v>#N/A</v>
      </c>
      <c r="E92" s="240" t="e">
        <f aca="false">VLOOKUP($A92,[5]CurveFetch!$D$8:$R$1000,4,0)</f>
        <v>#N/A</v>
      </c>
      <c r="F92" s="240" t="e">
        <f aca="false">VLOOKUP($A92,[5]CurveFetch!$D$8:$R$1000,15,0)</f>
        <v>#N/A</v>
      </c>
      <c r="G92" s="240" t="e">
        <f aca="false">VLOOKUP($A92,[5]CurveFetch!$D$8:$R$1000,3,0)</f>
        <v>#N/A</v>
      </c>
      <c r="H92" s="240" t="e">
        <f aca="false">VLOOKUP($A92,[5]CurveFetch!$D$8:$R$1000,9,0)</f>
        <v>#N/A</v>
      </c>
      <c r="I92" s="240" t="e">
        <f aca="false">VLOOKUP($A92,[5]CurveFetch!$D$8:$R$1000,11,0)</f>
        <v>#N/A</v>
      </c>
      <c r="J92" s="240" t="e">
        <f aca="false">VLOOKUP($A92,[5]CurveFetch!$D$8:$R$1000,8,0)</f>
        <v>#N/A</v>
      </c>
      <c r="K92" s="240" t="e">
        <f aca="false">C92-J92</f>
        <v>#N/A</v>
      </c>
      <c r="L92" s="240" t="e">
        <f aca="false">C92-F92</f>
        <v>#N/A</v>
      </c>
      <c r="M92" s="240" t="e">
        <f aca="false">($B92+$C92)*$M$1</f>
        <v>#N/A</v>
      </c>
      <c r="N92" s="69" t="n">
        <f aca="false">DATE(YEAR(N91),MONTH(N91)+1,1)</f>
        <v>48639</v>
      </c>
      <c r="O92" s="240" t="e">
        <f aca="false">VLOOKUP($A92,[5]CurveFetch!$D$8:$V$1000,16,0)</f>
        <v>#N/A</v>
      </c>
      <c r="P92" s="241" t="e">
        <f aca="false">O92/2</f>
        <v>#N/A</v>
      </c>
      <c r="Q92" s="240" t="e">
        <f aca="false">VLOOKUP($A92,[5]CurveFetch!$D$8:$V$1000,16,0)</f>
        <v>#N/A</v>
      </c>
      <c r="R92" s="241" t="e">
        <f aca="false">Q92/2</f>
        <v>#N/A</v>
      </c>
      <c r="S92" s="240" t="e">
        <f aca="false">VLOOKUP($A92,[5]CurveFetch!$D$8:$V$1000,16,0)</f>
        <v>#N/A</v>
      </c>
      <c r="T92" s="241" t="e">
        <f aca="false">S92/2</f>
        <v>#N/A</v>
      </c>
    </row>
    <row r="93" customFormat="false" ht="11.25" hidden="false" customHeight="false" outlineLevel="0" collapsed="false">
      <c r="A93" s="69" t="n">
        <f aca="false">DATE(YEAR(A92),MONTH(A92)+1,1)</f>
        <v>48670</v>
      </c>
      <c r="B93" s="240" t="e">
        <f aca="false">VLOOKUP($A93,[5]CurveFetch!$D$8:$R$1000,2,0)</f>
        <v>#N/A</v>
      </c>
      <c r="C93" s="240" t="e">
        <f aca="false">VLOOKUP($A93,[5]CurveFetch!$D$8:$R$1000,7,0)</f>
        <v>#N/A</v>
      </c>
      <c r="D93" s="240" t="e">
        <f aca="false">VLOOKUP($A93,[5]CurveFetch!$D$8:$R$1000,5,0)</f>
        <v>#N/A</v>
      </c>
      <c r="E93" s="240" t="e">
        <f aca="false">VLOOKUP($A93,[5]CurveFetch!$D$8:$R$1000,4,0)</f>
        <v>#N/A</v>
      </c>
      <c r="F93" s="240" t="e">
        <f aca="false">VLOOKUP($A93,[5]CurveFetch!$D$8:$R$1000,15,0)</f>
        <v>#N/A</v>
      </c>
      <c r="G93" s="240" t="e">
        <f aca="false">VLOOKUP($A93,[5]CurveFetch!$D$8:$R$1000,3,0)</f>
        <v>#N/A</v>
      </c>
      <c r="H93" s="240" t="e">
        <f aca="false">VLOOKUP($A93,[5]CurveFetch!$D$8:$R$1000,9,0)</f>
        <v>#N/A</v>
      </c>
      <c r="I93" s="240" t="e">
        <f aca="false">VLOOKUP($A93,[5]CurveFetch!$D$8:$R$1000,11,0)</f>
        <v>#N/A</v>
      </c>
      <c r="J93" s="240" t="e">
        <f aca="false">VLOOKUP($A93,[5]CurveFetch!$D$8:$R$1000,8,0)</f>
        <v>#N/A</v>
      </c>
      <c r="K93" s="240" t="e">
        <f aca="false">C93-J93</f>
        <v>#N/A</v>
      </c>
      <c r="L93" s="240" t="e">
        <f aca="false">C93-F93</f>
        <v>#N/A</v>
      </c>
      <c r="M93" s="240" t="e">
        <f aca="false">($B93+$C93)*$M$1</f>
        <v>#N/A</v>
      </c>
      <c r="N93" s="69" t="n">
        <f aca="false">DATE(YEAR(N92),MONTH(N92)+1,1)</f>
        <v>48670</v>
      </c>
      <c r="O93" s="240" t="e">
        <f aca="false">VLOOKUP($A93,[5]CurveFetch!$D$8:$V$1000,16,0)</f>
        <v>#N/A</v>
      </c>
      <c r="P93" s="241" t="e">
        <f aca="false">O93/2</f>
        <v>#N/A</v>
      </c>
      <c r="Q93" s="240" t="e">
        <f aca="false">VLOOKUP($A93,[5]CurveFetch!$D$8:$V$1000,16,0)</f>
        <v>#N/A</v>
      </c>
      <c r="R93" s="241" t="e">
        <f aca="false">Q93/2</f>
        <v>#N/A</v>
      </c>
      <c r="S93" s="240" t="e">
        <f aca="false">VLOOKUP($A93,[5]CurveFetch!$D$8:$V$1000,16,0)</f>
        <v>#N/A</v>
      </c>
      <c r="T93" s="241" t="e">
        <f aca="false">S93/2</f>
        <v>#N/A</v>
      </c>
    </row>
    <row r="94" customFormat="false" ht="11.25" hidden="false" customHeight="false" outlineLevel="0" collapsed="false">
      <c r="A94" s="69" t="n">
        <f aca="false">DATE(YEAR(A93),MONTH(A93)+1,1)</f>
        <v>48700</v>
      </c>
      <c r="B94" s="240" t="e">
        <f aca="false">VLOOKUP($A94,[5]CurveFetch!$D$8:$R$1000,2,0)</f>
        <v>#N/A</v>
      </c>
      <c r="C94" s="240" t="e">
        <f aca="false">VLOOKUP($A94,[5]CurveFetch!$D$8:$R$1000,7,0)</f>
        <v>#N/A</v>
      </c>
      <c r="D94" s="240" t="e">
        <f aca="false">VLOOKUP($A94,[5]CurveFetch!$D$8:$R$1000,5,0)</f>
        <v>#N/A</v>
      </c>
      <c r="E94" s="240" t="e">
        <f aca="false">VLOOKUP($A94,[5]CurveFetch!$D$8:$R$1000,4,0)</f>
        <v>#N/A</v>
      </c>
      <c r="F94" s="240" t="e">
        <f aca="false">VLOOKUP($A94,[5]CurveFetch!$D$8:$R$1000,15,0)</f>
        <v>#N/A</v>
      </c>
      <c r="G94" s="240" t="e">
        <f aca="false">VLOOKUP($A94,[5]CurveFetch!$D$8:$R$1000,3,0)</f>
        <v>#N/A</v>
      </c>
      <c r="H94" s="240" t="e">
        <f aca="false">VLOOKUP($A94,[5]CurveFetch!$D$8:$R$1000,9,0)</f>
        <v>#N/A</v>
      </c>
      <c r="I94" s="240" t="e">
        <f aca="false">VLOOKUP($A94,[5]CurveFetch!$D$8:$R$1000,11,0)</f>
        <v>#N/A</v>
      </c>
      <c r="J94" s="240" t="e">
        <f aca="false">VLOOKUP($A94,[5]CurveFetch!$D$8:$R$1000,8,0)</f>
        <v>#N/A</v>
      </c>
      <c r="K94" s="240" t="e">
        <f aca="false">C94-J94</f>
        <v>#N/A</v>
      </c>
      <c r="L94" s="240" t="e">
        <f aca="false">C94-F94</f>
        <v>#N/A</v>
      </c>
      <c r="M94" s="240" t="e">
        <f aca="false">($B94+$C94)*$M$1</f>
        <v>#N/A</v>
      </c>
      <c r="N94" s="69" t="n">
        <f aca="false">DATE(YEAR(N93),MONTH(N93)+1,1)</f>
        <v>48700</v>
      </c>
      <c r="O94" s="240" t="e">
        <f aca="false">VLOOKUP($A94,[5]CurveFetch!$D$8:$V$1000,16,0)</f>
        <v>#N/A</v>
      </c>
      <c r="P94" s="241" t="e">
        <f aca="false">O94/2</f>
        <v>#N/A</v>
      </c>
      <c r="Q94" s="240" t="e">
        <f aca="false">VLOOKUP($A94,[5]CurveFetch!$D$8:$V$1000,16,0)</f>
        <v>#N/A</v>
      </c>
      <c r="R94" s="241" t="e">
        <f aca="false">Q94/2</f>
        <v>#N/A</v>
      </c>
      <c r="S94" s="240" t="e">
        <f aca="false">VLOOKUP($A94,[5]CurveFetch!$D$8:$V$1000,16,0)</f>
        <v>#N/A</v>
      </c>
      <c r="T94" s="241" t="e">
        <f aca="false">S94/2</f>
        <v>#N/A</v>
      </c>
    </row>
    <row r="95" customFormat="false" ht="11.25" hidden="false" customHeight="false" outlineLevel="0" collapsed="false">
      <c r="A95" s="69" t="n">
        <f aca="false">DATE(YEAR(A94),MONTH(A94)+1,1)</f>
        <v>48731</v>
      </c>
      <c r="B95" s="240" t="e">
        <f aca="false">VLOOKUP($A95,[5]CurveFetch!$D$8:$R$1000,2,0)</f>
        <v>#N/A</v>
      </c>
      <c r="C95" s="240" t="e">
        <f aca="false">VLOOKUP($A95,[5]CurveFetch!$D$8:$R$1000,7,0)</f>
        <v>#N/A</v>
      </c>
      <c r="D95" s="240" t="e">
        <f aca="false">VLOOKUP($A95,[5]CurveFetch!$D$8:$R$1000,5,0)</f>
        <v>#N/A</v>
      </c>
      <c r="E95" s="240" t="e">
        <f aca="false">VLOOKUP($A95,[5]CurveFetch!$D$8:$R$1000,4,0)</f>
        <v>#N/A</v>
      </c>
      <c r="F95" s="240" t="e">
        <f aca="false">VLOOKUP($A95,[5]CurveFetch!$D$8:$R$1000,15,0)</f>
        <v>#N/A</v>
      </c>
      <c r="G95" s="240" t="e">
        <f aca="false">VLOOKUP($A95,[5]CurveFetch!$D$8:$R$1000,3,0)</f>
        <v>#N/A</v>
      </c>
      <c r="H95" s="240" t="e">
        <f aca="false">VLOOKUP($A95,[5]CurveFetch!$D$8:$R$1000,9,0)</f>
        <v>#N/A</v>
      </c>
      <c r="I95" s="240" t="e">
        <f aca="false">VLOOKUP($A95,[5]CurveFetch!$D$8:$R$1000,11,0)</f>
        <v>#N/A</v>
      </c>
      <c r="J95" s="240" t="e">
        <f aca="false">VLOOKUP($A95,[5]CurveFetch!$D$8:$R$1000,8,0)</f>
        <v>#N/A</v>
      </c>
      <c r="K95" s="240" t="e">
        <f aca="false">C95-J95</f>
        <v>#N/A</v>
      </c>
      <c r="L95" s="240" t="e">
        <f aca="false">C95-F95</f>
        <v>#N/A</v>
      </c>
      <c r="M95" s="240" t="e">
        <f aca="false">($B95+$C95)*$M$1</f>
        <v>#N/A</v>
      </c>
      <c r="N95" s="69" t="n">
        <f aca="false">DATE(YEAR(N94),MONTH(N94)+1,1)</f>
        <v>48731</v>
      </c>
      <c r="O95" s="240" t="e">
        <f aca="false">VLOOKUP($A95,[5]CurveFetch!$D$8:$V$1000,16,0)</f>
        <v>#N/A</v>
      </c>
      <c r="P95" s="241" t="e">
        <f aca="false">O95/2</f>
        <v>#N/A</v>
      </c>
      <c r="Q95" s="240" t="e">
        <f aca="false">VLOOKUP($A95,[5]CurveFetch!$D$8:$V$1000,16,0)</f>
        <v>#N/A</v>
      </c>
      <c r="R95" s="241" t="e">
        <f aca="false">Q95/2</f>
        <v>#N/A</v>
      </c>
      <c r="S95" s="240" t="e">
        <f aca="false">VLOOKUP($A95,[5]CurveFetch!$D$8:$V$1000,16,0)</f>
        <v>#N/A</v>
      </c>
      <c r="T95" s="241" t="e">
        <f aca="false">S95/2</f>
        <v>#N/A</v>
      </c>
    </row>
    <row r="96" customFormat="false" ht="11.25" hidden="false" customHeight="false" outlineLevel="0" collapsed="false">
      <c r="A96" s="69" t="n">
        <f aca="false">DATE(YEAR(A95),MONTH(A95)+1,1)</f>
        <v>48761</v>
      </c>
      <c r="B96" s="240" t="e">
        <f aca="false">VLOOKUP($A96,[5]CurveFetch!$D$8:$R$1000,2,0)</f>
        <v>#N/A</v>
      </c>
      <c r="C96" s="240" t="e">
        <f aca="false">VLOOKUP($A96,[5]CurveFetch!$D$8:$R$1000,7,0)</f>
        <v>#N/A</v>
      </c>
      <c r="D96" s="240" t="e">
        <f aca="false">VLOOKUP($A96,[5]CurveFetch!$D$8:$R$1000,5,0)</f>
        <v>#N/A</v>
      </c>
      <c r="E96" s="240" t="e">
        <f aca="false">VLOOKUP($A96,[5]CurveFetch!$D$8:$R$1000,4,0)</f>
        <v>#N/A</v>
      </c>
      <c r="F96" s="240" t="e">
        <f aca="false">VLOOKUP($A96,[5]CurveFetch!$D$8:$R$1000,15,0)</f>
        <v>#N/A</v>
      </c>
      <c r="G96" s="240" t="e">
        <f aca="false">VLOOKUP($A96,[5]CurveFetch!$D$8:$R$1000,3,0)</f>
        <v>#N/A</v>
      </c>
      <c r="H96" s="240" t="e">
        <f aca="false">VLOOKUP($A96,[5]CurveFetch!$D$8:$R$1000,9,0)</f>
        <v>#N/A</v>
      </c>
      <c r="I96" s="240" t="e">
        <f aca="false">VLOOKUP($A96,[5]CurveFetch!$D$8:$R$1000,11,0)</f>
        <v>#N/A</v>
      </c>
      <c r="J96" s="240" t="e">
        <f aca="false">VLOOKUP($A96,[5]CurveFetch!$D$8:$R$1000,8,0)</f>
        <v>#N/A</v>
      </c>
      <c r="K96" s="240" t="e">
        <f aca="false">C96-J96</f>
        <v>#N/A</v>
      </c>
      <c r="L96" s="240" t="e">
        <f aca="false">C96-F96</f>
        <v>#N/A</v>
      </c>
      <c r="M96" s="240" t="e">
        <f aca="false">($B96+$C96)*$M$1</f>
        <v>#N/A</v>
      </c>
      <c r="N96" s="69" t="n">
        <f aca="false">DATE(YEAR(N95),MONTH(N95)+1,1)</f>
        <v>48761</v>
      </c>
      <c r="O96" s="240" t="e">
        <f aca="false">VLOOKUP($A96,[5]CurveFetch!$D$8:$V$1000,16,0)</f>
        <v>#N/A</v>
      </c>
      <c r="P96" s="241" t="e">
        <f aca="false">O96/2</f>
        <v>#N/A</v>
      </c>
      <c r="Q96" s="240" t="e">
        <f aca="false">VLOOKUP($A96,[5]CurveFetch!$D$8:$V$1000,16,0)</f>
        <v>#N/A</v>
      </c>
      <c r="R96" s="241" t="e">
        <f aca="false">Q96/2</f>
        <v>#N/A</v>
      </c>
      <c r="S96" s="240" t="e">
        <f aca="false">VLOOKUP($A96,[5]CurveFetch!$D$8:$V$1000,16,0)</f>
        <v>#N/A</v>
      </c>
      <c r="T96" s="241" t="e">
        <f aca="false">S96/2</f>
        <v>#N/A</v>
      </c>
    </row>
    <row r="97" customFormat="false" ht="11.25" hidden="false" customHeight="false" outlineLevel="0" collapsed="false">
      <c r="A97" s="69" t="n">
        <f aca="false">DATE(YEAR(A96),MONTH(A96)+1,1)</f>
        <v>48792</v>
      </c>
      <c r="B97" s="240" t="e">
        <f aca="false">VLOOKUP($A97,[5]CurveFetch!$D$8:$R$1000,2,0)</f>
        <v>#N/A</v>
      </c>
      <c r="C97" s="240" t="e">
        <f aca="false">VLOOKUP($A97,[5]CurveFetch!$D$8:$R$1000,7,0)</f>
        <v>#N/A</v>
      </c>
      <c r="D97" s="240" t="e">
        <f aca="false">VLOOKUP($A97,[5]CurveFetch!$D$8:$R$1000,5,0)</f>
        <v>#N/A</v>
      </c>
      <c r="E97" s="240" t="e">
        <f aca="false">VLOOKUP($A97,[5]CurveFetch!$D$8:$R$1000,4,0)</f>
        <v>#N/A</v>
      </c>
      <c r="F97" s="240" t="e">
        <f aca="false">VLOOKUP($A97,[5]CurveFetch!$D$8:$R$1000,15,0)</f>
        <v>#N/A</v>
      </c>
      <c r="G97" s="240" t="e">
        <f aca="false">VLOOKUP($A97,[5]CurveFetch!$D$8:$R$1000,3,0)</f>
        <v>#N/A</v>
      </c>
      <c r="H97" s="240" t="e">
        <f aca="false">VLOOKUP($A97,[5]CurveFetch!$D$8:$R$1000,9,0)</f>
        <v>#N/A</v>
      </c>
      <c r="I97" s="240" t="e">
        <f aca="false">VLOOKUP($A97,[5]CurveFetch!$D$8:$R$1000,11,0)</f>
        <v>#N/A</v>
      </c>
      <c r="J97" s="240" t="e">
        <f aca="false">VLOOKUP($A97,[5]CurveFetch!$D$8:$R$1000,8,0)</f>
        <v>#N/A</v>
      </c>
      <c r="K97" s="240" t="e">
        <f aca="false">C97-J97</f>
        <v>#N/A</v>
      </c>
      <c r="L97" s="240" t="e">
        <f aca="false">C97-F97</f>
        <v>#N/A</v>
      </c>
      <c r="M97" s="240" t="e">
        <f aca="false">($B97+$C97)*$M$1</f>
        <v>#N/A</v>
      </c>
      <c r="N97" s="69" t="n">
        <f aca="false">DATE(YEAR(N96),MONTH(N96)+1,1)</f>
        <v>48792</v>
      </c>
      <c r="O97" s="240" t="e">
        <f aca="false">VLOOKUP($A97,[5]CurveFetch!$D$8:$V$1000,16,0)</f>
        <v>#N/A</v>
      </c>
      <c r="P97" s="241" t="e">
        <f aca="false">O97/2</f>
        <v>#N/A</v>
      </c>
      <c r="Q97" s="240" t="e">
        <f aca="false">VLOOKUP($A97,[5]CurveFetch!$D$8:$V$1000,16,0)</f>
        <v>#N/A</v>
      </c>
      <c r="R97" s="241" t="e">
        <f aca="false">Q97/2</f>
        <v>#N/A</v>
      </c>
      <c r="S97" s="240" t="e">
        <f aca="false">VLOOKUP($A97,[5]CurveFetch!$D$8:$V$1000,16,0)</f>
        <v>#N/A</v>
      </c>
      <c r="T97" s="241" t="e">
        <f aca="false">S97/2</f>
        <v>#N/A</v>
      </c>
    </row>
    <row r="98" customFormat="false" ht="11.25" hidden="false" customHeight="false" outlineLevel="0" collapsed="false">
      <c r="A98" s="69" t="n">
        <f aca="false">DATE(YEAR(A97),MONTH(A97)+1,1)</f>
        <v>48823</v>
      </c>
      <c r="B98" s="240" t="e">
        <f aca="false">VLOOKUP($A98,[5]CurveFetch!$D$8:$R$1000,2,0)</f>
        <v>#N/A</v>
      </c>
      <c r="C98" s="240" t="e">
        <f aca="false">VLOOKUP($A98,[5]CurveFetch!$D$8:$R$1000,7,0)</f>
        <v>#N/A</v>
      </c>
      <c r="D98" s="240" t="e">
        <f aca="false">VLOOKUP($A98,[5]CurveFetch!$D$8:$R$1000,5,0)</f>
        <v>#N/A</v>
      </c>
      <c r="E98" s="240" t="e">
        <f aca="false">VLOOKUP($A98,[5]CurveFetch!$D$8:$R$1000,4,0)</f>
        <v>#N/A</v>
      </c>
      <c r="F98" s="240" t="e">
        <f aca="false">VLOOKUP($A98,[5]CurveFetch!$D$8:$R$1000,15,0)</f>
        <v>#N/A</v>
      </c>
      <c r="G98" s="240" t="e">
        <f aca="false">VLOOKUP($A98,[5]CurveFetch!$D$8:$R$1000,3,0)</f>
        <v>#N/A</v>
      </c>
      <c r="H98" s="240" t="e">
        <f aca="false">VLOOKUP($A98,[5]CurveFetch!$D$8:$R$1000,9,0)</f>
        <v>#N/A</v>
      </c>
      <c r="I98" s="240" t="e">
        <f aca="false">VLOOKUP($A98,[5]CurveFetch!$D$8:$R$1000,11,0)</f>
        <v>#N/A</v>
      </c>
      <c r="J98" s="240" t="e">
        <f aca="false">VLOOKUP($A98,[5]CurveFetch!$D$8:$R$1000,8,0)</f>
        <v>#N/A</v>
      </c>
      <c r="K98" s="240" t="e">
        <f aca="false">C98-J98</f>
        <v>#N/A</v>
      </c>
      <c r="L98" s="240" t="e">
        <f aca="false">C98-F98</f>
        <v>#N/A</v>
      </c>
      <c r="M98" s="240" t="e">
        <f aca="false">($B98+$C98)*$M$1</f>
        <v>#N/A</v>
      </c>
      <c r="N98" s="69" t="n">
        <f aca="false">DATE(YEAR(N97),MONTH(N97)+1,1)</f>
        <v>48823</v>
      </c>
      <c r="O98" s="240" t="e">
        <f aca="false">VLOOKUP($A98,[5]CurveFetch!$D$8:$V$1000,16,0)</f>
        <v>#N/A</v>
      </c>
      <c r="P98" s="241" t="e">
        <f aca="false">O98/2</f>
        <v>#N/A</v>
      </c>
      <c r="Q98" s="240" t="e">
        <f aca="false">VLOOKUP($A98,[5]CurveFetch!$D$8:$V$1000,16,0)</f>
        <v>#N/A</v>
      </c>
      <c r="R98" s="241" t="e">
        <f aca="false">Q98/2</f>
        <v>#N/A</v>
      </c>
      <c r="S98" s="240" t="e">
        <f aca="false">VLOOKUP($A98,[5]CurveFetch!$D$8:$V$1000,16,0)</f>
        <v>#N/A</v>
      </c>
      <c r="T98" s="241" t="e">
        <f aca="false">S98/2</f>
        <v>#N/A</v>
      </c>
    </row>
    <row r="99" customFormat="false" ht="11.25" hidden="false" customHeight="false" outlineLevel="0" collapsed="false">
      <c r="A99" s="69" t="n">
        <f aca="false">DATE(YEAR(A98),MONTH(A98)+1,1)</f>
        <v>48853</v>
      </c>
      <c r="B99" s="240" t="e">
        <f aca="false">VLOOKUP($A99,[5]CurveFetch!$D$8:$R$1000,2,0)</f>
        <v>#N/A</v>
      </c>
      <c r="C99" s="240" t="e">
        <f aca="false">VLOOKUP($A99,[5]CurveFetch!$D$8:$R$1000,7,0)</f>
        <v>#N/A</v>
      </c>
      <c r="D99" s="240" t="e">
        <f aca="false">VLOOKUP($A99,[5]CurveFetch!$D$8:$R$1000,5,0)</f>
        <v>#N/A</v>
      </c>
      <c r="E99" s="240" t="e">
        <f aca="false">VLOOKUP($A99,[5]CurveFetch!$D$8:$R$1000,4,0)</f>
        <v>#N/A</v>
      </c>
      <c r="F99" s="240" t="e">
        <f aca="false">VLOOKUP($A99,[5]CurveFetch!$D$8:$R$1000,15,0)</f>
        <v>#N/A</v>
      </c>
      <c r="G99" s="240" t="e">
        <f aca="false">VLOOKUP($A99,[5]CurveFetch!$D$8:$R$1000,3,0)</f>
        <v>#N/A</v>
      </c>
      <c r="H99" s="240" t="e">
        <f aca="false">VLOOKUP($A99,[5]CurveFetch!$D$8:$R$1000,9,0)</f>
        <v>#N/A</v>
      </c>
      <c r="I99" s="240" t="e">
        <f aca="false">VLOOKUP($A99,[5]CurveFetch!$D$8:$R$1000,11,0)</f>
        <v>#N/A</v>
      </c>
      <c r="J99" s="240" t="e">
        <f aca="false">VLOOKUP($A99,[5]CurveFetch!$D$8:$R$1000,8,0)</f>
        <v>#N/A</v>
      </c>
      <c r="K99" s="240" t="e">
        <f aca="false">C99-J99</f>
        <v>#N/A</v>
      </c>
      <c r="L99" s="240" t="e">
        <f aca="false">C99-F99</f>
        <v>#N/A</v>
      </c>
      <c r="M99" s="240" t="e">
        <f aca="false">($B99+$C99)*$M$1</f>
        <v>#N/A</v>
      </c>
      <c r="N99" s="69" t="n">
        <f aca="false">DATE(YEAR(N98),MONTH(N98)+1,1)</f>
        <v>48853</v>
      </c>
      <c r="O99" s="240" t="e">
        <f aca="false">VLOOKUP($A99,[5]CurveFetch!$D$8:$V$1000,16,0)</f>
        <v>#N/A</v>
      </c>
      <c r="P99" s="241" t="e">
        <f aca="false">O99/2</f>
        <v>#N/A</v>
      </c>
      <c r="Q99" s="240" t="e">
        <f aca="false">VLOOKUP($A99,[5]CurveFetch!$D$8:$V$1000,16,0)</f>
        <v>#N/A</v>
      </c>
      <c r="R99" s="241" t="e">
        <f aca="false">Q99/2</f>
        <v>#N/A</v>
      </c>
      <c r="S99" s="240" t="e">
        <f aca="false">VLOOKUP($A99,[5]CurveFetch!$D$8:$V$1000,16,0)</f>
        <v>#N/A</v>
      </c>
      <c r="T99" s="241" t="e">
        <f aca="false">S99/2</f>
        <v>#N/A</v>
      </c>
    </row>
    <row r="100" customFormat="false" ht="11.25" hidden="false" customHeight="false" outlineLevel="0" collapsed="false">
      <c r="A100" s="69" t="n">
        <f aca="false">DATE(YEAR(A99),MONTH(A99)+1,1)</f>
        <v>48884</v>
      </c>
      <c r="B100" s="240" t="e">
        <f aca="false">VLOOKUP($A100,[5]CurveFetch!$D$8:$R$1000,2,0)</f>
        <v>#N/A</v>
      </c>
      <c r="C100" s="240" t="e">
        <f aca="false">VLOOKUP($A100,[5]CurveFetch!$D$8:$R$1000,7,0)</f>
        <v>#N/A</v>
      </c>
      <c r="D100" s="240" t="e">
        <f aca="false">VLOOKUP($A100,[5]CurveFetch!$D$8:$R$1000,5,0)</f>
        <v>#N/A</v>
      </c>
      <c r="E100" s="240" t="e">
        <f aca="false">VLOOKUP($A100,[5]CurveFetch!$D$8:$R$1000,4,0)</f>
        <v>#N/A</v>
      </c>
      <c r="F100" s="240" t="e">
        <f aca="false">VLOOKUP($A100,[5]CurveFetch!$D$8:$R$1000,15,0)</f>
        <v>#N/A</v>
      </c>
      <c r="G100" s="240" t="e">
        <f aca="false">VLOOKUP($A100,[5]CurveFetch!$D$8:$R$1000,3,0)</f>
        <v>#N/A</v>
      </c>
      <c r="H100" s="240" t="e">
        <f aca="false">VLOOKUP($A100,[5]CurveFetch!$D$8:$R$1000,9,0)</f>
        <v>#N/A</v>
      </c>
      <c r="I100" s="240" t="e">
        <f aca="false">VLOOKUP($A100,[5]CurveFetch!$D$8:$R$1000,11,0)</f>
        <v>#N/A</v>
      </c>
      <c r="J100" s="240" t="e">
        <f aca="false">VLOOKUP($A100,[5]CurveFetch!$D$8:$R$1000,8,0)</f>
        <v>#N/A</v>
      </c>
      <c r="K100" s="240" t="e">
        <f aca="false">C100-J100</f>
        <v>#N/A</v>
      </c>
      <c r="L100" s="240" t="e">
        <f aca="false">C100-F100</f>
        <v>#N/A</v>
      </c>
      <c r="M100" s="240" t="e">
        <f aca="false">($B100+$C100)*$M$1</f>
        <v>#N/A</v>
      </c>
      <c r="N100" s="69" t="n">
        <f aca="false">DATE(YEAR(N99),MONTH(N99)+1,1)</f>
        <v>48884</v>
      </c>
      <c r="O100" s="240" t="e">
        <f aca="false">VLOOKUP($A100,[5]CurveFetch!$D$8:$V$1000,16,0)</f>
        <v>#N/A</v>
      </c>
      <c r="P100" s="241" t="e">
        <f aca="false">O100/2</f>
        <v>#N/A</v>
      </c>
      <c r="Q100" s="240" t="e">
        <f aca="false">VLOOKUP($A100,[5]CurveFetch!$D$8:$V$1000,16,0)</f>
        <v>#N/A</v>
      </c>
      <c r="R100" s="241" t="e">
        <f aca="false">Q100/2</f>
        <v>#N/A</v>
      </c>
      <c r="S100" s="240" t="e">
        <f aca="false">VLOOKUP($A100,[5]CurveFetch!$D$8:$V$1000,16,0)</f>
        <v>#N/A</v>
      </c>
      <c r="T100" s="241" t="e">
        <f aca="false">S100/2</f>
        <v>#N/A</v>
      </c>
    </row>
    <row r="101" customFormat="false" ht="11.25" hidden="false" customHeight="false" outlineLevel="0" collapsed="false">
      <c r="A101" s="69" t="n">
        <f aca="false">DATE(YEAR(A100),MONTH(A100)+1,1)</f>
        <v>48914</v>
      </c>
      <c r="B101" s="240" t="e">
        <f aca="false">VLOOKUP($A101,[5]CurveFetch!$D$8:$R$1000,2,0)</f>
        <v>#N/A</v>
      </c>
      <c r="C101" s="240" t="e">
        <f aca="false">VLOOKUP($A101,[5]CurveFetch!$D$8:$R$1000,7,0)</f>
        <v>#N/A</v>
      </c>
      <c r="D101" s="240" t="e">
        <f aca="false">VLOOKUP($A101,[5]CurveFetch!$D$8:$R$1000,5,0)</f>
        <v>#N/A</v>
      </c>
      <c r="E101" s="240" t="e">
        <f aca="false">VLOOKUP($A101,[5]CurveFetch!$D$8:$R$1000,4,0)</f>
        <v>#N/A</v>
      </c>
      <c r="F101" s="240" t="e">
        <f aca="false">VLOOKUP($A101,[5]CurveFetch!$D$8:$R$1000,15,0)</f>
        <v>#N/A</v>
      </c>
      <c r="G101" s="240" t="e">
        <f aca="false">VLOOKUP($A101,[5]CurveFetch!$D$8:$R$1000,3,0)</f>
        <v>#N/A</v>
      </c>
      <c r="H101" s="240" t="e">
        <f aca="false">VLOOKUP($A101,[5]CurveFetch!$D$8:$R$1000,9,0)</f>
        <v>#N/A</v>
      </c>
      <c r="I101" s="240" t="e">
        <f aca="false">VLOOKUP($A101,[5]CurveFetch!$D$8:$R$1000,11,0)</f>
        <v>#N/A</v>
      </c>
      <c r="J101" s="240" t="e">
        <f aca="false">VLOOKUP($A101,[5]CurveFetch!$D$8:$R$1000,8,0)</f>
        <v>#N/A</v>
      </c>
      <c r="K101" s="240" t="e">
        <f aca="false">C101-J101</f>
        <v>#N/A</v>
      </c>
      <c r="L101" s="240" t="e">
        <f aca="false">C101-F101</f>
        <v>#N/A</v>
      </c>
      <c r="M101" s="240" t="e">
        <f aca="false">($B101+$C101)*$M$1</f>
        <v>#N/A</v>
      </c>
      <c r="N101" s="69" t="n">
        <f aca="false">DATE(YEAR(N100),MONTH(N100)+1,1)</f>
        <v>48914</v>
      </c>
      <c r="O101" s="240" t="e">
        <f aca="false">VLOOKUP($A101,[5]CurveFetch!$D$8:$V$1000,16,0)</f>
        <v>#N/A</v>
      </c>
      <c r="P101" s="241" t="e">
        <f aca="false">O101/2</f>
        <v>#N/A</v>
      </c>
      <c r="Q101" s="240" t="e">
        <f aca="false">VLOOKUP($A101,[5]CurveFetch!$D$8:$V$1000,16,0)</f>
        <v>#N/A</v>
      </c>
      <c r="R101" s="241" t="e">
        <f aca="false">Q101/2</f>
        <v>#N/A</v>
      </c>
      <c r="S101" s="240" t="e">
        <f aca="false">VLOOKUP($A101,[5]CurveFetch!$D$8:$V$1000,16,0)</f>
        <v>#N/A</v>
      </c>
      <c r="T101" s="241" t="e">
        <f aca="false">S101/2</f>
        <v>#N/A</v>
      </c>
    </row>
    <row r="102" customFormat="false" ht="11.25" hidden="false" customHeight="false" outlineLevel="0" collapsed="false">
      <c r="A102" s="69" t="n">
        <f aca="false">DATE(YEAR(A101),MONTH(A101)+1,1)</f>
        <v>48945</v>
      </c>
      <c r="B102" s="240" t="e">
        <f aca="false">VLOOKUP($A102,[5]CurveFetch!$D$8:$R$1000,2,0)</f>
        <v>#N/A</v>
      </c>
      <c r="C102" s="240" t="e">
        <f aca="false">VLOOKUP($A102,[5]CurveFetch!$D$8:$R$1000,7,0)</f>
        <v>#N/A</v>
      </c>
      <c r="D102" s="240" t="e">
        <f aca="false">VLOOKUP($A102,[5]CurveFetch!$D$8:$R$1000,5,0)</f>
        <v>#N/A</v>
      </c>
      <c r="E102" s="240" t="e">
        <f aca="false">VLOOKUP($A102,[5]CurveFetch!$D$8:$R$1000,4,0)</f>
        <v>#N/A</v>
      </c>
      <c r="F102" s="240" t="e">
        <f aca="false">VLOOKUP($A102,[5]CurveFetch!$D$8:$R$1000,15,0)</f>
        <v>#N/A</v>
      </c>
      <c r="G102" s="240" t="e">
        <f aca="false">VLOOKUP($A102,[5]CurveFetch!$D$8:$R$1000,3,0)</f>
        <v>#N/A</v>
      </c>
      <c r="H102" s="240" t="e">
        <f aca="false">VLOOKUP($A102,[5]CurveFetch!$D$8:$R$1000,9,0)</f>
        <v>#N/A</v>
      </c>
      <c r="I102" s="240" t="e">
        <f aca="false">VLOOKUP($A102,[5]CurveFetch!$D$8:$R$1000,11,0)</f>
        <v>#N/A</v>
      </c>
      <c r="J102" s="240" t="e">
        <f aca="false">VLOOKUP($A102,[5]CurveFetch!$D$8:$R$1000,8,0)</f>
        <v>#N/A</v>
      </c>
      <c r="K102" s="240" t="e">
        <f aca="false">C102-J102</f>
        <v>#N/A</v>
      </c>
      <c r="L102" s="240" t="e">
        <f aca="false">C102-F102</f>
        <v>#N/A</v>
      </c>
      <c r="M102" s="240" t="e">
        <f aca="false">($B102+$C102)*$M$1</f>
        <v>#N/A</v>
      </c>
      <c r="N102" s="69" t="n">
        <f aca="false">DATE(YEAR(N101),MONTH(N101)+1,1)</f>
        <v>48945</v>
      </c>
      <c r="O102" s="240" t="e">
        <f aca="false">VLOOKUP($A102,[5]CurveFetch!$D$8:$V$1000,16,0)</f>
        <v>#N/A</v>
      </c>
      <c r="P102" s="241" t="e">
        <f aca="false">O102/2</f>
        <v>#N/A</v>
      </c>
      <c r="Q102" s="240" t="e">
        <f aca="false">VLOOKUP($A102,[5]CurveFetch!$D$8:$V$1000,16,0)</f>
        <v>#N/A</v>
      </c>
      <c r="R102" s="241" t="e">
        <f aca="false">Q102/2</f>
        <v>#N/A</v>
      </c>
      <c r="S102" s="240" t="e">
        <f aca="false">VLOOKUP($A102,[5]CurveFetch!$D$8:$V$1000,16,0)</f>
        <v>#N/A</v>
      </c>
      <c r="T102" s="241" t="e">
        <f aca="false">S102/2</f>
        <v>#N/A</v>
      </c>
    </row>
    <row r="103" customFormat="false" ht="11.25" hidden="false" customHeight="false" outlineLevel="0" collapsed="false">
      <c r="A103" s="69" t="n">
        <f aca="false">DATE(YEAR(A102),MONTH(A102)+1,1)</f>
        <v>48976</v>
      </c>
      <c r="B103" s="240" t="e">
        <f aca="false">VLOOKUP($A103,[5]CurveFetch!$D$8:$R$1000,2,0)</f>
        <v>#N/A</v>
      </c>
      <c r="C103" s="240" t="e">
        <f aca="false">VLOOKUP($A103,[5]CurveFetch!$D$8:$R$1000,7,0)</f>
        <v>#N/A</v>
      </c>
      <c r="D103" s="240" t="e">
        <f aca="false">VLOOKUP($A103,[5]CurveFetch!$D$8:$R$1000,5,0)</f>
        <v>#N/A</v>
      </c>
      <c r="E103" s="240" t="e">
        <f aca="false">VLOOKUP($A103,[5]CurveFetch!$D$8:$R$1000,4,0)</f>
        <v>#N/A</v>
      </c>
      <c r="F103" s="240" t="e">
        <f aca="false">VLOOKUP($A103,[5]CurveFetch!$D$8:$R$1000,15,0)</f>
        <v>#N/A</v>
      </c>
      <c r="G103" s="240" t="e">
        <f aca="false">VLOOKUP($A103,[5]CurveFetch!$D$8:$R$1000,3,0)</f>
        <v>#N/A</v>
      </c>
      <c r="H103" s="240" t="e">
        <f aca="false">VLOOKUP($A103,[5]CurveFetch!$D$8:$R$1000,9,0)</f>
        <v>#N/A</v>
      </c>
      <c r="I103" s="240" t="e">
        <f aca="false">VLOOKUP($A103,[5]CurveFetch!$D$8:$R$1000,11,0)</f>
        <v>#N/A</v>
      </c>
      <c r="J103" s="240" t="e">
        <f aca="false">VLOOKUP($A103,[5]CurveFetch!$D$8:$R$1000,8,0)</f>
        <v>#N/A</v>
      </c>
      <c r="K103" s="240" t="e">
        <f aca="false">C103-J103</f>
        <v>#N/A</v>
      </c>
      <c r="L103" s="240" t="e">
        <f aca="false">C103-F103</f>
        <v>#N/A</v>
      </c>
      <c r="M103" s="240" t="e">
        <f aca="false">($B103+$C103)*$M$1</f>
        <v>#N/A</v>
      </c>
      <c r="N103" s="69" t="n">
        <f aca="false">DATE(YEAR(N102),MONTH(N102)+1,1)</f>
        <v>48976</v>
      </c>
      <c r="O103" s="240" t="e">
        <f aca="false">VLOOKUP($A103,[5]CurveFetch!$D$8:$V$1000,16,0)</f>
        <v>#N/A</v>
      </c>
      <c r="P103" s="241" t="e">
        <f aca="false">O103/2</f>
        <v>#N/A</v>
      </c>
      <c r="Q103" s="240" t="e">
        <f aca="false">VLOOKUP($A103,[5]CurveFetch!$D$8:$V$1000,16,0)</f>
        <v>#N/A</v>
      </c>
      <c r="R103" s="241" t="e">
        <f aca="false">Q103/2</f>
        <v>#N/A</v>
      </c>
      <c r="S103" s="240" t="e">
        <f aca="false">VLOOKUP($A103,[5]CurveFetch!$D$8:$V$1000,16,0)</f>
        <v>#N/A</v>
      </c>
      <c r="T103" s="241" t="e">
        <f aca="false">S103/2</f>
        <v>#N/A</v>
      </c>
    </row>
    <row r="104" customFormat="false" ht="11.25" hidden="false" customHeight="false" outlineLevel="0" collapsed="false">
      <c r="A104" s="69" t="n">
        <f aca="false">DATE(YEAR(A103),MONTH(A103)+1,1)</f>
        <v>49004</v>
      </c>
      <c r="B104" s="240" t="e">
        <f aca="false">VLOOKUP($A104,[5]CurveFetch!$D$8:$R$1000,2,0)</f>
        <v>#N/A</v>
      </c>
      <c r="C104" s="240" t="e">
        <f aca="false">VLOOKUP($A104,[5]CurveFetch!$D$8:$R$1000,7,0)</f>
        <v>#N/A</v>
      </c>
      <c r="D104" s="240" t="e">
        <f aca="false">VLOOKUP($A104,[5]CurveFetch!$D$8:$R$1000,5,0)</f>
        <v>#N/A</v>
      </c>
      <c r="E104" s="240" t="e">
        <f aca="false">VLOOKUP($A104,[5]CurveFetch!$D$8:$R$1000,4,0)</f>
        <v>#N/A</v>
      </c>
      <c r="F104" s="240" t="e">
        <f aca="false">VLOOKUP($A104,[5]CurveFetch!$D$8:$R$1000,15,0)</f>
        <v>#N/A</v>
      </c>
      <c r="G104" s="240" t="e">
        <f aca="false">VLOOKUP($A104,[5]CurveFetch!$D$8:$R$1000,3,0)</f>
        <v>#N/A</v>
      </c>
      <c r="H104" s="240" t="e">
        <f aca="false">VLOOKUP($A104,[5]CurveFetch!$D$8:$R$1000,9,0)</f>
        <v>#N/A</v>
      </c>
      <c r="I104" s="240" t="e">
        <f aca="false">VLOOKUP($A104,[5]CurveFetch!$D$8:$R$1000,11,0)</f>
        <v>#N/A</v>
      </c>
      <c r="J104" s="240" t="e">
        <f aca="false">VLOOKUP($A104,[5]CurveFetch!$D$8:$R$1000,8,0)</f>
        <v>#N/A</v>
      </c>
      <c r="K104" s="240" t="e">
        <f aca="false">C104-J104</f>
        <v>#N/A</v>
      </c>
      <c r="L104" s="240" t="e">
        <f aca="false">C104-F104</f>
        <v>#N/A</v>
      </c>
      <c r="M104" s="240" t="e">
        <f aca="false">($B104+$C104)*$M$1</f>
        <v>#N/A</v>
      </c>
      <c r="N104" s="69" t="n">
        <f aca="false">DATE(YEAR(N103),MONTH(N103)+1,1)</f>
        <v>49004</v>
      </c>
      <c r="O104" s="240" t="e">
        <f aca="false">VLOOKUP($A104,[5]CurveFetch!$D$8:$V$1000,16,0)</f>
        <v>#N/A</v>
      </c>
      <c r="P104" s="241" t="e">
        <f aca="false">O104/2</f>
        <v>#N/A</v>
      </c>
      <c r="Q104" s="240" t="e">
        <f aca="false">VLOOKUP($A104,[5]CurveFetch!$D$8:$V$1000,16,0)</f>
        <v>#N/A</v>
      </c>
      <c r="R104" s="241" t="e">
        <f aca="false">Q104/2</f>
        <v>#N/A</v>
      </c>
      <c r="S104" s="240" t="e">
        <f aca="false">VLOOKUP($A104,[5]CurveFetch!$D$8:$V$1000,16,0)</f>
        <v>#N/A</v>
      </c>
      <c r="T104" s="241" t="e">
        <f aca="false">S104/2</f>
        <v>#N/A</v>
      </c>
    </row>
    <row r="105" customFormat="false" ht="11.25" hidden="false" customHeight="false" outlineLevel="0" collapsed="false">
      <c r="A105" s="69" t="n">
        <f aca="false">DATE(YEAR(A104),MONTH(A104)+1,1)</f>
        <v>49035</v>
      </c>
      <c r="B105" s="240" t="e">
        <f aca="false">VLOOKUP($A105,[5]CurveFetch!$D$8:$R$1000,2,0)</f>
        <v>#N/A</v>
      </c>
      <c r="C105" s="240" t="e">
        <f aca="false">VLOOKUP($A105,[5]CurveFetch!$D$8:$R$1000,7,0)</f>
        <v>#N/A</v>
      </c>
      <c r="D105" s="240" t="e">
        <f aca="false">VLOOKUP($A105,[5]CurveFetch!$D$8:$R$1000,5,0)</f>
        <v>#N/A</v>
      </c>
      <c r="E105" s="240" t="e">
        <f aca="false">VLOOKUP($A105,[5]CurveFetch!$D$8:$R$1000,4,0)</f>
        <v>#N/A</v>
      </c>
      <c r="F105" s="240" t="e">
        <f aca="false">VLOOKUP($A105,[5]CurveFetch!$D$8:$R$1000,15,0)</f>
        <v>#N/A</v>
      </c>
      <c r="G105" s="240" t="e">
        <f aca="false">VLOOKUP($A105,[5]CurveFetch!$D$8:$R$1000,3,0)</f>
        <v>#N/A</v>
      </c>
      <c r="H105" s="240" t="e">
        <f aca="false">VLOOKUP($A105,[5]CurveFetch!$D$8:$R$1000,9,0)</f>
        <v>#N/A</v>
      </c>
      <c r="I105" s="240" t="e">
        <f aca="false">VLOOKUP($A105,[5]CurveFetch!$D$8:$R$1000,11,0)</f>
        <v>#N/A</v>
      </c>
      <c r="J105" s="240" t="e">
        <f aca="false">VLOOKUP($A105,[5]CurveFetch!$D$8:$R$1000,8,0)</f>
        <v>#N/A</v>
      </c>
      <c r="K105" s="240" t="e">
        <f aca="false">C105-J105</f>
        <v>#N/A</v>
      </c>
      <c r="L105" s="240" t="e">
        <f aca="false">C105-F105</f>
        <v>#N/A</v>
      </c>
      <c r="M105" s="240" t="e">
        <f aca="false">($B105+$C105)*$M$1</f>
        <v>#N/A</v>
      </c>
      <c r="N105" s="69" t="n">
        <f aca="false">DATE(YEAR(N104),MONTH(N104)+1,1)</f>
        <v>49035</v>
      </c>
      <c r="O105" s="240" t="e">
        <f aca="false">VLOOKUP($A105,[5]CurveFetch!$D$8:$V$1000,16,0)</f>
        <v>#N/A</v>
      </c>
      <c r="P105" s="241" t="e">
        <f aca="false">O105/2</f>
        <v>#N/A</v>
      </c>
      <c r="Q105" s="240" t="e">
        <f aca="false">VLOOKUP($A105,[5]CurveFetch!$D$8:$V$1000,16,0)</f>
        <v>#N/A</v>
      </c>
      <c r="R105" s="241" t="e">
        <f aca="false">Q105/2</f>
        <v>#N/A</v>
      </c>
      <c r="S105" s="240" t="e">
        <f aca="false">VLOOKUP($A105,[5]CurveFetch!$D$8:$V$1000,16,0)</f>
        <v>#N/A</v>
      </c>
      <c r="T105" s="241" t="e">
        <f aca="false">S105/2</f>
        <v>#N/A</v>
      </c>
    </row>
    <row r="106" customFormat="false" ht="11.25" hidden="false" customHeight="false" outlineLevel="0" collapsed="false">
      <c r="A106" s="69" t="n">
        <f aca="false">DATE(YEAR(A105),MONTH(A105)+1,1)</f>
        <v>49065</v>
      </c>
      <c r="B106" s="240" t="e">
        <f aca="false">VLOOKUP($A106,[5]CurveFetch!$D$8:$R$1000,2,0)</f>
        <v>#N/A</v>
      </c>
      <c r="C106" s="240" t="e">
        <f aca="false">VLOOKUP($A106,[5]CurveFetch!$D$8:$R$1000,7,0)</f>
        <v>#N/A</v>
      </c>
      <c r="D106" s="240" t="e">
        <f aca="false">VLOOKUP($A106,[5]CurveFetch!$D$8:$R$1000,5,0)</f>
        <v>#N/A</v>
      </c>
      <c r="E106" s="240" t="e">
        <f aca="false">VLOOKUP($A106,[5]CurveFetch!$D$8:$R$1000,4,0)</f>
        <v>#N/A</v>
      </c>
      <c r="F106" s="240" t="e">
        <f aca="false">VLOOKUP($A106,[5]CurveFetch!$D$8:$R$1000,15,0)</f>
        <v>#N/A</v>
      </c>
      <c r="G106" s="240" t="e">
        <f aca="false">VLOOKUP($A106,[5]CurveFetch!$D$8:$R$1000,3,0)</f>
        <v>#N/A</v>
      </c>
      <c r="H106" s="240" t="e">
        <f aca="false">VLOOKUP($A106,[5]CurveFetch!$D$8:$R$1000,9,0)</f>
        <v>#N/A</v>
      </c>
      <c r="I106" s="240" t="e">
        <f aca="false">VLOOKUP($A106,[5]CurveFetch!$D$8:$R$1000,11,0)</f>
        <v>#N/A</v>
      </c>
      <c r="J106" s="240" t="e">
        <f aca="false">VLOOKUP($A106,[5]CurveFetch!$D$8:$R$1000,8,0)</f>
        <v>#N/A</v>
      </c>
      <c r="K106" s="240" t="e">
        <f aca="false">C106-J106</f>
        <v>#N/A</v>
      </c>
      <c r="L106" s="240" t="e">
        <f aca="false">C106-F106</f>
        <v>#N/A</v>
      </c>
      <c r="M106" s="240" t="e">
        <f aca="false">($B106+$C106)*$M$1</f>
        <v>#N/A</v>
      </c>
      <c r="N106" s="69" t="n">
        <f aca="false">DATE(YEAR(N105),MONTH(N105)+1,1)</f>
        <v>49065</v>
      </c>
      <c r="O106" s="240" t="e">
        <f aca="false">VLOOKUP($A106,[5]CurveFetch!$D$8:$V$1000,16,0)</f>
        <v>#N/A</v>
      </c>
      <c r="P106" s="241" t="e">
        <f aca="false">O106/2</f>
        <v>#N/A</v>
      </c>
      <c r="Q106" s="240" t="e">
        <f aca="false">VLOOKUP($A106,[5]CurveFetch!$D$8:$V$1000,16,0)</f>
        <v>#N/A</v>
      </c>
      <c r="R106" s="241" t="e">
        <f aca="false">Q106/2</f>
        <v>#N/A</v>
      </c>
      <c r="S106" s="240" t="e">
        <f aca="false">VLOOKUP($A106,[5]CurveFetch!$D$8:$V$1000,16,0)</f>
        <v>#N/A</v>
      </c>
      <c r="T106" s="241" t="e">
        <f aca="false">S106/2</f>
        <v>#N/A</v>
      </c>
    </row>
    <row r="107" customFormat="false" ht="11.25" hidden="false" customHeight="false" outlineLevel="0" collapsed="false">
      <c r="A107" s="69" t="n">
        <f aca="false">DATE(YEAR(A106),MONTH(A106)+1,1)</f>
        <v>49096</v>
      </c>
      <c r="B107" s="240" t="e">
        <f aca="false">VLOOKUP($A107,[5]CurveFetch!$D$8:$R$1000,2,0)</f>
        <v>#N/A</v>
      </c>
      <c r="C107" s="240" t="e">
        <f aca="false">VLOOKUP($A107,[5]CurveFetch!$D$8:$R$1000,7,0)</f>
        <v>#N/A</v>
      </c>
      <c r="D107" s="240" t="e">
        <f aca="false">VLOOKUP($A107,[5]CurveFetch!$D$8:$R$1000,5,0)</f>
        <v>#N/A</v>
      </c>
      <c r="E107" s="240" t="e">
        <f aca="false">VLOOKUP($A107,[5]CurveFetch!$D$8:$R$1000,4,0)</f>
        <v>#N/A</v>
      </c>
      <c r="F107" s="240" t="e">
        <f aca="false">VLOOKUP($A107,[5]CurveFetch!$D$8:$R$1000,15,0)</f>
        <v>#N/A</v>
      </c>
      <c r="G107" s="240" t="e">
        <f aca="false">VLOOKUP($A107,[5]CurveFetch!$D$8:$R$1000,3,0)</f>
        <v>#N/A</v>
      </c>
      <c r="H107" s="240" t="e">
        <f aca="false">VLOOKUP($A107,[5]CurveFetch!$D$8:$R$1000,9,0)</f>
        <v>#N/A</v>
      </c>
      <c r="I107" s="240" t="e">
        <f aca="false">VLOOKUP($A107,[5]CurveFetch!$D$8:$R$1000,11,0)</f>
        <v>#N/A</v>
      </c>
      <c r="J107" s="240" t="e">
        <f aca="false">VLOOKUP($A107,[5]CurveFetch!$D$8:$R$1000,8,0)</f>
        <v>#N/A</v>
      </c>
      <c r="K107" s="240" t="e">
        <f aca="false">C107-J107</f>
        <v>#N/A</v>
      </c>
      <c r="L107" s="240" t="e">
        <f aca="false">C107-F107</f>
        <v>#N/A</v>
      </c>
      <c r="M107" s="240" t="e">
        <f aca="false">($B107+$C107)*$M$1</f>
        <v>#N/A</v>
      </c>
      <c r="N107" s="69" t="n">
        <f aca="false">DATE(YEAR(N106),MONTH(N106)+1,1)</f>
        <v>49096</v>
      </c>
      <c r="O107" s="240" t="e">
        <f aca="false">VLOOKUP($A107,[5]CurveFetch!$D$8:$V$1000,16,0)</f>
        <v>#N/A</v>
      </c>
      <c r="P107" s="241" t="e">
        <f aca="false">O107/2</f>
        <v>#N/A</v>
      </c>
      <c r="Q107" s="240" t="e">
        <f aca="false">VLOOKUP($A107,[5]CurveFetch!$D$8:$V$1000,16,0)</f>
        <v>#N/A</v>
      </c>
      <c r="R107" s="241" t="e">
        <f aca="false">Q107/2</f>
        <v>#N/A</v>
      </c>
      <c r="S107" s="240" t="e">
        <f aca="false">VLOOKUP($A107,[5]CurveFetch!$D$8:$V$1000,16,0)</f>
        <v>#N/A</v>
      </c>
      <c r="T107" s="241" t="e">
        <f aca="false">S107/2</f>
        <v>#N/A</v>
      </c>
    </row>
    <row r="108" customFormat="false" ht="11.25" hidden="false" customHeight="false" outlineLevel="0" collapsed="false">
      <c r="A108" s="69" t="n">
        <f aca="false">DATE(YEAR(A107),MONTH(A107)+1,1)</f>
        <v>49126</v>
      </c>
      <c r="B108" s="240" t="e">
        <f aca="false">VLOOKUP($A108,[5]CurveFetch!$D$8:$R$1000,2,0)</f>
        <v>#N/A</v>
      </c>
      <c r="C108" s="240" t="e">
        <f aca="false">VLOOKUP($A108,[5]CurveFetch!$D$8:$R$1000,7,0)</f>
        <v>#N/A</v>
      </c>
      <c r="D108" s="240" t="e">
        <f aca="false">VLOOKUP($A108,[5]CurveFetch!$D$8:$R$1000,5,0)</f>
        <v>#N/A</v>
      </c>
      <c r="E108" s="240" t="e">
        <f aca="false">VLOOKUP($A108,[5]CurveFetch!$D$8:$R$1000,4,0)</f>
        <v>#N/A</v>
      </c>
      <c r="F108" s="240" t="e">
        <f aca="false">VLOOKUP($A108,[5]CurveFetch!$D$8:$R$1000,15,0)</f>
        <v>#N/A</v>
      </c>
      <c r="G108" s="240" t="e">
        <f aca="false">VLOOKUP($A108,[5]CurveFetch!$D$8:$R$1000,3,0)</f>
        <v>#N/A</v>
      </c>
      <c r="H108" s="240" t="e">
        <f aca="false">VLOOKUP($A108,[5]CurveFetch!$D$8:$R$1000,9,0)</f>
        <v>#N/A</v>
      </c>
      <c r="I108" s="240" t="e">
        <f aca="false">VLOOKUP($A108,[5]CurveFetch!$D$8:$R$1000,11,0)</f>
        <v>#N/A</v>
      </c>
      <c r="J108" s="240" t="e">
        <f aca="false">VLOOKUP($A108,[5]CurveFetch!$D$8:$R$1000,8,0)</f>
        <v>#N/A</v>
      </c>
      <c r="K108" s="240" t="e">
        <f aca="false">C108-J108</f>
        <v>#N/A</v>
      </c>
      <c r="L108" s="240" t="e">
        <f aca="false">C108-F108</f>
        <v>#N/A</v>
      </c>
      <c r="M108" s="240" t="e">
        <f aca="false">($B108+$C108)*$M$1</f>
        <v>#N/A</v>
      </c>
      <c r="N108" s="69" t="n">
        <f aca="false">DATE(YEAR(N107),MONTH(N107)+1,1)</f>
        <v>49126</v>
      </c>
      <c r="O108" s="240" t="e">
        <f aca="false">VLOOKUP($A108,[5]CurveFetch!$D$8:$V$1000,16,0)</f>
        <v>#N/A</v>
      </c>
      <c r="P108" s="241" t="e">
        <f aca="false">O108/2</f>
        <v>#N/A</v>
      </c>
      <c r="Q108" s="240" t="e">
        <f aca="false">VLOOKUP($A108,[5]CurveFetch!$D$8:$V$1000,16,0)</f>
        <v>#N/A</v>
      </c>
      <c r="R108" s="241" t="e">
        <f aca="false">Q108/2</f>
        <v>#N/A</v>
      </c>
      <c r="S108" s="240" t="e">
        <f aca="false">VLOOKUP($A108,[5]CurveFetch!$D$8:$V$1000,16,0)</f>
        <v>#N/A</v>
      </c>
      <c r="T108" s="241" t="e">
        <f aca="false">S108/2</f>
        <v>#N/A</v>
      </c>
    </row>
    <row r="109" customFormat="false" ht="11.25" hidden="false" customHeight="false" outlineLevel="0" collapsed="false">
      <c r="A109" s="69" t="n">
        <f aca="false">DATE(YEAR(A108),MONTH(A108)+1,1)</f>
        <v>49157</v>
      </c>
      <c r="B109" s="240" t="e">
        <f aca="false">VLOOKUP($A109,[5]CurveFetch!$D$8:$R$1000,2,0)</f>
        <v>#N/A</v>
      </c>
      <c r="C109" s="240" t="e">
        <f aca="false">VLOOKUP($A109,[5]CurveFetch!$D$8:$R$1000,7,0)</f>
        <v>#N/A</v>
      </c>
      <c r="D109" s="240" t="e">
        <f aca="false">VLOOKUP($A109,[5]CurveFetch!$D$8:$R$1000,5,0)</f>
        <v>#N/A</v>
      </c>
      <c r="E109" s="240" t="e">
        <f aca="false">VLOOKUP($A109,[5]CurveFetch!$D$8:$R$1000,4,0)</f>
        <v>#N/A</v>
      </c>
      <c r="F109" s="240" t="e">
        <f aca="false">VLOOKUP($A109,[5]CurveFetch!$D$8:$R$1000,15,0)</f>
        <v>#N/A</v>
      </c>
      <c r="G109" s="240" t="e">
        <f aca="false">VLOOKUP($A109,[5]CurveFetch!$D$8:$R$1000,3,0)</f>
        <v>#N/A</v>
      </c>
      <c r="H109" s="240" t="e">
        <f aca="false">VLOOKUP($A109,[5]CurveFetch!$D$8:$R$1000,9,0)</f>
        <v>#N/A</v>
      </c>
      <c r="I109" s="240" t="e">
        <f aca="false">VLOOKUP($A109,[5]CurveFetch!$D$8:$R$1000,11,0)</f>
        <v>#N/A</v>
      </c>
      <c r="J109" s="240" t="e">
        <f aca="false">VLOOKUP($A109,[5]CurveFetch!$D$8:$R$1000,8,0)</f>
        <v>#N/A</v>
      </c>
      <c r="K109" s="240" t="e">
        <f aca="false">C109-J109</f>
        <v>#N/A</v>
      </c>
      <c r="L109" s="240" t="e">
        <f aca="false">C109-F109</f>
        <v>#N/A</v>
      </c>
      <c r="M109" s="240" t="e">
        <f aca="false">($B109+$C109)*$M$1</f>
        <v>#N/A</v>
      </c>
      <c r="N109" s="69" t="n">
        <f aca="false">DATE(YEAR(N108),MONTH(N108)+1,1)</f>
        <v>49157</v>
      </c>
      <c r="O109" s="240" t="e">
        <f aca="false">VLOOKUP($A109,[5]CurveFetch!$D$8:$V$1000,16,0)</f>
        <v>#N/A</v>
      </c>
      <c r="P109" s="241" t="e">
        <f aca="false">O109/2</f>
        <v>#N/A</v>
      </c>
      <c r="Q109" s="240" t="e">
        <f aca="false">VLOOKUP($A109,[5]CurveFetch!$D$8:$V$1000,16,0)</f>
        <v>#N/A</v>
      </c>
      <c r="R109" s="241" t="e">
        <f aca="false">Q109/2</f>
        <v>#N/A</v>
      </c>
      <c r="S109" s="240" t="e">
        <f aca="false">VLOOKUP($A109,[5]CurveFetch!$D$8:$V$1000,16,0)</f>
        <v>#N/A</v>
      </c>
      <c r="T109" s="241" t="e">
        <f aca="false">S109/2</f>
        <v>#N/A</v>
      </c>
    </row>
    <row r="110" customFormat="false" ht="11.25" hidden="false" customHeight="false" outlineLevel="0" collapsed="false">
      <c r="A110" s="69" t="n">
        <f aca="false">DATE(YEAR(A109),MONTH(A109)+1,1)</f>
        <v>49188</v>
      </c>
      <c r="B110" s="240" t="e">
        <f aca="false">VLOOKUP($A110,[5]CurveFetch!$D$8:$R$1000,2,0)</f>
        <v>#N/A</v>
      </c>
      <c r="C110" s="240" t="e">
        <f aca="false">VLOOKUP($A110,[5]CurveFetch!$D$8:$R$1000,7,0)</f>
        <v>#N/A</v>
      </c>
      <c r="D110" s="240" t="e">
        <f aca="false">VLOOKUP($A110,[5]CurveFetch!$D$8:$R$1000,5,0)</f>
        <v>#N/A</v>
      </c>
      <c r="E110" s="240" t="e">
        <f aca="false">VLOOKUP($A110,[5]CurveFetch!$D$8:$R$1000,4,0)</f>
        <v>#N/A</v>
      </c>
      <c r="F110" s="240" t="e">
        <f aca="false">VLOOKUP($A110,[5]CurveFetch!$D$8:$R$1000,15,0)</f>
        <v>#N/A</v>
      </c>
      <c r="G110" s="240" t="e">
        <f aca="false">VLOOKUP($A110,[5]CurveFetch!$D$8:$R$1000,3,0)</f>
        <v>#N/A</v>
      </c>
      <c r="H110" s="240" t="e">
        <f aca="false">VLOOKUP($A110,[5]CurveFetch!$D$8:$R$1000,9,0)</f>
        <v>#N/A</v>
      </c>
      <c r="I110" s="240" t="e">
        <f aca="false">VLOOKUP($A110,[5]CurveFetch!$D$8:$R$1000,11,0)</f>
        <v>#N/A</v>
      </c>
      <c r="J110" s="240" t="e">
        <f aca="false">VLOOKUP($A110,[5]CurveFetch!$D$8:$R$1000,8,0)</f>
        <v>#N/A</v>
      </c>
      <c r="K110" s="240" t="e">
        <f aca="false">C110-J110</f>
        <v>#N/A</v>
      </c>
      <c r="L110" s="240" t="e">
        <f aca="false">C110-F110</f>
        <v>#N/A</v>
      </c>
      <c r="M110" s="240" t="e">
        <f aca="false">($B110+$C110)*$M$1</f>
        <v>#N/A</v>
      </c>
      <c r="N110" s="69" t="n">
        <f aca="false">DATE(YEAR(N109),MONTH(N109)+1,1)</f>
        <v>49188</v>
      </c>
      <c r="O110" s="240" t="e">
        <f aca="false">VLOOKUP($A110,[5]CurveFetch!$D$8:$V$1000,16,0)</f>
        <v>#N/A</v>
      </c>
      <c r="P110" s="241" t="e">
        <f aca="false">O110/2</f>
        <v>#N/A</v>
      </c>
      <c r="Q110" s="240" t="e">
        <f aca="false">VLOOKUP($A110,[5]CurveFetch!$D$8:$V$1000,16,0)</f>
        <v>#N/A</v>
      </c>
      <c r="R110" s="241" t="e">
        <f aca="false">Q110/2</f>
        <v>#N/A</v>
      </c>
      <c r="S110" s="240" t="e">
        <f aca="false">VLOOKUP($A110,[5]CurveFetch!$D$8:$V$1000,16,0)</f>
        <v>#N/A</v>
      </c>
      <c r="T110" s="241" t="e">
        <f aca="false">S110/2</f>
        <v>#N/A</v>
      </c>
    </row>
    <row r="111" customFormat="false" ht="11.25" hidden="false" customHeight="false" outlineLevel="0" collapsed="false">
      <c r="A111" s="69" t="n">
        <f aca="false">DATE(YEAR(A110),MONTH(A110)+1,1)</f>
        <v>49218</v>
      </c>
      <c r="B111" s="240" t="e">
        <f aca="false">VLOOKUP($A111,[5]CurveFetch!$D$8:$R$1000,2,0)</f>
        <v>#N/A</v>
      </c>
      <c r="C111" s="240" t="e">
        <f aca="false">VLOOKUP($A111,[5]CurveFetch!$D$8:$R$1000,7,0)</f>
        <v>#N/A</v>
      </c>
      <c r="D111" s="240" t="e">
        <f aca="false">VLOOKUP($A111,[5]CurveFetch!$D$8:$R$1000,5,0)</f>
        <v>#N/A</v>
      </c>
      <c r="E111" s="240" t="e">
        <f aca="false">VLOOKUP($A111,[5]CurveFetch!$D$8:$R$1000,4,0)</f>
        <v>#N/A</v>
      </c>
      <c r="F111" s="240" t="e">
        <f aca="false">VLOOKUP($A111,[5]CurveFetch!$D$8:$R$1000,15,0)</f>
        <v>#N/A</v>
      </c>
      <c r="G111" s="240" t="e">
        <f aca="false">VLOOKUP($A111,[5]CurveFetch!$D$8:$R$1000,3,0)</f>
        <v>#N/A</v>
      </c>
      <c r="H111" s="240" t="e">
        <f aca="false">VLOOKUP($A111,[5]CurveFetch!$D$8:$R$1000,9,0)</f>
        <v>#N/A</v>
      </c>
      <c r="I111" s="240" t="e">
        <f aca="false">VLOOKUP($A111,[5]CurveFetch!$D$8:$R$1000,11,0)</f>
        <v>#N/A</v>
      </c>
      <c r="J111" s="240" t="e">
        <f aca="false">VLOOKUP($A111,[5]CurveFetch!$D$8:$R$1000,8,0)</f>
        <v>#N/A</v>
      </c>
      <c r="K111" s="240" t="e">
        <f aca="false">C111-J111</f>
        <v>#N/A</v>
      </c>
      <c r="L111" s="240" t="e">
        <f aca="false">C111-F111</f>
        <v>#N/A</v>
      </c>
      <c r="M111" s="240" t="e">
        <f aca="false">($B111+$C111)*$M$1</f>
        <v>#N/A</v>
      </c>
      <c r="N111" s="69" t="n">
        <f aca="false">DATE(YEAR(N110),MONTH(N110)+1,1)</f>
        <v>49218</v>
      </c>
      <c r="O111" s="240" t="e">
        <f aca="false">VLOOKUP($A111,[5]CurveFetch!$D$8:$V$1000,16,0)</f>
        <v>#N/A</v>
      </c>
      <c r="P111" s="241" t="e">
        <f aca="false">O111/2</f>
        <v>#N/A</v>
      </c>
      <c r="Q111" s="240" t="e">
        <f aca="false">VLOOKUP($A111,[5]CurveFetch!$D$8:$V$1000,16,0)</f>
        <v>#N/A</v>
      </c>
      <c r="R111" s="241" t="e">
        <f aca="false">Q111/2</f>
        <v>#N/A</v>
      </c>
      <c r="S111" s="240" t="e">
        <f aca="false">VLOOKUP($A111,[5]CurveFetch!$D$8:$V$1000,16,0)</f>
        <v>#N/A</v>
      </c>
      <c r="T111" s="241" t="e">
        <f aca="false">S111/2</f>
        <v>#N/A</v>
      </c>
    </row>
    <row r="112" customFormat="false" ht="11.25" hidden="false" customHeight="false" outlineLevel="0" collapsed="false">
      <c r="A112" s="69" t="n">
        <f aca="false">DATE(YEAR(A111),MONTH(A111)+1,1)</f>
        <v>49249</v>
      </c>
      <c r="B112" s="240" t="e">
        <f aca="false">VLOOKUP($A112,[5]CurveFetch!$D$8:$R$1000,2,0)</f>
        <v>#N/A</v>
      </c>
      <c r="C112" s="240" t="e">
        <f aca="false">VLOOKUP($A112,[5]CurveFetch!$D$8:$R$1000,7,0)</f>
        <v>#N/A</v>
      </c>
      <c r="D112" s="240" t="e">
        <f aca="false">VLOOKUP($A112,[5]CurveFetch!$D$8:$R$1000,5,0)</f>
        <v>#N/A</v>
      </c>
      <c r="E112" s="240" t="e">
        <f aca="false">VLOOKUP($A112,[5]CurveFetch!$D$8:$R$1000,4,0)</f>
        <v>#N/A</v>
      </c>
      <c r="F112" s="240" t="e">
        <f aca="false">VLOOKUP($A112,[5]CurveFetch!$D$8:$R$1000,15,0)</f>
        <v>#N/A</v>
      </c>
      <c r="G112" s="240" t="e">
        <f aca="false">VLOOKUP($A112,[5]CurveFetch!$D$8:$R$1000,3,0)</f>
        <v>#N/A</v>
      </c>
      <c r="H112" s="240" t="e">
        <f aca="false">VLOOKUP($A112,[5]CurveFetch!$D$8:$R$1000,9,0)</f>
        <v>#N/A</v>
      </c>
      <c r="I112" s="240" t="e">
        <f aca="false">VLOOKUP($A112,[5]CurveFetch!$D$8:$R$1000,11,0)</f>
        <v>#N/A</v>
      </c>
      <c r="J112" s="240" t="e">
        <f aca="false">VLOOKUP($A112,[5]CurveFetch!$D$8:$R$1000,8,0)</f>
        <v>#N/A</v>
      </c>
      <c r="K112" s="240" t="e">
        <f aca="false">C112-J112</f>
        <v>#N/A</v>
      </c>
      <c r="L112" s="240" t="e">
        <f aca="false">C112-F112</f>
        <v>#N/A</v>
      </c>
      <c r="M112" s="240" t="e">
        <f aca="false">($B112+$C112)*$M$1</f>
        <v>#N/A</v>
      </c>
      <c r="N112" s="69" t="n">
        <f aca="false">DATE(YEAR(N111),MONTH(N111)+1,1)</f>
        <v>49249</v>
      </c>
      <c r="O112" s="240" t="e">
        <f aca="false">VLOOKUP($A112,[5]CurveFetch!$D$8:$V$1000,16,0)</f>
        <v>#N/A</v>
      </c>
      <c r="P112" s="241" t="e">
        <f aca="false">O112/2</f>
        <v>#N/A</v>
      </c>
      <c r="Q112" s="240" t="e">
        <f aca="false">VLOOKUP($A112,[5]CurveFetch!$D$8:$V$1000,16,0)</f>
        <v>#N/A</v>
      </c>
      <c r="R112" s="241" t="e">
        <f aca="false">Q112/2</f>
        <v>#N/A</v>
      </c>
      <c r="S112" s="240" t="e">
        <f aca="false">VLOOKUP($A112,[5]CurveFetch!$D$8:$V$1000,16,0)</f>
        <v>#N/A</v>
      </c>
      <c r="T112" s="241" t="e">
        <f aca="false">S112/2</f>
        <v>#N/A</v>
      </c>
    </row>
    <row r="113" customFormat="false" ht="11.25" hidden="false" customHeight="false" outlineLevel="0" collapsed="false">
      <c r="A113" s="69" t="n">
        <f aca="false">DATE(YEAR(A112),MONTH(A112)+1,1)</f>
        <v>49279</v>
      </c>
      <c r="B113" s="240" t="e">
        <f aca="false">VLOOKUP($A113,[5]CurveFetch!$D$8:$R$1000,2,0)</f>
        <v>#N/A</v>
      </c>
      <c r="C113" s="240" t="e">
        <f aca="false">VLOOKUP($A113,[5]CurveFetch!$D$8:$R$1000,7,0)</f>
        <v>#N/A</v>
      </c>
      <c r="D113" s="240" t="e">
        <f aca="false">VLOOKUP($A113,[5]CurveFetch!$D$8:$R$1000,5,0)</f>
        <v>#N/A</v>
      </c>
      <c r="E113" s="240" t="e">
        <f aca="false">VLOOKUP($A113,[5]CurveFetch!$D$8:$R$1000,4,0)</f>
        <v>#N/A</v>
      </c>
      <c r="F113" s="240" t="e">
        <f aca="false">VLOOKUP($A113,[5]CurveFetch!$D$8:$R$1000,15,0)</f>
        <v>#N/A</v>
      </c>
      <c r="G113" s="240" t="e">
        <f aca="false">VLOOKUP($A113,[5]CurveFetch!$D$8:$R$1000,3,0)</f>
        <v>#N/A</v>
      </c>
      <c r="H113" s="240" t="e">
        <f aca="false">VLOOKUP($A113,[5]CurveFetch!$D$8:$R$1000,9,0)</f>
        <v>#N/A</v>
      </c>
      <c r="I113" s="240" t="e">
        <f aca="false">VLOOKUP($A113,[5]CurveFetch!$D$8:$R$1000,11,0)</f>
        <v>#N/A</v>
      </c>
      <c r="J113" s="240" t="e">
        <f aca="false">VLOOKUP($A113,[5]CurveFetch!$D$8:$R$1000,8,0)</f>
        <v>#N/A</v>
      </c>
      <c r="K113" s="240" t="e">
        <f aca="false">C113-J113</f>
        <v>#N/A</v>
      </c>
      <c r="L113" s="240" t="e">
        <f aca="false">C113-F113</f>
        <v>#N/A</v>
      </c>
      <c r="M113" s="240" t="e">
        <f aca="false">($B113+$C113)*$M$1</f>
        <v>#N/A</v>
      </c>
      <c r="N113" s="69" t="n">
        <f aca="false">DATE(YEAR(N112),MONTH(N112)+1,1)</f>
        <v>49279</v>
      </c>
      <c r="O113" s="240" t="e">
        <f aca="false">VLOOKUP($A113,[5]CurveFetch!$D$8:$V$1000,16,0)</f>
        <v>#N/A</v>
      </c>
      <c r="P113" s="241" t="e">
        <f aca="false">O113/2</f>
        <v>#N/A</v>
      </c>
      <c r="Q113" s="240" t="e">
        <f aca="false">VLOOKUP($A113,[5]CurveFetch!$D$8:$V$1000,16,0)</f>
        <v>#N/A</v>
      </c>
      <c r="R113" s="241" t="e">
        <f aca="false">Q113/2</f>
        <v>#N/A</v>
      </c>
      <c r="S113" s="240" t="e">
        <f aca="false">VLOOKUP($A113,[5]CurveFetch!$D$8:$V$1000,16,0)</f>
        <v>#N/A</v>
      </c>
      <c r="T113" s="241" t="e">
        <f aca="false">S113/2</f>
        <v>#N/A</v>
      </c>
    </row>
    <row r="114" customFormat="false" ht="11.25" hidden="false" customHeight="false" outlineLevel="0" collapsed="false">
      <c r="A114" s="69" t="n">
        <f aca="false">DATE(YEAR(A113),MONTH(A113)+1,1)</f>
        <v>49310</v>
      </c>
      <c r="B114" s="240" t="e">
        <f aca="false">VLOOKUP($A114,[5]CurveFetch!$D$8:$R$1000,2,0)</f>
        <v>#N/A</v>
      </c>
      <c r="C114" s="240" t="e">
        <f aca="false">VLOOKUP($A114,[5]CurveFetch!$D$8:$R$1000,7,0)</f>
        <v>#N/A</v>
      </c>
      <c r="D114" s="240" t="e">
        <f aca="false">VLOOKUP($A114,[5]CurveFetch!$D$8:$R$1000,5,0)</f>
        <v>#N/A</v>
      </c>
      <c r="E114" s="240" t="e">
        <f aca="false">VLOOKUP($A114,[5]CurveFetch!$D$8:$R$1000,4,0)</f>
        <v>#N/A</v>
      </c>
      <c r="F114" s="240" t="e">
        <f aca="false">VLOOKUP($A114,[5]CurveFetch!$D$8:$R$1000,15,0)</f>
        <v>#N/A</v>
      </c>
      <c r="G114" s="240" t="e">
        <f aca="false">VLOOKUP($A114,[5]CurveFetch!$D$8:$R$1000,3,0)</f>
        <v>#N/A</v>
      </c>
      <c r="H114" s="240" t="e">
        <f aca="false">VLOOKUP($A114,[5]CurveFetch!$D$8:$R$1000,9,0)</f>
        <v>#N/A</v>
      </c>
      <c r="I114" s="240" t="e">
        <f aca="false">VLOOKUP($A114,[5]CurveFetch!$D$8:$R$1000,11,0)</f>
        <v>#N/A</v>
      </c>
      <c r="J114" s="240" t="e">
        <f aca="false">VLOOKUP($A114,[5]CurveFetch!$D$8:$R$1000,8,0)</f>
        <v>#N/A</v>
      </c>
      <c r="K114" s="240" t="e">
        <f aca="false">C114-J114</f>
        <v>#N/A</v>
      </c>
      <c r="L114" s="240" t="e">
        <f aca="false">C114-F114</f>
        <v>#N/A</v>
      </c>
      <c r="M114" s="240" t="e">
        <f aca="false">($B114+$C114)*$M$1</f>
        <v>#N/A</v>
      </c>
      <c r="N114" s="69" t="n">
        <f aca="false">DATE(YEAR(N113),MONTH(N113)+1,1)</f>
        <v>49310</v>
      </c>
      <c r="O114" s="240" t="e">
        <f aca="false">VLOOKUP($A114,[5]CurveFetch!$D$8:$V$1000,16,0)</f>
        <v>#N/A</v>
      </c>
      <c r="P114" s="241" t="e">
        <f aca="false">O114/2</f>
        <v>#N/A</v>
      </c>
      <c r="Q114" s="240" t="e">
        <f aca="false">VLOOKUP($A114,[5]CurveFetch!$D$8:$V$1000,16,0)</f>
        <v>#N/A</v>
      </c>
      <c r="R114" s="241" t="e">
        <f aca="false">Q114/2</f>
        <v>#N/A</v>
      </c>
      <c r="S114" s="240" t="e">
        <f aca="false">VLOOKUP($A114,[5]CurveFetch!$D$8:$V$1000,16,0)</f>
        <v>#N/A</v>
      </c>
      <c r="T114" s="241" t="e">
        <f aca="false">S114/2</f>
        <v>#N/A</v>
      </c>
    </row>
    <row r="115" customFormat="false" ht="11.25" hidden="false" customHeight="false" outlineLevel="0" collapsed="false">
      <c r="A115" s="69" t="n">
        <f aca="false">DATE(YEAR(A114),MONTH(A114)+1,1)</f>
        <v>49341</v>
      </c>
      <c r="B115" s="240" t="e">
        <f aca="false">VLOOKUP($A115,[5]CurveFetch!$D$8:$R$1000,2,0)</f>
        <v>#N/A</v>
      </c>
      <c r="C115" s="240" t="e">
        <f aca="false">VLOOKUP($A115,[5]CurveFetch!$D$8:$R$1000,7,0)</f>
        <v>#N/A</v>
      </c>
      <c r="D115" s="240" t="e">
        <f aca="false">VLOOKUP($A115,[5]CurveFetch!$D$8:$R$1000,5,0)</f>
        <v>#N/A</v>
      </c>
      <c r="E115" s="240" t="e">
        <f aca="false">VLOOKUP($A115,[5]CurveFetch!$D$8:$R$1000,4,0)</f>
        <v>#N/A</v>
      </c>
      <c r="F115" s="240" t="e">
        <f aca="false">VLOOKUP($A115,[5]CurveFetch!$D$8:$R$1000,15,0)</f>
        <v>#N/A</v>
      </c>
      <c r="G115" s="240" t="e">
        <f aca="false">VLOOKUP($A115,[5]CurveFetch!$D$8:$R$1000,3,0)</f>
        <v>#N/A</v>
      </c>
      <c r="H115" s="240" t="e">
        <f aca="false">VLOOKUP($A115,[5]CurveFetch!$D$8:$R$1000,9,0)</f>
        <v>#N/A</v>
      </c>
      <c r="I115" s="240" t="e">
        <f aca="false">VLOOKUP($A115,[5]CurveFetch!$D$8:$R$1000,11,0)</f>
        <v>#N/A</v>
      </c>
      <c r="J115" s="240" t="e">
        <f aca="false">VLOOKUP($A115,[5]CurveFetch!$D$8:$R$1000,8,0)</f>
        <v>#N/A</v>
      </c>
      <c r="K115" s="240" t="e">
        <f aca="false">C115-J115</f>
        <v>#N/A</v>
      </c>
      <c r="L115" s="240" t="e">
        <f aca="false">C115-F115</f>
        <v>#N/A</v>
      </c>
      <c r="M115" s="240" t="e">
        <f aca="false">($B115+$C115)*$M$1</f>
        <v>#N/A</v>
      </c>
      <c r="N115" s="69" t="n">
        <f aca="false">DATE(YEAR(N114),MONTH(N114)+1,1)</f>
        <v>49341</v>
      </c>
      <c r="O115" s="240" t="e">
        <f aca="false">VLOOKUP($A115,[5]CurveFetch!$D$8:$V$1000,16,0)</f>
        <v>#N/A</v>
      </c>
      <c r="P115" s="241" t="e">
        <f aca="false">O115/2</f>
        <v>#N/A</v>
      </c>
      <c r="Q115" s="240" t="e">
        <f aca="false">VLOOKUP($A115,[5]CurveFetch!$D$8:$V$1000,16,0)</f>
        <v>#N/A</v>
      </c>
      <c r="R115" s="241" t="e">
        <f aca="false">Q115/2</f>
        <v>#N/A</v>
      </c>
      <c r="S115" s="240" t="e">
        <f aca="false">VLOOKUP($A115,[5]CurveFetch!$D$8:$V$1000,16,0)</f>
        <v>#N/A</v>
      </c>
      <c r="T115" s="241" t="e">
        <f aca="false">S115/2</f>
        <v>#N/A</v>
      </c>
    </row>
    <row r="116" customFormat="false" ht="11.25" hidden="false" customHeight="false" outlineLevel="0" collapsed="false">
      <c r="A116" s="69" t="n">
        <f aca="false">DATE(YEAR(A115),MONTH(A115)+1,1)</f>
        <v>49369</v>
      </c>
      <c r="B116" s="240" t="e">
        <f aca="false">VLOOKUP($A116,[5]CurveFetch!$D$8:$R$1000,2,0)</f>
        <v>#N/A</v>
      </c>
      <c r="C116" s="240" t="e">
        <f aca="false">VLOOKUP($A116,[5]CurveFetch!$D$8:$R$1000,7,0)</f>
        <v>#N/A</v>
      </c>
      <c r="D116" s="240" t="e">
        <f aca="false">VLOOKUP($A116,[5]CurveFetch!$D$8:$R$1000,5,0)</f>
        <v>#N/A</v>
      </c>
      <c r="E116" s="240" t="e">
        <f aca="false">VLOOKUP($A116,[5]CurveFetch!$D$8:$R$1000,4,0)</f>
        <v>#N/A</v>
      </c>
      <c r="F116" s="240" t="e">
        <f aca="false">VLOOKUP($A116,[5]CurveFetch!$D$8:$R$1000,15,0)</f>
        <v>#N/A</v>
      </c>
      <c r="G116" s="240" t="e">
        <f aca="false">VLOOKUP($A116,[5]CurveFetch!$D$8:$R$1000,3,0)</f>
        <v>#N/A</v>
      </c>
      <c r="H116" s="240" t="e">
        <f aca="false">VLOOKUP($A116,[5]CurveFetch!$D$8:$R$1000,9,0)</f>
        <v>#N/A</v>
      </c>
      <c r="I116" s="240" t="e">
        <f aca="false">VLOOKUP($A116,[5]CurveFetch!$D$8:$R$1000,11,0)</f>
        <v>#N/A</v>
      </c>
      <c r="J116" s="240" t="e">
        <f aca="false">VLOOKUP($A116,[5]CurveFetch!$D$8:$R$1000,8,0)</f>
        <v>#N/A</v>
      </c>
      <c r="K116" s="240" t="e">
        <f aca="false">C116-J116</f>
        <v>#N/A</v>
      </c>
      <c r="L116" s="240" t="e">
        <f aca="false">C116-F116</f>
        <v>#N/A</v>
      </c>
      <c r="M116" s="240" t="e">
        <f aca="false">($B116+$C116)*$M$1</f>
        <v>#N/A</v>
      </c>
      <c r="N116" s="69" t="n">
        <f aca="false">DATE(YEAR(N115),MONTH(N115)+1,1)</f>
        <v>49369</v>
      </c>
      <c r="O116" s="240" t="e">
        <f aca="false">VLOOKUP($A116,[5]CurveFetch!$D$8:$V$1000,16,0)</f>
        <v>#N/A</v>
      </c>
      <c r="P116" s="241" t="e">
        <f aca="false">O116/2</f>
        <v>#N/A</v>
      </c>
      <c r="Q116" s="240" t="e">
        <f aca="false">VLOOKUP($A116,[5]CurveFetch!$D$8:$V$1000,16,0)</f>
        <v>#N/A</v>
      </c>
      <c r="R116" s="241" t="e">
        <f aca="false">Q116/2</f>
        <v>#N/A</v>
      </c>
      <c r="S116" s="240" t="e">
        <f aca="false">VLOOKUP($A116,[5]CurveFetch!$D$8:$V$1000,16,0)</f>
        <v>#N/A</v>
      </c>
      <c r="T116" s="241" t="e">
        <f aca="false">S116/2</f>
        <v>#N/A</v>
      </c>
    </row>
    <row r="117" customFormat="false" ht="11.25" hidden="false" customHeight="false" outlineLevel="0" collapsed="false">
      <c r="A117" s="69" t="n">
        <f aca="false">DATE(YEAR(A116),MONTH(A116)+1,1)</f>
        <v>49400</v>
      </c>
      <c r="B117" s="240" t="e">
        <f aca="false">VLOOKUP($A117,[5]CurveFetch!$D$8:$R$1000,2,0)</f>
        <v>#N/A</v>
      </c>
      <c r="C117" s="240" t="e">
        <f aca="false">VLOOKUP($A117,[5]CurveFetch!$D$8:$R$1000,7,0)</f>
        <v>#N/A</v>
      </c>
      <c r="D117" s="240" t="e">
        <f aca="false">VLOOKUP($A117,[5]CurveFetch!$D$8:$R$1000,5,0)</f>
        <v>#N/A</v>
      </c>
      <c r="E117" s="240" t="e">
        <f aca="false">VLOOKUP($A117,[5]CurveFetch!$D$8:$R$1000,4,0)</f>
        <v>#N/A</v>
      </c>
      <c r="F117" s="240" t="e">
        <f aca="false">VLOOKUP($A117,[5]CurveFetch!$D$8:$R$1000,15,0)</f>
        <v>#N/A</v>
      </c>
      <c r="G117" s="240" t="e">
        <f aca="false">VLOOKUP($A117,[5]CurveFetch!$D$8:$R$1000,3,0)</f>
        <v>#N/A</v>
      </c>
      <c r="H117" s="240" t="e">
        <f aca="false">VLOOKUP($A117,[5]CurveFetch!$D$8:$R$1000,9,0)</f>
        <v>#N/A</v>
      </c>
      <c r="I117" s="240" t="e">
        <f aca="false">VLOOKUP($A117,[5]CurveFetch!$D$8:$R$1000,11,0)</f>
        <v>#N/A</v>
      </c>
      <c r="J117" s="240" t="e">
        <f aca="false">VLOOKUP($A117,[5]CurveFetch!$D$8:$R$1000,8,0)</f>
        <v>#N/A</v>
      </c>
      <c r="K117" s="240" t="e">
        <f aca="false">C117-J117</f>
        <v>#N/A</v>
      </c>
      <c r="L117" s="240" t="e">
        <f aca="false">C117-F117</f>
        <v>#N/A</v>
      </c>
      <c r="M117" s="240" t="e">
        <f aca="false">($B117+$C117)*$M$1</f>
        <v>#N/A</v>
      </c>
      <c r="N117" s="69" t="n">
        <f aca="false">DATE(YEAR(N116),MONTH(N116)+1,1)</f>
        <v>49400</v>
      </c>
      <c r="O117" s="240" t="e">
        <f aca="false">VLOOKUP($A117,[5]CurveFetch!$D$8:$V$1000,16,0)</f>
        <v>#N/A</v>
      </c>
      <c r="P117" s="241" t="e">
        <f aca="false">O117/2</f>
        <v>#N/A</v>
      </c>
      <c r="Q117" s="240" t="e">
        <f aca="false">VLOOKUP($A117,[5]CurveFetch!$D$8:$V$1000,16,0)</f>
        <v>#N/A</v>
      </c>
      <c r="R117" s="241" t="e">
        <f aca="false">Q117/2</f>
        <v>#N/A</v>
      </c>
      <c r="S117" s="240" t="e">
        <f aca="false">VLOOKUP($A117,[5]CurveFetch!$D$8:$V$1000,16,0)</f>
        <v>#N/A</v>
      </c>
      <c r="T117" s="241" t="e">
        <f aca="false">S117/2</f>
        <v>#N/A</v>
      </c>
    </row>
    <row r="118" customFormat="false" ht="11.25" hidden="false" customHeight="false" outlineLevel="0" collapsed="false">
      <c r="A118" s="69" t="n">
        <f aca="false">DATE(YEAR(A117),MONTH(A117)+1,1)</f>
        <v>49430</v>
      </c>
      <c r="B118" s="240" t="e">
        <f aca="false">VLOOKUP($A118,[5]CurveFetch!$D$8:$R$1000,2,0)</f>
        <v>#N/A</v>
      </c>
      <c r="C118" s="240" t="e">
        <f aca="false">VLOOKUP($A118,[5]CurveFetch!$D$8:$R$1000,7,0)</f>
        <v>#N/A</v>
      </c>
      <c r="D118" s="240" t="e">
        <f aca="false">VLOOKUP($A118,[5]CurveFetch!$D$8:$R$1000,5,0)</f>
        <v>#N/A</v>
      </c>
      <c r="E118" s="240" t="e">
        <f aca="false">VLOOKUP($A118,[5]CurveFetch!$D$8:$R$1000,4,0)</f>
        <v>#N/A</v>
      </c>
      <c r="F118" s="240" t="e">
        <f aca="false">VLOOKUP($A118,[5]CurveFetch!$D$8:$R$1000,15,0)</f>
        <v>#N/A</v>
      </c>
      <c r="G118" s="240" t="e">
        <f aca="false">VLOOKUP($A118,[5]CurveFetch!$D$8:$R$1000,3,0)</f>
        <v>#N/A</v>
      </c>
      <c r="H118" s="240" t="e">
        <f aca="false">VLOOKUP($A118,[5]CurveFetch!$D$8:$R$1000,9,0)</f>
        <v>#N/A</v>
      </c>
      <c r="I118" s="240" t="e">
        <f aca="false">VLOOKUP($A118,[5]CurveFetch!$D$8:$R$1000,11,0)</f>
        <v>#N/A</v>
      </c>
      <c r="J118" s="240" t="e">
        <f aca="false">VLOOKUP($A118,[5]CurveFetch!$D$8:$R$1000,8,0)</f>
        <v>#N/A</v>
      </c>
      <c r="K118" s="240" t="e">
        <f aca="false">C118-J118</f>
        <v>#N/A</v>
      </c>
      <c r="L118" s="240" t="e">
        <f aca="false">C118-F118</f>
        <v>#N/A</v>
      </c>
      <c r="M118" s="240" t="e">
        <f aca="false">($B118+$C118)*$M$1</f>
        <v>#N/A</v>
      </c>
      <c r="N118" s="69" t="n">
        <f aca="false">DATE(YEAR(N117),MONTH(N117)+1,1)</f>
        <v>49430</v>
      </c>
      <c r="O118" s="240" t="e">
        <f aca="false">VLOOKUP($A118,[5]CurveFetch!$D$8:$V$1000,16,0)</f>
        <v>#N/A</v>
      </c>
      <c r="P118" s="241" t="e">
        <f aca="false">O118/2</f>
        <v>#N/A</v>
      </c>
      <c r="Q118" s="240" t="e">
        <f aca="false">VLOOKUP($A118,[5]CurveFetch!$D$8:$V$1000,16,0)</f>
        <v>#N/A</v>
      </c>
      <c r="R118" s="241" t="e">
        <f aca="false">Q118/2</f>
        <v>#N/A</v>
      </c>
      <c r="S118" s="240" t="e">
        <f aca="false">VLOOKUP($A118,[5]CurveFetch!$D$8:$V$1000,16,0)</f>
        <v>#N/A</v>
      </c>
      <c r="T118" s="241" t="e">
        <f aca="false">S118/2</f>
        <v>#N/A</v>
      </c>
    </row>
    <row r="119" customFormat="false" ht="11.25" hidden="false" customHeight="false" outlineLevel="0" collapsed="false">
      <c r="A119" s="69" t="n">
        <f aca="false">DATE(YEAR(A118),MONTH(A118)+1,1)</f>
        <v>49461</v>
      </c>
      <c r="B119" s="240" t="e">
        <f aca="false">VLOOKUP($A119,[5]CurveFetch!$D$8:$R$1000,2,0)</f>
        <v>#N/A</v>
      </c>
      <c r="C119" s="240" t="e">
        <f aca="false">VLOOKUP($A119,[5]CurveFetch!$D$8:$R$1000,7,0)</f>
        <v>#N/A</v>
      </c>
      <c r="D119" s="240" t="e">
        <f aca="false">VLOOKUP($A119,[5]CurveFetch!$D$8:$R$1000,5,0)</f>
        <v>#N/A</v>
      </c>
      <c r="E119" s="240" t="e">
        <f aca="false">VLOOKUP($A119,[5]CurveFetch!$D$8:$R$1000,4,0)</f>
        <v>#N/A</v>
      </c>
      <c r="F119" s="240" t="e">
        <f aca="false">VLOOKUP($A119,[5]CurveFetch!$D$8:$R$1000,15,0)</f>
        <v>#N/A</v>
      </c>
      <c r="G119" s="240" t="e">
        <f aca="false">VLOOKUP($A119,[5]CurveFetch!$D$8:$R$1000,3,0)</f>
        <v>#N/A</v>
      </c>
      <c r="H119" s="240" t="e">
        <f aca="false">VLOOKUP($A119,[5]CurveFetch!$D$8:$R$1000,9,0)</f>
        <v>#N/A</v>
      </c>
      <c r="I119" s="240" t="e">
        <f aca="false">VLOOKUP($A119,[5]CurveFetch!$D$8:$R$1000,11,0)</f>
        <v>#N/A</v>
      </c>
      <c r="J119" s="240" t="e">
        <f aca="false">VLOOKUP($A119,[5]CurveFetch!$D$8:$R$1000,8,0)</f>
        <v>#N/A</v>
      </c>
      <c r="K119" s="240" t="e">
        <f aca="false">C119-J119</f>
        <v>#N/A</v>
      </c>
      <c r="L119" s="240" t="e">
        <f aca="false">C119-F119</f>
        <v>#N/A</v>
      </c>
      <c r="M119" s="240" t="e">
        <f aca="false">($B119+$C119)*$M$1</f>
        <v>#N/A</v>
      </c>
      <c r="N119" s="69" t="n">
        <f aca="false">DATE(YEAR(N118),MONTH(N118)+1,1)</f>
        <v>49461</v>
      </c>
      <c r="O119" s="240" t="e">
        <f aca="false">VLOOKUP($A119,[5]CurveFetch!$D$8:$V$1000,16,0)</f>
        <v>#N/A</v>
      </c>
      <c r="P119" s="241" t="e">
        <f aca="false">O119/2</f>
        <v>#N/A</v>
      </c>
      <c r="Q119" s="240" t="e">
        <f aca="false">VLOOKUP($A119,[5]CurveFetch!$D$8:$V$1000,16,0)</f>
        <v>#N/A</v>
      </c>
      <c r="R119" s="241" t="e">
        <f aca="false">Q119/2</f>
        <v>#N/A</v>
      </c>
      <c r="S119" s="240" t="e">
        <f aca="false">VLOOKUP($A119,[5]CurveFetch!$D$8:$V$1000,16,0)</f>
        <v>#N/A</v>
      </c>
      <c r="T119" s="241" t="e">
        <f aca="false">S119/2</f>
        <v>#N/A</v>
      </c>
    </row>
    <row r="120" customFormat="false" ht="11.25" hidden="false" customHeight="false" outlineLevel="0" collapsed="false">
      <c r="A120" s="69" t="n">
        <f aca="false">DATE(YEAR(A119),MONTH(A119)+1,1)</f>
        <v>49491</v>
      </c>
      <c r="B120" s="240" t="e">
        <f aca="false">VLOOKUP($A120,[5]CurveFetch!$D$8:$R$1000,2,0)</f>
        <v>#N/A</v>
      </c>
      <c r="C120" s="240" t="e">
        <f aca="false">VLOOKUP($A120,[5]CurveFetch!$D$8:$R$1000,7,0)</f>
        <v>#N/A</v>
      </c>
      <c r="D120" s="240" t="e">
        <f aca="false">VLOOKUP($A120,[5]CurveFetch!$D$8:$R$1000,5,0)</f>
        <v>#N/A</v>
      </c>
      <c r="E120" s="240" t="e">
        <f aca="false">VLOOKUP($A120,[5]CurveFetch!$D$8:$R$1000,4,0)</f>
        <v>#N/A</v>
      </c>
      <c r="F120" s="240" t="e">
        <f aca="false">VLOOKUP($A120,[5]CurveFetch!$D$8:$R$1000,15,0)</f>
        <v>#N/A</v>
      </c>
      <c r="G120" s="240" t="e">
        <f aca="false">VLOOKUP($A120,[5]CurveFetch!$D$8:$R$1000,3,0)</f>
        <v>#N/A</v>
      </c>
      <c r="H120" s="240" t="e">
        <f aca="false">VLOOKUP($A120,[5]CurveFetch!$D$8:$R$1000,9,0)</f>
        <v>#N/A</v>
      </c>
      <c r="I120" s="240" t="e">
        <f aca="false">VLOOKUP($A120,[5]CurveFetch!$D$8:$R$1000,11,0)</f>
        <v>#N/A</v>
      </c>
      <c r="J120" s="240" t="e">
        <f aca="false">VLOOKUP($A120,[5]CurveFetch!$D$8:$R$1000,8,0)</f>
        <v>#N/A</v>
      </c>
      <c r="K120" s="240" t="e">
        <f aca="false">C120-J120</f>
        <v>#N/A</v>
      </c>
      <c r="L120" s="240" t="e">
        <f aca="false">C120-F120</f>
        <v>#N/A</v>
      </c>
      <c r="M120" s="240" t="e">
        <f aca="false">($B120+$C120)*$M$1</f>
        <v>#N/A</v>
      </c>
      <c r="N120" s="69" t="n">
        <f aca="false">DATE(YEAR(N119),MONTH(N119)+1,1)</f>
        <v>49491</v>
      </c>
      <c r="O120" s="240" t="e">
        <f aca="false">VLOOKUP($A120,[5]CurveFetch!$D$8:$V$1000,16,0)</f>
        <v>#N/A</v>
      </c>
      <c r="P120" s="241" t="e">
        <f aca="false">O120/2</f>
        <v>#N/A</v>
      </c>
      <c r="Q120" s="240" t="e">
        <f aca="false">VLOOKUP($A120,[5]CurveFetch!$D$8:$V$1000,16,0)</f>
        <v>#N/A</v>
      </c>
      <c r="R120" s="241" t="e">
        <f aca="false">Q120/2</f>
        <v>#N/A</v>
      </c>
      <c r="S120" s="240" t="e">
        <f aca="false">VLOOKUP($A120,[5]CurveFetch!$D$8:$V$1000,16,0)</f>
        <v>#N/A</v>
      </c>
      <c r="T120" s="241" t="e">
        <f aca="false">S120/2</f>
        <v>#N/A</v>
      </c>
    </row>
    <row r="121" customFormat="false" ht="11.25" hidden="false" customHeight="false" outlineLevel="0" collapsed="false">
      <c r="A121" s="69" t="n">
        <f aca="false">DATE(YEAR(A120),MONTH(A120)+1,1)</f>
        <v>49522</v>
      </c>
      <c r="B121" s="240" t="e">
        <f aca="false">VLOOKUP($A121,[5]CurveFetch!$D$8:$R$1000,2,0)</f>
        <v>#N/A</v>
      </c>
      <c r="C121" s="240" t="e">
        <f aca="false">VLOOKUP($A121,[5]CurveFetch!$D$8:$R$1000,7,0)</f>
        <v>#N/A</v>
      </c>
      <c r="D121" s="240" t="e">
        <f aca="false">VLOOKUP($A121,[5]CurveFetch!$D$8:$R$1000,5,0)</f>
        <v>#N/A</v>
      </c>
      <c r="E121" s="240" t="e">
        <f aca="false">VLOOKUP($A121,[5]CurveFetch!$D$8:$R$1000,4,0)</f>
        <v>#N/A</v>
      </c>
      <c r="F121" s="240" t="e">
        <f aca="false">VLOOKUP($A121,[5]CurveFetch!$D$8:$R$1000,15,0)</f>
        <v>#N/A</v>
      </c>
      <c r="G121" s="240" t="e">
        <f aca="false">VLOOKUP($A121,[5]CurveFetch!$D$8:$R$1000,3,0)</f>
        <v>#N/A</v>
      </c>
      <c r="H121" s="240" t="e">
        <f aca="false">VLOOKUP($A121,[5]CurveFetch!$D$8:$R$1000,9,0)</f>
        <v>#N/A</v>
      </c>
      <c r="I121" s="240" t="e">
        <f aca="false">VLOOKUP($A121,[5]CurveFetch!$D$8:$R$1000,11,0)</f>
        <v>#N/A</v>
      </c>
      <c r="J121" s="240" t="e">
        <f aca="false">VLOOKUP($A121,[5]CurveFetch!$D$8:$R$1000,8,0)</f>
        <v>#N/A</v>
      </c>
      <c r="K121" s="240" t="e">
        <f aca="false">C121-J121</f>
        <v>#N/A</v>
      </c>
      <c r="L121" s="240" t="e">
        <f aca="false">C121-F121</f>
        <v>#N/A</v>
      </c>
      <c r="M121" s="240" t="e">
        <f aca="false">($B121+$C121)*$M$1</f>
        <v>#N/A</v>
      </c>
      <c r="N121" s="69" t="n">
        <f aca="false">DATE(YEAR(N120),MONTH(N120)+1,1)</f>
        <v>49522</v>
      </c>
      <c r="O121" s="240" t="e">
        <f aca="false">VLOOKUP($A121,[5]CurveFetch!$D$8:$V$1000,16,0)</f>
        <v>#N/A</v>
      </c>
      <c r="P121" s="241" t="e">
        <f aca="false">O121/2</f>
        <v>#N/A</v>
      </c>
      <c r="Q121" s="240" t="e">
        <f aca="false">VLOOKUP($A121,[5]CurveFetch!$D$8:$V$1000,16,0)</f>
        <v>#N/A</v>
      </c>
      <c r="R121" s="241" t="e">
        <f aca="false">Q121/2</f>
        <v>#N/A</v>
      </c>
      <c r="S121" s="240" t="e">
        <f aca="false">VLOOKUP($A121,[5]CurveFetch!$D$8:$V$1000,16,0)</f>
        <v>#N/A</v>
      </c>
      <c r="T121" s="241" t="e">
        <f aca="false">S121/2</f>
        <v>#N/A</v>
      </c>
    </row>
    <row r="122" customFormat="false" ht="11.25" hidden="false" customHeight="false" outlineLevel="0" collapsed="false">
      <c r="A122" s="69" t="n">
        <f aca="false">DATE(YEAR(A121),MONTH(A121)+1,1)</f>
        <v>49553</v>
      </c>
      <c r="B122" s="240" t="e">
        <f aca="false">VLOOKUP($A122,[5]CurveFetch!$D$8:$R$1000,2,0)</f>
        <v>#N/A</v>
      </c>
      <c r="C122" s="240" t="e">
        <f aca="false">VLOOKUP($A122,[5]CurveFetch!$D$8:$R$1000,7,0)</f>
        <v>#N/A</v>
      </c>
      <c r="D122" s="240" t="e">
        <f aca="false">VLOOKUP($A122,[5]CurveFetch!$D$8:$R$1000,5,0)</f>
        <v>#N/A</v>
      </c>
      <c r="E122" s="240" t="e">
        <f aca="false">VLOOKUP($A122,[5]CurveFetch!$D$8:$R$1000,4,0)</f>
        <v>#N/A</v>
      </c>
      <c r="F122" s="240" t="e">
        <f aca="false">VLOOKUP($A122,[5]CurveFetch!$D$8:$R$1000,15,0)</f>
        <v>#N/A</v>
      </c>
      <c r="G122" s="240" t="e">
        <f aca="false">VLOOKUP($A122,[5]CurveFetch!$D$8:$R$1000,3,0)</f>
        <v>#N/A</v>
      </c>
      <c r="H122" s="240" t="e">
        <f aca="false">VLOOKUP($A122,[5]CurveFetch!$D$8:$R$1000,9,0)</f>
        <v>#N/A</v>
      </c>
      <c r="I122" s="240" t="e">
        <f aca="false">VLOOKUP($A122,[5]CurveFetch!$D$8:$R$1000,11,0)</f>
        <v>#N/A</v>
      </c>
      <c r="J122" s="240" t="e">
        <f aca="false">VLOOKUP($A122,[5]CurveFetch!$D$8:$R$1000,8,0)</f>
        <v>#N/A</v>
      </c>
      <c r="K122" s="240" t="e">
        <f aca="false">C122-J122</f>
        <v>#N/A</v>
      </c>
      <c r="L122" s="240" t="e">
        <f aca="false">C122-F122</f>
        <v>#N/A</v>
      </c>
      <c r="M122" s="240" t="e">
        <f aca="false">($B122+$C122)*$M$1</f>
        <v>#N/A</v>
      </c>
      <c r="N122" s="69" t="n">
        <f aca="false">DATE(YEAR(N121),MONTH(N121)+1,1)</f>
        <v>49553</v>
      </c>
      <c r="O122" s="240" t="e">
        <f aca="false">VLOOKUP($A122,[5]CurveFetch!$D$8:$V$1000,16,0)</f>
        <v>#N/A</v>
      </c>
      <c r="P122" s="241" t="e">
        <f aca="false">O122/2</f>
        <v>#N/A</v>
      </c>
      <c r="Q122" s="240" t="e">
        <f aca="false">VLOOKUP($A122,[5]CurveFetch!$D$8:$V$1000,16,0)</f>
        <v>#N/A</v>
      </c>
      <c r="R122" s="241" t="e">
        <f aca="false">Q122/2</f>
        <v>#N/A</v>
      </c>
      <c r="S122" s="240" t="e">
        <f aca="false">VLOOKUP($A122,[5]CurveFetch!$D$8:$V$1000,16,0)</f>
        <v>#N/A</v>
      </c>
      <c r="T122" s="241" t="e">
        <f aca="false">S122/2</f>
        <v>#N/A</v>
      </c>
    </row>
    <row r="123" customFormat="false" ht="11.25" hidden="false" customHeight="false" outlineLevel="0" collapsed="false">
      <c r="A123" s="69" t="n">
        <f aca="false">DATE(YEAR(A122),MONTH(A122)+1,1)</f>
        <v>49583</v>
      </c>
      <c r="B123" s="240" t="e">
        <f aca="false">VLOOKUP($A123,[5]CurveFetch!$D$8:$R$1000,2,0)</f>
        <v>#N/A</v>
      </c>
      <c r="C123" s="240" t="e">
        <f aca="false">VLOOKUP($A123,[5]CurveFetch!$D$8:$R$1000,7,0)</f>
        <v>#N/A</v>
      </c>
      <c r="D123" s="240" t="e">
        <f aca="false">VLOOKUP($A123,[5]CurveFetch!$D$8:$R$1000,5,0)</f>
        <v>#N/A</v>
      </c>
      <c r="E123" s="240" t="e">
        <f aca="false">VLOOKUP($A123,[5]CurveFetch!$D$8:$R$1000,4,0)</f>
        <v>#N/A</v>
      </c>
      <c r="F123" s="240" t="e">
        <f aca="false">VLOOKUP($A123,[5]CurveFetch!$D$8:$R$1000,15,0)</f>
        <v>#N/A</v>
      </c>
      <c r="G123" s="240" t="e">
        <f aca="false">VLOOKUP($A123,[5]CurveFetch!$D$8:$R$1000,3,0)</f>
        <v>#N/A</v>
      </c>
      <c r="H123" s="240" t="e">
        <f aca="false">VLOOKUP($A123,[5]CurveFetch!$D$8:$R$1000,9,0)</f>
        <v>#N/A</v>
      </c>
      <c r="I123" s="240" t="e">
        <f aca="false">VLOOKUP($A123,[5]CurveFetch!$D$8:$R$1000,11,0)</f>
        <v>#N/A</v>
      </c>
      <c r="J123" s="240" t="e">
        <f aca="false">VLOOKUP($A123,[5]CurveFetch!$D$8:$R$1000,8,0)</f>
        <v>#N/A</v>
      </c>
      <c r="K123" s="240" t="e">
        <f aca="false">C123-J123</f>
        <v>#N/A</v>
      </c>
      <c r="L123" s="240" t="e">
        <f aca="false">C123-F123</f>
        <v>#N/A</v>
      </c>
      <c r="M123" s="240" t="e">
        <f aca="false">($B123+$C123)*$M$1</f>
        <v>#N/A</v>
      </c>
      <c r="N123" s="69" t="n">
        <f aca="false">DATE(YEAR(N122),MONTH(N122)+1,1)</f>
        <v>49583</v>
      </c>
      <c r="O123" s="240" t="e">
        <f aca="false">VLOOKUP($A123,[5]CurveFetch!$D$8:$V$1000,16,0)</f>
        <v>#N/A</v>
      </c>
      <c r="P123" s="241" t="e">
        <f aca="false">O123/2</f>
        <v>#N/A</v>
      </c>
      <c r="Q123" s="240" t="e">
        <f aca="false">VLOOKUP($A123,[5]CurveFetch!$D$8:$V$1000,16,0)</f>
        <v>#N/A</v>
      </c>
      <c r="R123" s="241" t="e">
        <f aca="false">Q123/2</f>
        <v>#N/A</v>
      </c>
      <c r="S123" s="240" t="e">
        <f aca="false">VLOOKUP($A123,[5]CurveFetch!$D$8:$V$1000,16,0)</f>
        <v>#N/A</v>
      </c>
      <c r="T123" s="241" t="e">
        <f aca="false">S123/2</f>
        <v>#N/A</v>
      </c>
    </row>
    <row r="124" customFormat="false" ht="11.25" hidden="false" customHeight="false" outlineLevel="0" collapsed="false">
      <c r="A124" s="69" t="n">
        <f aca="false">DATE(YEAR(A123),MONTH(A123)+1,1)</f>
        <v>49614</v>
      </c>
      <c r="B124" s="240" t="e">
        <f aca="false">VLOOKUP($A124,[5]CurveFetch!$D$8:$R$1000,2,0)</f>
        <v>#N/A</v>
      </c>
      <c r="C124" s="240" t="e">
        <f aca="false">VLOOKUP($A124,[5]CurveFetch!$D$8:$R$1000,7,0)</f>
        <v>#N/A</v>
      </c>
      <c r="D124" s="240" t="e">
        <f aca="false">VLOOKUP($A124,[5]CurveFetch!$D$8:$R$1000,5,0)</f>
        <v>#N/A</v>
      </c>
      <c r="E124" s="240" t="e">
        <f aca="false">VLOOKUP($A124,[5]CurveFetch!$D$8:$R$1000,4,0)</f>
        <v>#N/A</v>
      </c>
      <c r="F124" s="240" t="e">
        <f aca="false">VLOOKUP($A124,[5]CurveFetch!$D$8:$R$1000,15,0)</f>
        <v>#N/A</v>
      </c>
      <c r="G124" s="240" t="e">
        <f aca="false">VLOOKUP($A124,[5]CurveFetch!$D$8:$R$1000,3,0)</f>
        <v>#N/A</v>
      </c>
      <c r="H124" s="240" t="e">
        <f aca="false">VLOOKUP($A124,[5]CurveFetch!$D$8:$R$1000,9,0)</f>
        <v>#N/A</v>
      </c>
      <c r="I124" s="240" t="e">
        <f aca="false">VLOOKUP($A124,[5]CurveFetch!$D$8:$R$1000,11,0)</f>
        <v>#N/A</v>
      </c>
      <c r="J124" s="240" t="e">
        <f aca="false">VLOOKUP($A124,[5]CurveFetch!$D$8:$R$1000,8,0)</f>
        <v>#N/A</v>
      </c>
      <c r="K124" s="240" t="e">
        <f aca="false">C124-J124</f>
        <v>#N/A</v>
      </c>
      <c r="L124" s="240" t="e">
        <f aca="false">C124-F124</f>
        <v>#N/A</v>
      </c>
      <c r="M124" s="240" t="e">
        <f aca="false">($B124+$C124)*$M$1</f>
        <v>#N/A</v>
      </c>
      <c r="N124" s="69" t="n">
        <f aca="false">DATE(YEAR(N123),MONTH(N123)+1,1)</f>
        <v>49614</v>
      </c>
      <c r="O124" s="240" t="e">
        <f aca="false">VLOOKUP($A124,[5]CurveFetch!$D$8:$V$1000,16,0)</f>
        <v>#N/A</v>
      </c>
      <c r="P124" s="241" t="e">
        <f aca="false">O124/2</f>
        <v>#N/A</v>
      </c>
      <c r="Q124" s="240" t="e">
        <f aca="false">VLOOKUP($A124,[5]CurveFetch!$D$8:$V$1000,16,0)</f>
        <v>#N/A</v>
      </c>
      <c r="R124" s="241" t="e">
        <f aca="false">Q124/2</f>
        <v>#N/A</v>
      </c>
      <c r="S124" s="240" t="e">
        <f aca="false">VLOOKUP($A124,[5]CurveFetch!$D$8:$V$1000,16,0)</f>
        <v>#N/A</v>
      </c>
      <c r="T124" s="241" t="e">
        <f aca="false">S124/2</f>
        <v>#N/A</v>
      </c>
    </row>
    <row r="125" customFormat="false" ht="11.25" hidden="false" customHeight="false" outlineLevel="0" collapsed="false">
      <c r="A125" s="69" t="n">
        <f aca="false">DATE(YEAR(A124),MONTH(A124)+1,1)</f>
        <v>49644</v>
      </c>
      <c r="B125" s="240" t="e">
        <f aca="false">VLOOKUP($A125,[5]CurveFetch!$D$8:$R$1000,2,0)</f>
        <v>#N/A</v>
      </c>
      <c r="C125" s="240" t="e">
        <f aca="false">VLOOKUP($A125,[5]CurveFetch!$D$8:$R$1000,7,0)</f>
        <v>#N/A</v>
      </c>
      <c r="D125" s="240" t="e">
        <f aca="false">VLOOKUP($A125,[5]CurveFetch!$D$8:$R$1000,5,0)</f>
        <v>#N/A</v>
      </c>
      <c r="E125" s="240" t="e">
        <f aca="false">VLOOKUP($A125,[5]CurveFetch!$D$8:$R$1000,4,0)</f>
        <v>#N/A</v>
      </c>
      <c r="F125" s="240" t="e">
        <f aca="false">VLOOKUP($A125,[5]CurveFetch!$D$8:$R$1000,15,0)</f>
        <v>#N/A</v>
      </c>
      <c r="G125" s="240" t="e">
        <f aca="false">VLOOKUP($A125,[5]CurveFetch!$D$8:$R$1000,3,0)</f>
        <v>#N/A</v>
      </c>
      <c r="H125" s="240" t="e">
        <f aca="false">VLOOKUP($A125,[5]CurveFetch!$D$8:$R$1000,9,0)</f>
        <v>#N/A</v>
      </c>
      <c r="I125" s="240" t="e">
        <f aca="false">VLOOKUP($A125,[5]CurveFetch!$D$8:$R$1000,11,0)</f>
        <v>#N/A</v>
      </c>
      <c r="J125" s="240" t="e">
        <f aca="false">VLOOKUP($A125,[5]CurveFetch!$D$8:$R$1000,8,0)</f>
        <v>#N/A</v>
      </c>
      <c r="K125" s="240" t="e">
        <f aca="false">C125-J125</f>
        <v>#N/A</v>
      </c>
      <c r="L125" s="240" t="e">
        <f aca="false">C125-F125</f>
        <v>#N/A</v>
      </c>
      <c r="M125" s="240" t="e">
        <f aca="false">($B125+$C125)*$M$1</f>
        <v>#N/A</v>
      </c>
      <c r="N125" s="69" t="n">
        <f aca="false">DATE(YEAR(N124),MONTH(N124)+1,1)</f>
        <v>49644</v>
      </c>
      <c r="O125" s="240" t="e">
        <f aca="false">VLOOKUP($A125,[5]CurveFetch!$D$8:$V$1000,16,0)</f>
        <v>#N/A</v>
      </c>
      <c r="P125" s="241" t="e">
        <f aca="false">O125/2</f>
        <v>#N/A</v>
      </c>
      <c r="Q125" s="240" t="e">
        <f aca="false">VLOOKUP($A125,[5]CurveFetch!$D$8:$V$1000,16,0)</f>
        <v>#N/A</v>
      </c>
      <c r="R125" s="241" t="e">
        <f aca="false">Q125/2</f>
        <v>#N/A</v>
      </c>
      <c r="S125" s="240" t="e">
        <f aca="false">VLOOKUP($A125,[5]CurveFetch!$D$8:$V$1000,16,0)</f>
        <v>#N/A</v>
      </c>
      <c r="T125" s="241" t="e">
        <f aca="false">S125/2</f>
        <v>#N/A</v>
      </c>
    </row>
    <row r="126" customFormat="false" ht="11.25" hidden="false" customHeight="false" outlineLevel="0" collapsed="false">
      <c r="A126" s="69" t="n">
        <f aca="false">DATE(YEAR(A125),MONTH(A125)+1,1)</f>
        <v>49675</v>
      </c>
      <c r="B126" s="240" t="e">
        <f aca="false">VLOOKUP($A126,[5]CurveFetch!$D$8:$R$1000,2,0)</f>
        <v>#N/A</v>
      </c>
      <c r="C126" s="240" t="e">
        <f aca="false">VLOOKUP($A126,[5]CurveFetch!$D$8:$R$1000,7,0)</f>
        <v>#N/A</v>
      </c>
      <c r="D126" s="240" t="e">
        <f aca="false">VLOOKUP($A126,[5]CurveFetch!$D$8:$R$1000,5,0)</f>
        <v>#N/A</v>
      </c>
      <c r="E126" s="240" t="e">
        <f aca="false">VLOOKUP($A126,[5]CurveFetch!$D$8:$R$1000,4,0)</f>
        <v>#N/A</v>
      </c>
      <c r="F126" s="240" t="e">
        <f aca="false">VLOOKUP($A126,[5]CurveFetch!$D$8:$R$1000,15,0)</f>
        <v>#N/A</v>
      </c>
      <c r="G126" s="240" t="e">
        <f aca="false">VLOOKUP($A126,[5]CurveFetch!$D$8:$R$1000,3,0)</f>
        <v>#N/A</v>
      </c>
      <c r="H126" s="240" t="e">
        <f aca="false">VLOOKUP($A126,[5]CurveFetch!$D$8:$R$1000,9,0)</f>
        <v>#N/A</v>
      </c>
      <c r="I126" s="240" t="e">
        <f aca="false">VLOOKUP($A126,[5]CurveFetch!$D$8:$R$1000,11,0)</f>
        <v>#N/A</v>
      </c>
      <c r="J126" s="240" t="e">
        <f aca="false">VLOOKUP($A126,[5]CurveFetch!$D$8:$R$1000,8,0)</f>
        <v>#N/A</v>
      </c>
      <c r="K126" s="240" t="e">
        <f aca="false">C126-J126</f>
        <v>#N/A</v>
      </c>
      <c r="L126" s="240" t="e">
        <f aca="false">C126-F126</f>
        <v>#N/A</v>
      </c>
      <c r="M126" s="240" t="e">
        <f aca="false">($B126+$C126)*$M$1</f>
        <v>#N/A</v>
      </c>
      <c r="N126" s="69" t="n">
        <f aca="false">DATE(YEAR(N125),MONTH(N125)+1,1)</f>
        <v>49675</v>
      </c>
      <c r="O126" s="240" t="e">
        <f aca="false">VLOOKUP($A126,[5]CurveFetch!$D$8:$V$1000,16,0)</f>
        <v>#N/A</v>
      </c>
      <c r="P126" s="241" t="e">
        <f aca="false">O126/2</f>
        <v>#N/A</v>
      </c>
      <c r="Q126" s="240" t="e">
        <f aca="false">VLOOKUP($A126,[5]CurveFetch!$D$8:$V$1000,16,0)</f>
        <v>#N/A</v>
      </c>
      <c r="R126" s="241" t="e">
        <f aca="false">Q126/2</f>
        <v>#N/A</v>
      </c>
      <c r="S126" s="240" t="e">
        <f aca="false">VLOOKUP($A126,[5]CurveFetch!$D$8:$V$1000,16,0)</f>
        <v>#N/A</v>
      </c>
      <c r="T126" s="241" t="e">
        <f aca="false">S126/2</f>
        <v>#N/A</v>
      </c>
    </row>
    <row r="127" customFormat="false" ht="11.25" hidden="false" customHeight="false" outlineLevel="0" collapsed="false">
      <c r="A127" s="69" t="n">
        <f aca="false">DATE(YEAR(A126),MONTH(A126)+1,1)</f>
        <v>49706</v>
      </c>
      <c r="B127" s="240" t="e">
        <f aca="false">VLOOKUP($A127,[5]CurveFetch!$D$8:$R$1000,2,0)</f>
        <v>#N/A</v>
      </c>
      <c r="C127" s="240" t="e">
        <f aca="false">VLOOKUP($A127,[5]CurveFetch!$D$8:$R$1000,7,0)</f>
        <v>#N/A</v>
      </c>
      <c r="D127" s="240" t="e">
        <f aca="false">VLOOKUP($A127,[5]CurveFetch!$D$8:$R$1000,5,0)</f>
        <v>#N/A</v>
      </c>
      <c r="E127" s="240" t="e">
        <f aca="false">VLOOKUP($A127,[5]CurveFetch!$D$8:$R$1000,4,0)</f>
        <v>#N/A</v>
      </c>
      <c r="F127" s="240" t="e">
        <f aca="false">VLOOKUP($A127,[5]CurveFetch!$D$8:$R$1000,15,0)</f>
        <v>#N/A</v>
      </c>
      <c r="G127" s="240" t="e">
        <f aca="false">VLOOKUP($A127,[5]CurveFetch!$D$8:$R$1000,3,0)</f>
        <v>#N/A</v>
      </c>
      <c r="H127" s="240" t="e">
        <f aca="false">VLOOKUP($A127,[5]CurveFetch!$D$8:$R$1000,9,0)</f>
        <v>#N/A</v>
      </c>
      <c r="I127" s="240" t="e">
        <f aca="false">VLOOKUP($A127,[5]CurveFetch!$D$8:$R$1000,11,0)</f>
        <v>#N/A</v>
      </c>
      <c r="J127" s="240" t="e">
        <f aca="false">VLOOKUP($A127,[5]CurveFetch!$D$8:$R$1000,8,0)</f>
        <v>#N/A</v>
      </c>
      <c r="K127" s="240" t="e">
        <f aca="false">C127-J127</f>
        <v>#N/A</v>
      </c>
      <c r="L127" s="240" t="e">
        <f aca="false">C127-F127</f>
        <v>#N/A</v>
      </c>
      <c r="M127" s="240" t="e">
        <f aca="false">($B127+$C127)*$M$1</f>
        <v>#N/A</v>
      </c>
      <c r="N127" s="69" t="n">
        <f aca="false">DATE(YEAR(N126),MONTH(N126)+1,1)</f>
        <v>49706</v>
      </c>
      <c r="O127" s="240" t="e">
        <f aca="false">VLOOKUP($A127,[5]CurveFetch!$D$8:$V$1000,16,0)</f>
        <v>#N/A</v>
      </c>
      <c r="P127" s="241" t="e">
        <f aca="false">O127/2</f>
        <v>#N/A</v>
      </c>
      <c r="Q127" s="240" t="e">
        <f aca="false">VLOOKUP($A127,[5]CurveFetch!$D$8:$V$1000,16,0)</f>
        <v>#N/A</v>
      </c>
      <c r="R127" s="241" t="e">
        <f aca="false">Q127/2</f>
        <v>#N/A</v>
      </c>
      <c r="S127" s="240" t="e">
        <f aca="false">VLOOKUP($A127,[5]CurveFetch!$D$8:$V$1000,16,0)</f>
        <v>#N/A</v>
      </c>
      <c r="T127" s="241" t="e">
        <f aca="false">S127/2</f>
        <v>#N/A</v>
      </c>
    </row>
    <row r="128" customFormat="false" ht="11.25" hidden="false" customHeight="false" outlineLevel="0" collapsed="false">
      <c r="A128" s="69" t="n">
        <f aca="false">DATE(YEAR(A127),MONTH(A127)+1,1)</f>
        <v>49735</v>
      </c>
      <c r="B128" s="240" t="e">
        <f aca="false">VLOOKUP($A128,[5]CurveFetch!$D$8:$R$1000,2,0)</f>
        <v>#N/A</v>
      </c>
      <c r="C128" s="240" t="e">
        <f aca="false">VLOOKUP($A128,[5]CurveFetch!$D$8:$R$1000,7,0)</f>
        <v>#N/A</v>
      </c>
      <c r="D128" s="240" t="e">
        <f aca="false">VLOOKUP($A128,[5]CurveFetch!$D$8:$R$1000,5,0)</f>
        <v>#N/A</v>
      </c>
      <c r="E128" s="240" t="e">
        <f aca="false">VLOOKUP($A128,[5]CurveFetch!$D$8:$R$1000,4,0)</f>
        <v>#N/A</v>
      </c>
      <c r="F128" s="240" t="e">
        <f aca="false">VLOOKUP($A128,[5]CurveFetch!$D$8:$R$1000,15,0)</f>
        <v>#N/A</v>
      </c>
      <c r="G128" s="240" t="e">
        <f aca="false">VLOOKUP($A128,[5]CurveFetch!$D$8:$R$1000,3,0)</f>
        <v>#N/A</v>
      </c>
      <c r="H128" s="240" t="e">
        <f aca="false">VLOOKUP($A128,[5]CurveFetch!$D$8:$R$1000,9,0)</f>
        <v>#N/A</v>
      </c>
      <c r="I128" s="240" t="e">
        <f aca="false">VLOOKUP($A128,[5]CurveFetch!$D$8:$R$1000,11,0)</f>
        <v>#N/A</v>
      </c>
      <c r="J128" s="240" t="e">
        <f aca="false">VLOOKUP($A128,[5]CurveFetch!$D$8:$R$1000,8,0)</f>
        <v>#N/A</v>
      </c>
      <c r="K128" s="240" t="e">
        <f aca="false">C128-J128</f>
        <v>#N/A</v>
      </c>
      <c r="L128" s="240" t="e">
        <f aca="false">C128-F128</f>
        <v>#N/A</v>
      </c>
      <c r="M128" s="240" t="e">
        <f aca="false">($B128+$C128)*$M$1</f>
        <v>#N/A</v>
      </c>
      <c r="N128" s="69" t="n">
        <f aca="false">DATE(YEAR(N127),MONTH(N127)+1,1)</f>
        <v>49735</v>
      </c>
      <c r="O128" s="240" t="e">
        <f aca="false">VLOOKUP($A128,[5]CurveFetch!$D$8:$V$1000,16,0)</f>
        <v>#N/A</v>
      </c>
      <c r="P128" s="241" t="e">
        <f aca="false">O128/2</f>
        <v>#N/A</v>
      </c>
      <c r="Q128" s="240" t="e">
        <f aca="false">VLOOKUP($A128,[5]CurveFetch!$D$8:$V$1000,16,0)</f>
        <v>#N/A</v>
      </c>
      <c r="R128" s="241" t="e">
        <f aca="false">Q128/2</f>
        <v>#N/A</v>
      </c>
      <c r="S128" s="240" t="e">
        <f aca="false">VLOOKUP($A128,[5]CurveFetch!$D$8:$V$1000,16,0)</f>
        <v>#N/A</v>
      </c>
      <c r="T128" s="241" t="e">
        <f aca="false">S128/2</f>
        <v>#N/A</v>
      </c>
    </row>
    <row r="129" customFormat="false" ht="11.25" hidden="false" customHeight="false" outlineLevel="0" collapsed="false">
      <c r="A129" s="69" t="n">
        <f aca="false">DATE(YEAR(A128),MONTH(A128)+1,1)</f>
        <v>49766</v>
      </c>
      <c r="B129" s="240" t="e">
        <f aca="false">VLOOKUP($A129,[5]CurveFetch!$D$8:$R$1000,2,0)</f>
        <v>#N/A</v>
      </c>
      <c r="C129" s="240" t="e">
        <f aca="false">VLOOKUP($A129,[5]CurveFetch!$D$8:$R$1000,7,0)</f>
        <v>#N/A</v>
      </c>
      <c r="D129" s="240" t="e">
        <f aca="false">VLOOKUP($A129,[5]CurveFetch!$D$8:$R$1000,5,0)</f>
        <v>#N/A</v>
      </c>
      <c r="E129" s="240" t="e">
        <f aca="false">VLOOKUP($A129,[5]CurveFetch!$D$8:$R$1000,4,0)</f>
        <v>#N/A</v>
      </c>
      <c r="F129" s="240" t="e">
        <f aca="false">VLOOKUP($A129,[5]CurveFetch!$D$8:$R$1000,15,0)</f>
        <v>#N/A</v>
      </c>
      <c r="G129" s="240" t="e">
        <f aca="false">VLOOKUP($A129,[5]CurveFetch!$D$8:$R$1000,3,0)</f>
        <v>#N/A</v>
      </c>
      <c r="H129" s="240" t="e">
        <f aca="false">VLOOKUP($A129,[5]CurveFetch!$D$8:$R$1000,9,0)</f>
        <v>#N/A</v>
      </c>
      <c r="I129" s="240" t="e">
        <f aca="false">VLOOKUP($A129,[5]CurveFetch!$D$8:$R$1000,11,0)</f>
        <v>#N/A</v>
      </c>
      <c r="J129" s="240" t="e">
        <f aca="false">VLOOKUP($A129,[5]CurveFetch!$D$8:$R$1000,8,0)</f>
        <v>#N/A</v>
      </c>
      <c r="K129" s="240" t="e">
        <f aca="false">C129-J129</f>
        <v>#N/A</v>
      </c>
      <c r="L129" s="240" t="e">
        <f aca="false">C129-F129</f>
        <v>#N/A</v>
      </c>
      <c r="M129" s="240" t="e">
        <f aca="false">($B129+$C129)*$M$1</f>
        <v>#N/A</v>
      </c>
      <c r="N129" s="69" t="n">
        <f aca="false">DATE(YEAR(N128),MONTH(N128)+1,1)</f>
        <v>49766</v>
      </c>
      <c r="O129" s="240" t="e">
        <f aca="false">VLOOKUP($A129,[5]CurveFetch!$D$8:$V$1000,16,0)</f>
        <v>#N/A</v>
      </c>
      <c r="P129" s="241" t="e">
        <f aca="false">O129/2</f>
        <v>#N/A</v>
      </c>
      <c r="Q129" s="240" t="e">
        <f aca="false">VLOOKUP($A129,[5]CurveFetch!$D$8:$V$1000,16,0)</f>
        <v>#N/A</v>
      </c>
      <c r="R129" s="241" t="e">
        <f aca="false">Q129/2</f>
        <v>#N/A</v>
      </c>
      <c r="S129" s="240" t="e">
        <f aca="false">VLOOKUP($A129,[5]CurveFetch!$D$8:$V$1000,16,0)</f>
        <v>#N/A</v>
      </c>
      <c r="T129" s="241" t="e">
        <f aca="false">S129/2</f>
        <v>#N/A</v>
      </c>
    </row>
    <row r="130" customFormat="false" ht="11.25" hidden="false" customHeight="false" outlineLevel="0" collapsed="false">
      <c r="A130" s="69" t="n">
        <f aca="false">DATE(YEAR(A129),MONTH(A129)+1,1)</f>
        <v>49796</v>
      </c>
      <c r="B130" s="240" t="e">
        <f aca="false">VLOOKUP($A130,[5]CurveFetch!$D$8:$R$1000,2,0)</f>
        <v>#N/A</v>
      </c>
      <c r="C130" s="240" t="e">
        <f aca="false">VLOOKUP($A130,[5]CurveFetch!$D$8:$R$1000,7,0)</f>
        <v>#N/A</v>
      </c>
      <c r="D130" s="240" t="e">
        <f aca="false">VLOOKUP($A130,[5]CurveFetch!$D$8:$R$1000,5,0)</f>
        <v>#N/A</v>
      </c>
      <c r="E130" s="240" t="e">
        <f aca="false">VLOOKUP($A130,[5]CurveFetch!$D$8:$R$1000,4,0)</f>
        <v>#N/A</v>
      </c>
      <c r="F130" s="240" t="e">
        <f aca="false">VLOOKUP($A130,[5]CurveFetch!$D$8:$R$1000,15,0)</f>
        <v>#N/A</v>
      </c>
      <c r="G130" s="240" t="e">
        <f aca="false">VLOOKUP($A130,[5]CurveFetch!$D$8:$R$1000,3,0)</f>
        <v>#N/A</v>
      </c>
      <c r="H130" s="240" t="e">
        <f aca="false">VLOOKUP($A130,[5]CurveFetch!$D$8:$R$1000,9,0)</f>
        <v>#N/A</v>
      </c>
      <c r="I130" s="240" t="e">
        <f aca="false">VLOOKUP($A130,[5]CurveFetch!$D$8:$R$1000,11,0)</f>
        <v>#N/A</v>
      </c>
      <c r="J130" s="240" t="e">
        <f aca="false">VLOOKUP($A130,[5]CurveFetch!$D$8:$R$1000,8,0)</f>
        <v>#N/A</v>
      </c>
      <c r="K130" s="240" t="e">
        <f aca="false">C130-J130</f>
        <v>#N/A</v>
      </c>
      <c r="L130" s="240" t="e">
        <f aca="false">C130-F130</f>
        <v>#N/A</v>
      </c>
      <c r="M130" s="240" t="e">
        <f aca="false">($B130+$C130)*$M$1</f>
        <v>#N/A</v>
      </c>
      <c r="N130" s="69" t="n">
        <f aca="false">DATE(YEAR(N129),MONTH(N129)+1,1)</f>
        <v>49796</v>
      </c>
      <c r="O130" s="240" t="e">
        <f aca="false">VLOOKUP($A130,[5]CurveFetch!$D$8:$V$1000,16,0)</f>
        <v>#N/A</v>
      </c>
      <c r="P130" s="241" t="e">
        <f aca="false">O130/2</f>
        <v>#N/A</v>
      </c>
      <c r="Q130" s="240" t="e">
        <f aca="false">VLOOKUP($A130,[5]CurveFetch!$D$8:$V$1000,16,0)</f>
        <v>#N/A</v>
      </c>
      <c r="R130" s="241" t="e">
        <f aca="false">Q130/2</f>
        <v>#N/A</v>
      </c>
      <c r="S130" s="240" t="e">
        <f aca="false">VLOOKUP($A130,[5]CurveFetch!$D$8:$V$1000,16,0)</f>
        <v>#N/A</v>
      </c>
      <c r="T130" s="241" t="e">
        <f aca="false">S130/2</f>
        <v>#N/A</v>
      </c>
    </row>
    <row r="131" customFormat="false" ht="11.25" hidden="false" customHeight="false" outlineLevel="0" collapsed="false">
      <c r="A131" s="69" t="n">
        <f aca="false">DATE(YEAR(A130),MONTH(A130)+1,1)</f>
        <v>49827</v>
      </c>
      <c r="B131" s="240" t="e">
        <f aca="false">VLOOKUP($A131,[5]CurveFetch!$D$8:$R$1000,2,0)</f>
        <v>#N/A</v>
      </c>
      <c r="C131" s="240" t="e">
        <f aca="false">VLOOKUP($A131,[5]CurveFetch!$D$8:$R$1000,7,0)</f>
        <v>#N/A</v>
      </c>
      <c r="D131" s="240" t="e">
        <f aca="false">VLOOKUP($A131,[5]CurveFetch!$D$8:$R$1000,5,0)</f>
        <v>#N/A</v>
      </c>
      <c r="E131" s="240" t="e">
        <f aca="false">VLOOKUP($A131,[5]CurveFetch!$D$8:$R$1000,4,0)</f>
        <v>#N/A</v>
      </c>
      <c r="F131" s="240" t="e">
        <f aca="false">VLOOKUP($A131,[5]CurveFetch!$D$8:$R$1000,15,0)</f>
        <v>#N/A</v>
      </c>
      <c r="G131" s="240" t="e">
        <f aca="false">VLOOKUP($A131,[5]CurveFetch!$D$8:$R$1000,3,0)</f>
        <v>#N/A</v>
      </c>
      <c r="H131" s="240" t="e">
        <f aca="false">VLOOKUP($A131,[5]CurveFetch!$D$8:$R$1000,9,0)</f>
        <v>#N/A</v>
      </c>
      <c r="I131" s="240" t="e">
        <f aca="false">VLOOKUP($A131,[5]CurveFetch!$D$8:$R$1000,11,0)</f>
        <v>#N/A</v>
      </c>
      <c r="J131" s="240" t="e">
        <f aca="false">VLOOKUP($A131,[5]CurveFetch!$D$8:$R$1000,8,0)</f>
        <v>#N/A</v>
      </c>
      <c r="K131" s="240" t="e">
        <f aca="false">C131-J131</f>
        <v>#N/A</v>
      </c>
      <c r="L131" s="240" t="e">
        <f aca="false">C131-F131</f>
        <v>#N/A</v>
      </c>
      <c r="M131" s="240" t="e">
        <f aca="false">($B131+$C131)*$M$1</f>
        <v>#N/A</v>
      </c>
      <c r="N131" s="69" t="n">
        <f aca="false">DATE(YEAR(N130),MONTH(N130)+1,1)</f>
        <v>49827</v>
      </c>
      <c r="O131" s="240" t="e">
        <f aca="false">VLOOKUP($A131,[5]CurveFetch!$D$8:$V$1000,16,0)</f>
        <v>#N/A</v>
      </c>
      <c r="P131" s="241" t="e">
        <f aca="false">O131/2</f>
        <v>#N/A</v>
      </c>
      <c r="Q131" s="240" t="e">
        <f aca="false">VLOOKUP($A131,[5]CurveFetch!$D$8:$V$1000,16,0)</f>
        <v>#N/A</v>
      </c>
      <c r="R131" s="241" t="e">
        <f aca="false">Q131/2</f>
        <v>#N/A</v>
      </c>
      <c r="S131" s="240" t="e">
        <f aca="false">VLOOKUP($A131,[5]CurveFetch!$D$8:$V$1000,16,0)</f>
        <v>#N/A</v>
      </c>
      <c r="T131" s="241" t="e">
        <f aca="false">S131/2</f>
        <v>#N/A</v>
      </c>
    </row>
    <row r="132" customFormat="false" ht="11.25" hidden="false" customHeight="false" outlineLevel="0" collapsed="false">
      <c r="A132" s="69" t="n">
        <f aca="false">DATE(YEAR(A131),MONTH(A131)+1,1)</f>
        <v>49857</v>
      </c>
      <c r="B132" s="240" t="e">
        <f aca="false">VLOOKUP($A132,[5]CurveFetch!$D$8:$R$1000,2,0)</f>
        <v>#N/A</v>
      </c>
      <c r="C132" s="240" t="e">
        <f aca="false">VLOOKUP($A132,[5]CurveFetch!$D$8:$R$1000,7,0)</f>
        <v>#N/A</v>
      </c>
      <c r="D132" s="240" t="e">
        <f aca="false">VLOOKUP($A132,[5]CurveFetch!$D$8:$R$1000,5,0)</f>
        <v>#N/A</v>
      </c>
      <c r="E132" s="240" t="e">
        <f aca="false">VLOOKUP($A132,[5]CurveFetch!$D$8:$R$1000,4,0)</f>
        <v>#N/A</v>
      </c>
      <c r="F132" s="240" t="e">
        <f aca="false">VLOOKUP($A132,[5]CurveFetch!$D$8:$R$1000,15,0)</f>
        <v>#N/A</v>
      </c>
      <c r="G132" s="240" t="e">
        <f aca="false">VLOOKUP($A132,[5]CurveFetch!$D$8:$R$1000,3,0)</f>
        <v>#N/A</v>
      </c>
      <c r="H132" s="240" t="e">
        <f aca="false">VLOOKUP($A132,[5]CurveFetch!$D$8:$R$1000,9,0)</f>
        <v>#N/A</v>
      </c>
      <c r="I132" s="240" t="e">
        <f aca="false">VLOOKUP($A132,[5]CurveFetch!$D$8:$R$1000,11,0)</f>
        <v>#N/A</v>
      </c>
      <c r="J132" s="240" t="e">
        <f aca="false">VLOOKUP($A132,[5]CurveFetch!$D$8:$R$1000,8,0)</f>
        <v>#N/A</v>
      </c>
      <c r="K132" s="240" t="e">
        <f aca="false">C132-J132</f>
        <v>#N/A</v>
      </c>
      <c r="L132" s="240" t="e">
        <f aca="false">C132-F132</f>
        <v>#N/A</v>
      </c>
      <c r="M132" s="240" t="e">
        <f aca="false">($B132+$C132)*$M$1</f>
        <v>#N/A</v>
      </c>
      <c r="N132" s="69" t="n">
        <f aca="false">DATE(YEAR(N131),MONTH(N131)+1,1)</f>
        <v>49857</v>
      </c>
      <c r="O132" s="240" t="e">
        <f aca="false">VLOOKUP($A132,[5]CurveFetch!$D$8:$V$1000,16,0)</f>
        <v>#N/A</v>
      </c>
      <c r="P132" s="241" t="e">
        <f aca="false">O132/2</f>
        <v>#N/A</v>
      </c>
      <c r="Q132" s="240" t="e">
        <f aca="false">VLOOKUP($A132,[5]CurveFetch!$D$8:$V$1000,16,0)</f>
        <v>#N/A</v>
      </c>
      <c r="R132" s="241" t="e">
        <f aca="false">Q132/2</f>
        <v>#N/A</v>
      </c>
      <c r="S132" s="240" t="e">
        <f aca="false">VLOOKUP($A132,[5]CurveFetch!$D$8:$V$1000,16,0)</f>
        <v>#N/A</v>
      </c>
      <c r="T132" s="241" t="e">
        <f aca="false">S132/2</f>
        <v>#N/A</v>
      </c>
    </row>
    <row r="133" customFormat="false" ht="11.25" hidden="false" customHeight="false" outlineLevel="0" collapsed="false">
      <c r="A133" s="69" t="n">
        <f aca="false">DATE(YEAR(A132),MONTH(A132)+1,1)</f>
        <v>49888</v>
      </c>
      <c r="B133" s="240" t="e">
        <f aca="false">VLOOKUP($A133,[5]CurveFetch!$D$8:$R$1000,2,0)</f>
        <v>#N/A</v>
      </c>
      <c r="C133" s="240" t="e">
        <f aca="false">VLOOKUP($A133,[5]CurveFetch!$D$8:$R$1000,7,0)</f>
        <v>#N/A</v>
      </c>
      <c r="D133" s="240" t="e">
        <f aca="false">VLOOKUP($A133,[5]CurveFetch!$D$8:$R$1000,5,0)</f>
        <v>#N/A</v>
      </c>
      <c r="E133" s="240" t="e">
        <f aca="false">VLOOKUP($A133,[5]CurveFetch!$D$8:$R$1000,4,0)</f>
        <v>#N/A</v>
      </c>
      <c r="F133" s="240" t="e">
        <f aca="false">VLOOKUP($A133,[5]CurveFetch!$D$8:$R$1000,15,0)</f>
        <v>#N/A</v>
      </c>
      <c r="G133" s="240" t="e">
        <f aca="false">VLOOKUP($A133,[5]CurveFetch!$D$8:$R$1000,3,0)</f>
        <v>#N/A</v>
      </c>
      <c r="H133" s="240" t="e">
        <f aca="false">VLOOKUP($A133,[5]CurveFetch!$D$8:$R$1000,9,0)</f>
        <v>#N/A</v>
      </c>
      <c r="I133" s="240" t="e">
        <f aca="false">VLOOKUP($A133,[5]CurveFetch!$D$8:$R$1000,11,0)</f>
        <v>#N/A</v>
      </c>
      <c r="J133" s="240" t="e">
        <f aca="false">VLOOKUP($A133,[5]CurveFetch!$D$8:$R$1000,8,0)</f>
        <v>#N/A</v>
      </c>
      <c r="K133" s="240" t="e">
        <f aca="false">C133-J133</f>
        <v>#N/A</v>
      </c>
      <c r="L133" s="240" t="e">
        <f aca="false">C133-F133</f>
        <v>#N/A</v>
      </c>
      <c r="M133" s="240" t="e">
        <f aca="false">($B133+$C133)*$M$1</f>
        <v>#N/A</v>
      </c>
      <c r="N133" s="69" t="n">
        <f aca="false">DATE(YEAR(N132),MONTH(N132)+1,1)</f>
        <v>49888</v>
      </c>
      <c r="O133" s="240" t="e">
        <f aca="false">VLOOKUP($A133,[5]CurveFetch!$D$8:$V$1000,16,0)</f>
        <v>#N/A</v>
      </c>
      <c r="P133" s="241" t="e">
        <f aca="false">O133/2</f>
        <v>#N/A</v>
      </c>
      <c r="Q133" s="240" t="e">
        <f aca="false">VLOOKUP($A133,[5]CurveFetch!$D$8:$V$1000,16,0)</f>
        <v>#N/A</v>
      </c>
      <c r="R133" s="241" t="e">
        <f aca="false">Q133/2</f>
        <v>#N/A</v>
      </c>
      <c r="S133" s="240" t="e">
        <f aca="false">VLOOKUP($A133,[5]CurveFetch!$D$8:$V$1000,16,0)</f>
        <v>#N/A</v>
      </c>
      <c r="T133" s="241" t="e">
        <f aca="false">S133/2</f>
        <v>#N/A</v>
      </c>
    </row>
    <row r="134" customFormat="false" ht="11.25" hidden="false" customHeight="false" outlineLevel="0" collapsed="false">
      <c r="A134" s="69" t="n">
        <f aca="false">DATE(YEAR(A133),MONTH(A133)+1,1)</f>
        <v>49919</v>
      </c>
      <c r="B134" s="240" t="e">
        <f aca="false">VLOOKUP($A134,[5]CurveFetch!$D$8:$R$1000,2,0)</f>
        <v>#N/A</v>
      </c>
      <c r="C134" s="240" t="e">
        <f aca="false">VLOOKUP($A134,[5]CurveFetch!$D$8:$R$1000,7,0)</f>
        <v>#N/A</v>
      </c>
      <c r="D134" s="240" t="e">
        <f aca="false">VLOOKUP($A134,[5]CurveFetch!$D$8:$R$1000,5,0)</f>
        <v>#N/A</v>
      </c>
      <c r="E134" s="240" t="e">
        <f aca="false">VLOOKUP($A134,[5]CurveFetch!$D$8:$R$1000,4,0)</f>
        <v>#N/A</v>
      </c>
      <c r="F134" s="240" t="e">
        <f aca="false">VLOOKUP($A134,[5]CurveFetch!$D$8:$R$1000,15,0)</f>
        <v>#N/A</v>
      </c>
      <c r="G134" s="240" t="e">
        <f aca="false">VLOOKUP($A134,[5]CurveFetch!$D$8:$R$1000,3,0)</f>
        <v>#N/A</v>
      </c>
      <c r="H134" s="240" t="e">
        <f aca="false">VLOOKUP($A134,[5]CurveFetch!$D$8:$R$1000,9,0)</f>
        <v>#N/A</v>
      </c>
      <c r="I134" s="240" t="e">
        <f aca="false">VLOOKUP($A134,[5]CurveFetch!$D$8:$R$1000,11,0)</f>
        <v>#N/A</v>
      </c>
      <c r="J134" s="240" t="e">
        <f aca="false">VLOOKUP($A134,[5]CurveFetch!$D$8:$R$1000,8,0)</f>
        <v>#N/A</v>
      </c>
      <c r="K134" s="240" t="e">
        <f aca="false">C134-J134</f>
        <v>#N/A</v>
      </c>
      <c r="L134" s="240" t="e">
        <f aca="false">C134-F134</f>
        <v>#N/A</v>
      </c>
      <c r="M134" s="240" t="e">
        <f aca="false">($B134+$C134)*$M$1</f>
        <v>#N/A</v>
      </c>
      <c r="N134" s="69" t="n">
        <f aca="false">DATE(YEAR(N133),MONTH(N133)+1,1)</f>
        <v>49919</v>
      </c>
      <c r="O134" s="240" t="e">
        <f aca="false">VLOOKUP($A134,[5]CurveFetch!$D$8:$V$1000,16,0)</f>
        <v>#N/A</v>
      </c>
      <c r="P134" s="241" t="e">
        <f aca="false">O134/2</f>
        <v>#N/A</v>
      </c>
      <c r="Q134" s="240" t="e">
        <f aca="false">VLOOKUP($A134,[5]CurveFetch!$D$8:$V$1000,16,0)</f>
        <v>#N/A</v>
      </c>
      <c r="R134" s="241" t="e">
        <f aca="false">Q134/2</f>
        <v>#N/A</v>
      </c>
      <c r="S134" s="240" t="e">
        <f aca="false">VLOOKUP($A134,[5]CurveFetch!$D$8:$V$1000,16,0)</f>
        <v>#N/A</v>
      </c>
      <c r="T134" s="241" t="e">
        <f aca="false">S134/2</f>
        <v>#N/A</v>
      </c>
    </row>
    <row r="135" customFormat="false" ht="11.25" hidden="false" customHeight="false" outlineLevel="0" collapsed="false">
      <c r="A135" s="69" t="n">
        <f aca="false">DATE(YEAR(A134),MONTH(A134)+1,1)</f>
        <v>49949</v>
      </c>
      <c r="B135" s="240" t="e">
        <f aca="false">VLOOKUP($A135,[5]CurveFetch!$D$8:$R$1000,2,0)</f>
        <v>#N/A</v>
      </c>
      <c r="C135" s="240" t="e">
        <f aca="false">VLOOKUP($A135,[5]CurveFetch!$D$8:$R$1000,7,0)</f>
        <v>#N/A</v>
      </c>
      <c r="D135" s="240" t="e">
        <f aca="false">VLOOKUP($A135,[5]CurveFetch!$D$8:$R$1000,5,0)</f>
        <v>#N/A</v>
      </c>
      <c r="E135" s="240" t="e">
        <f aca="false">VLOOKUP($A135,[5]CurveFetch!$D$8:$R$1000,4,0)</f>
        <v>#N/A</v>
      </c>
      <c r="F135" s="240" t="e">
        <f aca="false">VLOOKUP($A135,[5]CurveFetch!$D$8:$R$1000,15,0)</f>
        <v>#N/A</v>
      </c>
      <c r="G135" s="240" t="e">
        <f aca="false">VLOOKUP($A135,[5]CurveFetch!$D$8:$R$1000,3,0)</f>
        <v>#N/A</v>
      </c>
      <c r="H135" s="240" t="e">
        <f aca="false">VLOOKUP($A135,[5]CurveFetch!$D$8:$R$1000,9,0)</f>
        <v>#N/A</v>
      </c>
      <c r="I135" s="240" t="e">
        <f aca="false">VLOOKUP($A135,[5]CurveFetch!$D$8:$R$1000,11,0)</f>
        <v>#N/A</v>
      </c>
      <c r="J135" s="240" t="e">
        <f aca="false">VLOOKUP($A135,[5]CurveFetch!$D$8:$R$1000,8,0)</f>
        <v>#N/A</v>
      </c>
      <c r="K135" s="240" t="e">
        <f aca="false">C135-J135</f>
        <v>#N/A</v>
      </c>
      <c r="L135" s="240" t="e">
        <f aca="false">C135-F135</f>
        <v>#N/A</v>
      </c>
      <c r="M135" s="240" t="e">
        <f aca="false">($B135+$C135)*$M$1</f>
        <v>#N/A</v>
      </c>
      <c r="N135" s="69" t="n">
        <f aca="false">DATE(YEAR(N134),MONTH(N134)+1,1)</f>
        <v>49949</v>
      </c>
      <c r="O135" s="240" t="e">
        <f aca="false">VLOOKUP($A135,[5]CurveFetch!$D$8:$V$1000,16,0)</f>
        <v>#N/A</v>
      </c>
      <c r="P135" s="241" t="e">
        <f aca="false">O135/2</f>
        <v>#N/A</v>
      </c>
      <c r="Q135" s="240" t="e">
        <f aca="false">VLOOKUP($A135,[5]CurveFetch!$D$8:$V$1000,16,0)</f>
        <v>#N/A</v>
      </c>
      <c r="R135" s="241" t="e">
        <f aca="false">Q135/2</f>
        <v>#N/A</v>
      </c>
      <c r="S135" s="240" t="e">
        <f aca="false">VLOOKUP($A135,[5]CurveFetch!$D$8:$V$1000,16,0)</f>
        <v>#N/A</v>
      </c>
      <c r="T135" s="241" t="e">
        <f aca="false">S135/2</f>
        <v>#N/A</v>
      </c>
    </row>
    <row r="136" customFormat="false" ht="11.25" hidden="false" customHeight="false" outlineLevel="0" collapsed="false">
      <c r="A136" s="69" t="n">
        <f aca="false">DATE(YEAR(A135),MONTH(A135)+1,1)</f>
        <v>49980</v>
      </c>
      <c r="B136" s="240" t="e">
        <f aca="false">VLOOKUP($A136,[5]CurveFetch!$D$8:$R$1000,2,0)</f>
        <v>#N/A</v>
      </c>
      <c r="C136" s="240" t="e">
        <f aca="false">VLOOKUP($A136,[5]CurveFetch!$D$8:$R$1000,7,0)</f>
        <v>#N/A</v>
      </c>
      <c r="D136" s="240" t="e">
        <f aca="false">VLOOKUP($A136,[5]CurveFetch!$D$8:$R$1000,5,0)</f>
        <v>#N/A</v>
      </c>
      <c r="E136" s="240" t="e">
        <f aca="false">VLOOKUP($A136,[5]CurveFetch!$D$8:$R$1000,4,0)</f>
        <v>#N/A</v>
      </c>
      <c r="F136" s="240" t="e">
        <f aca="false">VLOOKUP($A136,[5]CurveFetch!$D$8:$R$1000,15,0)</f>
        <v>#N/A</v>
      </c>
      <c r="G136" s="240" t="e">
        <f aca="false">VLOOKUP($A136,[5]CurveFetch!$D$8:$R$1000,3,0)</f>
        <v>#N/A</v>
      </c>
      <c r="H136" s="240" t="e">
        <f aca="false">VLOOKUP($A136,[5]CurveFetch!$D$8:$R$1000,9,0)</f>
        <v>#N/A</v>
      </c>
      <c r="I136" s="240" t="e">
        <f aca="false">VLOOKUP($A136,[5]CurveFetch!$D$8:$R$1000,11,0)</f>
        <v>#N/A</v>
      </c>
      <c r="J136" s="240" t="e">
        <f aca="false">VLOOKUP($A136,[5]CurveFetch!$D$8:$R$1000,8,0)</f>
        <v>#N/A</v>
      </c>
      <c r="K136" s="240" t="e">
        <f aca="false">C136-J136</f>
        <v>#N/A</v>
      </c>
      <c r="L136" s="240" t="e">
        <f aca="false">C136-F136</f>
        <v>#N/A</v>
      </c>
      <c r="M136" s="240" t="e">
        <f aca="false">($B136+$C136)*$M$1</f>
        <v>#N/A</v>
      </c>
      <c r="N136" s="69" t="n">
        <f aca="false">DATE(YEAR(N135),MONTH(N135)+1,1)</f>
        <v>49980</v>
      </c>
      <c r="O136" s="240" t="e">
        <f aca="false">VLOOKUP($A136,[5]CurveFetch!$D$8:$V$1000,16,0)</f>
        <v>#N/A</v>
      </c>
      <c r="P136" s="241" t="e">
        <f aca="false">O136/2</f>
        <v>#N/A</v>
      </c>
      <c r="Q136" s="240" t="e">
        <f aca="false">VLOOKUP($A136,[5]CurveFetch!$D$8:$V$1000,16,0)</f>
        <v>#N/A</v>
      </c>
      <c r="R136" s="241" t="e">
        <f aca="false">Q136/2</f>
        <v>#N/A</v>
      </c>
      <c r="S136" s="240" t="e">
        <f aca="false">VLOOKUP($A136,[5]CurveFetch!$D$8:$V$1000,16,0)</f>
        <v>#N/A</v>
      </c>
      <c r="T136" s="241" t="e">
        <f aca="false">S136/2</f>
        <v>#N/A</v>
      </c>
    </row>
    <row r="137" customFormat="false" ht="11.25" hidden="false" customHeight="false" outlineLevel="0" collapsed="false">
      <c r="A137" s="69" t="n">
        <f aca="false">DATE(YEAR(A136),MONTH(A136)+1,1)</f>
        <v>50010</v>
      </c>
      <c r="B137" s="240" t="e">
        <f aca="false">VLOOKUP($A137,[5]CurveFetch!$D$8:$R$1000,2,0)</f>
        <v>#N/A</v>
      </c>
      <c r="C137" s="240" t="e">
        <f aca="false">VLOOKUP($A137,[5]CurveFetch!$D$8:$R$1000,7,0)</f>
        <v>#N/A</v>
      </c>
      <c r="D137" s="240" t="e">
        <f aca="false">VLOOKUP($A137,[5]CurveFetch!$D$8:$R$1000,5,0)</f>
        <v>#N/A</v>
      </c>
      <c r="E137" s="240" t="e">
        <f aca="false">VLOOKUP($A137,[5]CurveFetch!$D$8:$R$1000,4,0)</f>
        <v>#N/A</v>
      </c>
      <c r="F137" s="240" t="e">
        <f aca="false">VLOOKUP($A137,[5]CurveFetch!$D$8:$R$1000,15,0)</f>
        <v>#N/A</v>
      </c>
      <c r="G137" s="240" t="e">
        <f aca="false">VLOOKUP($A137,[5]CurveFetch!$D$8:$R$1000,3,0)</f>
        <v>#N/A</v>
      </c>
      <c r="H137" s="240" t="e">
        <f aca="false">VLOOKUP($A137,[5]CurveFetch!$D$8:$R$1000,9,0)</f>
        <v>#N/A</v>
      </c>
      <c r="I137" s="240" t="e">
        <f aca="false">VLOOKUP($A137,[5]CurveFetch!$D$8:$R$1000,11,0)</f>
        <v>#N/A</v>
      </c>
      <c r="J137" s="240" t="e">
        <f aca="false">VLOOKUP($A137,[5]CurveFetch!$D$8:$R$1000,8,0)</f>
        <v>#N/A</v>
      </c>
      <c r="K137" s="240" t="e">
        <f aca="false">C137-J137</f>
        <v>#N/A</v>
      </c>
      <c r="L137" s="240" t="e">
        <f aca="false">C137-F137</f>
        <v>#N/A</v>
      </c>
      <c r="M137" s="240" t="e">
        <f aca="false">($B137+$C137)*$M$1</f>
        <v>#N/A</v>
      </c>
      <c r="N137" s="69" t="n">
        <f aca="false">DATE(YEAR(N136),MONTH(N136)+1,1)</f>
        <v>50010</v>
      </c>
      <c r="O137" s="240" t="e">
        <f aca="false">VLOOKUP($A137,[5]CurveFetch!$D$8:$V$1000,16,0)</f>
        <v>#N/A</v>
      </c>
      <c r="P137" s="241" t="e">
        <f aca="false">O137/2</f>
        <v>#N/A</v>
      </c>
      <c r="Q137" s="240" t="e">
        <f aca="false">VLOOKUP($A137,[5]CurveFetch!$D$8:$V$1000,16,0)</f>
        <v>#N/A</v>
      </c>
      <c r="R137" s="241" t="e">
        <f aca="false">Q137/2</f>
        <v>#N/A</v>
      </c>
      <c r="S137" s="240" t="e">
        <f aca="false">VLOOKUP($A137,[5]CurveFetch!$D$8:$V$1000,16,0)</f>
        <v>#N/A</v>
      </c>
      <c r="T137" s="241" t="e">
        <f aca="false">S137/2</f>
        <v>#N/A</v>
      </c>
    </row>
    <row r="138" customFormat="false" ht="11.25" hidden="false" customHeight="false" outlineLevel="0" collapsed="false">
      <c r="A138" s="69" t="n">
        <f aca="false">DATE(YEAR(A137),MONTH(A137)+1,1)</f>
        <v>50041</v>
      </c>
      <c r="B138" s="240" t="e">
        <f aca="false">VLOOKUP($A138,[5]CurveFetch!$D$8:$R$1000,2,0)</f>
        <v>#N/A</v>
      </c>
      <c r="C138" s="240" t="e">
        <f aca="false">VLOOKUP($A138,[5]CurveFetch!$D$8:$R$1000,7,0)</f>
        <v>#N/A</v>
      </c>
      <c r="D138" s="240" t="e">
        <f aca="false">VLOOKUP($A138,[5]CurveFetch!$D$8:$R$1000,5,0)</f>
        <v>#N/A</v>
      </c>
      <c r="E138" s="240" t="e">
        <f aca="false">VLOOKUP($A138,[5]CurveFetch!$D$8:$R$1000,4,0)</f>
        <v>#N/A</v>
      </c>
      <c r="F138" s="240" t="e">
        <f aca="false">VLOOKUP($A138,[5]CurveFetch!$D$8:$R$1000,15,0)</f>
        <v>#N/A</v>
      </c>
      <c r="G138" s="240" t="e">
        <f aca="false">VLOOKUP($A138,[5]CurveFetch!$D$8:$R$1000,3,0)</f>
        <v>#N/A</v>
      </c>
      <c r="H138" s="240" t="e">
        <f aca="false">VLOOKUP($A138,[5]CurveFetch!$D$8:$R$1000,9,0)</f>
        <v>#N/A</v>
      </c>
      <c r="I138" s="240" t="e">
        <f aca="false">VLOOKUP($A138,[5]CurveFetch!$D$8:$R$1000,11,0)</f>
        <v>#N/A</v>
      </c>
      <c r="J138" s="240" t="e">
        <f aca="false">VLOOKUP($A138,[5]CurveFetch!$D$8:$R$1000,8,0)</f>
        <v>#N/A</v>
      </c>
      <c r="K138" s="240" t="e">
        <f aca="false">C138-J138</f>
        <v>#N/A</v>
      </c>
      <c r="L138" s="240" t="e">
        <f aca="false">C138-F138</f>
        <v>#N/A</v>
      </c>
      <c r="M138" s="240" t="e">
        <f aca="false">($B138+$C138)*$M$1</f>
        <v>#N/A</v>
      </c>
      <c r="N138" s="69" t="n">
        <f aca="false">DATE(YEAR(N137),MONTH(N137)+1,1)</f>
        <v>50041</v>
      </c>
      <c r="O138" s="240" t="e">
        <f aca="false">VLOOKUP($A138,[5]CurveFetch!$D$8:$V$1000,16,0)</f>
        <v>#N/A</v>
      </c>
      <c r="P138" s="241" t="e">
        <f aca="false">O138/2</f>
        <v>#N/A</v>
      </c>
      <c r="Q138" s="240" t="e">
        <f aca="false">VLOOKUP($A138,[5]CurveFetch!$D$8:$V$1000,16,0)</f>
        <v>#N/A</v>
      </c>
      <c r="R138" s="241" t="e">
        <f aca="false">Q138/2</f>
        <v>#N/A</v>
      </c>
      <c r="S138" s="240" t="e">
        <f aca="false">VLOOKUP($A138,[5]CurveFetch!$D$8:$V$1000,16,0)</f>
        <v>#N/A</v>
      </c>
      <c r="T138" s="241" t="e">
        <f aca="false">S138/2</f>
        <v>#N/A</v>
      </c>
    </row>
    <row r="139" customFormat="false" ht="11.25" hidden="false" customHeight="false" outlineLevel="0" collapsed="false">
      <c r="A139" s="69" t="n">
        <f aca="false">DATE(YEAR(A138),MONTH(A138)+1,1)</f>
        <v>50072</v>
      </c>
      <c r="B139" s="240" t="e">
        <f aca="false">VLOOKUP($A139,[5]CurveFetch!$D$8:$R$1000,2,0)</f>
        <v>#N/A</v>
      </c>
      <c r="C139" s="240" t="e">
        <f aca="false">VLOOKUP($A139,[5]CurveFetch!$D$8:$R$1000,7,0)</f>
        <v>#N/A</v>
      </c>
      <c r="D139" s="240" t="e">
        <f aca="false">VLOOKUP($A139,[5]CurveFetch!$D$8:$R$1000,5,0)</f>
        <v>#N/A</v>
      </c>
      <c r="E139" s="240" t="e">
        <f aca="false">VLOOKUP($A139,[5]CurveFetch!$D$8:$R$1000,4,0)</f>
        <v>#N/A</v>
      </c>
      <c r="F139" s="240" t="e">
        <f aca="false">VLOOKUP($A139,[5]CurveFetch!$D$8:$R$1000,15,0)</f>
        <v>#N/A</v>
      </c>
      <c r="G139" s="240" t="e">
        <f aca="false">VLOOKUP($A139,[5]CurveFetch!$D$8:$R$1000,3,0)</f>
        <v>#N/A</v>
      </c>
      <c r="H139" s="240" t="e">
        <f aca="false">VLOOKUP($A139,[5]CurveFetch!$D$8:$R$1000,9,0)</f>
        <v>#N/A</v>
      </c>
      <c r="I139" s="240" t="e">
        <f aca="false">VLOOKUP($A139,[5]CurveFetch!$D$8:$R$1000,11,0)</f>
        <v>#N/A</v>
      </c>
      <c r="J139" s="240" t="e">
        <f aca="false">VLOOKUP($A139,[5]CurveFetch!$D$8:$R$1000,8,0)</f>
        <v>#N/A</v>
      </c>
      <c r="K139" s="240" t="e">
        <f aca="false">C139-J139</f>
        <v>#N/A</v>
      </c>
      <c r="L139" s="240" t="e">
        <f aca="false">C139-F139</f>
        <v>#N/A</v>
      </c>
      <c r="M139" s="240" t="e">
        <f aca="false">($B139+$C139)*$M$1</f>
        <v>#N/A</v>
      </c>
      <c r="N139" s="69" t="n">
        <f aca="false">DATE(YEAR(N138),MONTH(N138)+1,1)</f>
        <v>50072</v>
      </c>
      <c r="O139" s="240" t="e">
        <f aca="false">VLOOKUP($A139,[5]CurveFetch!$D$8:$V$1000,16,0)</f>
        <v>#N/A</v>
      </c>
      <c r="P139" s="241" t="e">
        <f aca="false">O139/2</f>
        <v>#N/A</v>
      </c>
      <c r="Q139" s="240" t="e">
        <f aca="false">VLOOKUP($A139,[5]CurveFetch!$D$8:$V$1000,16,0)</f>
        <v>#N/A</v>
      </c>
      <c r="R139" s="241" t="e">
        <f aca="false">Q139/2</f>
        <v>#N/A</v>
      </c>
      <c r="S139" s="240" t="e">
        <f aca="false">VLOOKUP($A139,[5]CurveFetch!$D$8:$V$1000,16,0)</f>
        <v>#N/A</v>
      </c>
      <c r="T139" s="241" t="e">
        <f aca="false">S139/2</f>
        <v>#N/A</v>
      </c>
    </row>
    <row r="140" customFormat="false" ht="11.25" hidden="false" customHeight="false" outlineLevel="0" collapsed="false">
      <c r="A140" s="69" t="n">
        <f aca="false">DATE(YEAR(A139),MONTH(A139)+1,1)</f>
        <v>50100</v>
      </c>
      <c r="B140" s="240" t="e">
        <f aca="false">VLOOKUP($A140,[5]CurveFetch!$D$8:$R$1000,2,0)</f>
        <v>#N/A</v>
      </c>
      <c r="C140" s="240" t="e">
        <f aca="false">VLOOKUP($A140,[5]CurveFetch!$D$8:$R$1000,7,0)</f>
        <v>#N/A</v>
      </c>
      <c r="D140" s="240" t="e">
        <f aca="false">VLOOKUP($A140,[5]CurveFetch!$D$8:$R$1000,5,0)</f>
        <v>#N/A</v>
      </c>
      <c r="E140" s="240" t="e">
        <f aca="false">VLOOKUP($A140,[5]CurveFetch!$D$8:$R$1000,4,0)</f>
        <v>#N/A</v>
      </c>
      <c r="F140" s="240" t="e">
        <f aca="false">VLOOKUP($A140,[5]CurveFetch!$D$8:$R$1000,15,0)</f>
        <v>#N/A</v>
      </c>
      <c r="G140" s="240" t="e">
        <f aca="false">VLOOKUP($A140,[5]CurveFetch!$D$8:$R$1000,3,0)</f>
        <v>#N/A</v>
      </c>
      <c r="H140" s="240" t="e">
        <f aca="false">VLOOKUP($A140,[5]CurveFetch!$D$8:$R$1000,9,0)</f>
        <v>#N/A</v>
      </c>
      <c r="I140" s="240" t="e">
        <f aca="false">VLOOKUP($A140,[5]CurveFetch!$D$8:$R$1000,11,0)</f>
        <v>#N/A</v>
      </c>
      <c r="J140" s="240" t="e">
        <f aca="false">VLOOKUP($A140,[5]CurveFetch!$D$8:$R$1000,8,0)</f>
        <v>#N/A</v>
      </c>
      <c r="K140" s="240" t="e">
        <f aca="false">C140-J140</f>
        <v>#N/A</v>
      </c>
      <c r="L140" s="240" t="e">
        <f aca="false">C140-F140</f>
        <v>#N/A</v>
      </c>
      <c r="M140" s="240" t="e">
        <f aca="false">($B140+$C140)*$M$1</f>
        <v>#N/A</v>
      </c>
      <c r="N140" s="69" t="n">
        <f aca="false">DATE(YEAR(N139),MONTH(N139)+1,1)</f>
        <v>50100</v>
      </c>
      <c r="O140" s="240" t="e">
        <f aca="false">VLOOKUP($A140,[5]CurveFetch!$D$8:$V$1000,16,0)</f>
        <v>#N/A</v>
      </c>
      <c r="P140" s="241" t="e">
        <f aca="false">O140/2</f>
        <v>#N/A</v>
      </c>
      <c r="Q140" s="240" t="e">
        <f aca="false">VLOOKUP($A140,[5]CurveFetch!$D$8:$V$1000,16,0)</f>
        <v>#N/A</v>
      </c>
      <c r="R140" s="241" t="e">
        <f aca="false">Q140/2</f>
        <v>#N/A</v>
      </c>
      <c r="S140" s="240" t="e">
        <f aca="false">VLOOKUP($A140,[5]CurveFetch!$D$8:$V$1000,16,0)</f>
        <v>#N/A</v>
      </c>
      <c r="T140" s="241" t="e">
        <f aca="false">S140/2</f>
        <v>#N/A</v>
      </c>
    </row>
    <row r="141" customFormat="false" ht="11.25" hidden="false" customHeight="false" outlineLevel="0" collapsed="false">
      <c r="A141" s="69" t="n">
        <f aca="false">DATE(YEAR(A140),MONTH(A140)+1,1)</f>
        <v>50131</v>
      </c>
      <c r="B141" s="240" t="e">
        <f aca="false">VLOOKUP($A141,[5]CurveFetch!$D$8:$R$1000,2,0)</f>
        <v>#N/A</v>
      </c>
      <c r="C141" s="240" t="e">
        <f aca="false">VLOOKUP($A141,[5]CurveFetch!$D$8:$R$1000,7,0)</f>
        <v>#N/A</v>
      </c>
      <c r="D141" s="240" t="e">
        <f aca="false">VLOOKUP($A141,[5]CurveFetch!$D$8:$R$1000,5,0)</f>
        <v>#N/A</v>
      </c>
      <c r="E141" s="240" t="e">
        <f aca="false">VLOOKUP($A141,[5]CurveFetch!$D$8:$R$1000,4,0)</f>
        <v>#N/A</v>
      </c>
      <c r="F141" s="240" t="e">
        <f aca="false">VLOOKUP($A141,[5]CurveFetch!$D$8:$R$1000,15,0)</f>
        <v>#N/A</v>
      </c>
      <c r="G141" s="240" t="e">
        <f aca="false">VLOOKUP($A141,[5]CurveFetch!$D$8:$R$1000,3,0)</f>
        <v>#N/A</v>
      </c>
      <c r="H141" s="240" t="e">
        <f aca="false">VLOOKUP($A141,[5]CurveFetch!$D$8:$R$1000,9,0)</f>
        <v>#N/A</v>
      </c>
      <c r="I141" s="240" t="e">
        <f aca="false">VLOOKUP($A141,[5]CurveFetch!$D$8:$R$1000,11,0)</f>
        <v>#N/A</v>
      </c>
      <c r="J141" s="240" t="e">
        <f aca="false">VLOOKUP($A141,[5]CurveFetch!$D$8:$R$1000,8,0)</f>
        <v>#N/A</v>
      </c>
      <c r="K141" s="240" t="e">
        <f aca="false">C141-J141</f>
        <v>#N/A</v>
      </c>
      <c r="L141" s="240" t="e">
        <f aca="false">C141-F141</f>
        <v>#N/A</v>
      </c>
      <c r="M141" s="240" t="e">
        <f aca="false">($B141+$C141)*$M$1</f>
        <v>#N/A</v>
      </c>
      <c r="N141" s="69" t="n">
        <f aca="false">DATE(YEAR(N140),MONTH(N140)+1,1)</f>
        <v>50131</v>
      </c>
      <c r="O141" s="240" t="e">
        <f aca="false">VLOOKUP($A141,[5]CurveFetch!$D$8:$V$1000,16,0)</f>
        <v>#N/A</v>
      </c>
      <c r="P141" s="241" t="e">
        <f aca="false">O141/2</f>
        <v>#N/A</v>
      </c>
      <c r="Q141" s="240" t="e">
        <f aca="false">VLOOKUP($A141,[5]CurveFetch!$D$8:$V$1000,16,0)</f>
        <v>#N/A</v>
      </c>
      <c r="R141" s="241" t="e">
        <f aca="false">Q141/2</f>
        <v>#N/A</v>
      </c>
      <c r="S141" s="240" t="e">
        <f aca="false">VLOOKUP($A141,[5]CurveFetch!$D$8:$V$1000,16,0)</f>
        <v>#N/A</v>
      </c>
      <c r="T141" s="241" t="e">
        <f aca="false">S141/2</f>
        <v>#N/A</v>
      </c>
    </row>
    <row r="142" customFormat="false" ht="11.25" hidden="false" customHeight="false" outlineLevel="0" collapsed="false">
      <c r="A142" s="69" t="n">
        <f aca="false">DATE(YEAR(A141),MONTH(A141)+1,1)</f>
        <v>50161</v>
      </c>
      <c r="B142" s="240" t="e">
        <f aca="false">VLOOKUP($A142,[5]CurveFetch!$D$8:$R$1000,2,0)</f>
        <v>#N/A</v>
      </c>
      <c r="C142" s="240" t="e">
        <f aca="false">VLOOKUP($A142,[5]CurveFetch!$D$8:$R$1000,7,0)</f>
        <v>#N/A</v>
      </c>
      <c r="D142" s="240" t="e">
        <f aca="false">VLOOKUP($A142,[5]CurveFetch!$D$8:$R$1000,5,0)</f>
        <v>#N/A</v>
      </c>
      <c r="E142" s="240" t="e">
        <f aca="false">VLOOKUP($A142,[5]CurveFetch!$D$8:$R$1000,4,0)</f>
        <v>#N/A</v>
      </c>
      <c r="F142" s="240" t="e">
        <f aca="false">VLOOKUP($A142,[5]CurveFetch!$D$8:$R$1000,15,0)</f>
        <v>#N/A</v>
      </c>
      <c r="G142" s="240" t="e">
        <f aca="false">VLOOKUP($A142,[5]CurveFetch!$D$8:$R$1000,3,0)</f>
        <v>#N/A</v>
      </c>
      <c r="H142" s="240" t="e">
        <f aca="false">VLOOKUP($A142,[5]CurveFetch!$D$8:$R$1000,9,0)</f>
        <v>#N/A</v>
      </c>
      <c r="I142" s="240" t="e">
        <f aca="false">VLOOKUP($A142,[5]CurveFetch!$D$8:$R$1000,11,0)</f>
        <v>#N/A</v>
      </c>
      <c r="J142" s="240" t="e">
        <f aca="false">VLOOKUP($A142,[5]CurveFetch!$D$8:$R$1000,8,0)</f>
        <v>#N/A</v>
      </c>
      <c r="K142" s="240" t="e">
        <f aca="false">C142-J142</f>
        <v>#N/A</v>
      </c>
      <c r="L142" s="240" t="e">
        <f aca="false">C142-F142</f>
        <v>#N/A</v>
      </c>
      <c r="M142" s="240" t="e">
        <f aca="false">($B142+$C142)*$M$1</f>
        <v>#N/A</v>
      </c>
      <c r="N142" s="69" t="n">
        <f aca="false">DATE(YEAR(N141),MONTH(N141)+1,1)</f>
        <v>50161</v>
      </c>
      <c r="O142" s="240" t="e">
        <f aca="false">VLOOKUP($A142,[5]CurveFetch!$D$8:$V$1000,16,0)</f>
        <v>#N/A</v>
      </c>
      <c r="P142" s="241" t="e">
        <f aca="false">O142/2</f>
        <v>#N/A</v>
      </c>
      <c r="Q142" s="240" t="e">
        <f aca="false">VLOOKUP($A142,[5]CurveFetch!$D$8:$V$1000,16,0)</f>
        <v>#N/A</v>
      </c>
      <c r="R142" s="241" t="e">
        <f aca="false">Q142/2</f>
        <v>#N/A</v>
      </c>
      <c r="S142" s="240" t="e">
        <f aca="false">VLOOKUP($A142,[5]CurveFetch!$D$8:$V$1000,16,0)</f>
        <v>#N/A</v>
      </c>
      <c r="T142" s="241" t="e">
        <f aca="false">S142/2</f>
        <v>#N/A</v>
      </c>
    </row>
    <row r="143" customFormat="false" ht="11.25" hidden="false" customHeight="false" outlineLevel="0" collapsed="false">
      <c r="A143" s="69" t="n">
        <f aca="false">DATE(YEAR(A142),MONTH(A142)+1,1)</f>
        <v>50192</v>
      </c>
      <c r="B143" s="240" t="e">
        <f aca="false">VLOOKUP($A143,[5]CurveFetch!$D$8:$R$1000,2,0)</f>
        <v>#N/A</v>
      </c>
      <c r="C143" s="240" t="e">
        <f aca="false">VLOOKUP($A143,[5]CurveFetch!$D$8:$R$1000,7,0)</f>
        <v>#N/A</v>
      </c>
      <c r="D143" s="240" t="e">
        <f aca="false">VLOOKUP($A143,[5]CurveFetch!$D$8:$R$1000,5,0)</f>
        <v>#N/A</v>
      </c>
      <c r="E143" s="240" t="e">
        <f aca="false">VLOOKUP($A143,[5]CurveFetch!$D$8:$R$1000,4,0)</f>
        <v>#N/A</v>
      </c>
      <c r="F143" s="240" t="e">
        <f aca="false">VLOOKUP($A143,[5]CurveFetch!$D$8:$R$1000,15,0)</f>
        <v>#N/A</v>
      </c>
      <c r="G143" s="240" t="e">
        <f aca="false">VLOOKUP($A143,[5]CurveFetch!$D$8:$R$1000,3,0)</f>
        <v>#N/A</v>
      </c>
      <c r="H143" s="240" t="e">
        <f aca="false">VLOOKUP($A143,[5]CurveFetch!$D$8:$R$1000,9,0)</f>
        <v>#N/A</v>
      </c>
      <c r="I143" s="240" t="e">
        <f aca="false">VLOOKUP($A143,[5]CurveFetch!$D$8:$R$1000,11,0)</f>
        <v>#N/A</v>
      </c>
      <c r="J143" s="240" t="e">
        <f aca="false">VLOOKUP($A143,[5]CurveFetch!$D$8:$R$1000,8,0)</f>
        <v>#N/A</v>
      </c>
      <c r="K143" s="240" t="e">
        <f aca="false">C143-J143</f>
        <v>#N/A</v>
      </c>
      <c r="L143" s="240" t="e">
        <f aca="false">C143-F143</f>
        <v>#N/A</v>
      </c>
      <c r="M143" s="240" t="e">
        <f aca="false">($B143+$C143)*$M$1</f>
        <v>#N/A</v>
      </c>
      <c r="N143" s="69" t="n">
        <f aca="false">DATE(YEAR(N142),MONTH(N142)+1,1)</f>
        <v>50192</v>
      </c>
      <c r="O143" s="240" t="e">
        <f aca="false">VLOOKUP($A143,[5]CurveFetch!$D$8:$V$1000,16,0)</f>
        <v>#N/A</v>
      </c>
      <c r="P143" s="241" t="e">
        <f aca="false">O143/2</f>
        <v>#N/A</v>
      </c>
      <c r="Q143" s="240" t="e">
        <f aca="false">VLOOKUP($A143,[5]CurveFetch!$D$8:$V$1000,16,0)</f>
        <v>#N/A</v>
      </c>
      <c r="R143" s="241" t="e">
        <f aca="false">Q143/2</f>
        <v>#N/A</v>
      </c>
      <c r="S143" s="240" t="e">
        <f aca="false">VLOOKUP($A143,[5]CurveFetch!$D$8:$V$1000,16,0)</f>
        <v>#N/A</v>
      </c>
      <c r="T143" s="241" t="e">
        <f aca="false">S143/2</f>
        <v>#N/A</v>
      </c>
    </row>
    <row r="144" customFormat="false" ht="11.25" hidden="false" customHeight="false" outlineLevel="0" collapsed="false">
      <c r="A144" s="69" t="n">
        <f aca="false">DATE(YEAR(A143),MONTH(A143)+1,1)</f>
        <v>50222</v>
      </c>
      <c r="B144" s="240" t="e">
        <f aca="false">VLOOKUP($A144,[5]CurveFetch!$D$8:$R$1000,2,0)</f>
        <v>#N/A</v>
      </c>
      <c r="C144" s="240" t="e">
        <f aca="false">VLOOKUP($A144,[5]CurveFetch!$D$8:$R$1000,7,0)</f>
        <v>#N/A</v>
      </c>
      <c r="D144" s="240" t="e">
        <f aca="false">VLOOKUP($A144,[5]CurveFetch!$D$8:$R$1000,5,0)</f>
        <v>#N/A</v>
      </c>
      <c r="E144" s="240" t="e">
        <f aca="false">VLOOKUP($A144,[5]CurveFetch!$D$8:$R$1000,4,0)</f>
        <v>#N/A</v>
      </c>
      <c r="F144" s="240" t="e">
        <f aca="false">VLOOKUP($A144,[5]CurveFetch!$D$8:$R$1000,15,0)</f>
        <v>#N/A</v>
      </c>
      <c r="G144" s="240" t="e">
        <f aca="false">VLOOKUP($A144,[5]CurveFetch!$D$8:$R$1000,3,0)</f>
        <v>#N/A</v>
      </c>
      <c r="H144" s="240" t="e">
        <f aca="false">VLOOKUP($A144,[5]CurveFetch!$D$8:$R$1000,9,0)</f>
        <v>#N/A</v>
      </c>
      <c r="I144" s="240" t="e">
        <f aca="false">VLOOKUP($A144,[5]CurveFetch!$D$8:$R$1000,11,0)</f>
        <v>#N/A</v>
      </c>
      <c r="J144" s="240" t="e">
        <f aca="false">VLOOKUP($A144,[5]CurveFetch!$D$8:$R$1000,8,0)</f>
        <v>#N/A</v>
      </c>
      <c r="K144" s="240" t="e">
        <f aca="false">C144-J144</f>
        <v>#N/A</v>
      </c>
      <c r="L144" s="240" t="e">
        <f aca="false">C144-F144</f>
        <v>#N/A</v>
      </c>
      <c r="M144" s="240" t="e">
        <f aca="false">($B144+$C144)*$M$1</f>
        <v>#N/A</v>
      </c>
      <c r="N144" s="69" t="n">
        <f aca="false">DATE(YEAR(N143),MONTH(N143)+1,1)</f>
        <v>50222</v>
      </c>
      <c r="O144" s="240" t="e">
        <f aca="false">VLOOKUP($A144,[5]CurveFetch!$D$8:$V$1000,16,0)</f>
        <v>#N/A</v>
      </c>
      <c r="P144" s="241" t="e">
        <f aca="false">O144/2</f>
        <v>#N/A</v>
      </c>
      <c r="Q144" s="240" t="e">
        <f aca="false">VLOOKUP($A144,[5]CurveFetch!$D$8:$V$1000,16,0)</f>
        <v>#N/A</v>
      </c>
      <c r="R144" s="241" t="e">
        <f aca="false">Q144/2</f>
        <v>#N/A</v>
      </c>
      <c r="S144" s="240" t="e">
        <f aca="false">VLOOKUP($A144,[5]CurveFetch!$D$8:$V$1000,16,0)</f>
        <v>#N/A</v>
      </c>
      <c r="T144" s="241" t="e">
        <f aca="false">S144/2</f>
        <v>#N/A</v>
      </c>
    </row>
    <row r="145" customFormat="false" ht="11.25" hidden="false" customHeight="false" outlineLevel="0" collapsed="false">
      <c r="A145" s="69" t="n">
        <f aca="false">DATE(YEAR(A144),MONTH(A144)+1,1)</f>
        <v>50253</v>
      </c>
      <c r="B145" s="240" t="e">
        <f aca="false">VLOOKUP($A145,[5]CurveFetch!$D$8:$R$1000,2,0)</f>
        <v>#N/A</v>
      </c>
      <c r="C145" s="240" t="e">
        <f aca="false">VLOOKUP($A145,[5]CurveFetch!$D$8:$R$1000,7,0)</f>
        <v>#N/A</v>
      </c>
      <c r="D145" s="240" t="e">
        <f aca="false">VLOOKUP($A145,[5]CurveFetch!$D$8:$R$1000,5,0)</f>
        <v>#N/A</v>
      </c>
      <c r="E145" s="240" t="e">
        <f aca="false">VLOOKUP($A145,[5]CurveFetch!$D$8:$R$1000,4,0)</f>
        <v>#N/A</v>
      </c>
      <c r="F145" s="240" t="e">
        <f aca="false">VLOOKUP($A145,[5]CurveFetch!$D$8:$R$1000,15,0)</f>
        <v>#N/A</v>
      </c>
      <c r="G145" s="240" t="e">
        <f aca="false">VLOOKUP($A145,[5]CurveFetch!$D$8:$R$1000,3,0)</f>
        <v>#N/A</v>
      </c>
      <c r="H145" s="240" t="e">
        <f aca="false">VLOOKUP($A145,[5]CurveFetch!$D$8:$R$1000,9,0)</f>
        <v>#N/A</v>
      </c>
      <c r="I145" s="240" t="e">
        <f aca="false">VLOOKUP($A145,[5]CurveFetch!$D$8:$R$1000,11,0)</f>
        <v>#N/A</v>
      </c>
      <c r="J145" s="240" t="e">
        <f aca="false">VLOOKUP($A145,[5]CurveFetch!$D$8:$R$1000,8,0)</f>
        <v>#N/A</v>
      </c>
      <c r="K145" s="240" t="e">
        <f aca="false">C145-J145</f>
        <v>#N/A</v>
      </c>
      <c r="L145" s="240" t="e">
        <f aca="false">C145-F145</f>
        <v>#N/A</v>
      </c>
      <c r="M145" s="240" t="e">
        <f aca="false">($B145+$C145)*$M$1</f>
        <v>#N/A</v>
      </c>
      <c r="N145" s="69" t="n">
        <f aca="false">DATE(YEAR(N144),MONTH(N144)+1,1)</f>
        <v>50253</v>
      </c>
      <c r="O145" s="240" t="e">
        <f aca="false">VLOOKUP($A145,[5]CurveFetch!$D$8:$V$1000,16,0)</f>
        <v>#N/A</v>
      </c>
      <c r="P145" s="241" t="e">
        <f aca="false">O145/2</f>
        <v>#N/A</v>
      </c>
      <c r="Q145" s="240" t="e">
        <f aca="false">VLOOKUP($A145,[5]CurveFetch!$D$8:$V$1000,16,0)</f>
        <v>#N/A</v>
      </c>
      <c r="R145" s="241" t="e">
        <f aca="false">Q145/2</f>
        <v>#N/A</v>
      </c>
      <c r="S145" s="240" t="e">
        <f aca="false">VLOOKUP($A145,[5]CurveFetch!$D$8:$V$1000,16,0)</f>
        <v>#N/A</v>
      </c>
      <c r="T145" s="241" t="e">
        <f aca="false">S145/2</f>
        <v>#N/A</v>
      </c>
    </row>
    <row r="146" customFormat="false" ht="11.25" hidden="false" customHeight="false" outlineLevel="0" collapsed="false">
      <c r="A146" s="69" t="n">
        <f aca="false">DATE(YEAR(A145),MONTH(A145)+1,1)</f>
        <v>50284</v>
      </c>
      <c r="B146" s="240" t="e">
        <f aca="false">VLOOKUP($A146,[5]CurveFetch!$D$8:$R$1000,2,0)</f>
        <v>#N/A</v>
      </c>
      <c r="C146" s="240" t="e">
        <f aca="false">VLOOKUP($A146,[5]CurveFetch!$D$8:$R$1000,7,0)</f>
        <v>#N/A</v>
      </c>
      <c r="D146" s="240" t="e">
        <f aca="false">VLOOKUP($A146,[5]CurveFetch!$D$8:$R$1000,5,0)</f>
        <v>#N/A</v>
      </c>
      <c r="E146" s="240" t="e">
        <f aca="false">VLOOKUP($A146,[5]CurveFetch!$D$8:$R$1000,4,0)</f>
        <v>#N/A</v>
      </c>
      <c r="F146" s="240" t="e">
        <f aca="false">VLOOKUP($A146,[5]CurveFetch!$D$8:$R$1000,15,0)</f>
        <v>#N/A</v>
      </c>
      <c r="G146" s="240" t="e">
        <f aca="false">VLOOKUP($A146,[5]CurveFetch!$D$8:$R$1000,3,0)</f>
        <v>#N/A</v>
      </c>
      <c r="H146" s="240" t="e">
        <f aca="false">VLOOKUP($A146,[5]CurveFetch!$D$8:$R$1000,9,0)</f>
        <v>#N/A</v>
      </c>
      <c r="I146" s="240" t="e">
        <f aca="false">VLOOKUP($A146,[5]CurveFetch!$D$8:$R$1000,11,0)</f>
        <v>#N/A</v>
      </c>
      <c r="J146" s="240" t="e">
        <f aca="false">VLOOKUP($A146,[5]CurveFetch!$D$8:$R$1000,8,0)</f>
        <v>#N/A</v>
      </c>
      <c r="K146" s="240" t="e">
        <f aca="false">C146-J146</f>
        <v>#N/A</v>
      </c>
      <c r="L146" s="240" t="e">
        <f aca="false">C146-F146</f>
        <v>#N/A</v>
      </c>
      <c r="M146" s="240" t="e">
        <f aca="false">($B146+$C146)*$M$1</f>
        <v>#N/A</v>
      </c>
      <c r="N146" s="69" t="n">
        <f aca="false">DATE(YEAR(N145),MONTH(N145)+1,1)</f>
        <v>50284</v>
      </c>
      <c r="O146" s="240" t="e">
        <f aca="false">VLOOKUP($A146,[5]CurveFetch!$D$8:$V$1000,16,0)</f>
        <v>#N/A</v>
      </c>
      <c r="P146" s="241" t="e">
        <f aca="false">O146/2</f>
        <v>#N/A</v>
      </c>
      <c r="Q146" s="240" t="e">
        <f aca="false">VLOOKUP($A146,[5]CurveFetch!$D$8:$V$1000,16,0)</f>
        <v>#N/A</v>
      </c>
      <c r="R146" s="241" t="e">
        <f aca="false">Q146/2</f>
        <v>#N/A</v>
      </c>
      <c r="S146" s="240" t="e">
        <f aca="false">VLOOKUP($A146,[5]CurveFetch!$D$8:$V$1000,16,0)</f>
        <v>#N/A</v>
      </c>
      <c r="T146" s="241" t="e">
        <f aca="false">S146/2</f>
        <v>#N/A</v>
      </c>
    </row>
    <row r="147" customFormat="false" ht="11.25" hidden="false" customHeight="false" outlineLevel="0" collapsed="false">
      <c r="A147" s="69" t="n">
        <f aca="false">DATE(YEAR(A146),MONTH(A146)+1,1)</f>
        <v>50314</v>
      </c>
      <c r="B147" s="240" t="e">
        <f aca="false">VLOOKUP($A147,[5]CurveFetch!$D$8:$R$1000,2,0)</f>
        <v>#N/A</v>
      </c>
      <c r="C147" s="240" t="e">
        <f aca="false">VLOOKUP($A147,[5]CurveFetch!$D$8:$R$1000,7,0)</f>
        <v>#N/A</v>
      </c>
      <c r="D147" s="240" t="e">
        <f aca="false">VLOOKUP($A147,[5]CurveFetch!$D$8:$R$1000,5,0)</f>
        <v>#N/A</v>
      </c>
      <c r="E147" s="240" t="e">
        <f aca="false">VLOOKUP($A147,[5]CurveFetch!$D$8:$R$1000,4,0)</f>
        <v>#N/A</v>
      </c>
      <c r="F147" s="240" t="e">
        <f aca="false">VLOOKUP($A147,[5]CurveFetch!$D$8:$R$1000,15,0)</f>
        <v>#N/A</v>
      </c>
      <c r="G147" s="240" t="e">
        <f aca="false">VLOOKUP($A147,[5]CurveFetch!$D$8:$R$1000,3,0)</f>
        <v>#N/A</v>
      </c>
      <c r="H147" s="240" t="e">
        <f aca="false">VLOOKUP($A147,[5]CurveFetch!$D$8:$R$1000,9,0)</f>
        <v>#N/A</v>
      </c>
      <c r="I147" s="240" t="e">
        <f aca="false">VLOOKUP($A147,[5]CurveFetch!$D$8:$R$1000,11,0)</f>
        <v>#N/A</v>
      </c>
      <c r="J147" s="240" t="e">
        <f aca="false">VLOOKUP($A147,[5]CurveFetch!$D$8:$R$1000,8,0)</f>
        <v>#N/A</v>
      </c>
      <c r="K147" s="240" t="e">
        <f aca="false">C147-J147</f>
        <v>#N/A</v>
      </c>
      <c r="L147" s="240" t="e">
        <f aca="false">C147-F147</f>
        <v>#N/A</v>
      </c>
      <c r="M147" s="240" t="e">
        <f aca="false">($B147+$C147)*$M$1</f>
        <v>#N/A</v>
      </c>
      <c r="N147" s="69" t="n">
        <f aca="false">DATE(YEAR(N146),MONTH(N146)+1,1)</f>
        <v>50314</v>
      </c>
      <c r="O147" s="240" t="e">
        <f aca="false">VLOOKUP($A147,[5]CurveFetch!$D$8:$V$1000,16,0)</f>
        <v>#N/A</v>
      </c>
      <c r="P147" s="241" t="e">
        <f aca="false">O147/2</f>
        <v>#N/A</v>
      </c>
      <c r="Q147" s="240" t="e">
        <f aca="false">VLOOKUP($A147,[5]CurveFetch!$D$8:$V$1000,16,0)</f>
        <v>#N/A</v>
      </c>
      <c r="R147" s="241" t="e">
        <f aca="false">Q147/2</f>
        <v>#N/A</v>
      </c>
      <c r="S147" s="240" t="e">
        <f aca="false">VLOOKUP($A147,[5]CurveFetch!$D$8:$V$1000,16,0)</f>
        <v>#N/A</v>
      </c>
      <c r="T147" s="241" t="e">
        <f aca="false">S147/2</f>
        <v>#N/A</v>
      </c>
    </row>
    <row r="148" customFormat="false" ht="11.25" hidden="false" customHeight="false" outlineLevel="0" collapsed="false">
      <c r="A148" s="69" t="n">
        <f aca="false">DATE(YEAR(A147),MONTH(A147)+1,1)</f>
        <v>50345</v>
      </c>
      <c r="B148" s="240" t="e">
        <f aca="false">VLOOKUP($A148,[5]CurveFetch!$D$8:$R$1000,2,0)</f>
        <v>#N/A</v>
      </c>
      <c r="C148" s="240" t="e">
        <f aca="false">VLOOKUP($A148,[5]CurveFetch!$D$8:$R$1000,7,0)</f>
        <v>#N/A</v>
      </c>
      <c r="D148" s="240" t="e">
        <f aca="false">VLOOKUP($A148,[5]CurveFetch!$D$8:$R$1000,5,0)</f>
        <v>#N/A</v>
      </c>
      <c r="E148" s="240" t="e">
        <f aca="false">VLOOKUP($A148,[5]CurveFetch!$D$8:$R$1000,4,0)</f>
        <v>#N/A</v>
      </c>
      <c r="F148" s="240" t="e">
        <f aca="false">VLOOKUP($A148,[5]CurveFetch!$D$8:$R$1000,15,0)</f>
        <v>#N/A</v>
      </c>
      <c r="G148" s="240" t="e">
        <f aca="false">VLOOKUP($A148,[5]CurveFetch!$D$8:$R$1000,3,0)</f>
        <v>#N/A</v>
      </c>
      <c r="H148" s="240" t="e">
        <f aca="false">VLOOKUP($A148,[5]CurveFetch!$D$8:$R$1000,9,0)</f>
        <v>#N/A</v>
      </c>
      <c r="I148" s="240" t="e">
        <f aca="false">VLOOKUP($A148,[5]CurveFetch!$D$8:$R$1000,11,0)</f>
        <v>#N/A</v>
      </c>
      <c r="J148" s="240" t="e">
        <f aca="false">VLOOKUP($A148,[5]CurveFetch!$D$8:$R$1000,8,0)</f>
        <v>#N/A</v>
      </c>
      <c r="K148" s="240" t="e">
        <f aca="false">C148-J148</f>
        <v>#N/A</v>
      </c>
      <c r="L148" s="240" t="e">
        <f aca="false">C148-F148</f>
        <v>#N/A</v>
      </c>
      <c r="M148" s="240" t="e">
        <f aca="false">($B148+$C148)*$M$1</f>
        <v>#N/A</v>
      </c>
      <c r="N148" s="69" t="n">
        <f aca="false">DATE(YEAR(N147),MONTH(N147)+1,1)</f>
        <v>50345</v>
      </c>
      <c r="O148" s="240" t="e">
        <f aca="false">VLOOKUP($A148,[5]CurveFetch!$D$8:$V$1000,16,0)</f>
        <v>#N/A</v>
      </c>
      <c r="P148" s="241" t="e">
        <f aca="false">O148/2</f>
        <v>#N/A</v>
      </c>
      <c r="Q148" s="240" t="e">
        <f aca="false">VLOOKUP($A148,[5]CurveFetch!$D$8:$V$1000,16,0)</f>
        <v>#N/A</v>
      </c>
      <c r="R148" s="241" t="e">
        <f aca="false">Q148/2</f>
        <v>#N/A</v>
      </c>
      <c r="S148" s="240" t="e">
        <f aca="false">VLOOKUP($A148,[5]CurveFetch!$D$8:$V$1000,16,0)</f>
        <v>#N/A</v>
      </c>
      <c r="T148" s="241" t="e">
        <f aca="false">S148/2</f>
        <v>#N/A</v>
      </c>
    </row>
    <row r="149" customFormat="false" ht="11.25" hidden="false" customHeight="false" outlineLevel="0" collapsed="false">
      <c r="A149" s="69" t="n">
        <f aca="false">DATE(YEAR(A148),MONTH(A148)+1,1)</f>
        <v>50375</v>
      </c>
      <c r="B149" s="240" t="e">
        <f aca="false">VLOOKUP($A149,[5]CurveFetch!$D$8:$R$1000,2,0)</f>
        <v>#N/A</v>
      </c>
      <c r="C149" s="240" t="e">
        <f aca="false">VLOOKUP($A149,[5]CurveFetch!$D$8:$R$1000,7,0)</f>
        <v>#N/A</v>
      </c>
      <c r="D149" s="240" t="e">
        <f aca="false">VLOOKUP($A149,[5]CurveFetch!$D$8:$R$1000,5,0)</f>
        <v>#N/A</v>
      </c>
      <c r="E149" s="240" t="e">
        <f aca="false">VLOOKUP($A149,[5]CurveFetch!$D$8:$R$1000,4,0)</f>
        <v>#N/A</v>
      </c>
      <c r="F149" s="240" t="e">
        <f aca="false">VLOOKUP($A149,[5]CurveFetch!$D$8:$R$1000,15,0)</f>
        <v>#N/A</v>
      </c>
      <c r="G149" s="240" t="e">
        <f aca="false">VLOOKUP($A149,[5]CurveFetch!$D$8:$R$1000,3,0)</f>
        <v>#N/A</v>
      </c>
      <c r="H149" s="240" t="e">
        <f aca="false">VLOOKUP($A149,[5]CurveFetch!$D$8:$R$1000,9,0)</f>
        <v>#N/A</v>
      </c>
      <c r="I149" s="240" t="e">
        <f aca="false">VLOOKUP($A149,[5]CurveFetch!$D$8:$R$1000,11,0)</f>
        <v>#N/A</v>
      </c>
      <c r="J149" s="240" t="e">
        <f aca="false">VLOOKUP($A149,[5]CurveFetch!$D$8:$R$1000,8,0)</f>
        <v>#N/A</v>
      </c>
      <c r="K149" s="240" t="e">
        <f aca="false">C149-J149</f>
        <v>#N/A</v>
      </c>
      <c r="L149" s="240" t="e">
        <f aca="false">C149-F149</f>
        <v>#N/A</v>
      </c>
      <c r="M149" s="240" t="e">
        <f aca="false">($B149+$C149)*$M$1</f>
        <v>#N/A</v>
      </c>
      <c r="N149" s="69" t="n">
        <f aca="false">DATE(YEAR(N148),MONTH(N148)+1,1)</f>
        <v>50375</v>
      </c>
      <c r="O149" s="240" t="e">
        <f aca="false">VLOOKUP($A149,[5]CurveFetch!$D$8:$V$1000,16,0)</f>
        <v>#N/A</v>
      </c>
      <c r="P149" s="241" t="e">
        <f aca="false">O149/2</f>
        <v>#N/A</v>
      </c>
      <c r="Q149" s="240" t="e">
        <f aca="false">VLOOKUP($A149,[5]CurveFetch!$D$8:$V$1000,16,0)</f>
        <v>#N/A</v>
      </c>
      <c r="R149" s="241" t="e">
        <f aca="false">Q149/2</f>
        <v>#N/A</v>
      </c>
      <c r="S149" s="240" t="e">
        <f aca="false">VLOOKUP($A149,[5]CurveFetch!$D$8:$V$1000,16,0)</f>
        <v>#N/A</v>
      </c>
      <c r="T149" s="241" t="e">
        <f aca="false">S149/2</f>
        <v>#N/A</v>
      </c>
    </row>
    <row r="150" customFormat="false" ht="11.25" hidden="false" customHeight="false" outlineLevel="0" collapsed="false">
      <c r="A150" s="69" t="n">
        <f aca="false">DATE(YEAR(A149),MONTH(A149)+1,1)</f>
        <v>50406</v>
      </c>
      <c r="B150" s="240" t="e">
        <f aca="false">VLOOKUP($A150,[5]CurveFetch!$D$8:$R$1000,2,0)</f>
        <v>#N/A</v>
      </c>
      <c r="C150" s="240" t="e">
        <f aca="false">VLOOKUP($A150,[5]CurveFetch!$D$8:$R$1000,7,0)</f>
        <v>#N/A</v>
      </c>
      <c r="D150" s="240" t="e">
        <f aca="false">VLOOKUP($A150,[5]CurveFetch!$D$8:$R$1000,5,0)</f>
        <v>#N/A</v>
      </c>
      <c r="E150" s="240" t="e">
        <f aca="false">VLOOKUP($A150,[5]CurveFetch!$D$8:$R$1000,4,0)</f>
        <v>#N/A</v>
      </c>
      <c r="F150" s="240" t="e">
        <f aca="false">VLOOKUP($A150,[5]CurveFetch!$D$8:$R$1000,15,0)</f>
        <v>#N/A</v>
      </c>
      <c r="G150" s="240" t="e">
        <f aca="false">VLOOKUP($A150,[5]CurveFetch!$D$8:$R$1000,3,0)</f>
        <v>#N/A</v>
      </c>
      <c r="H150" s="240" t="e">
        <f aca="false">VLOOKUP($A150,[5]CurveFetch!$D$8:$R$1000,9,0)</f>
        <v>#N/A</v>
      </c>
      <c r="I150" s="240" t="e">
        <f aca="false">VLOOKUP($A150,[5]CurveFetch!$D$8:$R$1000,11,0)</f>
        <v>#N/A</v>
      </c>
      <c r="J150" s="240" t="e">
        <f aca="false">VLOOKUP($A150,[5]CurveFetch!$D$8:$R$1000,8,0)</f>
        <v>#N/A</v>
      </c>
      <c r="K150" s="240" t="e">
        <f aca="false">C150-J150</f>
        <v>#N/A</v>
      </c>
      <c r="L150" s="240" t="e">
        <f aca="false">C150-F150</f>
        <v>#N/A</v>
      </c>
      <c r="M150" s="240" t="e">
        <f aca="false">($B150+$C150)*$M$1</f>
        <v>#N/A</v>
      </c>
      <c r="N150" s="69" t="n">
        <f aca="false">DATE(YEAR(N149),MONTH(N149)+1,1)</f>
        <v>50406</v>
      </c>
      <c r="O150" s="240" t="e">
        <f aca="false">VLOOKUP($A150,[5]CurveFetch!$D$8:$V$1000,16,0)</f>
        <v>#N/A</v>
      </c>
      <c r="P150" s="241" t="e">
        <f aca="false">O150/2</f>
        <v>#N/A</v>
      </c>
      <c r="Q150" s="240" t="e">
        <f aca="false">VLOOKUP($A150,[5]CurveFetch!$D$8:$V$1000,16,0)</f>
        <v>#N/A</v>
      </c>
      <c r="R150" s="241" t="e">
        <f aca="false">Q150/2</f>
        <v>#N/A</v>
      </c>
      <c r="S150" s="240" t="e">
        <f aca="false">VLOOKUP($A150,[5]CurveFetch!$D$8:$V$1000,16,0)</f>
        <v>#N/A</v>
      </c>
      <c r="T150" s="241" t="e">
        <f aca="false">S150/2</f>
        <v>#N/A</v>
      </c>
    </row>
    <row r="151" customFormat="false" ht="11.25" hidden="false" customHeight="false" outlineLevel="0" collapsed="false">
      <c r="A151" s="69" t="n">
        <f aca="false">DATE(YEAR(A150),MONTH(A150)+1,1)</f>
        <v>50437</v>
      </c>
      <c r="B151" s="240" t="e">
        <f aca="false">VLOOKUP($A151,[5]CurveFetch!$D$8:$R$1000,2,0)</f>
        <v>#N/A</v>
      </c>
      <c r="C151" s="240" t="e">
        <f aca="false">VLOOKUP($A151,[5]CurveFetch!$D$8:$R$1000,7,0)</f>
        <v>#N/A</v>
      </c>
      <c r="D151" s="240" t="e">
        <f aca="false">VLOOKUP($A151,[5]CurveFetch!$D$8:$R$1000,5,0)</f>
        <v>#N/A</v>
      </c>
      <c r="E151" s="240" t="e">
        <f aca="false">VLOOKUP($A151,[5]CurveFetch!$D$8:$R$1000,4,0)</f>
        <v>#N/A</v>
      </c>
      <c r="F151" s="240" t="e">
        <f aca="false">VLOOKUP($A151,[5]CurveFetch!$D$8:$R$1000,15,0)</f>
        <v>#N/A</v>
      </c>
      <c r="G151" s="240" t="e">
        <f aca="false">VLOOKUP($A151,[5]CurveFetch!$D$8:$R$1000,3,0)</f>
        <v>#N/A</v>
      </c>
      <c r="H151" s="240" t="e">
        <f aca="false">VLOOKUP($A151,[5]CurveFetch!$D$8:$R$1000,9,0)</f>
        <v>#N/A</v>
      </c>
      <c r="I151" s="240" t="e">
        <f aca="false">VLOOKUP($A151,[5]CurveFetch!$D$8:$R$1000,11,0)</f>
        <v>#N/A</v>
      </c>
      <c r="J151" s="240" t="e">
        <f aca="false">VLOOKUP($A151,[5]CurveFetch!$D$8:$R$1000,8,0)</f>
        <v>#N/A</v>
      </c>
      <c r="K151" s="240" t="e">
        <f aca="false">C151-J151</f>
        <v>#N/A</v>
      </c>
      <c r="L151" s="240" t="e">
        <f aca="false">C151-F151</f>
        <v>#N/A</v>
      </c>
      <c r="M151" s="240" t="e">
        <f aca="false">($B151+$C151)*$M$1</f>
        <v>#N/A</v>
      </c>
      <c r="N151" s="69" t="n">
        <f aca="false">DATE(YEAR(N150),MONTH(N150)+1,1)</f>
        <v>50437</v>
      </c>
      <c r="O151" s="240" t="e">
        <f aca="false">VLOOKUP($A151,[5]CurveFetch!$D$8:$V$1000,16,0)</f>
        <v>#N/A</v>
      </c>
      <c r="P151" s="241" t="e">
        <f aca="false">O151/2</f>
        <v>#N/A</v>
      </c>
      <c r="Q151" s="240" t="e">
        <f aca="false">VLOOKUP($A151,[5]CurveFetch!$D$8:$V$1000,16,0)</f>
        <v>#N/A</v>
      </c>
      <c r="R151" s="241" t="e">
        <f aca="false">Q151/2</f>
        <v>#N/A</v>
      </c>
      <c r="S151" s="240" t="e">
        <f aca="false">VLOOKUP($A151,[5]CurveFetch!$D$8:$V$1000,16,0)</f>
        <v>#N/A</v>
      </c>
      <c r="T151" s="241" t="e">
        <f aca="false">S151/2</f>
        <v>#N/A</v>
      </c>
    </row>
    <row r="152" customFormat="false" ht="11.25" hidden="false" customHeight="false" outlineLevel="0" collapsed="false">
      <c r="A152" s="69" t="n">
        <f aca="false">DATE(YEAR(A151),MONTH(A151)+1,1)</f>
        <v>50465</v>
      </c>
      <c r="B152" s="240" t="e">
        <f aca="false">VLOOKUP($A152,[5]CurveFetch!$D$8:$R$1000,2,0)</f>
        <v>#N/A</v>
      </c>
      <c r="C152" s="240" t="e">
        <f aca="false">VLOOKUP($A152,[5]CurveFetch!$D$8:$R$1000,7,0)</f>
        <v>#N/A</v>
      </c>
      <c r="D152" s="240" t="e">
        <f aca="false">VLOOKUP($A152,[5]CurveFetch!$D$8:$R$1000,5,0)</f>
        <v>#N/A</v>
      </c>
      <c r="E152" s="240" t="e">
        <f aca="false">VLOOKUP($A152,[5]CurveFetch!$D$8:$R$1000,4,0)</f>
        <v>#N/A</v>
      </c>
      <c r="F152" s="240" t="e">
        <f aca="false">VLOOKUP($A152,[5]CurveFetch!$D$8:$R$1000,15,0)</f>
        <v>#N/A</v>
      </c>
      <c r="G152" s="240" t="e">
        <f aca="false">VLOOKUP($A152,[5]CurveFetch!$D$8:$R$1000,3,0)</f>
        <v>#N/A</v>
      </c>
      <c r="H152" s="240" t="e">
        <f aca="false">VLOOKUP($A152,[5]CurveFetch!$D$8:$R$1000,9,0)</f>
        <v>#N/A</v>
      </c>
      <c r="I152" s="240" t="e">
        <f aca="false">VLOOKUP($A152,[5]CurveFetch!$D$8:$R$1000,11,0)</f>
        <v>#N/A</v>
      </c>
      <c r="J152" s="240" t="e">
        <f aca="false">VLOOKUP($A152,[5]CurveFetch!$D$8:$R$1000,8,0)</f>
        <v>#N/A</v>
      </c>
      <c r="K152" s="240" t="e">
        <f aca="false">C152-J152</f>
        <v>#N/A</v>
      </c>
      <c r="L152" s="240" t="e">
        <f aca="false">C152-F152</f>
        <v>#N/A</v>
      </c>
      <c r="M152" s="240" t="e">
        <f aca="false">($B152+$C152)*$M$1</f>
        <v>#N/A</v>
      </c>
      <c r="N152" s="69" t="n">
        <f aca="false">DATE(YEAR(N151),MONTH(N151)+1,1)</f>
        <v>50465</v>
      </c>
      <c r="O152" s="240" t="e">
        <f aca="false">VLOOKUP($A152,[5]CurveFetch!$D$8:$V$1000,16,0)</f>
        <v>#N/A</v>
      </c>
      <c r="P152" s="241" t="e">
        <f aca="false">O152/2</f>
        <v>#N/A</v>
      </c>
      <c r="Q152" s="240" t="e">
        <f aca="false">VLOOKUP($A152,[5]CurveFetch!$D$8:$V$1000,16,0)</f>
        <v>#N/A</v>
      </c>
      <c r="R152" s="241" t="e">
        <f aca="false">Q152/2</f>
        <v>#N/A</v>
      </c>
      <c r="S152" s="240" t="e">
        <f aca="false">VLOOKUP($A152,[5]CurveFetch!$D$8:$V$1000,16,0)</f>
        <v>#N/A</v>
      </c>
      <c r="T152" s="241" t="e">
        <f aca="false">S152/2</f>
        <v>#N/A</v>
      </c>
    </row>
    <row r="153" customFormat="false" ht="11.25" hidden="false" customHeight="false" outlineLevel="0" collapsed="false">
      <c r="A153" s="69" t="n">
        <f aca="false">DATE(YEAR(A152),MONTH(A152)+1,1)</f>
        <v>50496</v>
      </c>
      <c r="B153" s="240" t="e">
        <f aca="false">VLOOKUP($A153,[5]CurveFetch!$D$8:$R$1000,2,0)</f>
        <v>#N/A</v>
      </c>
      <c r="C153" s="240" t="e">
        <f aca="false">VLOOKUP($A153,[5]CurveFetch!$D$8:$R$1000,7,0)</f>
        <v>#N/A</v>
      </c>
      <c r="D153" s="240" t="e">
        <f aca="false">VLOOKUP($A153,[5]CurveFetch!$D$8:$R$1000,5,0)</f>
        <v>#N/A</v>
      </c>
      <c r="E153" s="240" t="e">
        <f aca="false">VLOOKUP($A153,[5]CurveFetch!$D$8:$R$1000,4,0)</f>
        <v>#N/A</v>
      </c>
      <c r="F153" s="240" t="e">
        <f aca="false">VLOOKUP($A153,[5]CurveFetch!$D$8:$R$1000,15,0)</f>
        <v>#N/A</v>
      </c>
      <c r="G153" s="240" t="e">
        <f aca="false">VLOOKUP($A153,[5]CurveFetch!$D$8:$R$1000,3,0)</f>
        <v>#N/A</v>
      </c>
      <c r="H153" s="240" t="e">
        <f aca="false">VLOOKUP($A153,[5]CurveFetch!$D$8:$R$1000,9,0)</f>
        <v>#N/A</v>
      </c>
      <c r="I153" s="240" t="e">
        <f aca="false">VLOOKUP($A153,[5]CurveFetch!$D$8:$R$1000,11,0)</f>
        <v>#N/A</v>
      </c>
      <c r="J153" s="240" t="e">
        <f aca="false">VLOOKUP($A153,[5]CurveFetch!$D$8:$R$1000,8,0)</f>
        <v>#N/A</v>
      </c>
      <c r="K153" s="240" t="e">
        <f aca="false">C153-J153</f>
        <v>#N/A</v>
      </c>
      <c r="L153" s="240" t="e">
        <f aca="false">C153-F153</f>
        <v>#N/A</v>
      </c>
      <c r="M153" s="240" t="e">
        <f aca="false">($B153+$C153)*$M$1</f>
        <v>#N/A</v>
      </c>
      <c r="N153" s="69" t="n">
        <f aca="false">DATE(YEAR(N152),MONTH(N152)+1,1)</f>
        <v>50496</v>
      </c>
      <c r="O153" s="240" t="e">
        <f aca="false">VLOOKUP($A153,[5]CurveFetch!$D$8:$V$1000,16,0)</f>
        <v>#N/A</v>
      </c>
      <c r="P153" s="241" t="e">
        <f aca="false">O153/2</f>
        <v>#N/A</v>
      </c>
      <c r="Q153" s="240" t="e">
        <f aca="false">VLOOKUP($A153,[5]CurveFetch!$D$8:$V$1000,16,0)</f>
        <v>#N/A</v>
      </c>
      <c r="R153" s="241" t="e">
        <f aca="false">Q153/2</f>
        <v>#N/A</v>
      </c>
      <c r="S153" s="240" t="e">
        <f aca="false">VLOOKUP($A153,[5]CurveFetch!$D$8:$V$1000,16,0)</f>
        <v>#N/A</v>
      </c>
      <c r="T153" s="241" t="e">
        <f aca="false">S153/2</f>
        <v>#N/A</v>
      </c>
    </row>
    <row r="154" customFormat="false" ht="11.25" hidden="false" customHeight="false" outlineLevel="0" collapsed="false">
      <c r="A154" s="69" t="n">
        <f aca="false">DATE(YEAR(A153),MONTH(A153)+1,1)</f>
        <v>50526</v>
      </c>
      <c r="B154" s="240" t="e">
        <f aca="false">VLOOKUP($A154,[5]CurveFetch!$D$8:$R$1000,2,0)</f>
        <v>#N/A</v>
      </c>
      <c r="C154" s="240" t="e">
        <f aca="false">VLOOKUP($A154,[5]CurveFetch!$D$8:$R$1000,7,0)</f>
        <v>#N/A</v>
      </c>
      <c r="D154" s="240" t="e">
        <f aca="false">VLOOKUP($A154,[5]CurveFetch!$D$8:$R$1000,5,0)</f>
        <v>#N/A</v>
      </c>
      <c r="E154" s="240" t="e">
        <f aca="false">VLOOKUP($A154,[5]CurveFetch!$D$8:$R$1000,4,0)</f>
        <v>#N/A</v>
      </c>
      <c r="F154" s="240" t="e">
        <f aca="false">VLOOKUP($A154,[5]CurveFetch!$D$8:$R$1000,15,0)</f>
        <v>#N/A</v>
      </c>
      <c r="G154" s="240" t="e">
        <f aca="false">VLOOKUP($A154,[5]CurveFetch!$D$8:$R$1000,3,0)</f>
        <v>#N/A</v>
      </c>
      <c r="H154" s="240" t="e">
        <f aca="false">VLOOKUP($A154,[5]CurveFetch!$D$8:$R$1000,9,0)</f>
        <v>#N/A</v>
      </c>
      <c r="I154" s="240" t="e">
        <f aca="false">VLOOKUP($A154,[5]CurveFetch!$D$8:$R$1000,11,0)</f>
        <v>#N/A</v>
      </c>
      <c r="J154" s="240" t="e">
        <f aca="false">VLOOKUP($A154,[5]CurveFetch!$D$8:$R$1000,8,0)</f>
        <v>#N/A</v>
      </c>
      <c r="K154" s="240" t="e">
        <f aca="false">C154-J154</f>
        <v>#N/A</v>
      </c>
      <c r="L154" s="240" t="e">
        <f aca="false">C154-F154</f>
        <v>#N/A</v>
      </c>
      <c r="M154" s="240" t="e">
        <f aca="false">($B154+$C154)*$M$1</f>
        <v>#N/A</v>
      </c>
      <c r="N154" s="69" t="n">
        <f aca="false">DATE(YEAR(N153),MONTH(N153)+1,1)</f>
        <v>50526</v>
      </c>
      <c r="O154" s="240" t="e">
        <f aca="false">VLOOKUP($A154,[5]CurveFetch!$D$8:$V$1000,16,0)</f>
        <v>#N/A</v>
      </c>
      <c r="P154" s="241" t="e">
        <f aca="false">O154/2</f>
        <v>#N/A</v>
      </c>
      <c r="Q154" s="240" t="e">
        <f aca="false">VLOOKUP($A154,[5]CurveFetch!$D$8:$V$1000,16,0)</f>
        <v>#N/A</v>
      </c>
      <c r="R154" s="241" t="e">
        <f aca="false">Q154/2</f>
        <v>#N/A</v>
      </c>
      <c r="S154" s="240" t="e">
        <f aca="false">VLOOKUP($A154,[5]CurveFetch!$D$8:$V$1000,16,0)</f>
        <v>#N/A</v>
      </c>
      <c r="T154" s="241" t="e">
        <f aca="false">S154/2</f>
        <v>#N/A</v>
      </c>
    </row>
    <row r="155" customFormat="false" ht="11.25" hidden="false" customHeight="false" outlineLevel="0" collapsed="false">
      <c r="A155" s="69" t="n">
        <f aca="false">DATE(YEAR(A154),MONTH(A154)+1,1)</f>
        <v>50557</v>
      </c>
      <c r="B155" s="240" t="e">
        <f aca="false">VLOOKUP($A155,[5]CurveFetch!$D$8:$R$1000,2,0)</f>
        <v>#N/A</v>
      </c>
      <c r="C155" s="240" t="e">
        <f aca="false">VLOOKUP($A155,[5]CurveFetch!$D$8:$R$1000,7,0)</f>
        <v>#N/A</v>
      </c>
      <c r="D155" s="240" t="e">
        <f aca="false">VLOOKUP($A155,[5]CurveFetch!$D$8:$R$1000,5,0)</f>
        <v>#N/A</v>
      </c>
      <c r="E155" s="240" t="e">
        <f aca="false">VLOOKUP($A155,[5]CurveFetch!$D$8:$R$1000,4,0)</f>
        <v>#N/A</v>
      </c>
      <c r="F155" s="240" t="e">
        <f aca="false">VLOOKUP($A155,[5]CurveFetch!$D$8:$R$1000,15,0)</f>
        <v>#N/A</v>
      </c>
      <c r="G155" s="240" t="e">
        <f aca="false">VLOOKUP($A155,[5]CurveFetch!$D$8:$R$1000,3,0)</f>
        <v>#N/A</v>
      </c>
      <c r="H155" s="240" t="e">
        <f aca="false">VLOOKUP($A155,[5]CurveFetch!$D$8:$R$1000,9,0)</f>
        <v>#N/A</v>
      </c>
      <c r="I155" s="240" t="e">
        <f aca="false">VLOOKUP($A155,[5]CurveFetch!$D$8:$R$1000,11,0)</f>
        <v>#N/A</v>
      </c>
      <c r="J155" s="240" t="e">
        <f aca="false">VLOOKUP($A155,[5]CurveFetch!$D$8:$R$1000,8,0)</f>
        <v>#N/A</v>
      </c>
      <c r="K155" s="240" t="e">
        <f aca="false">C155-J155</f>
        <v>#N/A</v>
      </c>
      <c r="L155" s="240" t="e">
        <f aca="false">C155-F155</f>
        <v>#N/A</v>
      </c>
      <c r="M155" s="240" t="e">
        <f aca="false">($B155+$C155)*$M$1</f>
        <v>#N/A</v>
      </c>
      <c r="N155" s="69" t="n">
        <f aca="false">DATE(YEAR(N154),MONTH(N154)+1,1)</f>
        <v>50557</v>
      </c>
      <c r="O155" s="240" t="e">
        <f aca="false">VLOOKUP($A155,[5]CurveFetch!$D$8:$V$1000,16,0)</f>
        <v>#N/A</v>
      </c>
      <c r="P155" s="241" t="e">
        <f aca="false">O155/2</f>
        <v>#N/A</v>
      </c>
      <c r="Q155" s="240" t="e">
        <f aca="false">VLOOKUP($A155,[5]CurveFetch!$D$8:$V$1000,16,0)</f>
        <v>#N/A</v>
      </c>
      <c r="R155" s="241" t="e">
        <f aca="false">Q155/2</f>
        <v>#N/A</v>
      </c>
      <c r="S155" s="240" t="e">
        <f aca="false">VLOOKUP($A155,[5]CurveFetch!$D$8:$V$1000,16,0)</f>
        <v>#N/A</v>
      </c>
      <c r="T155" s="241" t="e">
        <f aca="false">S155/2</f>
        <v>#N/A</v>
      </c>
    </row>
    <row r="156" customFormat="false" ht="11.25" hidden="false" customHeight="false" outlineLevel="0" collapsed="false">
      <c r="A156" s="69" t="n">
        <f aca="false">DATE(YEAR(A155),MONTH(A155)+1,1)</f>
        <v>50587</v>
      </c>
      <c r="B156" s="240" t="e">
        <f aca="false">VLOOKUP($A156,[5]CurveFetch!$D$8:$R$1000,2,0)</f>
        <v>#N/A</v>
      </c>
      <c r="C156" s="240" t="e">
        <f aca="false">VLOOKUP($A156,[5]CurveFetch!$D$8:$R$1000,7,0)</f>
        <v>#N/A</v>
      </c>
      <c r="D156" s="240" t="e">
        <f aca="false">VLOOKUP($A156,[5]CurveFetch!$D$8:$R$1000,5,0)</f>
        <v>#N/A</v>
      </c>
      <c r="E156" s="240" t="e">
        <f aca="false">VLOOKUP($A156,[5]CurveFetch!$D$8:$R$1000,4,0)</f>
        <v>#N/A</v>
      </c>
      <c r="F156" s="240" t="e">
        <f aca="false">VLOOKUP($A156,[5]CurveFetch!$D$8:$R$1000,15,0)</f>
        <v>#N/A</v>
      </c>
      <c r="G156" s="240" t="e">
        <f aca="false">VLOOKUP($A156,[5]CurveFetch!$D$8:$R$1000,3,0)</f>
        <v>#N/A</v>
      </c>
      <c r="H156" s="240" t="e">
        <f aca="false">VLOOKUP($A156,[5]CurveFetch!$D$8:$R$1000,9,0)</f>
        <v>#N/A</v>
      </c>
      <c r="I156" s="240" t="e">
        <f aca="false">VLOOKUP($A156,[5]CurveFetch!$D$8:$R$1000,11,0)</f>
        <v>#N/A</v>
      </c>
      <c r="J156" s="240" t="e">
        <f aca="false">VLOOKUP($A156,[5]CurveFetch!$D$8:$R$1000,8,0)</f>
        <v>#N/A</v>
      </c>
      <c r="K156" s="240" t="e">
        <f aca="false">C156-J156</f>
        <v>#N/A</v>
      </c>
      <c r="L156" s="240" t="e">
        <f aca="false">C156-F156</f>
        <v>#N/A</v>
      </c>
      <c r="M156" s="240" t="e">
        <f aca="false">($B156+$C156)*$M$1</f>
        <v>#N/A</v>
      </c>
      <c r="N156" s="69" t="n">
        <f aca="false">DATE(YEAR(N155),MONTH(N155)+1,1)</f>
        <v>50587</v>
      </c>
      <c r="O156" s="240" t="e">
        <f aca="false">VLOOKUP($A156,[5]CurveFetch!$D$8:$V$1000,16,0)</f>
        <v>#N/A</v>
      </c>
      <c r="P156" s="241" t="e">
        <f aca="false">O156/2</f>
        <v>#N/A</v>
      </c>
      <c r="Q156" s="240" t="e">
        <f aca="false">VLOOKUP($A156,[5]CurveFetch!$D$8:$V$1000,16,0)</f>
        <v>#N/A</v>
      </c>
      <c r="R156" s="241" t="e">
        <f aca="false">Q156/2</f>
        <v>#N/A</v>
      </c>
      <c r="S156" s="240" t="e">
        <f aca="false">VLOOKUP($A156,[5]CurveFetch!$D$8:$V$1000,16,0)</f>
        <v>#N/A</v>
      </c>
      <c r="T156" s="241" t="e">
        <f aca="false">S156/2</f>
        <v>#N/A</v>
      </c>
    </row>
    <row r="157" customFormat="false" ht="11.25" hidden="false" customHeight="false" outlineLevel="0" collapsed="false">
      <c r="A157" s="69" t="n">
        <f aca="false">DATE(YEAR(A156),MONTH(A156)+1,1)</f>
        <v>50618</v>
      </c>
      <c r="B157" s="240" t="e">
        <f aca="false">VLOOKUP($A157,[5]CurveFetch!$D$8:$R$1000,2,0)</f>
        <v>#N/A</v>
      </c>
      <c r="C157" s="240" t="e">
        <f aca="false">VLOOKUP($A157,[5]CurveFetch!$D$8:$R$1000,7,0)</f>
        <v>#N/A</v>
      </c>
      <c r="D157" s="240" t="e">
        <f aca="false">VLOOKUP($A157,[5]CurveFetch!$D$8:$R$1000,5,0)</f>
        <v>#N/A</v>
      </c>
      <c r="E157" s="240" t="e">
        <f aca="false">VLOOKUP($A157,[5]CurveFetch!$D$8:$R$1000,4,0)</f>
        <v>#N/A</v>
      </c>
      <c r="F157" s="240" t="e">
        <f aca="false">VLOOKUP($A157,[5]CurveFetch!$D$8:$R$1000,15,0)</f>
        <v>#N/A</v>
      </c>
      <c r="G157" s="240" t="e">
        <f aca="false">VLOOKUP($A157,[5]CurveFetch!$D$8:$R$1000,3,0)</f>
        <v>#N/A</v>
      </c>
      <c r="H157" s="240" t="e">
        <f aca="false">VLOOKUP($A157,[5]CurveFetch!$D$8:$R$1000,9,0)</f>
        <v>#N/A</v>
      </c>
      <c r="I157" s="240" t="e">
        <f aca="false">VLOOKUP($A157,[5]CurveFetch!$D$8:$R$1000,11,0)</f>
        <v>#N/A</v>
      </c>
      <c r="J157" s="240" t="e">
        <f aca="false">VLOOKUP($A157,[5]CurveFetch!$D$8:$R$1000,8,0)</f>
        <v>#N/A</v>
      </c>
      <c r="K157" s="240" t="e">
        <f aca="false">C157-J157</f>
        <v>#N/A</v>
      </c>
      <c r="L157" s="240" t="e">
        <f aca="false">C157-F157</f>
        <v>#N/A</v>
      </c>
      <c r="M157" s="240" t="e">
        <f aca="false">($B157+$C157)*$M$1</f>
        <v>#N/A</v>
      </c>
      <c r="N157" s="69" t="n">
        <f aca="false">DATE(YEAR(N156),MONTH(N156)+1,1)</f>
        <v>50618</v>
      </c>
      <c r="O157" s="240" t="e">
        <f aca="false">VLOOKUP($A157,[5]CurveFetch!$D$8:$V$1000,16,0)</f>
        <v>#N/A</v>
      </c>
      <c r="P157" s="241" t="e">
        <f aca="false">O157/2</f>
        <v>#N/A</v>
      </c>
      <c r="Q157" s="240" t="e">
        <f aca="false">VLOOKUP($A157,[5]CurveFetch!$D$8:$V$1000,16,0)</f>
        <v>#N/A</v>
      </c>
      <c r="R157" s="241" t="e">
        <f aca="false">Q157/2</f>
        <v>#N/A</v>
      </c>
      <c r="S157" s="240" t="e">
        <f aca="false">VLOOKUP($A157,[5]CurveFetch!$D$8:$V$1000,16,0)</f>
        <v>#N/A</v>
      </c>
      <c r="T157" s="241" t="e">
        <f aca="false">S157/2</f>
        <v>#N/A</v>
      </c>
    </row>
    <row r="158" customFormat="false" ht="11.25" hidden="false" customHeight="false" outlineLevel="0" collapsed="false">
      <c r="A158" s="69" t="n">
        <f aca="false">DATE(YEAR(A157),MONTH(A157)+1,1)</f>
        <v>50649</v>
      </c>
      <c r="B158" s="240" t="e">
        <f aca="false">VLOOKUP($A158,[5]CurveFetch!$D$8:$R$1000,2,0)</f>
        <v>#N/A</v>
      </c>
      <c r="C158" s="240" t="e">
        <f aca="false">VLOOKUP($A158,[5]CurveFetch!$D$8:$R$1000,7,0)</f>
        <v>#N/A</v>
      </c>
      <c r="D158" s="240" t="e">
        <f aca="false">VLOOKUP($A158,[5]CurveFetch!$D$8:$R$1000,5,0)</f>
        <v>#N/A</v>
      </c>
      <c r="E158" s="240" t="e">
        <f aca="false">VLOOKUP($A158,[5]CurveFetch!$D$8:$R$1000,4,0)</f>
        <v>#N/A</v>
      </c>
      <c r="F158" s="240" t="e">
        <f aca="false">VLOOKUP($A158,[5]CurveFetch!$D$8:$R$1000,15,0)</f>
        <v>#N/A</v>
      </c>
      <c r="G158" s="240" t="e">
        <f aca="false">VLOOKUP($A158,[5]CurveFetch!$D$8:$R$1000,3,0)</f>
        <v>#N/A</v>
      </c>
      <c r="H158" s="240" t="e">
        <f aca="false">VLOOKUP($A158,[5]CurveFetch!$D$8:$R$1000,9,0)</f>
        <v>#N/A</v>
      </c>
      <c r="I158" s="240" t="e">
        <f aca="false">VLOOKUP($A158,[5]CurveFetch!$D$8:$R$1000,11,0)</f>
        <v>#N/A</v>
      </c>
      <c r="J158" s="240" t="e">
        <f aca="false">VLOOKUP($A158,[5]CurveFetch!$D$8:$R$1000,8,0)</f>
        <v>#N/A</v>
      </c>
      <c r="K158" s="240" t="e">
        <f aca="false">C158-J158</f>
        <v>#N/A</v>
      </c>
      <c r="L158" s="240" t="e">
        <f aca="false">C158-F158</f>
        <v>#N/A</v>
      </c>
      <c r="M158" s="240" t="e">
        <f aca="false">($B158+$C158)*$M$1</f>
        <v>#N/A</v>
      </c>
      <c r="N158" s="69" t="n">
        <f aca="false">DATE(YEAR(N157),MONTH(N157)+1,1)</f>
        <v>50649</v>
      </c>
      <c r="O158" s="240" t="e">
        <f aca="false">VLOOKUP($A158,[5]CurveFetch!$D$8:$V$1000,16,0)</f>
        <v>#N/A</v>
      </c>
      <c r="P158" s="241" t="e">
        <f aca="false">O158/2</f>
        <v>#N/A</v>
      </c>
      <c r="Q158" s="240" t="e">
        <f aca="false">VLOOKUP($A158,[5]CurveFetch!$D$8:$V$1000,16,0)</f>
        <v>#N/A</v>
      </c>
      <c r="R158" s="241" t="e">
        <f aca="false">Q158/2</f>
        <v>#N/A</v>
      </c>
      <c r="S158" s="240" t="e">
        <f aca="false">VLOOKUP($A158,[5]CurveFetch!$D$8:$V$1000,16,0)</f>
        <v>#N/A</v>
      </c>
      <c r="T158" s="241" t="e">
        <f aca="false">S158/2</f>
        <v>#N/A</v>
      </c>
    </row>
    <row r="159" customFormat="false" ht="11.25" hidden="false" customHeight="false" outlineLevel="0" collapsed="false">
      <c r="A159" s="69" t="n">
        <f aca="false">DATE(YEAR(A158),MONTH(A158)+1,1)</f>
        <v>50679</v>
      </c>
      <c r="B159" s="240" t="e">
        <f aca="false">VLOOKUP($A159,[5]CurveFetch!$D$8:$R$1000,2,0)</f>
        <v>#N/A</v>
      </c>
      <c r="C159" s="240" t="e">
        <f aca="false">VLOOKUP($A159,[5]CurveFetch!$D$8:$R$1000,7,0)</f>
        <v>#N/A</v>
      </c>
      <c r="D159" s="240" t="e">
        <f aca="false">VLOOKUP($A159,[5]CurveFetch!$D$8:$R$1000,5,0)</f>
        <v>#N/A</v>
      </c>
      <c r="E159" s="240" t="e">
        <f aca="false">VLOOKUP($A159,[5]CurveFetch!$D$8:$R$1000,4,0)</f>
        <v>#N/A</v>
      </c>
      <c r="F159" s="240" t="e">
        <f aca="false">VLOOKUP($A159,[5]CurveFetch!$D$8:$R$1000,15,0)</f>
        <v>#N/A</v>
      </c>
      <c r="G159" s="240" t="e">
        <f aca="false">VLOOKUP($A159,[5]CurveFetch!$D$8:$R$1000,3,0)</f>
        <v>#N/A</v>
      </c>
      <c r="H159" s="240" t="e">
        <f aca="false">VLOOKUP($A159,[5]CurveFetch!$D$8:$R$1000,9,0)</f>
        <v>#N/A</v>
      </c>
      <c r="I159" s="240" t="e">
        <f aca="false">VLOOKUP($A159,[5]CurveFetch!$D$8:$R$1000,11,0)</f>
        <v>#N/A</v>
      </c>
      <c r="J159" s="240" t="e">
        <f aca="false">VLOOKUP($A159,[5]CurveFetch!$D$8:$R$1000,8,0)</f>
        <v>#N/A</v>
      </c>
      <c r="K159" s="240" t="e">
        <f aca="false">C159-J159</f>
        <v>#N/A</v>
      </c>
      <c r="L159" s="240" t="e">
        <f aca="false">C159-F159</f>
        <v>#N/A</v>
      </c>
      <c r="M159" s="240" t="e">
        <f aca="false">($B159+$C159)*$M$1</f>
        <v>#N/A</v>
      </c>
      <c r="N159" s="69" t="n">
        <f aca="false">DATE(YEAR(N158),MONTH(N158)+1,1)</f>
        <v>50679</v>
      </c>
      <c r="O159" s="240" t="e">
        <f aca="false">VLOOKUP($A159,[5]CurveFetch!$D$8:$V$1000,16,0)</f>
        <v>#N/A</v>
      </c>
      <c r="P159" s="241" t="e">
        <f aca="false">O159/2</f>
        <v>#N/A</v>
      </c>
      <c r="Q159" s="240" t="e">
        <f aca="false">VLOOKUP($A159,[5]CurveFetch!$D$8:$V$1000,16,0)</f>
        <v>#N/A</v>
      </c>
      <c r="R159" s="241" t="e">
        <f aca="false">Q159/2</f>
        <v>#N/A</v>
      </c>
      <c r="S159" s="240" t="e">
        <f aca="false">VLOOKUP($A159,[5]CurveFetch!$D$8:$V$1000,16,0)</f>
        <v>#N/A</v>
      </c>
      <c r="T159" s="241" t="e">
        <f aca="false">S159/2</f>
        <v>#N/A</v>
      </c>
    </row>
    <row r="160" customFormat="false" ht="11.25" hidden="false" customHeight="false" outlineLevel="0" collapsed="false">
      <c r="A160" s="69" t="n">
        <f aca="false">DATE(YEAR(A159),MONTH(A159)+1,1)</f>
        <v>50710</v>
      </c>
      <c r="B160" s="240" t="e">
        <f aca="false">VLOOKUP($A160,[5]CurveFetch!$D$8:$R$1000,2,0)</f>
        <v>#N/A</v>
      </c>
      <c r="C160" s="240" t="e">
        <f aca="false">VLOOKUP($A160,[5]CurveFetch!$D$8:$R$1000,7,0)</f>
        <v>#N/A</v>
      </c>
      <c r="D160" s="240" t="e">
        <f aca="false">VLOOKUP($A160,[5]CurveFetch!$D$8:$R$1000,5,0)</f>
        <v>#N/A</v>
      </c>
      <c r="E160" s="240" t="e">
        <f aca="false">VLOOKUP($A160,[5]CurveFetch!$D$8:$R$1000,4,0)</f>
        <v>#N/A</v>
      </c>
      <c r="F160" s="240" t="e">
        <f aca="false">VLOOKUP($A160,[5]CurveFetch!$D$8:$R$1000,15,0)</f>
        <v>#N/A</v>
      </c>
      <c r="G160" s="240" t="e">
        <f aca="false">VLOOKUP($A160,[5]CurveFetch!$D$8:$R$1000,3,0)</f>
        <v>#N/A</v>
      </c>
      <c r="H160" s="240" t="e">
        <f aca="false">VLOOKUP($A160,[5]CurveFetch!$D$8:$R$1000,9,0)</f>
        <v>#N/A</v>
      </c>
      <c r="I160" s="240" t="e">
        <f aca="false">VLOOKUP($A160,[5]CurveFetch!$D$8:$R$1000,11,0)</f>
        <v>#N/A</v>
      </c>
      <c r="J160" s="240" t="e">
        <f aca="false">VLOOKUP($A160,[5]CurveFetch!$D$8:$R$1000,8,0)</f>
        <v>#N/A</v>
      </c>
      <c r="K160" s="240" t="e">
        <f aca="false">C160-J160</f>
        <v>#N/A</v>
      </c>
      <c r="L160" s="240" t="e">
        <f aca="false">C160-F160</f>
        <v>#N/A</v>
      </c>
      <c r="M160" s="240" t="e">
        <f aca="false">($B160+$C160)*$M$1</f>
        <v>#N/A</v>
      </c>
      <c r="N160" s="69" t="n">
        <f aca="false">DATE(YEAR(N159),MONTH(N159)+1,1)</f>
        <v>50710</v>
      </c>
      <c r="O160" s="240" t="e">
        <f aca="false">VLOOKUP($A160,[5]CurveFetch!$D$8:$V$1000,16,0)</f>
        <v>#N/A</v>
      </c>
      <c r="P160" s="241" t="e">
        <f aca="false">O160/2</f>
        <v>#N/A</v>
      </c>
      <c r="Q160" s="240" t="e">
        <f aca="false">VLOOKUP($A160,[5]CurveFetch!$D$8:$V$1000,16,0)</f>
        <v>#N/A</v>
      </c>
      <c r="R160" s="241" t="e">
        <f aca="false">Q160/2</f>
        <v>#N/A</v>
      </c>
      <c r="S160" s="240" t="e">
        <f aca="false">VLOOKUP($A160,[5]CurveFetch!$D$8:$V$1000,16,0)</f>
        <v>#N/A</v>
      </c>
      <c r="T160" s="241" t="e">
        <f aca="false">S160/2</f>
        <v>#N/A</v>
      </c>
    </row>
    <row r="161" customFormat="false" ht="11.25" hidden="false" customHeight="false" outlineLevel="0" collapsed="false">
      <c r="A161" s="69" t="n">
        <f aca="false">DATE(YEAR(A160),MONTH(A160)+1,1)</f>
        <v>50740</v>
      </c>
      <c r="B161" s="240" t="e">
        <f aca="false">VLOOKUP($A161,[5]CurveFetch!$D$8:$R$1000,2,0)</f>
        <v>#N/A</v>
      </c>
      <c r="C161" s="240" t="e">
        <f aca="false">VLOOKUP($A161,[5]CurveFetch!$D$8:$R$1000,7,0)</f>
        <v>#N/A</v>
      </c>
      <c r="D161" s="240" t="e">
        <f aca="false">VLOOKUP($A161,[5]CurveFetch!$D$8:$R$1000,5,0)</f>
        <v>#N/A</v>
      </c>
      <c r="E161" s="240" t="e">
        <f aca="false">VLOOKUP($A161,[5]CurveFetch!$D$8:$R$1000,4,0)</f>
        <v>#N/A</v>
      </c>
      <c r="F161" s="240" t="e">
        <f aca="false">VLOOKUP($A161,[5]CurveFetch!$D$8:$R$1000,15,0)</f>
        <v>#N/A</v>
      </c>
      <c r="G161" s="240" t="e">
        <f aca="false">VLOOKUP($A161,[5]CurveFetch!$D$8:$R$1000,3,0)</f>
        <v>#N/A</v>
      </c>
      <c r="H161" s="240" t="e">
        <f aca="false">VLOOKUP($A161,[5]CurveFetch!$D$8:$R$1000,9,0)</f>
        <v>#N/A</v>
      </c>
      <c r="I161" s="240" t="e">
        <f aca="false">VLOOKUP($A161,[5]CurveFetch!$D$8:$R$1000,11,0)</f>
        <v>#N/A</v>
      </c>
      <c r="J161" s="240" t="e">
        <f aca="false">VLOOKUP($A161,[5]CurveFetch!$D$8:$R$1000,8,0)</f>
        <v>#N/A</v>
      </c>
      <c r="K161" s="240" t="e">
        <f aca="false">C161-J161</f>
        <v>#N/A</v>
      </c>
      <c r="L161" s="240" t="e">
        <f aca="false">C161-F161</f>
        <v>#N/A</v>
      </c>
      <c r="M161" s="240" t="e">
        <f aca="false">($B161+$C161)*$M$1</f>
        <v>#N/A</v>
      </c>
      <c r="N161" s="69" t="n">
        <f aca="false">DATE(YEAR(N160),MONTH(N160)+1,1)</f>
        <v>50740</v>
      </c>
      <c r="O161" s="240" t="e">
        <f aca="false">VLOOKUP($A161,[5]CurveFetch!$D$8:$V$1000,16,0)</f>
        <v>#N/A</v>
      </c>
      <c r="P161" s="241" t="e">
        <f aca="false">O161/2</f>
        <v>#N/A</v>
      </c>
      <c r="Q161" s="240" t="e">
        <f aca="false">VLOOKUP($A161,[5]CurveFetch!$D$8:$V$1000,16,0)</f>
        <v>#N/A</v>
      </c>
      <c r="R161" s="241" t="e">
        <f aca="false">Q161/2</f>
        <v>#N/A</v>
      </c>
      <c r="S161" s="240" t="e">
        <f aca="false">VLOOKUP($A161,[5]CurveFetch!$D$8:$V$1000,16,0)</f>
        <v>#N/A</v>
      </c>
      <c r="T161" s="241" t="e">
        <f aca="false">S161/2</f>
        <v>#N/A</v>
      </c>
    </row>
    <row r="162" customFormat="false" ht="11.25" hidden="false" customHeight="false" outlineLevel="0" collapsed="false">
      <c r="A162" s="69" t="n">
        <f aca="false">DATE(YEAR(A161),MONTH(A161)+1,1)</f>
        <v>50771</v>
      </c>
      <c r="B162" s="240" t="e">
        <f aca="false">VLOOKUP($A162,[5]CurveFetch!$D$8:$R$1000,2,0)</f>
        <v>#N/A</v>
      </c>
      <c r="C162" s="240" t="e">
        <f aca="false">VLOOKUP($A162,[5]CurveFetch!$D$8:$R$1000,7,0)</f>
        <v>#N/A</v>
      </c>
      <c r="D162" s="240" t="e">
        <f aca="false">VLOOKUP($A162,[5]CurveFetch!$D$8:$R$1000,5,0)</f>
        <v>#N/A</v>
      </c>
      <c r="E162" s="240" t="e">
        <f aca="false">VLOOKUP($A162,[5]CurveFetch!$D$8:$R$1000,4,0)</f>
        <v>#N/A</v>
      </c>
      <c r="F162" s="240" t="e">
        <f aca="false">VLOOKUP($A162,[5]CurveFetch!$D$8:$R$1000,15,0)</f>
        <v>#N/A</v>
      </c>
      <c r="G162" s="240" t="e">
        <f aca="false">VLOOKUP($A162,[5]CurveFetch!$D$8:$R$1000,3,0)</f>
        <v>#N/A</v>
      </c>
      <c r="H162" s="240" t="e">
        <f aca="false">VLOOKUP($A162,[5]CurveFetch!$D$8:$R$1000,9,0)</f>
        <v>#N/A</v>
      </c>
      <c r="I162" s="240" t="e">
        <f aca="false">VLOOKUP($A162,[5]CurveFetch!$D$8:$R$1000,11,0)</f>
        <v>#N/A</v>
      </c>
      <c r="J162" s="240" t="e">
        <f aca="false">VLOOKUP($A162,[5]CurveFetch!$D$8:$R$1000,8,0)</f>
        <v>#N/A</v>
      </c>
      <c r="K162" s="240" t="e">
        <f aca="false">C162-J162</f>
        <v>#N/A</v>
      </c>
      <c r="L162" s="240" t="e">
        <f aca="false">C162-F162</f>
        <v>#N/A</v>
      </c>
      <c r="M162" s="240" t="e">
        <f aca="false">($B162+$C162)*$M$1</f>
        <v>#N/A</v>
      </c>
      <c r="N162" s="69" t="n">
        <f aca="false">DATE(YEAR(N161),MONTH(N161)+1,1)</f>
        <v>50771</v>
      </c>
      <c r="O162" s="240" t="e">
        <f aca="false">VLOOKUP($A162,[5]CurveFetch!$D$8:$V$1000,16,0)</f>
        <v>#N/A</v>
      </c>
      <c r="P162" s="241" t="e">
        <f aca="false">O162/2</f>
        <v>#N/A</v>
      </c>
      <c r="Q162" s="240" t="e">
        <f aca="false">VLOOKUP($A162,[5]CurveFetch!$D$8:$V$1000,16,0)</f>
        <v>#N/A</v>
      </c>
      <c r="R162" s="241" t="e">
        <f aca="false">Q162/2</f>
        <v>#N/A</v>
      </c>
      <c r="S162" s="240" t="e">
        <f aca="false">VLOOKUP($A162,[5]CurveFetch!$D$8:$V$1000,16,0)</f>
        <v>#N/A</v>
      </c>
      <c r="T162" s="241" t="e">
        <f aca="false">S162/2</f>
        <v>#N/A</v>
      </c>
    </row>
    <row r="163" customFormat="false" ht="11.25" hidden="false" customHeight="false" outlineLevel="0" collapsed="false">
      <c r="A163" s="69" t="n">
        <f aca="false">DATE(YEAR(A162),MONTH(A162)+1,1)</f>
        <v>50802</v>
      </c>
      <c r="B163" s="240" t="e">
        <f aca="false">VLOOKUP($A163,[5]CurveFetch!$D$8:$R$1000,2,0)</f>
        <v>#N/A</v>
      </c>
      <c r="C163" s="240" t="e">
        <f aca="false">VLOOKUP($A163,[5]CurveFetch!$D$8:$R$1000,7,0)</f>
        <v>#N/A</v>
      </c>
      <c r="D163" s="240" t="e">
        <f aca="false">VLOOKUP($A163,[5]CurveFetch!$D$8:$R$1000,5,0)</f>
        <v>#N/A</v>
      </c>
      <c r="E163" s="240" t="e">
        <f aca="false">VLOOKUP($A163,[5]CurveFetch!$D$8:$R$1000,4,0)</f>
        <v>#N/A</v>
      </c>
      <c r="F163" s="240" t="e">
        <f aca="false">VLOOKUP($A163,[5]CurveFetch!$D$8:$R$1000,15,0)</f>
        <v>#N/A</v>
      </c>
      <c r="G163" s="240" t="e">
        <f aca="false">VLOOKUP($A163,[5]CurveFetch!$D$8:$R$1000,3,0)</f>
        <v>#N/A</v>
      </c>
      <c r="H163" s="240" t="e">
        <f aca="false">VLOOKUP($A163,[5]CurveFetch!$D$8:$R$1000,9,0)</f>
        <v>#N/A</v>
      </c>
      <c r="I163" s="240" t="e">
        <f aca="false">VLOOKUP($A163,[5]CurveFetch!$D$8:$R$1000,11,0)</f>
        <v>#N/A</v>
      </c>
      <c r="J163" s="240" t="e">
        <f aca="false">VLOOKUP($A163,[5]CurveFetch!$D$8:$R$1000,8,0)</f>
        <v>#N/A</v>
      </c>
      <c r="K163" s="240" t="e">
        <f aca="false">C163-J163</f>
        <v>#N/A</v>
      </c>
      <c r="L163" s="240" t="e">
        <f aca="false">C163-F163</f>
        <v>#N/A</v>
      </c>
      <c r="M163" s="240" t="e">
        <f aca="false">($B163+$C163)*$M$1</f>
        <v>#N/A</v>
      </c>
      <c r="N163" s="69" t="n">
        <f aca="false">DATE(YEAR(N162),MONTH(N162)+1,1)</f>
        <v>50802</v>
      </c>
      <c r="O163" s="240" t="e">
        <f aca="false">VLOOKUP($A163,[5]CurveFetch!$D$8:$V$1000,16,0)</f>
        <v>#N/A</v>
      </c>
      <c r="P163" s="241" t="e">
        <f aca="false">O163/2</f>
        <v>#N/A</v>
      </c>
      <c r="Q163" s="240" t="e">
        <f aca="false">VLOOKUP($A163,[5]CurveFetch!$D$8:$V$1000,16,0)</f>
        <v>#N/A</v>
      </c>
      <c r="R163" s="241" t="e">
        <f aca="false">Q163/2</f>
        <v>#N/A</v>
      </c>
      <c r="S163" s="240" t="e">
        <f aca="false">VLOOKUP($A163,[5]CurveFetch!$D$8:$V$1000,16,0)</f>
        <v>#N/A</v>
      </c>
      <c r="T163" s="241" t="e">
        <f aca="false">S163/2</f>
        <v>#N/A</v>
      </c>
    </row>
    <row r="164" customFormat="false" ht="11.25" hidden="false" customHeight="false" outlineLevel="0" collapsed="false">
      <c r="A164" s="69" t="n">
        <f aca="false">DATE(YEAR(A163),MONTH(A163)+1,1)</f>
        <v>50830</v>
      </c>
      <c r="B164" s="240" t="e">
        <f aca="false">VLOOKUP($A164,[5]CurveFetch!$D$8:$R$1000,2,0)</f>
        <v>#N/A</v>
      </c>
      <c r="C164" s="240" t="e">
        <f aca="false">VLOOKUP($A164,[5]CurveFetch!$D$8:$R$1000,7,0)</f>
        <v>#N/A</v>
      </c>
      <c r="D164" s="240" t="e">
        <f aca="false">VLOOKUP($A164,[5]CurveFetch!$D$8:$R$1000,5,0)</f>
        <v>#N/A</v>
      </c>
      <c r="E164" s="240" t="e">
        <f aca="false">VLOOKUP($A164,[5]CurveFetch!$D$8:$R$1000,4,0)</f>
        <v>#N/A</v>
      </c>
      <c r="F164" s="240" t="e">
        <f aca="false">VLOOKUP($A164,[5]CurveFetch!$D$8:$R$1000,15,0)</f>
        <v>#N/A</v>
      </c>
      <c r="G164" s="240" t="e">
        <f aca="false">VLOOKUP($A164,[5]CurveFetch!$D$8:$R$1000,3,0)</f>
        <v>#N/A</v>
      </c>
      <c r="H164" s="240" t="e">
        <f aca="false">VLOOKUP($A164,[5]CurveFetch!$D$8:$R$1000,9,0)</f>
        <v>#N/A</v>
      </c>
      <c r="I164" s="240" t="e">
        <f aca="false">VLOOKUP($A164,[5]CurveFetch!$D$8:$R$1000,11,0)</f>
        <v>#N/A</v>
      </c>
      <c r="J164" s="240" t="e">
        <f aca="false">VLOOKUP($A164,[5]CurveFetch!$D$8:$R$1000,8,0)</f>
        <v>#N/A</v>
      </c>
      <c r="K164" s="240" t="e">
        <f aca="false">C164-J164</f>
        <v>#N/A</v>
      </c>
      <c r="L164" s="240" t="e">
        <f aca="false">C164-F164</f>
        <v>#N/A</v>
      </c>
      <c r="M164" s="240" t="e">
        <f aca="false">($B164+$C164)*$M$1</f>
        <v>#N/A</v>
      </c>
      <c r="N164" s="69" t="n">
        <f aca="false">DATE(YEAR(N163),MONTH(N163)+1,1)</f>
        <v>50830</v>
      </c>
      <c r="O164" s="240" t="e">
        <f aca="false">VLOOKUP($A164,[5]CurveFetch!$D$8:$V$1000,16,0)</f>
        <v>#N/A</v>
      </c>
      <c r="P164" s="241" t="e">
        <f aca="false">O164/2</f>
        <v>#N/A</v>
      </c>
      <c r="Q164" s="240" t="e">
        <f aca="false">VLOOKUP($A164,[5]CurveFetch!$D$8:$V$1000,16,0)</f>
        <v>#N/A</v>
      </c>
      <c r="R164" s="241" t="e">
        <f aca="false">Q164/2</f>
        <v>#N/A</v>
      </c>
      <c r="S164" s="240" t="e">
        <f aca="false">VLOOKUP($A164,[5]CurveFetch!$D$8:$V$1000,16,0)</f>
        <v>#N/A</v>
      </c>
      <c r="T164" s="241" t="e">
        <f aca="false">S164/2</f>
        <v>#N/A</v>
      </c>
    </row>
    <row r="165" customFormat="false" ht="11.25" hidden="false" customHeight="false" outlineLevel="0" collapsed="false">
      <c r="A165" s="69" t="n">
        <f aca="false">DATE(YEAR(A164),MONTH(A164)+1,1)</f>
        <v>50861</v>
      </c>
      <c r="B165" s="240" t="e">
        <f aca="false">VLOOKUP($A165,[5]CurveFetch!$D$8:$R$1000,2,0)</f>
        <v>#N/A</v>
      </c>
      <c r="C165" s="240" t="e">
        <f aca="false">VLOOKUP($A165,[5]CurveFetch!$D$8:$R$1000,7,0)</f>
        <v>#N/A</v>
      </c>
      <c r="D165" s="240" t="e">
        <f aca="false">VLOOKUP($A165,[5]CurveFetch!$D$8:$R$1000,5,0)</f>
        <v>#N/A</v>
      </c>
      <c r="E165" s="240" t="e">
        <f aca="false">VLOOKUP($A165,[5]CurveFetch!$D$8:$R$1000,4,0)</f>
        <v>#N/A</v>
      </c>
      <c r="F165" s="240" t="e">
        <f aca="false">VLOOKUP($A165,[5]CurveFetch!$D$8:$R$1000,15,0)</f>
        <v>#N/A</v>
      </c>
      <c r="G165" s="240" t="e">
        <f aca="false">VLOOKUP($A165,[5]CurveFetch!$D$8:$R$1000,3,0)</f>
        <v>#N/A</v>
      </c>
      <c r="H165" s="240" t="e">
        <f aca="false">VLOOKUP($A165,[5]CurveFetch!$D$8:$R$1000,9,0)</f>
        <v>#N/A</v>
      </c>
      <c r="I165" s="240" t="e">
        <f aca="false">VLOOKUP($A165,[5]CurveFetch!$D$8:$R$1000,11,0)</f>
        <v>#N/A</v>
      </c>
      <c r="J165" s="240" t="e">
        <f aca="false">VLOOKUP($A165,[5]CurveFetch!$D$8:$R$1000,8,0)</f>
        <v>#N/A</v>
      </c>
      <c r="K165" s="240" t="e">
        <f aca="false">C165-J165</f>
        <v>#N/A</v>
      </c>
      <c r="L165" s="240" t="e">
        <f aca="false">C165-F165</f>
        <v>#N/A</v>
      </c>
      <c r="M165" s="240" t="e">
        <f aca="false">($B165+$C165)*$M$1</f>
        <v>#N/A</v>
      </c>
      <c r="N165" s="69" t="n">
        <f aca="false">DATE(YEAR(N164),MONTH(N164)+1,1)</f>
        <v>50861</v>
      </c>
      <c r="O165" s="240" t="e">
        <f aca="false">VLOOKUP($A165,[5]CurveFetch!$D$8:$V$1000,16,0)</f>
        <v>#N/A</v>
      </c>
      <c r="P165" s="241" t="e">
        <f aca="false">O165/2</f>
        <v>#N/A</v>
      </c>
      <c r="Q165" s="240" t="e">
        <f aca="false">VLOOKUP($A165,[5]CurveFetch!$D$8:$V$1000,16,0)</f>
        <v>#N/A</v>
      </c>
      <c r="R165" s="241" t="e">
        <f aca="false">Q165/2</f>
        <v>#N/A</v>
      </c>
      <c r="S165" s="240" t="e">
        <f aca="false">VLOOKUP($A165,[5]CurveFetch!$D$8:$V$1000,16,0)</f>
        <v>#N/A</v>
      </c>
      <c r="T165" s="241" t="e">
        <f aca="false">S165/2</f>
        <v>#N/A</v>
      </c>
    </row>
    <row r="166" customFormat="false" ht="11.25" hidden="false" customHeight="false" outlineLevel="0" collapsed="false">
      <c r="A166" s="69" t="n">
        <f aca="false">DATE(YEAR(A165),MONTH(A165)+1,1)</f>
        <v>50891</v>
      </c>
      <c r="B166" s="240" t="e">
        <f aca="false">VLOOKUP($A166,[5]CurveFetch!$D$8:$R$1000,2,0)</f>
        <v>#N/A</v>
      </c>
      <c r="C166" s="240" t="e">
        <f aca="false">VLOOKUP($A166,[5]CurveFetch!$D$8:$R$1000,7,0)</f>
        <v>#N/A</v>
      </c>
      <c r="D166" s="240" t="e">
        <f aca="false">VLOOKUP($A166,[5]CurveFetch!$D$8:$R$1000,5,0)</f>
        <v>#N/A</v>
      </c>
      <c r="E166" s="240" t="e">
        <f aca="false">VLOOKUP($A166,[5]CurveFetch!$D$8:$R$1000,4,0)</f>
        <v>#N/A</v>
      </c>
      <c r="F166" s="240" t="e">
        <f aca="false">VLOOKUP($A166,[5]CurveFetch!$D$8:$R$1000,15,0)</f>
        <v>#N/A</v>
      </c>
      <c r="G166" s="240" t="e">
        <f aca="false">VLOOKUP($A166,[5]CurveFetch!$D$8:$R$1000,3,0)</f>
        <v>#N/A</v>
      </c>
      <c r="H166" s="240" t="e">
        <f aca="false">VLOOKUP($A166,[5]CurveFetch!$D$8:$R$1000,9,0)</f>
        <v>#N/A</v>
      </c>
      <c r="I166" s="240" t="e">
        <f aca="false">VLOOKUP($A166,[5]CurveFetch!$D$8:$R$1000,11,0)</f>
        <v>#N/A</v>
      </c>
      <c r="J166" s="240" t="e">
        <f aca="false">VLOOKUP($A166,[5]CurveFetch!$D$8:$R$1000,8,0)</f>
        <v>#N/A</v>
      </c>
      <c r="K166" s="240" t="e">
        <f aca="false">C166-J166</f>
        <v>#N/A</v>
      </c>
      <c r="L166" s="240" t="e">
        <f aca="false">C166-F166</f>
        <v>#N/A</v>
      </c>
      <c r="M166" s="240" t="e">
        <f aca="false">($B166+$C166)*$M$1</f>
        <v>#N/A</v>
      </c>
      <c r="N166" s="69" t="n">
        <f aca="false">DATE(YEAR(N165),MONTH(N165)+1,1)</f>
        <v>50891</v>
      </c>
      <c r="O166" s="240" t="e">
        <f aca="false">VLOOKUP($A166,[5]CurveFetch!$D$8:$V$1000,16,0)</f>
        <v>#N/A</v>
      </c>
      <c r="P166" s="241" t="e">
        <f aca="false">O166/2</f>
        <v>#N/A</v>
      </c>
      <c r="Q166" s="240" t="e">
        <f aca="false">VLOOKUP($A166,[5]CurveFetch!$D$8:$V$1000,16,0)</f>
        <v>#N/A</v>
      </c>
      <c r="R166" s="241" t="e">
        <f aca="false">Q166/2</f>
        <v>#N/A</v>
      </c>
      <c r="S166" s="240" t="e">
        <f aca="false">VLOOKUP($A166,[5]CurveFetch!$D$8:$V$1000,16,0)</f>
        <v>#N/A</v>
      </c>
      <c r="T166" s="241" t="e">
        <f aca="false">S166/2</f>
        <v>#N/A</v>
      </c>
    </row>
    <row r="167" customFormat="false" ht="11.25" hidden="false" customHeight="false" outlineLevel="0" collapsed="false">
      <c r="A167" s="69" t="n">
        <f aca="false">DATE(YEAR(A166),MONTH(A166)+1,1)</f>
        <v>50922</v>
      </c>
      <c r="B167" s="240" t="e">
        <f aca="false">VLOOKUP($A167,[5]CurveFetch!$D$8:$R$1000,2,0)</f>
        <v>#N/A</v>
      </c>
      <c r="C167" s="240" t="e">
        <f aca="false">VLOOKUP($A167,[5]CurveFetch!$D$8:$R$1000,7,0)</f>
        <v>#N/A</v>
      </c>
      <c r="D167" s="240" t="e">
        <f aca="false">VLOOKUP($A167,[5]CurveFetch!$D$8:$R$1000,5,0)</f>
        <v>#N/A</v>
      </c>
      <c r="E167" s="240" t="e">
        <f aca="false">VLOOKUP($A167,[5]CurveFetch!$D$8:$R$1000,4,0)</f>
        <v>#N/A</v>
      </c>
      <c r="F167" s="240" t="e">
        <f aca="false">VLOOKUP($A167,[5]CurveFetch!$D$8:$R$1000,15,0)</f>
        <v>#N/A</v>
      </c>
      <c r="G167" s="240" t="e">
        <f aca="false">VLOOKUP($A167,[5]CurveFetch!$D$8:$R$1000,3,0)</f>
        <v>#N/A</v>
      </c>
      <c r="H167" s="240" t="e">
        <f aca="false">VLOOKUP($A167,[5]CurveFetch!$D$8:$R$1000,9,0)</f>
        <v>#N/A</v>
      </c>
      <c r="I167" s="240" t="e">
        <f aca="false">VLOOKUP($A167,[5]CurveFetch!$D$8:$R$1000,11,0)</f>
        <v>#N/A</v>
      </c>
      <c r="J167" s="240" t="e">
        <f aca="false">VLOOKUP($A167,[5]CurveFetch!$D$8:$R$1000,8,0)</f>
        <v>#N/A</v>
      </c>
      <c r="K167" s="240" t="e">
        <f aca="false">C167-J167</f>
        <v>#N/A</v>
      </c>
      <c r="L167" s="240" t="e">
        <f aca="false">C167-F167</f>
        <v>#N/A</v>
      </c>
      <c r="M167" s="240" t="e">
        <f aca="false">($B167+$C167)*$M$1</f>
        <v>#N/A</v>
      </c>
      <c r="N167" s="69" t="n">
        <f aca="false">DATE(YEAR(N166),MONTH(N166)+1,1)</f>
        <v>50922</v>
      </c>
      <c r="O167" s="240" t="e">
        <f aca="false">VLOOKUP($A167,[5]CurveFetch!$D$8:$V$1000,16,0)</f>
        <v>#N/A</v>
      </c>
      <c r="P167" s="241" t="e">
        <f aca="false">O167/2</f>
        <v>#N/A</v>
      </c>
      <c r="Q167" s="240" t="e">
        <f aca="false">VLOOKUP($A167,[5]CurveFetch!$D$8:$V$1000,16,0)</f>
        <v>#N/A</v>
      </c>
      <c r="R167" s="241" t="e">
        <f aca="false">Q167/2</f>
        <v>#N/A</v>
      </c>
      <c r="S167" s="240" t="e">
        <f aca="false">VLOOKUP($A167,[5]CurveFetch!$D$8:$V$1000,16,0)</f>
        <v>#N/A</v>
      </c>
      <c r="T167" s="241" t="e">
        <f aca="false">S167/2</f>
        <v>#N/A</v>
      </c>
    </row>
    <row r="168" customFormat="false" ht="11.25" hidden="false" customHeight="false" outlineLevel="0" collapsed="false">
      <c r="A168" s="69" t="n">
        <f aca="false">DATE(YEAR(A167),MONTH(A167)+1,1)</f>
        <v>50952</v>
      </c>
      <c r="B168" s="240" t="e">
        <f aca="false">VLOOKUP($A168,[5]CurveFetch!$D$8:$R$1000,2,0)</f>
        <v>#N/A</v>
      </c>
      <c r="C168" s="240" t="e">
        <f aca="false">VLOOKUP($A168,[5]CurveFetch!$D$8:$R$1000,7,0)</f>
        <v>#N/A</v>
      </c>
      <c r="D168" s="240" t="e">
        <f aca="false">VLOOKUP($A168,[5]CurveFetch!$D$8:$R$1000,5,0)</f>
        <v>#N/A</v>
      </c>
      <c r="E168" s="240" t="e">
        <f aca="false">VLOOKUP($A168,[5]CurveFetch!$D$8:$R$1000,4,0)</f>
        <v>#N/A</v>
      </c>
      <c r="F168" s="240" t="e">
        <f aca="false">VLOOKUP($A168,[5]CurveFetch!$D$8:$R$1000,15,0)</f>
        <v>#N/A</v>
      </c>
      <c r="G168" s="240" t="e">
        <f aca="false">VLOOKUP($A168,[5]CurveFetch!$D$8:$R$1000,3,0)</f>
        <v>#N/A</v>
      </c>
      <c r="H168" s="240" t="e">
        <f aca="false">VLOOKUP($A168,[5]CurveFetch!$D$8:$R$1000,9,0)</f>
        <v>#N/A</v>
      </c>
      <c r="I168" s="240" t="e">
        <f aca="false">VLOOKUP($A168,[5]CurveFetch!$D$8:$R$1000,11,0)</f>
        <v>#N/A</v>
      </c>
      <c r="J168" s="240" t="e">
        <f aca="false">VLOOKUP($A168,[5]CurveFetch!$D$8:$R$1000,8,0)</f>
        <v>#N/A</v>
      </c>
      <c r="K168" s="240" t="e">
        <f aca="false">C168-J168</f>
        <v>#N/A</v>
      </c>
      <c r="L168" s="240" t="e">
        <f aca="false">C168-F168</f>
        <v>#N/A</v>
      </c>
      <c r="M168" s="240" t="e">
        <f aca="false">($B168+$C168)*$M$1</f>
        <v>#N/A</v>
      </c>
      <c r="N168" s="69" t="n">
        <f aca="false">DATE(YEAR(N167),MONTH(N167)+1,1)</f>
        <v>50952</v>
      </c>
      <c r="O168" s="240" t="e">
        <f aca="false">VLOOKUP($A168,[5]CurveFetch!$D$8:$V$1000,16,0)</f>
        <v>#N/A</v>
      </c>
      <c r="P168" s="241" t="e">
        <f aca="false">O168/2</f>
        <v>#N/A</v>
      </c>
      <c r="Q168" s="240" t="e">
        <f aca="false">VLOOKUP($A168,[5]CurveFetch!$D$8:$V$1000,16,0)</f>
        <v>#N/A</v>
      </c>
      <c r="R168" s="241" t="e">
        <f aca="false">Q168/2</f>
        <v>#N/A</v>
      </c>
      <c r="S168" s="240" t="e">
        <f aca="false">VLOOKUP($A168,[5]CurveFetch!$D$8:$V$1000,16,0)</f>
        <v>#N/A</v>
      </c>
      <c r="T168" s="241" t="e">
        <f aca="false">S168/2</f>
        <v>#N/A</v>
      </c>
    </row>
    <row r="169" customFormat="false" ht="11.25" hidden="false" customHeight="false" outlineLevel="0" collapsed="false">
      <c r="A169" s="69" t="n">
        <f aca="false">DATE(YEAR(A168),MONTH(A168)+1,1)</f>
        <v>50983</v>
      </c>
      <c r="B169" s="240" t="e">
        <f aca="false">VLOOKUP($A169,[5]CurveFetch!$D$8:$R$1000,2,0)</f>
        <v>#N/A</v>
      </c>
      <c r="C169" s="240" t="e">
        <f aca="false">VLOOKUP($A169,[5]CurveFetch!$D$8:$R$1000,7,0)</f>
        <v>#N/A</v>
      </c>
      <c r="D169" s="240" t="e">
        <f aca="false">VLOOKUP($A169,[5]CurveFetch!$D$8:$R$1000,5,0)</f>
        <v>#N/A</v>
      </c>
      <c r="E169" s="240" t="e">
        <f aca="false">VLOOKUP($A169,[5]CurveFetch!$D$8:$R$1000,4,0)</f>
        <v>#N/A</v>
      </c>
      <c r="F169" s="240" t="e">
        <f aca="false">VLOOKUP($A169,[5]CurveFetch!$D$8:$R$1000,15,0)</f>
        <v>#N/A</v>
      </c>
      <c r="G169" s="240" t="e">
        <f aca="false">VLOOKUP($A169,[5]CurveFetch!$D$8:$R$1000,3,0)</f>
        <v>#N/A</v>
      </c>
      <c r="H169" s="240" t="e">
        <f aca="false">VLOOKUP($A169,[5]CurveFetch!$D$8:$R$1000,9,0)</f>
        <v>#N/A</v>
      </c>
      <c r="I169" s="240" t="e">
        <f aca="false">VLOOKUP($A169,[5]CurveFetch!$D$8:$R$1000,11,0)</f>
        <v>#N/A</v>
      </c>
      <c r="J169" s="240" t="e">
        <f aca="false">VLOOKUP($A169,[5]CurveFetch!$D$8:$R$1000,8,0)</f>
        <v>#N/A</v>
      </c>
      <c r="K169" s="240" t="e">
        <f aca="false">C169-J169</f>
        <v>#N/A</v>
      </c>
      <c r="L169" s="240" t="e">
        <f aca="false">C169-F169</f>
        <v>#N/A</v>
      </c>
      <c r="M169" s="240" t="e">
        <f aca="false">($B169+$C169)*$M$1</f>
        <v>#N/A</v>
      </c>
      <c r="N169" s="69" t="n">
        <f aca="false">DATE(YEAR(N168),MONTH(N168)+1,1)</f>
        <v>50983</v>
      </c>
      <c r="O169" s="240" t="e">
        <f aca="false">VLOOKUP($A169,[5]CurveFetch!$D$8:$V$1000,16,0)</f>
        <v>#N/A</v>
      </c>
      <c r="P169" s="241" t="e">
        <f aca="false">O169/2</f>
        <v>#N/A</v>
      </c>
      <c r="Q169" s="240" t="e">
        <f aca="false">VLOOKUP($A169,[5]CurveFetch!$D$8:$V$1000,16,0)</f>
        <v>#N/A</v>
      </c>
      <c r="R169" s="241" t="e">
        <f aca="false">Q169/2</f>
        <v>#N/A</v>
      </c>
      <c r="S169" s="240" t="e">
        <f aca="false">VLOOKUP($A169,[5]CurveFetch!$D$8:$V$1000,16,0)</f>
        <v>#N/A</v>
      </c>
      <c r="T169" s="241" t="e">
        <f aca="false">S169/2</f>
        <v>#N/A</v>
      </c>
    </row>
    <row r="170" customFormat="false" ht="11.25" hidden="false" customHeight="false" outlineLevel="0" collapsed="false">
      <c r="A170" s="69" t="n">
        <f aca="false">DATE(YEAR(A169),MONTH(A169)+1,1)</f>
        <v>51014</v>
      </c>
      <c r="B170" s="240" t="e">
        <f aca="false">VLOOKUP($A170,[5]CurveFetch!$D$8:$R$1000,2,0)</f>
        <v>#N/A</v>
      </c>
      <c r="C170" s="240" t="e">
        <f aca="false">VLOOKUP($A170,[5]CurveFetch!$D$8:$R$1000,7,0)</f>
        <v>#N/A</v>
      </c>
      <c r="D170" s="240" t="e">
        <f aca="false">VLOOKUP($A170,[5]CurveFetch!$D$8:$R$1000,5,0)</f>
        <v>#N/A</v>
      </c>
      <c r="E170" s="240" t="e">
        <f aca="false">VLOOKUP($A170,[5]CurveFetch!$D$8:$R$1000,4,0)</f>
        <v>#N/A</v>
      </c>
      <c r="F170" s="240" t="e">
        <f aca="false">VLOOKUP($A170,[5]CurveFetch!$D$8:$R$1000,15,0)</f>
        <v>#N/A</v>
      </c>
      <c r="G170" s="240" t="e">
        <f aca="false">VLOOKUP($A170,[5]CurveFetch!$D$8:$R$1000,3,0)</f>
        <v>#N/A</v>
      </c>
      <c r="H170" s="240" t="e">
        <f aca="false">VLOOKUP($A170,[5]CurveFetch!$D$8:$R$1000,9,0)</f>
        <v>#N/A</v>
      </c>
      <c r="I170" s="240" t="e">
        <f aca="false">VLOOKUP($A170,[5]CurveFetch!$D$8:$R$1000,11,0)</f>
        <v>#N/A</v>
      </c>
      <c r="J170" s="240" t="e">
        <f aca="false">VLOOKUP($A170,[5]CurveFetch!$D$8:$R$1000,8,0)</f>
        <v>#N/A</v>
      </c>
      <c r="K170" s="240" t="e">
        <f aca="false">C170-J170</f>
        <v>#N/A</v>
      </c>
      <c r="L170" s="240" t="e">
        <f aca="false">C170-F170</f>
        <v>#N/A</v>
      </c>
      <c r="M170" s="240" t="e">
        <f aca="false">($B170+$C170)*$M$1</f>
        <v>#N/A</v>
      </c>
      <c r="N170" s="69" t="n">
        <f aca="false">DATE(YEAR(N169),MONTH(N169)+1,1)</f>
        <v>51014</v>
      </c>
      <c r="O170" s="240" t="e">
        <f aca="false">VLOOKUP($A170,[5]CurveFetch!$D$8:$V$1000,16,0)</f>
        <v>#N/A</v>
      </c>
      <c r="P170" s="241" t="e">
        <f aca="false">O170/2</f>
        <v>#N/A</v>
      </c>
      <c r="Q170" s="240" t="e">
        <f aca="false">VLOOKUP($A170,[5]CurveFetch!$D$8:$V$1000,16,0)</f>
        <v>#N/A</v>
      </c>
      <c r="R170" s="241" t="e">
        <f aca="false">Q170/2</f>
        <v>#N/A</v>
      </c>
      <c r="S170" s="240" t="e">
        <f aca="false">VLOOKUP($A170,[5]CurveFetch!$D$8:$V$1000,16,0)</f>
        <v>#N/A</v>
      </c>
      <c r="T170" s="241" t="e">
        <f aca="false">S170/2</f>
        <v>#N/A</v>
      </c>
    </row>
    <row r="171" customFormat="false" ht="11.25" hidden="false" customHeight="false" outlineLevel="0" collapsed="false">
      <c r="A171" s="69" t="n">
        <f aca="false">DATE(YEAR(A170),MONTH(A170)+1,1)</f>
        <v>51044</v>
      </c>
      <c r="B171" s="240" t="e">
        <f aca="false">VLOOKUP($A171,[5]CurveFetch!$D$8:$R$1000,2,0)</f>
        <v>#N/A</v>
      </c>
      <c r="C171" s="240" t="e">
        <f aca="false">VLOOKUP($A171,[5]CurveFetch!$D$8:$R$1000,7,0)</f>
        <v>#N/A</v>
      </c>
      <c r="D171" s="240" t="e">
        <f aca="false">VLOOKUP($A171,[5]CurveFetch!$D$8:$R$1000,5,0)</f>
        <v>#N/A</v>
      </c>
      <c r="E171" s="240" t="e">
        <f aca="false">VLOOKUP($A171,[5]CurveFetch!$D$8:$R$1000,4,0)</f>
        <v>#N/A</v>
      </c>
      <c r="F171" s="240" t="e">
        <f aca="false">VLOOKUP($A171,[5]CurveFetch!$D$8:$R$1000,15,0)</f>
        <v>#N/A</v>
      </c>
      <c r="G171" s="240" t="e">
        <f aca="false">VLOOKUP($A171,[5]CurveFetch!$D$8:$R$1000,3,0)</f>
        <v>#N/A</v>
      </c>
      <c r="H171" s="240" t="e">
        <f aca="false">VLOOKUP($A171,[5]CurveFetch!$D$8:$R$1000,9,0)</f>
        <v>#N/A</v>
      </c>
      <c r="I171" s="240" t="e">
        <f aca="false">VLOOKUP($A171,[5]CurveFetch!$D$8:$R$1000,11,0)</f>
        <v>#N/A</v>
      </c>
      <c r="J171" s="240" t="e">
        <f aca="false">VLOOKUP($A171,[5]CurveFetch!$D$8:$R$1000,8,0)</f>
        <v>#N/A</v>
      </c>
      <c r="K171" s="240" t="e">
        <f aca="false">C171-J171</f>
        <v>#N/A</v>
      </c>
      <c r="L171" s="240" t="e">
        <f aca="false">C171-F171</f>
        <v>#N/A</v>
      </c>
      <c r="M171" s="240" t="e">
        <f aca="false">($B171+$C171)*$M$1</f>
        <v>#N/A</v>
      </c>
      <c r="N171" s="69" t="n">
        <f aca="false">DATE(YEAR(N170),MONTH(N170)+1,1)</f>
        <v>51044</v>
      </c>
      <c r="O171" s="240" t="e">
        <f aca="false">VLOOKUP($A171,[5]CurveFetch!$D$8:$V$1000,16,0)</f>
        <v>#N/A</v>
      </c>
      <c r="P171" s="241" t="e">
        <f aca="false">O171/2</f>
        <v>#N/A</v>
      </c>
      <c r="Q171" s="240" t="e">
        <f aca="false">VLOOKUP($A171,[5]CurveFetch!$D$8:$V$1000,16,0)</f>
        <v>#N/A</v>
      </c>
      <c r="R171" s="241" t="e">
        <f aca="false">Q171/2</f>
        <v>#N/A</v>
      </c>
      <c r="S171" s="240" t="e">
        <f aca="false">VLOOKUP($A171,[5]CurveFetch!$D$8:$V$1000,16,0)</f>
        <v>#N/A</v>
      </c>
      <c r="T171" s="241" t="e">
        <f aca="false">S171/2</f>
        <v>#N/A</v>
      </c>
    </row>
    <row r="172" customFormat="false" ht="11.25" hidden="false" customHeight="false" outlineLevel="0" collapsed="false">
      <c r="A172" s="69" t="n">
        <f aca="false">DATE(YEAR(A171),MONTH(A171)+1,1)</f>
        <v>51075</v>
      </c>
      <c r="B172" s="240" t="e">
        <f aca="false">VLOOKUP($A172,[5]CurveFetch!$D$8:$R$1000,2,0)</f>
        <v>#N/A</v>
      </c>
      <c r="C172" s="240" t="e">
        <f aca="false">VLOOKUP($A172,[5]CurveFetch!$D$8:$R$1000,7,0)</f>
        <v>#N/A</v>
      </c>
      <c r="D172" s="240" t="e">
        <f aca="false">VLOOKUP($A172,[5]CurveFetch!$D$8:$R$1000,5,0)</f>
        <v>#N/A</v>
      </c>
      <c r="E172" s="240" t="e">
        <f aca="false">VLOOKUP($A172,[5]CurveFetch!$D$8:$R$1000,4,0)</f>
        <v>#N/A</v>
      </c>
      <c r="F172" s="240" t="e">
        <f aca="false">VLOOKUP($A172,[5]CurveFetch!$D$8:$R$1000,15,0)</f>
        <v>#N/A</v>
      </c>
      <c r="G172" s="240" t="e">
        <f aca="false">VLOOKUP($A172,[5]CurveFetch!$D$8:$R$1000,3,0)</f>
        <v>#N/A</v>
      </c>
      <c r="H172" s="240" t="e">
        <f aca="false">VLOOKUP($A172,[5]CurveFetch!$D$8:$R$1000,9,0)</f>
        <v>#N/A</v>
      </c>
      <c r="I172" s="240" t="e">
        <f aca="false">VLOOKUP($A172,[5]CurveFetch!$D$8:$R$1000,11,0)</f>
        <v>#N/A</v>
      </c>
      <c r="J172" s="240" t="e">
        <f aca="false">VLOOKUP($A172,[5]CurveFetch!$D$8:$R$1000,8,0)</f>
        <v>#N/A</v>
      </c>
      <c r="K172" s="240" t="e">
        <f aca="false">C172-J172</f>
        <v>#N/A</v>
      </c>
      <c r="L172" s="240" t="e">
        <f aca="false">C172-F172</f>
        <v>#N/A</v>
      </c>
      <c r="M172" s="240" t="e">
        <f aca="false">($B172+$C172)*$M$1</f>
        <v>#N/A</v>
      </c>
      <c r="N172" s="69" t="n">
        <f aca="false">DATE(YEAR(N171),MONTH(N171)+1,1)</f>
        <v>51075</v>
      </c>
      <c r="O172" s="240" t="e">
        <f aca="false">VLOOKUP($A172,[5]CurveFetch!$D$8:$V$1000,16,0)</f>
        <v>#N/A</v>
      </c>
      <c r="P172" s="241" t="e">
        <f aca="false">O172/2</f>
        <v>#N/A</v>
      </c>
      <c r="Q172" s="240" t="e">
        <f aca="false">VLOOKUP($A172,[5]CurveFetch!$D$8:$V$1000,16,0)</f>
        <v>#N/A</v>
      </c>
      <c r="R172" s="241" t="e">
        <f aca="false">Q172/2</f>
        <v>#N/A</v>
      </c>
      <c r="S172" s="240" t="e">
        <f aca="false">VLOOKUP($A172,[5]CurveFetch!$D$8:$V$1000,16,0)</f>
        <v>#N/A</v>
      </c>
      <c r="T172" s="241" t="e">
        <f aca="false">S172/2</f>
        <v>#N/A</v>
      </c>
    </row>
    <row r="173" customFormat="false" ht="11.25" hidden="false" customHeight="false" outlineLevel="0" collapsed="false">
      <c r="A173" s="69" t="n">
        <f aca="false">DATE(YEAR(A172),MONTH(A172)+1,1)</f>
        <v>51105</v>
      </c>
      <c r="B173" s="240" t="e">
        <f aca="false">VLOOKUP($A173,[5]CurveFetch!$D$8:$R$1000,2,0)</f>
        <v>#N/A</v>
      </c>
      <c r="C173" s="240" t="e">
        <f aca="false">VLOOKUP($A173,[5]CurveFetch!$D$8:$R$1000,7,0)</f>
        <v>#N/A</v>
      </c>
      <c r="D173" s="240" t="e">
        <f aca="false">VLOOKUP($A173,[5]CurveFetch!$D$8:$R$1000,5,0)</f>
        <v>#N/A</v>
      </c>
      <c r="E173" s="240" t="e">
        <f aca="false">VLOOKUP($A173,[5]CurveFetch!$D$8:$R$1000,4,0)</f>
        <v>#N/A</v>
      </c>
      <c r="F173" s="240" t="e">
        <f aca="false">VLOOKUP($A173,[5]CurveFetch!$D$8:$R$1000,15,0)</f>
        <v>#N/A</v>
      </c>
      <c r="G173" s="240" t="e">
        <f aca="false">VLOOKUP($A173,[5]CurveFetch!$D$8:$R$1000,3,0)</f>
        <v>#N/A</v>
      </c>
      <c r="H173" s="240" t="e">
        <f aca="false">VLOOKUP($A173,[5]CurveFetch!$D$8:$R$1000,9,0)</f>
        <v>#N/A</v>
      </c>
      <c r="I173" s="240" t="e">
        <f aca="false">VLOOKUP($A173,[5]CurveFetch!$D$8:$R$1000,11,0)</f>
        <v>#N/A</v>
      </c>
      <c r="J173" s="240" t="e">
        <f aca="false">VLOOKUP($A173,[5]CurveFetch!$D$8:$R$1000,8,0)</f>
        <v>#N/A</v>
      </c>
      <c r="K173" s="240" t="e">
        <f aca="false">C173-J173</f>
        <v>#N/A</v>
      </c>
      <c r="L173" s="240" t="e">
        <f aca="false">C173-F173</f>
        <v>#N/A</v>
      </c>
      <c r="M173" s="240" t="e">
        <f aca="false">($B173+$C173)*$M$1</f>
        <v>#N/A</v>
      </c>
      <c r="N173" s="69" t="n">
        <f aca="false">DATE(YEAR(N172),MONTH(N172)+1,1)</f>
        <v>51105</v>
      </c>
      <c r="O173" s="240" t="e">
        <f aca="false">VLOOKUP($A173,[5]CurveFetch!$D$8:$V$1000,16,0)</f>
        <v>#N/A</v>
      </c>
      <c r="P173" s="241" t="e">
        <f aca="false">O173/2</f>
        <v>#N/A</v>
      </c>
      <c r="Q173" s="240" t="e">
        <f aca="false">VLOOKUP($A173,[5]CurveFetch!$D$8:$V$1000,16,0)</f>
        <v>#N/A</v>
      </c>
      <c r="R173" s="241" t="e">
        <f aca="false">Q173/2</f>
        <v>#N/A</v>
      </c>
      <c r="S173" s="240" t="e">
        <f aca="false">VLOOKUP($A173,[5]CurveFetch!$D$8:$V$1000,16,0)</f>
        <v>#N/A</v>
      </c>
      <c r="T173" s="241" t="e">
        <f aca="false">S173/2</f>
        <v>#N/A</v>
      </c>
    </row>
    <row r="174" customFormat="false" ht="11.25" hidden="false" customHeight="false" outlineLevel="0" collapsed="false">
      <c r="A174" s="69" t="n">
        <f aca="false">DATE(YEAR(A173),MONTH(A173)+1,1)</f>
        <v>51136</v>
      </c>
      <c r="B174" s="240" t="e">
        <f aca="false">VLOOKUP($A174,[5]CurveFetch!$D$8:$R$1000,2,0)</f>
        <v>#N/A</v>
      </c>
      <c r="C174" s="240" t="e">
        <f aca="false">VLOOKUP($A174,[5]CurveFetch!$D$8:$R$1000,7,0)</f>
        <v>#N/A</v>
      </c>
      <c r="D174" s="240" t="e">
        <f aca="false">VLOOKUP($A174,[5]CurveFetch!$D$8:$R$1000,5,0)</f>
        <v>#N/A</v>
      </c>
      <c r="E174" s="240" t="e">
        <f aca="false">VLOOKUP($A174,[5]CurveFetch!$D$8:$R$1000,4,0)</f>
        <v>#N/A</v>
      </c>
      <c r="F174" s="240" t="e">
        <f aca="false">VLOOKUP($A174,[5]CurveFetch!$D$8:$R$1000,15,0)</f>
        <v>#N/A</v>
      </c>
      <c r="G174" s="240" t="e">
        <f aca="false">VLOOKUP($A174,[5]CurveFetch!$D$8:$R$1000,3,0)</f>
        <v>#N/A</v>
      </c>
      <c r="H174" s="240" t="e">
        <f aca="false">VLOOKUP($A174,[5]CurveFetch!$D$8:$R$1000,9,0)</f>
        <v>#N/A</v>
      </c>
      <c r="I174" s="240" t="e">
        <f aca="false">VLOOKUP($A174,[5]CurveFetch!$D$8:$R$1000,11,0)</f>
        <v>#N/A</v>
      </c>
      <c r="J174" s="240" t="e">
        <f aca="false">VLOOKUP($A174,[5]CurveFetch!$D$8:$R$1000,8,0)</f>
        <v>#N/A</v>
      </c>
      <c r="K174" s="240" t="e">
        <f aca="false">C174-J174</f>
        <v>#N/A</v>
      </c>
      <c r="L174" s="240" t="e">
        <f aca="false">C174-F174</f>
        <v>#N/A</v>
      </c>
      <c r="M174" s="240" t="e">
        <f aca="false">($B174+$C174)*$M$1</f>
        <v>#N/A</v>
      </c>
      <c r="N174" s="69" t="n">
        <f aca="false">DATE(YEAR(N173),MONTH(N173)+1,1)</f>
        <v>51136</v>
      </c>
      <c r="O174" s="240" t="e">
        <f aca="false">VLOOKUP($A174,[5]CurveFetch!$D$8:$V$1000,16,0)</f>
        <v>#N/A</v>
      </c>
      <c r="P174" s="241" t="e">
        <f aca="false">O174/2</f>
        <v>#N/A</v>
      </c>
      <c r="Q174" s="240" t="e">
        <f aca="false">VLOOKUP($A174,[5]CurveFetch!$D$8:$V$1000,16,0)</f>
        <v>#N/A</v>
      </c>
      <c r="R174" s="241" t="e">
        <f aca="false">Q174/2</f>
        <v>#N/A</v>
      </c>
      <c r="S174" s="240" t="e">
        <f aca="false">VLOOKUP($A174,[5]CurveFetch!$D$8:$V$1000,16,0)</f>
        <v>#N/A</v>
      </c>
      <c r="T174" s="241" t="e">
        <f aca="false">S174/2</f>
        <v>#N/A</v>
      </c>
    </row>
    <row r="175" customFormat="false" ht="11.25" hidden="false" customHeight="false" outlineLevel="0" collapsed="false">
      <c r="A175" s="69" t="n">
        <f aca="false">DATE(YEAR(A174),MONTH(A174)+1,1)</f>
        <v>51167</v>
      </c>
      <c r="B175" s="240" t="e">
        <f aca="false">VLOOKUP($A175,[5]CurveFetch!$D$8:$R$1000,2,0)</f>
        <v>#N/A</v>
      </c>
      <c r="C175" s="240" t="e">
        <f aca="false">VLOOKUP($A175,[5]CurveFetch!$D$8:$R$1000,7,0)</f>
        <v>#N/A</v>
      </c>
      <c r="D175" s="240" t="e">
        <f aca="false">VLOOKUP($A175,[5]CurveFetch!$D$8:$R$1000,5,0)</f>
        <v>#N/A</v>
      </c>
      <c r="E175" s="240" t="e">
        <f aca="false">VLOOKUP($A175,[5]CurveFetch!$D$8:$R$1000,4,0)</f>
        <v>#N/A</v>
      </c>
      <c r="F175" s="240" t="e">
        <f aca="false">VLOOKUP($A175,[5]CurveFetch!$D$8:$R$1000,15,0)</f>
        <v>#N/A</v>
      </c>
      <c r="G175" s="240" t="e">
        <f aca="false">VLOOKUP($A175,[5]CurveFetch!$D$8:$R$1000,3,0)</f>
        <v>#N/A</v>
      </c>
      <c r="H175" s="240" t="e">
        <f aca="false">VLOOKUP($A175,[5]CurveFetch!$D$8:$R$1000,9,0)</f>
        <v>#N/A</v>
      </c>
      <c r="I175" s="240" t="e">
        <f aca="false">VLOOKUP($A175,[5]CurveFetch!$D$8:$R$1000,11,0)</f>
        <v>#N/A</v>
      </c>
      <c r="J175" s="240" t="e">
        <f aca="false">VLOOKUP($A175,[5]CurveFetch!$D$8:$R$1000,8,0)</f>
        <v>#N/A</v>
      </c>
      <c r="K175" s="240" t="e">
        <f aca="false">C175-J175</f>
        <v>#N/A</v>
      </c>
      <c r="L175" s="240" t="e">
        <f aca="false">C175-F175</f>
        <v>#N/A</v>
      </c>
      <c r="M175" s="240" t="e">
        <f aca="false">($B175+$C175)*$M$1</f>
        <v>#N/A</v>
      </c>
      <c r="N175" s="69" t="n">
        <f aca="false">DATE(YEAR(N174),MONTH(N174)+1,1)</f>
        <v>51167</v>
      </c>
      <c r="O175" s="240" t="e">
        <f aca="false">VLOOKUP($A175,[5]CurveFetch!$D$8:$V$1000,16,0)</f>
        <v>#N/A</v>
      </c>
      <c r="P175" s="241" t="e">
        <f aca="false">O175/2</f>
        <v>#N/A</v>
      </c>
      <c r="Q175" s="240" t="e">
        <f aca="false">VLOOKUP($A175,[5]CurveFetch!$D$8:$V$1000,16,0)</f>
        <v>#N/A</v>
      </c>
      <c r="R175" s="241" t="e">
        <f aca="false">Q175/2</f>
        <v>#N/A</v>
      </c>
      <c r="S175" s="240" t="e">
        <f aca="false">VLOOKUP($A175,[5]CurveFetch!$D$8:$V$1000,16,0)</f>
        <v>#N/A</v>
      </c>
      <c r="T175" s="241" t="e">
        <f aca="false">S175/2</f>
        <v>#N/A</v>
      </c>
    </row>
    <row r="176" customFormat="false" ht="11.25" hidden="false" customHeight="false" outlineLevel="0" collapsed="false">
      <c r="A176" s="69" t="n">
        <f aca="false">DATE(YEAR(A175),MONTH(A175)+1,1)</f>
        <v>51196</v>
      </c>
      <c r="B176" s="240" t="e">
        <f aca="false">VLOOKUP($A176,[5]CurveFetch!$D$8:$R$1000,2,0)</f>
        <v>#N/A</v>
      </c>
      <c r="C176" s="240" t="e">
        <f aca="false">VLOOKUP($A176,[5]CurveFetch!$D$8:$R$1000,7,0)</f>
        <v>#N/A</v>
      </c>
      <c r="D176" s="240" t="e">
        <f aca="false">VLOOKUP($A176,[5]CurveFetch!$D$8:$R$1000,5,0)</f>
        <v>#N/A</v>
      </c>
      <c r="E176" s="240" t="e">
        <f aca="false">VLOOKUP($A176,[5]CurveFetch!$D$8:$R$1000,4,0)</f>
        <v>#N/A</v>
      </c>
      <c r="F176" s="240" t="e">
        <f aca="false">VLOOKUP($A176,[5]CurveFetch!$D$8:$R$1000,15,0)</f>
        <v>#N/A</v>
      </c>
      <c r="G176" s="240" t="e">
        <f aca="false">VLOOKUP($A176,[5]CurveFetch!$D$8:$R$1000,3,0)</f>
        <v>#N/A</v>
      </c>
      <c r="H176" s="240" t="e">
        <f aca="false">VLOOKUP($A176,[5]CurveFetch!$D$8:$R$1000,9,0)</f>
        <v>#N/A</v>
      </c>
      <c r="I176" s="240" t="e">
        <f aca="false">VLOOKUP($A176,[5]CurveFetch!$D$8:$R$1000,11,0)</f>
        <v>#N/A</v>
      </c>
      <c r="J176" s="240" t="e">
        <f aca="false">VLOOKUP($A176,[5]CurveFetch!$D$8:$R$1000,8,0)</f>
        <v>#N/A</v>
      </c>
      <c r="K176" s="240" t="e">
        <f aca="false">C176-J176</f>
        <v>#N/A</v>
      </c>
      <c r="L176" s="240" t="e">
        <f aca="false">C176-F176</f>
        <v>#N/A</v>
      </c>
      <c r="M176" s="240" t="e">
        <f aca="false">($B176+$C176)*$M$1</f>
        <v>#N/A</v>
      </c>
      <c r="N176" s="69" t="n">
        <f aca="false">DATE(YEAR(N175),MONTH(N175)+1,1)</f>
        <v>51196</v>
      </c>
      <c r="O176" s="240" t="e">
        <f aca="false">VLOOKUP($A176,[5]CurveFetch!$D$8:$V$1000,16,0)</f>
        <v>#N/A</v>
      </c>
      <c r="P176" s="241" t="e">
        <f aca="false">O176/2</f>
        <v>#N/A</v>
      </c>
      <c r="Q176" s="240" t="e">
        <f aca="false">VLOOKUP($A176,[5]CurveFetch!$D$8:$V$1000,16,0)</f>
        <v>#N/A</v>
      </c>
      <c r="R176" s="241" t="e">
        <f aca="false">Q176/2</f>
        <v>#N/A</v>
      </c>
      <c r="S176" s="240" t="e">
        <f aca="false">VLOOKUP($A176,[5]CurveFetch!$D$8:$V$1000,16,0)</f>
        <v>#N/A</v>
      </c>
      <c r="T176" s="241" t="e">
        <f aca="false">S176/2</f>
        <v>#N/A</v>
      </c>
    </row>
    <row r="177" customFormat="false" ht="11.25" hidden="false" customHeight="false" outlineLevel="0" collapsed="false">
      <c r="A177" s="69" t="n">
        <f aca="false">DATE(YEAR(A176),MONTH(A176)+1,1)</f>
        <v>51227</v>
      </c>
      <c r="B177" s="240" t="e">
        <f aca="false">VLOOKUP($A177,[5]CurveFetch!$D$8:$R$1000,2,0)</f>
        <v>#N/A</v>
      </c>
      <c r="C177" s="240" t="e">
        <f aca="false">VLOOKUP($A177,[5]CurveFetch!$D$8:$R$1000,7,0)</f>
        <v>#N/A</v>
      </c>
      <c r="D177" s="240" t="e">
        <f aca="false">VLOOKUP($A177,[5]CurveFetch!$D$8:$R$1000,5,0)</f>
        <v>#N/A</v>
      </c>
      <c r="E177" s="240" t="e">
        <f aca="false">VLOOKUP($A177,[5]CurveFetch!$D$8:$R$1000,4,0)</f>
        <v>#N/A</v>
      </c>
      <c r="F177" s="240" t="e">
        <f aca="false">VLOOKUP($A177,[5]CurveFetch!$D$8:$R$1000,15,0)</f>
        <v>#N/A</v>
      </c>
      <c r="G177" s="240" t="e">
        <f aca="false">VLOOKUP($A177,[5]CurveFetch!$D$8:$R$1000,3,0)</f>
        <v>#N/A</v>
      </c>
      <c r="H177" s="240" t="e">
        <f aca="false">VLOOKUP($A177,[5]CurveFetch!$D$8:$R$1000,9,0)</f>
        <v>#N/A</v>
      </c>
      <c r="I177" s="240" t="e">
        <f aca="false">VLOOKUP($A177,[5]CurveFetch!$D$8:$R$1000,11,0)</f>
        <v>#N/A</v>
      </c>
      <c r="J177" s="240" t="e">
        <f aca="false">VLOOKUP($A177,[5]CurveFetch!$D$8:$R$1000,8,0)</f>
        <v>#N/A</v>
      </c>
      <c r="K177" s="240" t="e">
        <f aca="false">C177-J177</f>
        <v>#N/A</v>
      </c>
      <c r="L177" s="240" t="e">
        <f aca="false">C177-F177</f>
        <v>#N/A</v>
      </c>
      <c r="M177" s="240" t="e">
        <f aca="false">($B177+$C177)*$M$1</f>
        <v>#N/A</v>
      </c>
      <c r="N177" s="69" t="n">
        <f aca="false">DATE(YEAR(N176),MONTH(N176)+1,1)</f>
        <v>51227</v>
      </c>
      <c r="O177" s="240" t="e">
        <f aca="false">VLOOKUP($A177,[5]CurveFetch!$D$8:$V$1000,16,0)</f>
        <v>#N/A</v>
      </c>
      <c r="P177" s="241" t="e">
        <f aca="false">O177/2</f>
        <v>#N/A</v>
      </c>
      <c r="Q177" s="240" t="e">
        <f aca="false">VLOOKUP($A177,[5]CurveFetch!$D$8:$V$1000,16,0)</f>
        <v>#N/A</v>
      </c>
      <c r="R177" s="241" t="e">
        <f aca="false">Q177/2</f>
        <v>#N/A</v>
      </c>
      <c r="S177" s="240" t="e">
        <f aca="false">VLOOKUP($A177,[5]CurveFetch!$D$8:$V$1000,16,0)</f>
        <v>#N/A</v>
      </c>
      <c r="T177" s="241" t="e">
        <f aca="false">S177/2</f>
        <v>#N/A</v>
      </c>
    </row>
    <row r="178" customFormat="false" ht="11.25" hidden="false" customHeight="false" outlineLevel="0" collapsed="false">
      <c r="A178" s="69" t="n">
        <f aca="false">DATE(YEAR(A177),MONTH(A177)+1,1)</f>
        <v>51257</v>
      </c>
      <c r="B178" s="240" t="e">
        <f aca="false">VLOOKUP($A178,[5]CurveFetch!$D$8:$R$1000,2,0)</f>
        <v>#N/A</v>
      </c>
      <c r="C178" s="240" t="e">
        <f aca="false">VLOOKUP($A178,[5]CurveFetch!$D$8:$R$1000,7,0)</f>
        <v>#N/A</v>
      </c>
      <c r="D178" s="240" t="e">
        <f aca="false">VLOOKUP($A178,[5]CurveFetch!$D$8:$R$1000,5,0)</f>
        <v>#N/A</v>
      </c>
      <c r="E178" s="240" t="e">
        <f aca="false">VLOOKUP($A178,[5]CurveFetch!$D$8:$R$1000,4,0)</f>
        <v>#N/A</v>
      </c>
      <c r="F178" s="240" t="e">
        <f aca="false">VLOOKUP($A178,[5]CurveFetch!$D$8:$R$1000,15,0)</f>
        <v>#N/A</v>
      </c>
      <c r="G178" s="240" t="e">
        <f aca="false">VLOOKUP($A178,[5]CurveFetch!$D$8:$R$1000,3,0)</f>
        <v>#N/A</v>
      </c>
      <c r="H178" s="240" t="e">
        <f aca="false">VLOOKUP($A178,[5]CurveFetch!$D$8:$R$1000,9,0)</f>
        <v>#N/A</v>
      </c>
      <c r="I178" s="240" t="e">
        <f aca="false">VLOOKUP($A178,[5]CurveFetch!$D$8:$R$1000,11,0)</f>
        <v>#N/A</v>
      </c>
      <c r="J178" s="240" t="e">
        <f aca="false">VLOOKUP($A178,[5]CurveFetch!$D$8:$R$1000,8,0)</f>
        <v>#N/A</v>
      </c>
      <c r="K178" s="240" t="e">
        <f aca="false">C178-J178</f>
        <v>#N/A</v>
      </c>
      <c r="L178" s="240" t="e">
        <f aca="false">C178-F178</f>
        <v>#N/A</v>
      </c>
      <c r="M178" s="240" t="e">
        <f aca="false">($B178+$C178)*$M$1</f>
        <v>#N/A</v>
      </c>
      <c r="N178" s="69" t="n">
        <f aca="false">DATE(YEAR(N177),MONTH(N177)+1,1)</f>
        <v>51257</v>
      </c>
      <c r="O178" s="240" t="e">
        <f aca="false">VLOOKUP($A178,[5]CurveFetch!$D$8:$V$1000,16,0)</f>
        <v>#N/A</v>
      </c>
      <c r="P178" s="241" t="e">
        <f aca="false">O178/2</f>
        <v>#N/A</v>
      </c>
      <c r="Q178" s="240" t="e">
        <f aca="false">VLOOKUP($A178,[5]CurveFetch!$D$8:$V$1000,16,0)</f>
        <v>#N/A</v>
      </c>
      <c r="R178" s="241" t="e">
        <f aca="false">Q178/2</f>
        <v>#N/A</v>
      </c>
      <c r="S178" s="240" t="e">
        <f aca="false">VLOOKUP($A178,[5]CurveFetch!$D$8:$V$1000,16,0)</f>
        <v>#N/A</v>
      </c>
      <c r="T178" s="241" t="e">
        <f aca="false">S178/2</f>
        <v>#N/A</v>
      </c>
    </row>
    <row r="179" customFormat="false" ht="11.25" hidden="false" customHeight="false" outlineLevel="0" collapsed="false">
      <c r="A179" s="69" t="n">
        <f aca="false">DATE(YEAR(A178),MONTH(A178)+1,1)</f>
        <v>51288</v>
      </c>
      <c r="B179" s="240" t="e">
        <f aca="false">VLOOKUP($A179,[5]CurveFetch!$D$8:$R$1000,2,0)</f>
        <v>#N/A</v>
      </c>
      <c r="C179" s="240" t="e">
        <f aca="false">VLOOKUP($A179,[5]CurveFetch!$D$8:$R$1000,7,0)</f>
        <v>#N/A</v>
      </c>
      <c r="D179" s="240" t="e">
        <f aca="false">VLOOKUP($A179,[5]CurveFetch!$D$8:$R$1000,5,0)</f>
        <v>#N/A</v>
      </c>
      <c r="E179" s="240" t="e">
        <f aca="false">VLOOKUP($A179,[5]CurveFetch!$D$8:$R$1000,4,0)</f>
        <v>#N/A</v>
      </c>
      <c r="F179" s="240" t="e">
        <f aca="false">VLOOKUP($A179,[5]CurveFetch!$D$8:$R$1000,15,0)</f>
        <v>#N/A</v>
      </c>
      <c r="G179" s="240" t="e">
        <f aca="false">VLOOKUP($A179,[5]CurveFetch!$D$8:$R$1000,3,0)</f>
        <v>#N/A</v>
      </c>
      <c r="H179" s="240" t="e">
        <f aca="false">VLOOKUP($A179,[5]CurveFetch!$D$8:$R$1000,9,0)</f>
        <v>#N/A</v>
      </c>
      <c r="I179" s="240" t="e">
        <f aca="false">VLOOKUP($A179,[5]CurveFetch!$D$8:$R$1000,11,0)</f>
        <v>#N/A</v>
      </c>
      <c r="J179" s="240" t="e">
        <f aca="false">VLOOKUP($A179,[5]CurveFetch!$D$8:$R$1000,8,0)</f>
        <v>#N/A</v>
      </c>
      <c r="K179" s="240" t="e">
        <f aca="false">C179-J179</f>
        <v>#N/A</v>
      </c>
      <c r="L179" s="240" t="e">
        <f aca="false">C179-F179</f>
        <v>#N/A</v>
      </c>
      <c r="M179" s="240" t="e">
        <f aca="false">($B179+$C179)*$M$1</f>
        <v>#N/A</v>
      </c>
      <c r="N179" s="69" t="n">
        <f aca="false">DATE(YEAR(N178),MONTH(N178)+1,1)</f>
        <v>51288</v>
      </c>
      <c r="O179" s="240" t="e">
        <f aca="false">VLOOKUP($A179,[5]CurveFetch!$D$8:$V$1000,16,0)</f>
        <v>#N/A</v>
      </c>
      <c r="P179" s="241" t="e">
        <f aca="false">O179/2</f>
        <v>#N/A</v>
      </c>
      <c r="Q179" s="240" t="e">
        <f aca="false">VLOOKUP($A179,[5]CurveFetch!$D$8:$V$1000,16,0)</f>
        <v>#N/A</v>
      </c>
      <c r="R179" s="241" t="e">
        <f aca="false">Q179/2</f>
        <v>#N/A</v>
      </c>
      <c r="S179" s="240" t="e">
        <f aca="false">VLOOKUP($A179,[5]CurveFetch!$D$8:$V$1000,16,0)</f>
        <v>#N/A</v>
      </c>
      <c r="T179" s="241" t="e">
        <f aca="false">S179/2</f>
        <v>#N/A</v>
      </c>
    </row>
    <row r="180" customFormat="false" ht="11.25" hidden="false" customHeight="false" outlineLevel="0" collapsed="false">
      <c r="A180" s="69" t="n">
        <f aca="false">DATE(YEAR(A179),MONTH(A179)+1,1)</f>
        <v>51318</v>
      </c>
      <c r="B180" s="240" t="e">
        <f aca="false">VLOOKUP($A180,[5]CurveFetch!$D$8:$R$1000,2,0)</f>
        <v>#N/A</v>
      </c>
      <c r="C180" s="240" t="e">
        <f aca="false">VLOOKUP($A180,[5]CurveFetch!$D$8:$R$1000,7,0)</f>
        <v>#N/A</v>
      </c>
      <c r="D180" s="240" t="e">
        <f aca="false">VLOOKUP($A180,[5]CurveFetch!$D$8:$R$1000,5,0)</f>
        <v>#N/A</v>
      </c>
      <c r="E180" s="240" t="e">
        <f aca="false">VLOOKUP($A180,[5]CurveFetch!$D$8:$R$1000,4,0)</f>
        <v>#N/A</v>
      </c>
      <c r="F180" s="240" t="e">
        <f aca="false">VLOOKUP($A180,[5]CurveFetch!$D$8:$R$1000,15,0)</f>
        <v>#N/A</v>
      </c>
      <c r="G180" s="240" t="e">
        <f aca="false">VLOOKUP($A180,[5]CurveFetch!$D$8:$R$1000,3,0)</f>
        <v>#N/A</v>
      </c>
      <c r="H180" s="240" t="e">
        <f aca="false">VLOOKUP($A180,[5]CurveFetch!$D$8:$R$1000,9,0)</f>
        <v>#N/A</v>
      </c>
      <c r="I180" s="240" t="e">
        <f aca="false">VLOOKUP($A180,[5]CurveFetch!$D$8:$R$1000,11,0)</f>
        <v>#N/A</v>
      </c>
      <c r="J180" s="240" t="e">
        <f aca="false">VLOOKUP($A180,[5]CurveFetch!$D$8:$R$1000,8,0)</f>
        <v>#N/A</v>
      </c>
      <c r="K180" s="240" t="e">
        <f aca="false">C180-J180</f>
        <v>#N/A</v>
      </c>
      <c r="L180" s="240" t="e">
        <f aca="false">C180-F180</f>
        <v>#N/A</v>
      </c>
      <c r="M180" s="240" t="e">
        <f aca="false">($B180+$C180)*$M$1</f>
        <v>#N/A</v>
      </c>
      <c r="N180" s="69" t="n">
        <f aca="false">DATE(YEAR(N179),MONTH(N179)+1,1)</f>
        <v>51318</v>
      </c>
      <c r="O180" s="240" t="e">
        <f aca="false">VLOOKUP($A180,[5]CurveFetch!$D$8:$V$1000,16,0)</f>
        <v>#N/A</v>
      </c>
      <c r="P180" s="241" t="e">
        <f aca="false">O180/2</f>
        <v>#N/A</v>
      </c>
      <c r="Q180" s="240" t="e">
        <f aca="false">VLOOKUP($A180,[5]CurveFetch!$D$8:$V$1000,16,0)</f>
        <v>#N/A</v>
      </c>
      <c r="R180" s="241" t="e">
        <f aca="false">Q180/2</f>
        <v>#N/A</v>
      </c>
      <c r="S180" s="240" t="e">
        <f aca="false">VLOOKUP($A180,[5]CurveFetch!$D$8:$V$1000,16,0)</f>
        <v>#N/A</v>
      </c>
      <c r="T180" s="241" t="e">
        <f aca="false">S180/2</f>
        <v>#N/A</v>
      </c>
    </row>
    <row r="181" customFormat="false" ht="11.25" hidden="false" customHeight="false" outlineLevel="0" collapsed="false">
      <c r="A181" s="69" t="n">
        <f aca="false">DATE(YEAR(A180),MONTH(A180)+1,1)</f>
        <v>51349</v>
      </c>
      <c r="B181" s="240" t="e">
        <f aca="false">VLOOKUP($A181,[5]CurveFetch!$D$8:$R$1000,2,0)</f>
        <v>#N/A</v>
      </c>
      <c r="C181" s="240" t="e">
        <f aca="false">VLOOKUP($A181,[5]CurveFetch!$D$8:$R$1000,7,0)</f>
        <v>#N/A</v>
      </c>
      <c r="D181" s="240" t="e">
        <f aca="false">VLOOKUP($A181,[5]CurveFetch!$D$8:$R$1000,5,0)</f>
        <v>#N/A</v>
      </c>
      <c r="E181" s="240" t="e">
        <f aca="false">VLOOKUP($A181,[5]CurveFetch!$D$8:$R$1000,4,0)</f>
        <v>#N/A</v>
      </c>
      <c r="F181" s="240" t="e">
        <f aca="false">VLOOKUP($A181,[5]CurveFetch!$D$8:$R$1000,15,0)</f>
        <v>#N/A</v>
      </c>
      <c r="G181" s="240" t="e">
        <f aca="false">VLOOKUP($A181,[5]CurveFetch!$D$8:$R$1000,3,0)</f>
        <v>#N/A</v>
      </c>
      <c r="H181" s="240" t="e">
        <f aca="false">VLOOKUP($A181,[5]CurveFetch!$D$8:$R$1000,9,0)</f>
        <v>#N/A</v>
      </c>
      <c r="I181" s="240" t="e">
        <f aca="false">VLOOKUP($A181,[5]CurveFetch!$D$8:$R$1000,11,0)</f>
        <v>#N/A</v>
      </c>
      <c r="J181" s="240" t="e">
        <f aca="false">VLOOKUP($A181,[5]CurveFetch!$D$8:$R$1000,8,0)</f>
        <v>#N/A</v>
      </c>
      <c r="K181" s="240" t="e">
        <f aca="false">C181-J181</f>
        <v>#N/A</v>
      </c>
      <c r="L181" s="240" t="e">
        <f aca="false">C181-F181</f>
        <v>#N/A</v>
      </c>
      <c r="M181" s="240" t="e">
        <f aca="false">($B181+$C181)*$M$1</f>
        <v>#N/A</v>
      </c>
      <c r="N181" s="69" t="n">
        <f aca="false">DATE(YEAR(N180),MONTH(N180)+1,1)</f>
        <v>51349</v>
      </c>
      <c r="O181" s="240" t="e">
        <f aca="false">VLOOKUP($A181,[5]CurveFetch!$D$8:$V$1000,16,0)</f>
        <v>#N/A</v>
      </c>
      <c r="P181" s="241" t="e">
        <f aca="false">O181/2</f>
        <v>#N/A</v>
      </c>
      <c r="Q181" s="240" t="e">
        <f aca="false">VLOOKUP($A181,[5]CurveFetch!$D$8:$V$1000,16,0)</f>
        <v>#N/A</v>
      </c>
      <c r="R181" s="241" t="e">
        <f aca="false">Q181/2</f>
        <v>#N/A</v>
      </c>
      <c r="S181" s="240" t="e">
        <f aca="false">VLOOKUP($A181,[5]CurveFetch!$D$8:$V$1000,16,0)</f>
        <v>#N/A</v>
      </c>
      <c r="T181" s="241" t="e">
        <f aca="false">S181/2</f>
        <v>#N/A</v>
      </c>
    </row>
    <row r="182" customFormat="false" ht="11.25" hidden="false" customHeight="false" outlineLevel="0" collapsed="false">
      <c r="A182" s="69" t="n">
        <f aca="false">DATE(YEAR(A181),MONTH(A181)+1,1)</f>
        <v>51380</v>
      </c>
      <c r="B182" s="240" t="e">
        <f aca="false">VLOOKUP($A182,[5]CurveFetch!$D$8:$R$1000,2,0)</f>
        <v>#N/A</v>
      </c>
      <c r="C182" s="240" t="e">
        <f aca="false">VLOOKUP($A182,[5]CurveFetch!$D$8:$R$1000,7,0)</f>
        <v>#N/A</v>
      </c>
      <c r="D182" s="240" t="e">
        <f aca="false">VLOOKUP($A182,[5]CurveFetch!$D$8:$R$1000,5,0)</f>
        <v>#N/A</v>
      </c>
      <c r="E182" s="240" t="e">
        <f aca="false">VLOOKUP($A182,[5]CurveFetch!$D$8:$R$1000,4,0)</f>
        <v>#N/A</v>
      </c>
      <c r="F182" s="240" t="e">
        <f aca="false">VLOOKUP($A182,[5]CurveFetch!$D$8:$R$1000,15,0)</f>
        <v>#N/A</v>
      </c>
      <c r="G182" s="240" t="e">
        <f aca="false">VLOOKUP($A182,[5]CurveFetch!$D$8:$R$1000,3,0)</f>
        <v>#N/A</v>
      </c>
      <c r="H182" s="240" t="e">
        <f aca="false">VLOOKUP($A182,[5]CurveFetch!$D$8:$R$1000,9,0)</f>
        <v>#N/A</v>
      </c>
      <c r="I182" s="240" t="e">
        <f aca="false">VLOOKUP($A182,[5]CurveFetch!$D$8:$R$1000,11,0)</f>
        <v>#N/A</v>
      </c>
      <c r="J182" s="240" t="e">
        <f aca="false">VLOOKUP($A182,[5]CurveFetch!$D$8:$R$1000,8,0)</f>
        <v>#N/A</v>
      </c>
      <c r="K182" s="240" t="e">
        <f aca="false">C182-J182</f>
        <v>#N/A</v>
      </c>
      <c r="L182" s="240" t="e">
        <f aca="false">C182-F182</f>
        <v>#N/A</v>
      </c>
      <c r="M182" s="240" t="e">
        <f aca="false">($B182+$C182)*$M$1</f>
        <v>#N/A</v>
      </c>
      <c r="N182" s="69" t="n">
        <f aca="false">DATE(YEAR(N181),MONTH(N181)+1,1)</f>
        <v>51380</v>
      </c>
      <c r="O182" s="240" t="e">
        <f aca="false">VLOOKUP($A182,[5]CurveFetch!$D$8:$V$1000,16,0)</f>
        <v>#N/A</v>
      </c>
      <c r="P182" s="241" t="e">
        <f aca="false">O182/2</f>
        <v>#N/A</v>
      </c>
      <c r="Q182" s="240" t="e">
        <f aca="false">VLOOKUP($A182,[5]CurveFetch!$D$8:$V$1000,16,0)</f>
        <v>#N/A</v>
      </c>
      <c r="R182" s="241" t="e">
        <f aca="false">Q182/2</f>
        <v>#N/A</v>
      </c>
      <c r="S182" s="240" t="e">
        <f aca="false">VLOOKUP($A182,[5]CurveFetch!$D$8:$V$1000,16,0)</f>
        <v>#N/A</v>
      </c>
      <c r="T182" s="241" t="e">
        <f aca="false">S182/2</f>
        <v>#N/A</v>
      </c>
    </row>
    <row r="183" customFormat="false" ht="11.25" hidden="false" customHeight="false" outlineLevel="0" collapsed="false">
      <c r="A183" s="69" t="n">
        <f aca="false">DATE(YEAR(A182),MONTH(A182)+1,1)</f>
        <v>51410</v>
      </c>
      <c r="B183" s="240" t="e">
        <f aca="false">VLOOKUP($A183,[5]CurveFetch!$D$8:$R$1000,2,0)</f>
        <v>#N/A</v>
      </c>
      <c r="C183" s="240" t="e">
        <f aca="false">VLOOKUP($A183,[5]CurveFetch!$D$8:$R$1000,7,0)</f>
        <v>#N/A</v>
      </c>
      <c r="D183" s="240" t="e">
        <f aca="false">VLOOKUP($A183,[5]CurveFetch!$D$8:$R$1000,5,0)</f>
        <v>#N/A</v>
      </c>
      <c r="E183" s="240" t="e">
        <f aca="false">VLOOKUP($A183,[5]CurveFetch!$D$8:$R$1000,4,0)</f>
        <v>#N/A</v>
      </c>
      <c r="F183" s="240" t="e">
        <f aca="false">VLOOKUP($A183,[5]CurveFetch!$D$8:$R$1000,15,0)</f>
        <v>#N/A</v>
      </c>
      <c r="G183" s="240" t="e">
        <f aca="false">VLOOKUP($A183,[5]CurveFetch!$D$8:$R$1000,3,0)</f>
        <v>#N/A</v>
      </c>
      <c r="H183" s="240" t="e">
        <f aca="false">VLOOKUP($A183,[5]CurveFetch!$D$8:$R$1000,9,0)</f>
        <v>#N/A</v>
      </c>
      <c r="I183" s="240" t="e">
        <f aca="false">VLOOKUP($A183,[5]CurveFetch!$D$8:$R$1000,11,0)</f>
        <v>#N/A</v>
      </c>
      <c r="J183" s="240" t="e">
        <f aca="false">VLOOKUP($A183,[5]CurveFetch!$D$8:$R$1000,8,0)</f>
        <v>#N/A</v>
      </c>
      <c r="K183" s="240" t="e">
        <f aca="false">C183-J183</f>
        <v>#N/A</v>
      </c>
      <c r="L183" s="240" t="e">
        <f aca="false">C183-F183</f>
        <v>#N/A</v>
      </c>
      <c r="M183" s="240" t="e">
        <f aca="false">($B183+$C183)*$M$1</f>
        <v>#N/A</v>
      </c>
      <c r="N183" s="69" t="n">
        <f aca="false">DATE(YEAR(N182),MONTH(N182)+1,1)</f>
        <v>51410</v>
      </c>
      <c r="O183" s="240" t="e">
        <f aca="false">VLOOKUP($A183,[5]CurveFetch!$D$8:$V$1000,16,0)</f>
        <v>#N/A</v>
      </c>
      <c r="P183" s="241" t="e">
        <f aca="false">O183/2</f>
        <v>#N/A</v>
      </c>
      <c r="Q183" s="240" t="e">
        <f aca="false">VLOOKUP($A183,[5]CurveFetch!$D$8:$V$1000,16,0)</f>
        <v>#N/A</v>
      </c>
      <c r="R183" s="241" t="e">
        <f aca="false">Q183/2</f>
        <v>#N/A</v>
      </c>
      <c r="S183" s="240" t="e">
        <f aca="false">VLOOKUP($A183,[5]CurveFetch!$D$8:$V$1000,16,0)</f>
        <v>#N/A</v>
      </c>
      <c r="T183" s="241" t="e">
        <f aca="false">S183/2</f>
        <v>#N/A</v>
      </c>
    </row>
    <row r="184" customFormat="false" ht="11.25" hidden="false" customHeight="false" outlineLevel="0" collapsed="false">
      <c r="A184" s="69" t="n">
        <f aca="false">DATE(YEAR(A183),MONTH(A183)+1,1)</f>
        <v>51441</v>
      </c>
      <c r="B184" s="240" t="e">
        <f aca="false">VLOOKUP($A184,[5]CurveFetch!$D$8:$R$1000,2,0)</f>
        <v>#N/A</v>
      </c>
      <c r="C184" s="240" t="e">
        <f aca="false">VLOOKUP($A184,[5]CurveFetch!$D$8:$R$1000,7,0)</f>
        <v>#N/A</v>
      </c>
      <c r="D184" s="240" t="e">
        <f aca="false">VLOOKUP($A184,[5]CurveFetch!$D$8:$R$1000,5,0)</f>
        <v>#N/A</v>
      </c>
      <c r="E184" s="240" t="e">
        <f aca="false">VLOOKUP($A184,[5]CurveFetch!$D$8:$R$1000,4,0)</f>
        <v>#N/A</v>
      </c>
      <c r="F184" s="240" t="e">
        <f aca="false">VLOOKUP($A184,[5]CurveFetch!$D$8:$R$1000,15,0)</f>
        <v>#N/A</v>
      </c>
      <c r="G184" s="240" t="e">
        <f aca="false">VLOOKUP($A184,[5]CurveFetch!$D$8:$R$1000,3,0)</f>
        <v>#N/A</v>
      </c>
      <c r="H184" s="240" t="e">
        <f aca="false">VLOOKUP($A184,[5]CurveFetch!$D$8:$R$1000,9,0)</f>
        <v>#N/A</v>
      </c>
      <c r="I184" s="240" t="e">
        <f aca="false">VLOOKUP($A184,[5]CurveFetch!$D$8:$R$1000,11,0)</f>
        <v>#N/A</v>
      </c>
      <c r="J184" s="240" t="e">
        <f aca="false">VLOOKUP($A184,[5]CurveFetch!$D$8:$R$1000,8,0)</f>
        <v>#N/A</v>
      </c>
      <c r="K184" s="240" t="e">
        <f aca="false">C184-J184</f>
        <v>#N/A</v>
      </c>
      <c r="L184" s="240" t="e">
        <f aca="false">C184-F184</f>
        <v>#N/A</v>
      </c>
      <c r="M184" s="240" t="e">
        <f aca="false">($B184+$C184)*$M$1</f>
        <v>#N/A</v>
      </c>
      <c r="N184" s="69" t="n">
        <f aca="false">DATE(YEAR(N183),MONTH(N183)+1,1)</f>
        <v>51441</v>
      </c>
      <c r="O184" s="240" t="e">
        <f aca="false">VLOOKUP($A184,[5]CurveFetch!$D$8:$V$1000,16,0)</f>
        <v>#N/A</v>
      </c>
      <c r="P184" s="241" t="e">
        <f aca="false">O184/2</f>
        <v>#N/A</v>
      </c>
      <c r="Q184" s="240" t="e">
        <f aca="false">VLOOKUP($A184,[5]CurveFetch!$D$8:$V$1000,16,0)</f>
        <v>#N/A</v>
      </c>
      <c r="R184" s="241" t="e">
        <f aca="false">Q184/2</f>
        <v>#N/A</v>
      </c>
      <c r="S184" s="240" t="e">
        <f aca="false">VLOOKUP($A184,[5]CurveFetch!$D$8:$V$1000,16,0)</f>
        <v>#N/A</v>
      </c>
      <c r="T184" s="241" t="e">
        <f aca="false">S184/2</f>
        <v>#N/A</v>
      </c>
    </row>
    <row r="185" customFormat="false" ht="11.25" hidden="false" customHeight="false" outlineLevel="0" collapsed="false">
      <c r="A185" s="69" t="n">
        <f aca="false">DATE(YEAR(A184),MONTH(A184)+1,1)</f>
        <v>51471</v>
      </c>
      <c r="B185" s="240" t="e">
        <f aca="false">VLOOKUP($A185,[5]CurveFetch!$D$8:$R$1000,2,0)</f>
        <v>#N/A</v>
      </c>
      <c r="C185" s="240" t="e">
        <f aca="false">VLOOKUP($A185,[5]CurveFetch!$D$8:$R$1000,7,0)</f>
        <v>#N/A</v>
      </c>
      <c r="D185" s="240" t="e">
        <f aca="false">VLOOKUP($A185,[5]CurveFetch!$D$8:$R$1000,5,0)</f>
        <v>#N/A</v>
      </c>
      <c r="E185" s="240" t="e">
        <f aca="false">VLOOKUP($A185,[5]CurveFetch!$D$8:$R$1000,4,0)</f>
        <v>#N/A</v>
      </c>
      <c r="F185" s="240" t="e">
        <f aca="false">VLOOKUP($A185,[5]CurveFetch!$D$8:$R$1000,15,0)</f>
        <v>#N/A</v>
      </c>
      <c r="G185" s="240" t="e">
        <f aca="false">VLOOKUP($A185,[5]CurveFetch!$D$8:$R$1000,3,0)</f>
        <v>#N/A</v>
      </c>
      <c r="H185" s="240" t="e">
        <f aca="false">VLOOKUP($A185,[5]CurveFetch!$D$8:$R$1000,9,0)</f>
        <v>#N/A</v>
      </c>
      <c r="I185" s="240" t="e">
        <f aca="false">VLOOKUP($A185,[5]CurveFetch!$D$8:$R$1000,11,0)</f>
        <v>#N/A</v>
      </c>
      <c r="J185" s="240" t="e">
        <f aca="false">VLOOKUP($A185,[5]CurveFetch!$D$8:$R$1000,8,0)</f>
        <v>#N/A</v>
      </c>
      <c r="K185" s="240" t="e">
        <f aca="false">C185-J185</f>
        <v>#N/A</v>
      </c>
      <c r="L185" s="240" t="e">
        <f aca="false">C185-F185</f>
        <v>#N/A</v>
      </c>
      <c r="M185" s="240" t="e">
        <f aca="false">($B185+$C185)*$M$1</f>
        <v>#N/A</v>
      </c>
      <c r="N185" s="69" t="n">
        <f aca="false">DATE(YEAR(N184),MONTH(N184)+1,1)</f>
        <v>51471</v>
      </c>
      <c r="O185" s="240" t="e">
        <f aca="false">VLOOKUP($A185,[5]CurveFetch!$D$8:$V$1000,16,0)</f>
        <v>#N/A</v>
      </c>
      <c r="P185" s="241" t="e">
        <f aca="false">O185/2</f>
        <v>#N/A</v>
      </c>
      <c r="Q185" s="240" t="e">
        <f aca="false">VLOOKUP($A185,[5]CurveFetch!$D$8:$V$1000,16,0)</f>
        <v>#N/A</v>
      </c>
      <c r="R185" s="241" t="e">
        <f aca="false">Q185/2</f>
        <v>#N/A</v>
      </c>
      <c r="S185" s="240" t="e">
        <f aca="false">VLOOKUP($A185,[5]CurveFetch!$D$8:$V$1000,16,0)</f>
        <v>#N/A</v>
      </c>
      <c r="T185" s="241" t="e">
        <f aca="false">S185/2</f>
        <v>#N/A</v>
      </c>
    </row>
    <row r="186" customFormat="false" ht="11.25" hidden="false" customHeight="false" outlineLevel="0" collapsed="false">
      <c r="A186" s="69" t="n">
        <f aca="false">DATE(YEAR(A185),MONTH(A185)+1,1)</f>
        <v>51502</v>
      </c>
      <c r="B186" s="240" t="e">
        <f aca="false">VLOOKUP($A186,[5]CurveFetch!$D$8:$R$1000,2,0)</f>
        <v>#N/A</v>
      </c>
      <c r="C186" s="240" t="e">
        <f aca="false">VLOOKUP($A186,[5]CurveFetch!$D$8:$R$1000,7,0)</f>
        <v>#N/A</v>
      </c>
      <c r="D186" s="240" t="e">
        <f aca="false">VLOOKUP($A186,[5]CurveFetch!$D$8:$R$1000,5,0)</f>
        <v>#N/A</v>
      </c>
      <c r="E186" s="240" t="e">
        <f aca="false">VLOOKUP($A186,[5]CurveFetch!$D$8:$R$1000,4,0)</f>
        <v>#N/A</v>
      </c>
      <c r="F186" s="240" t="e">
        <f aca="false">VLOOKUP($A186,[5]CurveFetch!$D$8:$R$1000,15,0)</f>
        <v>#N/A</v>
      </c>
      <c r="G186" s="240" t="e">
        <f aca="false">VLOOKUP($A186,[5]CurveFetch!$D$8:$R$1000,3,0)</f>
        <v>#N/A</v>
      </c>
      <c r="H186" s="240" t="e">
        <f aca="false">VLOOKUP($A186,[5]CurveFetch!$D$8:$R$1000,9,0)</f>
        <v>#N/A</v>
      </c>
      <c r="I186" s="240" t="e">
        <f aca="false">VLOOKUP($A186,[5]CurveFetch!$D$8:$R$1000,11,0)</f>
        <v>#N/A</v>
      </c>
      <c r="J186" s="240" t="e">
        <f aca="false">VLOOKUP($A186,[5]CurveFetch!$D$8:$R$1000,8,0)</f>
        <v>#N/A</v>
      </c>
      <c r="K186" s="240" t="e">
        <f aca="false">C186-J186</f>
        <v>#N/A</v>
      </c>
      <c r="L186" s="240" t="e">
        <f aca="false">C186-F186</f>
        <v>#N/A</v>
      </c>
      <c r="M186" s="240" t="e">
        <f aca="false">($B186+$C186)*$M$1</f>
        <v>#N/A</v>
      </c>
      <c r="N186" s="69" t="n">
        <f aca="false">DATE(YEAR(N185),MONTH(N185)+1,1)</f>
        <v>51502</v>
      </c>
      <c r="O186" s="240" t="e">
        <f aca="false">VLOOKUP($A186,[5]CurveFetch!$D$8:$V$1000,16,0)</f>
        <v>#N/A</v>
      </c>
      <c r="P186" s="241" t="e">
        <f aca="false">O186/2</f>
        <v>#N/A</v>
      </c>
      <c r="Q186" s="240" t="e">
        <f aca="false">VLOOKUP($A186,[5]CurveFetch!$D$8:$V$1000,16,0)</f>
        <v>#N/A</v>
      </c>
      <c r="R186" s="241" t="e">
        <f aca="false">Q186/2</f>
        <v>#N/A</v>
      </c>
      <c r="S186" s="240" t="e">
        <f aca="false">VLOOKUP($A186,[5]CurveFetch!$D$8:$V$1000,16,0)</f>
        <v>#N/A</v>
      </c>
      <c r="T186" s="241" t="e">
        <f aca="false">S186/2</f>
        <v>#N/A</v>
      </c>
    </row>
    <row r="187" customFormat="false" ht="11.25" hidden="false" customHeight="false" outlineLevel="0" collapsed="false">
      <c r="A187" s="69" t="n">
        <f aca="false">DATE(YEAR(A186),MONTH(A186)+1,1)</f>
        <v>51533</v>
      </c>
      <c r="B187" s="240" t="e">
        <f aca="false">VLOOKUP($A187,[5]CurveFetch!$D$8:$R$1000,2,0)</f>
        <v>#N/A</v>
      </c>
      <c r="C187" s="240" t="e">
        <f aca="false">VLOOKUP($A187,[5]CurveFetch!$D$8:$R$1000,7,0)</f>
        <v>#N/A</v>
      </c>
      <c r="D187" s="240" t="e">
        <f aca="false">VLOOKUP($A187,[5]CurveFetch!$D$8:$R$1000,5,0)</f>
        <v>#N/A</v>
      </c>
      <c r="E187" s="240" t="e">
        <f aca="false">VLOOKUP($A187,[5]CurveFetch!$D$8:$R$1000,4,0)</f>
        <v>#N/A</v>
      </c>
      <c r="F187" s="240" t="e">
        <f aca="false">VLOOKUP($A187,[5]CurveFetch!$D$8:$R$1000,15,0)</f>
        <v>#N/A</v>
      </c>
      <c r="G187" s="240" t="e">
        <f aca="false">VLOOKUP($A187,[5]CurveFetch!$D$8:$R$1000,3,0)</f>
        <v>#N/A</v>
      </c>
      <c r="H187" s="240" t="e">
        <f aca="false">VLOOKUP($A187,[5]CurveFetch!$D$8:$R$1000,9,0)</f>
        <v>#N/A</v>
      </c>
      <c r="I187" s="240" t="e">
        <f aca="false">VLOOKUP($A187,[5]CurveFetch!$D$8:$R$1000,11,0)</f>
        <v>#N/A</v>
      </c>
      <c r="J187" s="240" t="e">
        <f aca="false">VLOOKUP($A187,[5]CurveFetch!$D$8:$R$1000,8,0)</f>
        <v>#N/A</v>
      </c>
      <c r="K187" s="240" t="e">
        <f aca="false">C187-J187</f>
        <v>#N/A</v>
      </c>
      <c r="L187" s="240" t="e">
        <f aca="false">C187-F187</f>
        <v>#N/A</v>
      </c>
      <c r="M187" s="240" t="e">
        <f aca="false">($B187+$C187)*$M$1</f>
        <v>#N/A</v>
      </c>
      <c r="N187" s="69" t="n">
        <f aca="false">DATE(YEAR(N186),MONTH(N186)+1,1)</f>
        <v>51533</v>
      </c>
      <c r="O187" s="240" t="e">
        <f aca="false">VLOOKUP($A187,[5]CurveFetch!$D$8:$V$1000,16,0)</f>
        <v>#N/A</v>
      </c>
      <c r="P187" s="241" t="e">
        <f aca="false">O187/2</f>
        <v>#N/A</v>
      </c>
      <c r="Q187" s="240" t="e">
        <f aca="false">VLOOKUP($A187,[5]CurveFetch!$D$8:$V$1000,16,0)</f>
        <v>#N/A</v>
      </c>
      <c r="R187" s="241" t="e">
        <f aca="false">Q187/2</f>
        <v>#N/A</v>
      </c>
      <c r="S187" s="240" t="e">
        <f aca="false">VLOOKUP($A187,[5]CurveFetch!$D$8:$V$1000,16,0)</f>
        <v>#N/A</v>
      </c>
      <c r="T187" s="241" t="e">
        <f aca="false">S187/2</f>
        <v>#N/A</v>
      </c>
    </row>
    <row r="188" customFormat="false" ht="11.25" hidden="false" customHeight="false" outlineLevel="0" collapsed="false">
      <c r="A188" s="69" t="n">
        <f aca="false">DATE(YEAR(A187),MONTH(A187)+1,1)</f>
        <v>51561</v>
      </c>
      <c r="B188" s="240" t="e">
        <f aca="false">VLOOKUP($A188,[5]CurveFetch!$D$8:$R$1000,2,0)</f>
        <v>#N/A</v>
      </c>
      <c r="C188" s="240" t="e">
        <f aca="false">VLOOKUP($A188,[5]CurveFetch!$D$8:$R$1000,7,0)</f>
        <v>#N/A</v>
      </c>
      <c r="D188" s="240" t="e">
        <f aca="false">VLOOKUP($A188,[5]CurveFetch!$D$8:$R$1000,5,0)</f>
        <v>#N/A</v>
      </c>
      <c r="E188" s="240" t="e">
        <f aca="false">VLOOKUP($A188,[5]CurveFetch!$D$8:$R$1000,4,0)</f>
        <v>#N/A</v>
      </c>
      <c r="F188" s="240" t="e">
        <f aca="false">VLOOKUP($A188,[5]CurveFetch!$D$8:$R$1000,15,0)</f>
        <v>#N/A</v>
      </c>
      <c r="G188" s="240" t="e">
        <f aca="false">VLOOKUP($A188,[5]CurveFetch!$D$8:$R$1000,3,0)</f>
        <v>#N/A</v>
      </c>
      <c r="H188" s="240" t="e">
        <f aca="false">VLOOKUP($A188,[5]CurveFetch!$D$8:$R$1000,9,0)</f>
        <v>#N/A</v>
      </c>
      <c r="I188" s="240" t="e">
        <f aca="false">VLOOKUP($A188,[5]CurveFetch!$D$8:$R$1000,11,0)</f>
        <v>#N/A</v>
      </c>
      <c r="J188" s="240" t="e">
        <f aca="false">VLOOKUP($A188,[5]CurveFetch!$D$8:$R$1000,8,0)</f>
        <v>#N/A</v>
      </c>
      <c r="K188" s="240" t="e">
        <f aca="false">C188-J188</f>
        <v>#N/A</v>
      </c>
      <c r="L188" s="240" t="e">
        <f aca="false">C188-F188</f>
        <v>#N/A</v>
      </c>
      <c r="M188" s="240" t="e">
        <f aca="false">($B188+$C188)*$M$1</f>
        <v>#N/A</v>
      </c>
      <c r="N188" s="69" t="n">
        <f aca="false">DATE(YEAR(N187),MONTH(N187)+1,1)</f>
        <v>51561</v>
      </c>
      <c r="O188" s="240" t="e">
        <f aca="false">VLOOKUP($A188,[5]CurveFetch!$D$8:$V$1000,16,0)</f>
        <v>#N/A</v>
      </c>
      <c r="P188" s="241" t="e">
        <f aca="false">O188/2</f>
        <v>#N/A</v>
      </c>
      <c r="Q188" s="240" t="e">
        <f aca="false">VLOOKUP($A188,[5]CurveFetch!$D$8:$V$1000,16,0)</f>
        <v>#N/A</v>
      </c>
      <c r="R188" s="241" t="e">
        <f aca="false">Q188/2</f>
        <v>#N/A</v>
      </c>
      <c r="S188" s="240" t="e">
        <f aca="false">VLOOKUP($A188,[5]CurveFetch!$D$8:$V$1000,16,0)</f>
        <v>#N/A</v>
      </c>
      <c r="T188" s="241" t="e">
        <f aca="false">S188/2</f>
        <v>#N/A</v>
      </c>
    </row>
    <row r="189" customFormat="false" ht="11.25" hidden="false" customHeight="false" outlineLevel="0" collapsed="false">
      <c r="A189" s="69" t="n">
        <f aca="false">DATE(YEAR(A188),MONTH(A188)+1,1)</f>
        <v>51592</v>
      </c>
      <c r="B189" s="240" t="e">
        <f aca="false">VLOOKUP($A189,[5]CurveFetch!$D$8:$R$1000,2,0)</f>
        <v>#N/A</v>
      </c>
      <c r="C189" s="240" t="e">
        <f aca="false">VLOOKUP($A189,[5]CurveFetch!$D$8:$R$1000,7,0)</f>
        <v>#N/A</v>
      </c>
      <c r="D189" s="240" t="e">
        <f aca="false">VLOOKUP($A189,[5]CurveFetch!$D$8:$R$1000,5,0)</f>
        <v>#N/A</v>
      </c>
      <c r="E189" s="240" t="e">
        <f aca="false">VLOOKUP($A189,[5]CurveFetch!$D$8:$R$1000,4,0)</f>
        <v>#N/A</v>
      </c>
      <c r="F189" s="240" t="e">
        <f aca="false">VLOOKUP($A189,[5]CurveFetch!$D$8:$R$1000,15,0)</f>
        <v>#N/A</v>
      </c>
      <c r="G189" s="240" t="e">
        <f aca="false">VLOOKUP($A189,[5]CurveFetch!$D$8:$R$1000,3,0)</f>
        <v>#N/A</v>
      </c>
      <c r="H189" s="240" t="e">
        <f aca="false">VLOOKUP($A189,[5]CurveFetch!$D$8:$R$1000,9,0)</f>
        <v>#N/A</v>
      </c>
      <c r="I189" s="240" t="e">
        <f aca="false">VLOOKUP($A189,[5]CurveFetch!$D$8:$R$1000,11,0)</f>
        <v>#N/A</v>
      </c>
      <c r="J189" s="240" t="e">
        <f aca="false">VLOOKUP($A189,[5]CurveFetch!$D$8:$R$1000,8,0)</f>
        <v>#N/A</v>
      </c>
      <c r="K189" s="240" t="e">
        <f aca="false">C189-J189</f>
        <v>#N/A</v>
      </c>
      <c r="L189" s="240" t="e">
        <f aca="false">C189-F189</f>
        <v>#N/A</v>
      </c>
      <c r="M189" s="240" t="e">
        <f aca="false">($B189+$C189)*$M$1</f>
        <v>#N/A</v>
      </c>
      <c r="N189" s="69" t="n">
        <f aca="false">DATE(YEAR(N188),MONTH(N188)+1,1)</f>
        <v>51592</v>
      </c>
      <c r="O189" s="240" t="e">
        <f aca="false">VLOOKUP($A189,[5]CurveFetch!$D$8:$V$1000,16,0)</f>
        <v>#N/A</v>
      </c>
      <c r="P189" s="241" t="e">
        <f aca="false">O189/2</f>
        <v>#N/A</v>
      </c>
      <c r="Q189" s="240" t="e">
        <f aca="false">VLOOKUP($A189,[5]CurveFetch!$D$8:$V$1000,16,0)</f>
        <v>#N/A</v>
      </c>
      <c r="R189" s="241" t="e">
        <f aca="false">Q189/2</f>
        <v>#N/A</v>
      </c>
      <c r="S189" s="240" t="e">
        <f aca="false">VLOOKUP($A189,[5]CurveFetch!$D$8:$V$1000,16,0)</f>
        <v>#N/A</v>
      </c>
      <c r="T189" s="241" t="e">
        <f aca="false">S189/2</f>
        <v>#N/A</v>
      </c>
    </row>
    <row r="190" customFormat="false" ht="11.25" hidden="false" customHeight="false" outlineLevel="0" collapsed="false">
      <c r="A190" s="69" t="n">
        <f aca="false">DATE(YEAR(A189),MONTH(A189)+1,1)</f>
        <v>51622</v>
      </c>
      <c r="B190" s="240" t="e">
        <f aca="false">VLOOKUP($A190,[5]CurveFetch!$D$8:$R$1000,2,0)</f>
        <v>#N/A</v>
      </c>
      <c r="C190" s="240" t="e">
        <f aca="false">VLOOKUP($A190,[5]CurveFetch!$D$8:$R$1000,7,0)</f>
        <v>#N/A</v>
      </c>
      <c r="D190" s="240" t="e">
        <f aca="false">VLOOKUP($A190,[5]CurveFetch!$D$8:$R$1000,5,0)</f>
        <v>#N/A</v>
      </c>
      <c r="E190" s="240" t="e">
        <f aca="false">VLOOKUP($A190,[5]CurveFetch!$D$8:$R$1000,4,0)</f>
        <v>#N/A</v>
      </c>
      <c r="F190" s="240" t="e">
        <f aca="false">VLOOKUP($A190,[5]CurveFetch!$D$8:$R$1000,15,0)</f>
        <v>#N/A</v>
      </c>
      <c r="G190" s="240" t="e">
        <f aca="false">VLOOKUP($A190,[5]CurveFetch!$D$8:$R$1000,3,0)</f>
        <v>#N/A</v>
      </c>
      <c r="H190" s="240" t="e">
        <f aca="false">VLOOKUP($A190,[5]CurveFetch!$D$8:$R$1000,9,0)</f>
        <v>#N/A</v>
      </c>
      <c r="I190" s="240" t="e">
        <f aca="false">VLOOKUP($A190,[5]CurveFetch!$D$8:$R$1000,11,0)</f>
        <v>#N/A</v>
      </c>
      <c r="J190" s="240" t="e">
        <f aca="false">VLOOKUP($A190,[5]CurveFetch!$D$8:$R$1000,8,0)</f>
        <v>#N/A</v>
      </c>
      <c r="K190" s="240" t="e">
        <f aca="false">C190-J190</f>
        <v>#N/A</v>
      </c>
      <c r="L190" s="240" t="e">
        <f aca="false">C190-F190</f>
        <v>#N/A</v>
      </c>
      <c r="M190" s="240" t="e">
        <f aca="false">($B190+$C190)*$M$1</f>
        <v>#N/A</v>
      </c>
      <c r="N190" s="69" t="n">
        <f aca="false">DATE(YEAR(N189),MONTH(N189)+1,1)</f>
        <v>51622</v>
      </c>
      <c r="O190" s="240" t="e">
        <f aca="false">VLOOKUP($A190,[5]CurveFetch!$D$8:$V$1000,16,0)</f>
        <v>#N/A</v>
      </c>
      <c r="P190" s="241" t="e">
        <f aca="false">O190/2</f>
        <v>#N/A</v>
      </c>
      <c r="Q190" s="240" t="e">
        <f aca="false">VLOOKUP($A190,[5]CurveFetch!$D$8:$V$1000,16,0)</f>
        <v>#N/A</v>
      </c>
      <c r="R190" s="241" t="e">
        <f aca="false">Q190/2</f>
        <v>#N/A</v>
      </c>
      <c r="S190" s="240" t="e">
        <f aca="false">VLOOKUP($A190,[5]CurveFetch!$D$8:$V$1000,16,0)</f>
        <v>#N/A</v>
      </c>
      <c r="T190" s="241" t="e">
        <f aca="false">S190/2</f>
        <v>#N/A</v>
      </c>
    </row>
    <row r="191" customFormat="false" ht="11.25" hidden="false" customHeight="false" outlineLevel="0" collapsed="false">
      <c r="A191" s="69" t="n">
        <f aca="false">DATE(YEAR(A190),MONTH(A190)+1,1)</f>
        <v>51653</v>
      </c>
      <c r="B191" s="240" t="e">
        <f aca="false">VLOOKUP($A191,[5]CurveFetch!$D$8:$R$1000,2,0)</f>
        <v>#N/A</v>
      </c>
      <c r="C191" s="240" t="e">
        <f aca="false">VLOOKUP($A191,[5]CurveFetch!$D$8:$R$1000,7,0)</f>
        <v>#N/A</v>
      </c>
      <c r="D191" s="240" t="e">
        <f aca="false">VLOOKUP($A191,[5]CurveFetch!$D$8:$R$1000,5,0)</f>
        <v>#N/A</v>
      </c>
      <c r="E191" s="240" t="e">
        <f aca="false">VLOOKUP($A191,[5]CurveFetch!$D$8:$R$1000,4,0)</f>
        <v>#N/A</v>
      </c>
      <c r="F191" s="240" t="e">
        <f aca="false">VLOOKUP($A191,[5]CurveFetch!$D$8:$R$1000,15,0)</f>
        <v>#N/A</v>
      </c>
      <c r="G191" s="240" t="e">
        <f aca="false">VLOOKUP($A191,[5]CurveFetch!$D$8:$R$1000,3,0)</f>
        <v>#N/A</v>
      </c>
      <c r="H191" s="240" t="e">
        <f aca="false">VLOOKUP($A191,[5]CurveFetch!$D$8:$R$1000,9,0)</f>
        <v>#N/A</v>
      </c>
      <c r="I191" s="240" t="e">
        <f aca="false">VLOOKUP($A191,[5]CurveFetch!$D$8:$R$1000,11,0)</f>
        <v>#N/A</v>
      </c>
      <c r="J191" s="240" t="e">
        <f aca="false">VLOOKUP($A191,[5]CurveFetch!$D$8:$R$1000,8,0)</f>
        <v>#N/A</v>
      </c>
      <c r="K191" s="240" t="e">
        <f aca="false">C191-J191</f>
        <v>#N/A</v>
      </c>
      <c r="L191" s="240" t="e">
        <f aca="false">C191-F191</f>
        <v>#N/A</v>
      </c>
      <c r="M191" s="240" t="e">
        <f aca="false">($B191+$C191)*$M$1</f>
        <v>#N/A</v>
      </c>
      <c r="N191" s="69" t="n">
        <f aca="false">DATE(YEAR(N190),MONTH(N190)+1,1)</f>
        <v>51653</v>
      </c>
      <c r="O191" s="240" t="e">
        <f aca="false">VLOOKUP($A191,[5]CurveFetch!$D$8:$V$1000,16,0)</f>
        <v>#N/A</v>
      </c>
      <c r="P191" s="241" t="e">
        <f aca="false">O191/2</f>
        <v>#N/A</v>
      </c>
      <c r="Q191" s="240" t="e">
        <f aca="false">VLOOKUP($A191,[5]CurveFetch!$D$8:$V$1000,16,0)</f>
        <v>#N/A</v>
      </c>
      <c r="R191" s="241" t="e">
        <f aca="false">Q191/2</f>
        <v>#N/A</v>
      </c>
      <c r="S191" s="240" t="e">
        <f aca="false">VLOOKUP($A191,[5]CurveFetch!$D$8:$V$1000,16,0)</f>
        <v>#N/A</v>
      </c>
      <c r="T191" s="241" t="e">
        <f aca="false">S191/2</f>
        <v>#N/A</v>
      </c>
    </row>
    <row r="192" customFormat="false" ht="11.25" hidden="false" customHeight="false" outlineLevel="0" collapsed="false">
      <c r="A192" s="69" t="n">
        <f aca="false">DATE(YEAR(A191),MONTH(A191)+1,1)</f>
        <v>51683</v>
      </c>
      <c r="B192" s="240" t="e">
        <f aca="false">VLOOKUP($A192,[5]CurveFetch!$D$8:$R$1000,2,0)</f>
        <v>#N/A</v>
      </c>
      <c r="C192" s="240" t="e">
        <f aca="false">VLOOKUP($A192,[5]CurveFetch!$D$8:$R$1000,7,0)</f>
        <v>#N/A</v>
      </c>
      <c r="D192" s="240" t="e">
        <f aca="false">VLOOKUP($A192,[5]CurveFetch!$D$8:$R$1000,5,0)</f>
        <v>#N/A</v>
      </c>
      <c r="E192" s="240" t="e">
        <f aca="false">VLOOKUP($A192,[5]CurveFetch!$D$8:$R$1000,4,0)</f>
        <v>#N/A</v>
      </c>
      <c r="F192" s="240" t="e">
        <f aca="false">VLOOKUP($A192,[5]CurveFetch!$D$8:$R$1000,15,0)</f>
        <v>#N/A</v>
      </c>
      <c r="G192" s="240" t="e">
        <f aca="false">VLOOKUP($A192,[5]CurveFetch!$D$8:$R$1000,3,0)</f>
        <v>#N/A</v>
      </c>
      <c r="H192" s="240" t="e">
        <f aca="false">VLOOKUP($A192,[5]CurveFetch!$D$8:$R$1000,9,0)</f>
        <v>#N/A</v>
      </c>
      <c r="I192" s="240" t="e">
        <f aca="false">VLOOKUP($A192,[5]CurveFetch!$D$8:$R$1000,11,0)</f>
        <v>#N/A</v>
      </c>
      <c r="J192" s="240" t="e">
        <f aca="false">VLOOKUP($A192,[5]CurveFetch!$D$8:$R$1000,8,0)</f>
        <v>#N/A</v>
      </c>
      <c r="K192" s="240" t="e">
        <f aca="false">C192-J192</f>
        <v>#N/A</v>
      </c>
      <c r="L192" s="240" t="e">
        <f aca="false">C192-F192</f>
        <v>#N/A</v>
      </c>
      <c r="M192" s="240" t="e">
        <f aca="false">($B192+$C192)*$M$1</f>
        <v>#N/A</v>
      </c>
      <c r="N192" s="69" t="n">
        <f aca="false">DATE(YEAR(N191),MONTH(N191)+1,1)</f>
        <v>51683</v>
      </c>
      <c r="O192" s="240" t="e">
        <f aca="false">VLOOKUP($A192,[5]CurveFetch!$D$8:$V$1000,16,0)</f>
        <v>#N/A</v>
      </c>
      <c r="P192" s="241" t="e">
        <f aca="false">O192/2</f>
        <v>#N/A</v>
      </c>
      <c r="Q192" s="240" t="e">
        <f aca="false">VLOOKUP($A192,[5]CurveFetch!$D$8:$V$1000,16,0)</f>
        <v>#N/A</v>
      </c>
      <c r="R192" s="241" t="e">
        <f aca="false">Q192/2</f>
        <v>#N/A</v>
      </c>
      <c r="S192" s="240" t="e">
        <f aca="false">VLOOKUP($A192,[5]CurveFetch!$D$8:$V$1000,16,0)</f>
        <v>#N/A</v>
      </c>
      <c r="T192" s="241" t="e">
        <f aca="false">S192/2</f>
        <v>#N/A</v>
      </c>
    </row>
    <row r="193" customFormat="false" ht="11.25" hidden="false" customHeight="false" outlineLevel="0" collapsed="false">
      <c r="A193" s="69" t="n">
        <f aca="false">DATE(YEAR(A192),MONTH(A192)+1,1)</f>
        <v>51714</v>
      </c>
      <c r="B193" s="240" t="e">
        <f aca="false">VLOOKUP($A193,[5]CurveFetch!$D$8:$R$1000,2,0)</f>
        <v>#N/A</v>
      </c>
      <c r="C193" s="240" t="e">
        <f aca="false">VLOOKUP($A193,[5]CurveFetch!$D$8:$R$1000,7,0)</f>
        <v>#N/A</v>
      </c>
      <c r="D193" s="240" t="e">
        <f aca="false">VLOOKUP($A193,[5]CurveFetch!$D$8:$R$1000,5,0)</f>
        <v>#N/A</v>
      </c>
      <c r="E193" s="240" t="e">
        <f aca="false">VLOOKUP($A193,[5]CurveFetch!$D$8:$R$1000,4,0)</f>
        <v>#N/A</v>
      </c>
      <c r="F193" s="240" t="e">
        <f aca="false">VLOOKUP($A193,[5]CurveFetch!$D$8:$R$1000,15,0)</f>
        <v>#N/A</v>
      </c>
      <c r="G193" s="240" t="e">
        <f aca="false">VLOOKUP($A193,[5]CurveFetch!$D$8:$R$1000,3,0)</f>
        <v>#N/A</v>
      </c>
      <c r="H193" s="240" t="e">
        <f aca="false">VLOOKUP($A193,[5]CurveFetch!$D$8:$R$1000,9,0)</f>
        <v>#N/A</v>
      </c>
      <c r="I193" s="240" t="e">
        <f aca="false">VLOOKUP($A193,[5]CurveFetch!$D$8:$R$1000,11,0)</f>
        <v>#N/A</v>
      </c>
      <c r="J193" s="240" t="e">
        <f aca="false">VLOOKUP($A193,[5]CurveFetch!$D$8:$R$1000,8,0)</f>
        <v>#N/A</v>
      </c>
      <c r="K193" s="240" t="e">
        <f aca="false">C193-J193</f>
        <v>#N/A</v>
      </c>
      <c r="L193" s="240" t="e">
        <f aca="false">C193-F193</f>
        <v>#N/A</v>
      </c>
      <c r="M193" s="240" t="e">
        <f aca="false">($B193+$C193)*$M$1</f>
        <v>#N/A</v>
      </c>
      <c r="N193" s="69" t="n">
        <f aca="false">DATE(YEAR(N192),MONTH(N192)+1,1)</f>
        <v>51714</v>
      </c>
      <c r="O193" s="240" t="e">
        <f aca="false">VLOOKUP($A193,[5]CurveFetch!$D$8:$V$1000,16,0)</f>
        <v>#N/A</v>
      </c>
      <c r="P193" s="241" t="e">
        <f aca="false">O193/2</f>
        <v>#N/A</v>
      </c>
      <c r="Q193" s="240" t="e">
        <f aca="false">VLOOKUP($A193,[5]CurveFetch!$D$8:$V$1000,16,0)</f>
        <v>#N/A</v>
      </c>
      <c r="R193" s="241" t="e">
        <f aca="false">Q193/2</f>
        <v>#N/A</v>
      </c>
      <c r="S193" s="240" t="e">
        <f aca="false">VLOOKUP($A193,[5]CurveFetch!$D$8:$V$1000,16,0)</f>
        <v>#N/A</v>
      </c>
      <c r="T193" s="241" t="e">
        <f aca="false">S193/2</f>
        <v>#N/A</v>
      </c>
    </row>
    <row r="194" customFormat="false" ht="11.25" hidden="false" customHeight="false" outlineLevel="0" collapsed="false">
      <c r="A194" s="69" t="n">
        <f aca="false">DATE(YEAR(A193),MONTH(A193)+1,1)</f>
        <v>51745</v>
      </c>
      <c r="B194" s="240" t="e">
        <f aca="false">VLOOKUP($A194,[5]CurveFetch!$D$8:$R$1000,2,0)</f>
        <v>#N/A</v>
      </c>
      <c r="C194" s="240" t="e">
        <f aca="false">VLOOKUP($A194,[5]CurveFetch!$D$8:$R$1000,7,0)</f>
        <v>#N/A</v>
      </c>
      <c r="D194" s="240" t="e">
        <f aca="false">VLOOKUP($A194,[5]CurveFetch!$D$8:$R$1000,5,0)</f>
        <v>#N/A</v>
      </c>
      <c r="E194" s="240" t="e">
        <f aca="false">VLOOKUP($A194,[5]CurveFetch!$D$8:$R$1000,4,0)</f>
        <v>#N/A</v>
      </c>
      <c r="F194" s="240" t="e">
        <f aca="false">VLOOKUP($A194,[5]CurveFetch!$D$8:$R$1000,15,0)</f>
        <v>#N/A</v>
      </c>
      <c r="G194" s="240" t="e">
        <f aca="false">VLOOKUP($A194,[5]CurveFetch!$D$8:$R$1000,3,0)</f>
        <v>#N/A</v>
      </c>
      <c r="H194" s="240" t="e">
        <f aca="false">VLOOKUP($A194,[5]CurveFetch!$D$8:$R$1000,9,0)</f>
        <v>#N/A</v>
      </c>
      <c r="I194" s="240" t="e">
        <f aca="false">VLOOKUP($A194,[5]CurveFetch!$D$8:$R$1000,11,0)</f>
        <v>#N/A</v>
      </c>
      <c r="J194" s="240" t="e">
        <f aca="false">VLOOKUP($A194,[5]CurveFetch!$D$8:$R$1000,8,0)</f>
        <v>#N/A</v>
      </c>
      <c r="K194" s="240" t="e">
        <f aca="false">C194-J194</f>
        <v>#N/A</v>
      </c>
      <c r="L194" s="240" t="e">
        <f aca="false">C194-F194</f>
        <v>#N/A</v>
      </c>
      <c r="M194" s="240" t="e">
        <f aca="false">($B194+$C194)*$M$1</f>
        <v>#N/A</v>
      </c>
      <c r="N194" s="69" t="n">
        <f aca="false">DATE(YEAR(N193),MONTH(N193)+1,1)</f>
        <v>51745</v>
      </c>
      <c r="O194" s="240" t="e">
        <f aca="false">VLOOKUP($A194,[5]CurveFetch!$D$8:$V$1000,16,0)</f>
        <v>#N/A</v>
      </c>
      <c r="P194" s="241" t="e">
        <f aca="false">O194/2</f>
        <v>#N/A</v>
      </c>
      <c r="Q194" s="240" t="e">
        <f aca="false">VLOOKUP($A194,[5]CurveFetch!$D$8:$V$1000,16,0)</f>
        <v>#N/A</v>
      </c>
      <c r="R194" s="241" t="e">
        <f aca="false">Q194/2</f>
        <v>#N/A</v>
      </c>
      <c r="S194" s="240" t="e">
        <f aca="false">VLOOKUP($A194,[5]CurveFetch!$D$8:$V$1000,16,0)</f>
        <v>#N/A</v>
      </c>
      <c r="T194" s="241" t="e">
        <f aca="false">S194/2</f>
        <v>#N/A</v>
      </c>
    </row>
    <row r="195" customFormat="false" ht="11.25" hidden="false" customHeight="false" outlineLevel="0" collapsed="false">
      <c r="A195" s="69" t="n">
        <f aca="false">DATE(YEAR(A194),MONTH(A194)+1,1)</f>
        <v>51775</v>
      </c>
      <c r="B195" s="240" t="e">
        <f aca="false">VLOOKUP($A195,[5]CurveFetch!$D$8:$R$1000,2,0)</f>
        <v>#N/A</v>
      </c>
      <c r="C195" s="240" t="e">
        <f aca="false">VLOOKUP($A195,[5]CurveFetch!$D$8:$R$1000,7,0)</f>
        <v>#N/A</v>
      </c>
      <c r="D195" s="240" t="e">
        <f aca="false">VLOOKUP($A195,[5]CurveFetch!$D$8:$R$1000,5,0)</f>
        <v>#N/A</v>
      </c>
      <c r="E195" s="240" t="e">
        <f aca="false">VLOOKUP($A195,[5]CurveFetch!$D$8:$R$1000,4,0)</f>
        <v>#N/A</v>
      </c>
      <c r="F195" s="240" t="e">
        <f aca="false">VLOOKUP($A195,[5]CurveFetch!$D$8:$R$1000,15,0)</f>
        <v>#N/A</v>
      </c>
      <c r="G195" s="240" t="e">
        <f aca="false">VLOOKUP($A195,[5]CurveFetch!$D$8:$R$1000,3,0)</f>
        <v>#N/A</v>
      </c>
      <c r="H195" s="240" t="e">
        <f aca="false">VLOOKUP($A195,[5]CurveFetch!$D$8:$R$1000,9,0)</f>
        <v>#N/A</v>
      </c>
      <c r="I195" s="240" t="e">
        <f aca="false">VLOOKUP($A195,[5]CurveFetch!$D$8:$R$1000,11,0)</f>
        <v>#N/A</v>
      </c>
      <c r="J195" s="240" t="e">
        <f aca="false">VLOOKUP($A195,[5]CurveFetch!$D$8:$R$1000,8,0)</f>
        <v>#N/A</v>
      </c>
      <c r="K195" s="240" t="e">
        <f aca="false">C195-J195</f>
        <v>#N/A</v>
      </c>
      <c r="L195" s="240" t="e">
        <f aca="false">C195-F195</f>
        <v>#N/A</v>
      </c>
      <c r="M195" s="240" t="e">
        <f aca="false">($B195+$C195)*$M$1</f>
        <v>#N/A</v>
      </c>
      <c r="N195" s="69" t="n">
        <f aca="false">DATE(YEAR(N194),MONTH(N194)+1,1)</f>
        <v>51775</v>
      </c>
      <c r="O195" s="240" t="e">
        <f aca="false">VLOOKUP($A195,[5]CurveFetch!$D$8:$V$1000,16,0)</f>
        <v>#N/A</v>
      </c>
      <c r="P195" s="241" t="e">
        <f aca="false">O195/2</f>
        <v>#N/A</v>
      </c>
      <c r="Q195" s="240" t="e">
        <f aca="false">VLOOKUP($A195,[5]CurveFetch!$D$8:$V$1000,16,0)</f>
        <v>#N/A</v>
      </c>
      <c r="R195" s="241" t="e">
        <f aca="false">Q195/2</f>
        <v>#N/A</v>
      </c>
      <c r="S195" s="240" t="e">
        <f aca="false">VLOOKUP($A195,[5]CurveFetch!$D$8:$V$1000,16,0)</f>
        <v>#N/A</v>
      </c>
      <c r="T195" s="241" t="e">
        <f aca="false">S195/2</f>
        <v>#N/A</v>
      </c>
    </row>
    <row r="196" customFormat="false" ht="11.25" hidden="false" customHeight="false" outlineLevel="0" collapsed="false">
      <c r="A196" s="69" t="n">
        <f aca="false">DATE(YEAR(A195),MONTH(A195)+1,1)</f>
        <v>51806</v>
      </c>
      <c r="B196" s="240" t="e">
        <f aca="false">VLOOKUP($A196,[5]CurveFetch!$D$8:$R$1000,2,0)</f>
        <v>#N/A</v>
      </c>
      <c r="C196" s="240" t="e">
        <f aca="false">VLOOKUP($A196,[5]CurveFetch!$D$8:$R$1000,7,0)</f>
        <v>#N/A</v>
      </c>
      <c r="D196" s="240" t="e">
        <f aca="false">VLOOKUP($A196,[5]CurveFetch!$D$8:$R$1000,5,0)</f>
        <v>#N/A</v>
      </c>
      <c r="E196" s="240" t="e">
        <f aca="false">VLOOKUP($A196,[5]CurveFetch!$D$8:$R$1000,4,0)</f>
        <v>#N/A</v>
      </c>
      <c r="F196" s="240" t="e">
        <f aca="false">VLOOKUP($A196,[5]CurveFetch!$D$8:$R$1000,15,0)</f>
        <v>#N/A</v>
      </c>
      <c r="G196" s="240" t="e">
        <f aca="false">VLOOKUP($A196,[5]CurveFetch!$D$8:$R$1000,3,0)</f>
        <v>#N/A</v>
      </c>
      <c r="H196" s="240" t="e">
        <f aca="false">VLOOKUP($A196,[5]CurveFetch!$D$8:$R$1000,9,0)</f>
        <v>#N/A</v>
      </c>
      <c r="I196" s="240" t="e">
        <f aca="false">VLOOKUP($A196,[5]CurveFetch!$D$8:$R$1000,11,0)</f>
        <v>#N/A</v>
      </c>
      <c r="J196" s="240" t="e">
        <f aca="false">VLOOKUP($A196,[5]CurveFetch!$D$8:$R$1000,8,0)</f>
        <v>#N/A</v>
      </c>
      <c r="K196" s="240" t="e">
        <f aca="false">C196-J196</f>
        <v>#N/A</v>
      </c>
      <c r="L196" s="240" t="e">
        <f aca="false">C196-F196</f>
        <v>#N/A</v>
      </c>
      <c r="M196" s="240" t="e">
        <f aca="false">($B196+$C196)*$M$1</f>
        <v>#N/A</v>
      </c>
      <c r="N196" s="69" t="n">
        <f aca="false">DATE(YEAR(N195),MONTH(N195)+1,1)</f>
        <v>51806</v>
      </c>
      <c r="O196" s="240" t="e">
        <f aca="false">VLOOKUP($A196,[5]CurveFetch!$D$8:$V$1000,16,0)</f>
        <v>#N/A</v>
      </c>
      <c r="P196" s="241" t="e">
        <f aca="false">O196/2</f>
        <v>#N/A</v>
      </c>
      <c r="Q196" s="240" t="e">
        <f aca="false">VLOOKUP($A196,[5]CurveFetch!$D$8:$V$1000,16,0)</f>
        <v>#N/A</v>
      </c>
      <c r="R196" s="241" t="e">
        <f aca="false">Q196/2</f>
        <v>#N/A</v>
      </c>
      <c r="S196" s="240" t="e">
        <f aca="false">VLOOKUP($A196,[5]CurveFetch!$D$8:$V$1000,16,0)</f>
        <v>#N/A</v>
      </c>
      <c r="T196" s="241" t="e">
        <f aca="false">S196/2</f>
        <v>#N/A</v>
      </c>
    </row>
    <row r="197" customFormat="false" ht="11.25" hidden="false" customHeight="false" outlineLevel="0" collapsed="false">
      <c r="A197" s="69" t="n">
        <f aca="false">DATE(YEAR(A196),MONTH(A196)+1,1)</f>
        <v>51836</v>
      </c>
      <c r="B197" s="240" t="e">
        <f aca="false">VLOOKUP($A197,[5]CurveFetch!$D$8:$R$1000,2,0)</f>
        <v>#N/A</v>
      </c>
      <c r="C197" s="240" t="e">
        <f aca="false">VLOOKUP($A197,[5]CurveFetch!$D$8:$R$1000,7,0)</f>
        <v>#N/A</v>
      </c>
      <c r="D197" s="240" t="e">
        <f aca="false">VLOOKUP($A197,[5]CurveFetch!$D$8:$R$1000,5,0)</f>
        <v>#N/A</v>
      </c>
      <c r="E197" s="240" t="e">
        <f aca="false">VLOOKUP($A197,[5]CurveFetch!$D$8:$R$1000,4,0)</f>
        <v>#N/A</v>
      </c>
      <c r="F197" s="240" t="e">
        <f aca="false">VLOOKUP($A197,[5]CurveFetch!$D$8:$R$1000,15,0)</f>
        <v>#N/A</v>
      </c>
      <c r="G197" s="240" t="e">
        <f aca="false">VLOOKUP($A197,[5]CurveFetch!$D$8:$R$1000,3,0)</f>
        <v>#N/A</v>
      </c>
      <c r="H197" s="240" t="e">
        <f aca="false">VLOOKUP($A197,[5]CurveFetch!$D$8:$R$1000,9,0)</f>
        <v>#N/A</v>
      </c>
      <c r="I197" s="240" t="e">
        <f aca="false">VLOOKUP($A197,[5]CurveFetch!$D$8:$R$1000,11,0)</f>
        <v>#N/A</v>
      </c>
      <c r="J197" s="240" t="e">
        <f aca="false">VLOOKUP($A197,[5]CurveFetch!$D$8:$R$1000,8,0)</f>
        <v>#N/A</v>
      </c>
      <c r="K197" s="240" t="e">
        <f aca="false">C197-J197</f>
        <v>#N/A</v>
      </c>
      <c r="L197" s="240" t="e">
        <f aca="false">C197-F197</f>
        <v>#N/A</v>
      </c>
      <c r="M197" s="240" t="e">
        <f aca="false">($B197+$C197)*$M$1</f>
        <v>#N/A</v>
      </c>
      <c r="N197" s="69" t="n">
        <f aca="false">DATE(YEAR(N196),MONTH(N196)+1,1)</f>
        <v>51836</v>
      </c>
      <c r="O197" s="240" t="e">
        <f aca="false">VLOOKUP($A197,[5]CurveFetch!$D$8:$V$1000,16,0)</f>
        <v>#N/A</v>
      </c>
      <c r="P197" s="241" t="e">
        <f aca="false">O197/2</f>
        <v>#N/A</v>
      </c>
      <c r="Q197" s="240" t="e">
        <f aca="false">VLOOKUP($A197,[5]CurveFetch!$D$8:$V$1000,16,0)</f>
        <v>#N/A</v>
      </c>
      <c r="R197" s="241" t="e">
        <f aca="false">Q197/2</f>
        <v>#N/A</v>
      </c>
      <c r="S197" s="240" t="e">
        <f aca="false">VLOOKUP($A197,[5]CurveFetch!$D$8:$V$1000,16,0)</f>
        <v>#N/A</v>
      </c>
      <c r="T197" s="241" t="e">
        <f aca="false">S197/2</f>
        <v>#N/A</v>
      </c>
    </row>
    <row r="198" customFormat="false" ht="11.25" hidden="false" customHeight="false" outlineLevel="0" collapsed="false">
      <c r="A198" s="69" t="n">
        <f aca="false">DATE(YEAR(A197),MONTH(A197)+1,1)</f>
        <v>51867</v>
      </c>
      <c r="B198" s="240" t="e">
        <f aca="false">VLOOKUP($A198,[5]CurveFetch!$D$8:$R$1000,2,0)</f>
        <v>#N/A</v>
      </c>
      <c r="C198" s="240" t="e">
        <f aca="false">VLOOKUP($A198,[5]CurveFetch!$D$8:$R$1000,7,0)</f>
        <v>#N/A</v>
      </c>
      <c r="D198" s="240" t="e">
        <f aca="false">VLOOKUP($A198,[5]CurveFetch!$D$8:$R$1000,5,0)</f>
        <v>#N/A</v>
      </c>
      <c r="E198" s="240" t="e">
        <f aca="false">VLOOKUP($A198,[5]CurveFetch!$D$8:$R$1000,4,0)</f>
        <v>#N/A</v>
      </c>
      <c r="F198" s="240" t="e">
        <f aca="false">VLOOKUP($A198,[5]CurveFetch!$D$8:$R$1000,15,0)</f>
        <v>#N/A</v>
      </c>
      <c r="G198" s="240" t="e">
        <f aca="false">VLOOKUP($A198,[5]CurveFetch!$D$8:$R$1000,3,0)</f>
        <v>#N/A</v>
      </c>
      <c r="H198" s="240" t="e">
        <f aca="false">VLOOKUP($A198,[5]CurveFetch!$D$8:$R$1000,9,0)</f>
        <v>#N/A</v>
      </c>
      <c r="I198" s="240" t="e">
        <f aca="false">VLOOKUP($A198,[5]CurveFetch!$D$8:$R$1000,11,0)</f>
        <v>#N/A</v>
      </c>
      <c r="J198" s="240" t="e">
        <f aca="false">VLOOKUP($A198,[5]CurveFetch!$D$8:$R$1000,8,0)</f>
        <v>#N/A</v>
      </c>
      <c r="K198" s="240" t="e">
        <f aca="false">C198-J198</f>
        <v>#N/A</v>
      </c>
      <c r="L198" s="240" t="e">
        <f aca="false">C198-F198</f>
        <v>#N/A</v>
      </c>
      <c r="M198" s="240" t="e">
        <f aca="false">($B198+$C198)*$M$1</f>
        <v>#N/A</v>
      </c>
      <c r="N198" s="69" t="n">
        <f aca="false">DATE(YEAR(N197),MONTH(N197)+1,1)</f>
        <v>51867</v>
      </c>
      <c r="O198" s="240" t="e">
        <f aca="false">VLOOKUP($A198,[5]CurveFetch!$D$8:$V$1000,16,0)</f>
        <v>#N/A</v>
      </c>
      <c r="P198" s="241" t="e">
        <f aca="false">O198/2</f>
        <v>#N/A</v>
      </c>
      <c r="Q198" s="240" t="e">
        <f aca="false">VLOOKUP($A198,[5]CurveFetch!$D$8:$V$1000,16,0)</f>
        <v>#N/A</v>
      </c>
      <c r="R198" s="241" t="e">
        <f aca="false">Q198/2</f>
        <v>#N/A</v>
      </c>
      <c r="S198" s="240" t="e">
        <f aca="false">VLOOKUP($A198,[5]CurveFetch!$D$8:$V$1000,16,0)</f>
        <v>#N/A</v>
      </c>
      <c r="T198" s="241" t="e">
        <f aca="false">S198/2</f>
        <v>#N/A</v>
      </c>
    </row>
    <row r="199" customFormat="false" ht="11.25" hidden="false" customHeight="false" outlineLevel="0" collapsed="false">
      <c r="A199" s="69" t="n">
        <f aca="false">DATE(YEAR(A198),MONTH(A198)+1,1)</f>
        <v>51898</v>
      </c>
      <c r="B199" s="240" t="e">
        <f aca="false">VLOOKUP($A199,[5]CurveFetch!$D$8:$R$1000,2,0)</f>
        <v>#N/A</v>
      </c>
      <c r="C199" s="240" t="e">
        <f aca="false">VLOOKUP($A199,[5]CurveFetch!$D$8:$R$1000,7,0)</f>
        <v>#N/A</v>
      </c>
      <c r="D199" s="240" t="e">
        <f aca="false">VLOOKUP($A199,[5]CurveFetch!$D$8:$R$1000,5,0)</f>
        <v>#N/A</v>
      </c>
      <c r="E199" s="240" t="e">
        <f aca="false">VLOOKUP($A199,[5]CurveFetch!$D$8:$R$1000,4,0)</f>
        <v>#N/A</v>
      </c>
      <c r="F199" s="240" t="e">
        <f aca="false">VLOOKUP($A199,[5]CurveFetch!$D$8:$R$1000,15,0)</f>
        <v>#N/A</v>
      </c>
      <c r="G199" s="240" t="e">
        <f aca="false">VLOOKUP($A199,[5]CurveFetch!$D$8:$R$1000,3,0)</f>
        <v>#N/A</v>
      </c>
      <c r="H199" s="240" t="e">
        <f aca="false">VLOOKUP($A199,[5]CurveFetch!$D$8:$R$1000,9,0)</f>
        <v>#N/A</v>
      </c>
      <c r="I199" s="240" t="e">
        <f aca="false">VLOOKUP($A199,[5]CurveFetch!$D$8:$R$1000,11,0)</f>
        <v>#N/A</v>
      </c>
      <c r="J199" s="240" t="e">
        <f aca="false">VLOOKUP($A199,[5]CurveFetch!$D$8:$R$1000,8,0)</f>
        <v>#N/A</v>
      </c>
      <c r="K199" s="240" t="e">
        <f aca="false">C199-J199</f>
        <v>#N/A</v>
      </c>
      <c r="L199" s="240" t="e">
        <f aca="false">C199-F199</f>
        <v>#N/A</v>
      </c>
      <c r="M199" s="240" t="e">
        <f aca="false">($B199+$C199)*$M$1</f>
        <v>#N/A</v>
      </c>
      <c r="N199" s="69" t="n">
        <f aca="false">DATE(YEAR(N198),MONTH(N198)+1,1)</f>
        <v>51898</v>
      </c>
      <c r="O199" s="240" t="e">
        <f aca="false">VLOOKUP($A199,[5]CurveFetch!$D$8:$V$1000,16,0)</f>
        <v>#N/A</v>
      </c>
      <c r="P199" s="241" t="e">
        <f aca="false">O199/2</f>
        <v>#N/A</v>
      </c>
      <c r="Q199" s="240" t="e">
        <f aca="false">VLOOKUP($A199,[5]CurveFetch!$D$8:$V$1000,16,0)</f>
        <v>#N/A</v>
      </c>
      <c r="R199" s="241" t="e">
        <f aca="false">Q199/2</f>
        <v>#N/A</v>
      </c>
      <c r="S199" s="240" t="e">
        <f aca="false">VLOOKUP($A199,[5]CurveFetch!$D$8:$V$1000,16,0)</f>
        <v>#N/A</v>
      </c>
      <c r="T199" s="241" t="e">
        <f aca="false">S199/2</f>
        <v>#N/A</v>
      </c>
    </row>
    <row r="200" customFormat="false" ht="11.25" hidden="false" customHeight="false" outlineLevel="0" collapsed="false">
      <c r="A200" s="69" t="n">
        <f aca="false">DATE(YEAR(A199),MONTH(A199)+1,1)</f>
        <v>51926</v>
      </c>
      <c r="B200" s="240" t="e">
        <f aca="false">VLOOKUP($A200,[5]CurveFetch!$D$8:$R$1000,2,0)</f>
        <v>#N/A</v>
      </c>
      <c r="C200" s="240" t="e">
        <f aca="false">VLOOKUP($A200,[5]CurveFetch!$D$8:$R$1000,7,0)</f>
        <v>#N/A</v>
      </c>
      <c r="D200" s="240" t="e">
        <f aca="false">VLOOKUP($A200,[5]CurveFetch!$D$8:$R$1000,5,0)</f>
        <v>#N/A</v>
      </c>
      <c r="E200" s="240" t="e">
        <f aca="false">VLOOKUP($A200,[5]CurveFetch!$D$8:$R$1000,4,0)</f>
        <v>#N/A</v>
      </c>
      <c r="F200" s="240" t="e">
        <f aca="false">VLOOKUP($A200,[5]CurveFetch!$D$8:$R$1000,15,0)</f>
        <v>#N/A</v>
      </c>
      <c r="G200" s="240" t="e">
        <f aca="false">VLOOKUP($A200,[5]CurveFetch!$D$8:$R$1000,3,0)</f>
        <v>#N/A</v>
      </c>
      <c r="H200" s="240" t="e">
        <f aca="false">VLOOKUP($A200,[5]CurveFetch!$D$8:$R$1000,9,0)</f>
        <v>#N/A</v>
      </c>
      <c r="I200" s="240" t="e">
        <f aca="false">VLOOKUP($A200,[5]CurveFetch!$D$8:$R$1000,11,0)</f>
        <v>#N/A</v>
      </c>
      <c r="J200" s="240" t="e">
        <f aca="false">VLOOKUP($A200,[5]CurveFetch!$D$8:$R$1000,8,0)</f>
        <v>#N/A</v>
      </c>
      <c r="K200" s="240" t="e">
        <f aca="false">C200-J200</f>
        <v>#N/A</v>
      </c>
      <c r="L200" s="240" t="e">
        <f aca="false">C200-F200</f>
        <v>#N/A</v>
      </c>
      <c r="M200" s="240" t="e">
        <f aca="false">($B200+$C200)*$M$1</f>
        <v>#N/A</v>
      </c>
      <c r="N200" s="69" t="n">
        <f aca="false">DATE(YEAR(N199),MONTH(N199)+1,1)</f>
        <v>51926</v>
      </c>
      <c r="O200" s="240" t="e">
        <f aca="false">VLOOKUP($A200,[5]CurveFetch!$D$8:$V$1000,16,0)</f>
        <v>#N/A</v>
      </c>
      <c r="P200" s="241" t="e">
        <f aca="false">O200/2</f>
        <v>#N/A</v>
      </c>
      <c r="Q200" s="240" t="e">
        <f aca="false">VLOOKUP($A200,[5]CurveFetch!$D$8:$V$1000,16,0)</f>
        <v>#N/A</v>
      </c>
      <c r="R200" s="241" t="e">
        <f aca="false">Q200/2</f>
        <v>#N/A</v>
      </c>
      <c r="S200" s="240" t="e">
        <f aca="false">VLOOKUP($A200,[5]CurveFetch!$D$8:$V$1000,16,0)</f>
        <v>#N/A</v>
      </c>
      <c r="T200" s="241" t="e">
        <f aca="false">S200/2</f>
        <v>#N/A</v>
      </c>
    </row>
    <row r="201" customFormat="false" ht="11.25" hidden="false" customHeight="false" outlineLevel="0" collapsed="false">
      <c r="A201" s="69" t="n">
        <f aca="false">DATE(YEAR(A200),MONTH(A200)+1,1)</f>
        <v>51957</v>
      </c>
      <c r="B201" s="240" t="e">
        <f aca="false">VLOOKUP($A201,[5]CurveFetch!$D$8:$R$1000,2,0)</f>
        <v>#N/A</v>
      </c>
      <c r="C201" s="240" t="e">
        <f aca="false">VLOOKUP($A201,[5]CurveFetch!$D$8:$R$1000,7,0)</f>
        <v>#N/A</v>
      </c>
      <c r="D201" s="240" t="e">
        <f aca="false">VLOOKUP($A201,[5]CurveFetch!$D$8:$R$1000,5,0)</f>
        <v>#N/A</v>
      </c>
      <c r="E201" s="240" t="e">
        <f aca="false">VLOOKUP($A201,[5]CurveFetch!$D$8:$R$1000,4,0)</f>
        <v>#N/A</v>
      </c>
      <c r="F201" s="240" t="e">
        <f aca="false">VLOOKUP($A201,[5]CurveFetch!$D$8:$R$1000,15,0)</f>
        <v>#N/A</v>
      </c>
      <c r="G201" s="240" t="e">
        <f aca="false">VLOOKUP($A201,[5]CurveFetch!$D$8:$R$1000,3,0)</f>
        <v>#N/A</v>
      </c>
      <c r="H201" s="240" t="e">
        <f aca="false">VLOOKUP($A201,[5]CurveFetch!$D$8:$R$1000,9,0)</f>
        <v>#N/A</v>
      </c>
      <c r="I201" s="240" t="e">
        <f aca="false">VLOOKUP($A201,[5]CurveFetch!$D$8:$R$1000,11,0)</f>
        <v>#N/A</v>
      </c>
      <c r="J201" s="240" t="e">
        <f aca="false">VLOOKUP($A201,[5]CurveFetch!$D$8:$R$1000,8,0)</f>
        <v>#N/A</v>
      </c>
      <c r="K201" s="240" t="e">
        <f aca="false">C201-J201</f>
        <v>#N/A</v>
      </c>
      <c r="L201" s="240" t="e">
        <f aca="false">C201-F201</f>
        <v>#N/A</v>
      </c>
      <c r="M201" s="240" t="e">
        <f aca="false">($B201+$C201)*$M$1</f>
        <v>#N/A</v>
      </c>
      <c r="N201" s="69" t="n">
        <f aca="false">DATE(YEAR(N200),MONTH(N200)+1,1)</f>
        <v>51957</v>
      </c>
      <c r="O201" s="240" t="e">
        <f aca="false">VLOOKUP($A201,[5]CurveFetch!$D$8:$V$1000,16,0)</f>
        <v>#N/A</v>
      </c>
      <c r="P201" s="241" t="e">
        <f aca="false">O201/2</f>
        <v>#N/A</v>
      </c>
      <c r="Q201" s="240" t="e">
        <f aca="false">VLOOKUP($A201,[5]CurveFetch!$D$8:$V$1000,16,0)</f>
        <v>#N/A</v>
      </c>
      <c r="R201" s="241" t="e">
        <f aca="false">Q201/2</f>
        <v>#N/A</v>
      </c>
      <c r="S201" s="240" t="e">
        <f aca="false">VLOOKUP($A201,[5]CurveFetch!$D$8:$V$1000,16,0)</f>
        <v>#N/A</v>
      </c>
      <c r="T201" s="241" t="e">
        <f aca="false">S201/2</f>
        <v>#N/A</v>
      </c>
    </row>
    <row r="202" customFormat="false" ht="11.25" hidden="false" customHeight="false" outlineLevel="0" collapsed="false">
      <c r="A202" s="69" t="n">
        <f aca="false">DATE(YEAR(A201),MONTH(A201)+1,1)</f>
        <v>51987</v>
      </c>
      <c r="B202" s="240" t="e">
        <f aca="false">VLOOKUP($A202,[5]CurveFetch!$D$8:$R$1000,2,0)</f>
        <v>#N/A</v>
      </c>
      <c r="C202" s="240" t="e">
        <f aca="false">VLOOKUP($A202,[5]CurveFetch!$D$8:$R$1000,7,0)</f>
        <v>#N/A</v>
      </c>
      <c r="D202" s="240" t="e">
        <f aca="false">VLOOKUP($A202,[5]CurveFetch!$D$8:$R$1000,5,0)</f>
        <v>#N/A</v>
      </c>
      <c r="E202" s="240" t="e">
        <f aca="false">VLOOKUP($A202,[5]CurveFetch!$D$8:$R$1000,4,0)</f>
        <v>#N/A</v>
      </c>
      <c r="F202" s="240" t="e">
        <f aca="false">VLOOKUP($A202,[5]CurveFetch!$D$8:$R$1000,15,0)</f>
        <v>#N/A</v>
      </c>
      <c r="G202" s="240" t="e">
        <f aca="false">VLOOKUP($A202,[5]CurveFetch!$D$8:$R$1000,3,0)</f>
        <v>#N/A</v>
      </c>
      <c r="H202" s="240" t="e">
        <f aca="false">VLOOKUP($A202,[5]CurveFetch!$D$8:$R$1000,9,0)</f>
        <v>#N/A</v>
      </c>
      <c r="I202" s="240" t="e">
        <f aca="false">VLOOKUP($A202,[5]CurveFetch!$D$8:$R$1000,11,0)</f>
        <v>#N/A</v>
      </c>
      <c r="J202" s="240" t="e">
        <f aca="false">VLOOKUP($A202,[5]CurveFetch!$D$8:$R$1000,8,0)</f>
        <v>#N/A</v>
      </c>
      <c r="K202" s="240" t="e">
        <f aca="false">C202-J202</f>
        <v>#N/A</v>
      </c>
      <c r="L202" s="240" t="e">
        <f aca="false">C202-F202</f>
        <v>#N/A</v>
      </c>
      <c r="M202" s="240" t="e">
        <f aca="false">($B202+$C202)*$M$1</f>
        <v>#N/A</v>
      </c>
      <c r="N202" s="69" t="n">
        <f aca="false">DATE(YEAR(N201),MONTH(N201)+1,1)</f>
        <v>51987</v>
      </c>
      <c r="O202" s="240" t="e">
        <f aca="false">VLOOKUP($A202,[5]CurveFetch!$D$8:$V$1000,16,0)</f>
        <v>#N/A</v>
      </c>
      <c r="P202" s="241" t="e">
        <f aca="false">O202/2</f>
        <v>#N/A</v>
      </c>
      <c r="Q202" s="240" t="e">
        <f aca="false">VLOOKUP($A202,[5]CurveFetch!$D$8:$V$1000,16,0)</f>
        <v>#N/A</v>
      </c>
      <c r="R202" s="241" t="e">
        <f aca="false">Q202/2</f>
        <v>#N/A</v>
      </c>
      <c r="S202" s="240" t="e">
        <f aca="false">VLOOKUP($A202,[5]CurveFetch!$D$8:$V$1000,16,0)</f>
        <v>#N/A</v>
      </c>
      <c r="T202" s="241" t="e">
        <f aca="false">S202/2</f>
        <v>#N/A</v>
      </c>
    </row>
    <row r="203" customFormat="false" ht="11.25" hidden="false" customHeight="false" outlineLevel="0" collapsed="false">
      <c r="A203" s="69" t="n">
        <f aca="false">DATE(YEAR(A202),MONTH(A202)+1,1)</f>
        <v>52018</v>
      </c>
      <c r="B203" s="240" t="e">
        <f aca="false">VLOOKUP($A203,[5]CurveFetch!$D$8:$R$1000,2,0)</f>
        <v>#N/A</v>
      </c>
      <c r="C203" s="240" t="e">
        <f aca="false">VLOOKUP($A203,[5]CurveFetch!$D$8:$R$1000,7,0)</f>
        <v>#N/A</v>
      </c>
      <c r="D203" s="240" t="e">
        <f aca="false">VLOOKUP($A203,[5]CurveFetch!$D$8:$R$1000,5,0)</f>
        <v>#N/A</v>
      </c>
      <c r="E203" s="240" t="e">
        <f aca="false">VLOOKUP($A203,[5]CurveFetch!$D$8:$R$1000,4,0)</f>
        <v>#N/A</v>
      </c>
      <c r="F203" s="240" t="e">
        <f aca="false">VLOOKUP($A203,[5]CurveFetch!$D$8:$R$1000,15,0)</f>
        <v>#N/A</v>
      </c>
      <c r="G203" s="240" t="e">
        <f aca="false">VLOOKUP($A203,[5]CurveFetch!$D$8:$R$1000,3,0)</f>
        <v>#N/A</v>
      </c>
      <c r="H203" s="240" t="e">
        <f aca="false">VLOOKUP($A203,[5]CurveFetch!$D$8:$R$1000,9,0)</f>
        <v>#N/A</v>
      </c>
      <c r="I203" s="240" t="e">
        <f aca="false">VLOOKUP($A203,[5]CurveFetch!$D$8:$R$1000,11,0)</f>
        <v>#N/A</v>
      </c>
      <c r="J203" s="240" t="e">
        <f aca="false">VLOOKUP($A203,[5]CurveFetch!$D$8:$R$1000,8,0)</f>
        <v>#N/A</v>
      </c>
      <c r="K203" s="240" t="e">
        <f aca="false">C203-J203</f>
        <v>#N/A</v>
      </c>
      <c r="L203" s="240" t="e">
        <f aca="false">C203-F203</f>
        <v>#N/A</v>
      </c>
      <c r="M203" s="240" t="e">
        <f aca="false">($B203+$C203)*$M$1</f>
        <v>#N/A</v>
      </c>
      <c r="N203" s="69" t="n">
        <f aca="false">DATE(YEAR(N202),MONTH(N202)+1,1)</f>
        <v>52018</v>
      </c>
      <c r="O203" s="240" t="e">
        <f aca="false">VLOOKUP($A203,[5]CurveFetch!$D$8:$V$1000,16,0)</f>
        <v>#N/A</v>
      </c>
      <c r="P203" s="241" t="e">
        <f aca="false">O203/2</f>
        <v>#N/A</v>
      </c>
      <c r="Q203" s="240" t="e">
        <f aca="false">VLOOKUP($A203,[5]CurveFetch!$D$8:$V$1000,16,0)</f>
        <v>#N/A</v>
      </c>
      <c r="R203" s="241" t="e">
        <f aca="false">Q203/2</f>
        <v>#N/A</v>
      </c>
      <c r="S203" s="240" t="e">
        <f aca="false">VLOOKUP($A203,[5]CurveFetch!$D$8:$V$1000,16,0)</f>
        <v>#N/A</v>
      </c>
      <c r="T203" s="241" t="e">
        <f aca="false">S203/2</f>
        <v>#N/A</v>
      </c>
    </row>
    <row r="204" customFormat="false" ht="11.25" hidden="false" customHeight="false" outlineLevel="0" collapsed="false">
      <c r="A204" s="69" t="n">
        <f aca="false">DATE(YEAR(A203),MONTH(A203)+1,1)</f>
        <v>52048</v>
      </c>
      <c r="B204" s="240" t="e">
        <f aca="false">VLOOKUP($A204,[5]CurveFetch!$D$8:$R$1000,2,0)</f>
        <v>#N/A</v>
      </c>
      <c r="C204" s="240" t="e">
        <f aca="false">VLOOKUP($A204,[5]CurveFetch!$D$8:$R$1000,7,0)</f>
        <v>#N/A</v>
      </c>
      <c r="D204" s="240" t="e">
        <f aca="false">VLOOKUP($A204,[5]CurveFetch!$D$8:$R$1000,5,0)</f>
        <v>#N/A</v>
      </c>
      <c r="E204" s="240" t="e">
        <f aca="false">VLOOKUP($A204,[5]CurveFetch!$D$8:$R$1000,4,0)</f>
        <v>#N/A</v>
      </c>
      <c r="F204" s="240" t="e">
        <f aca="false">VLOOKUP($A204,[5]CurveFetch!$D$8:$R$1000,15,0)</f>
        <v>#N/A</v>
      </c>
      <c r="G204" s="240" t="e">
        <f aca="false">VLOOKUP($A204,[5]CurveFetch!$D$8:$R$1000,3,0)</f>
        <v>#N/A</v>
      </c>
      <c r="H204" s="240" t="e">
        <f aca="false">VLOOKUP($A204,[5]CurveFetch!$D$8:$R$1000,9,0)</f>
        <v>#N/A</v>
      </c>
      <c r="I204" s="240" t="e">
        <f aca="false">VLOOKUP($A204,[5]CurveFetch!$D$8:$R$1000,11,0)</f>
        <v>#N/A</v>
      </c>
      <c r="J204" s="240" t="e">
        <f aca="false">VLOOKUP($A204,[5]CurveFetch!$D$8:$R$1000,8,0)</f>
        <v>#N/A</v>
      </c>
      <c r="K204" s="240" t="e">
        <f aca="false">C204-J204</f>
        <v>#N/A</v>
      </c>
      <c r="L204" s="240" t="e">
        <f aca="false">C204-F204</f>
        <v>#N/A</v>
      </c>
      <c r="M204" s="240" t="e">
        <f aca="false">($B204+$C204)*$M$1</f>
        <v>#N/A</v>
      </c>
      <c r="N204" s="69" t="n">
        <f aca="false">DATE(YEAR(N203),MONTH(N203)+1,1)</f>
        <v>52048</v>
      </c>
      <c r="O204" s="240" t="e">
        <f aca="false">VLOOKUP($A204,[5]CurveFetch!$D$8:$V$1000,16,0)</f>
        <v>#N/A</v>
      </c>
      <c r="P204" s="241" t="e">
        <f aca="false">O204/2</f>
        <v>#N/A</v>
      </c>
      <c r="Q204" s="240" t="e">
        <f aca="false">VLOOKUP($A204,[5]CurveFetch!$D$8:$V$1000,16,0)</f>
        <v>#N/A</v>
      </c>
      <c r="R204" s="241" t="e">
        <f aca="false">Q204/2</f>
        <v>#N/A</v>
      </c>
      <c r="S204" s="240" t="e">
        <f aca="false">VLOOKUP($A204,[5]CurveFetch!$D$8:$V$1000,16,0)</f>
        <v>#N/A</v>
      </c>
      <c r="T204" s="241" t="e">
        <f aca="false">S204/2</f>
        <v>#N/A</v>
      </c>
    </row>
    <row r="205" customFormat="false" ht="11.25" hidden="false" customHeight="false" outlineLevel="0" collapsed="false">
      <c r="A205" s="69" t="n">
        <f aca="false">DATE(YEAR(A204),MONTH(A204)+1,1)</f>
        <v>52079</v>
      </c>
      <c r="B205" s="240" t="e">
        <f aca="false">VLOOKUP($A205,[5]CurveFetch!$D$8:$R$1000,2,0)</f>
        <v>#N/A</v>
      </c>
      <c r="C205" s="240" t="e">
        <f aca="false">VLOOKUP($A205,[5]CurveFetch!$D$8:$R$1000,7,0)</f>
        <v>#N/A</v>
      </c>
      <c r="D205" s="240" t="e">
        <f aca="false">VLOOKUP($A205,[5]CurveFetch!$D$8:$R$1000,5,0)</f>
        <v>#N/A</v>
      </c>
      <c r="E205" s="240" t="e">
        <f aca="false">VLOOKUP($A205,[5]CurveFetch!$D$8:$R$1000,4,0)</f>
        <v>#N/A</v>
      </c>
      <c r="F205" s="240" t="e">
        <f aca="false">VLOOKUP($A205,[5]CurveFetch!$D$8:$R$1000,15,0)</f>
        <v>#N/A</v>
      </c>
      <c r="G205" s="240" t="e">
        <f aca="false">VLOOKUP($A205,[5]CurveFetch!$D$8:$R$1000,3,0)</f>
        <v>#N/A</v>
      </c>
      <c r="H205" s="240" t="e">
        <f aca="false">VLOOKUP($A205,[5]CurveFetch!$D$8:$R$1000,9,0)</f>
        <v>#N/A</v>
      </c>
      <c r="I205" s="240" t="e">
        <f aca="false">VLOOKUP($A205,[5]CurveFetch!$D$8:$R$1000,11,0)</f>
        <v>#N/A</v>
      </c>
      <c r="J205" s="240" t="e">
        <f aca="false">VLOOKUP($A205,[5]CurveFetch!$D$8:$R$1000,8,0)</f>
        <v>#N/A</v>
      </c>
      <c r="K205" s="240" t="e">
        <f aca="false">C205-J205</f>
        <v>#N/A</v>
      </c>
      <c r="L205" s="240" t="e">
        <f aca="false">C205-F205</f>
        <v>#N/A</v>
      </c>
      <c r="M205" s="240" t="e">
        <f aca="false">($B205+$C205)*$M$1</f>
        <v>#N/A</v>
      </c>
      <c r="N205" s="69" t="n">
        <f aca="false">DATE(YEAR(N204),MONTH(N204)+1,1)</f>
        <v>52079</v>
      </c>
      <c r="O205" s="240" t="e">
        <f aca="false">VLOOKUP($A205,[5]CurveFetch!$D$8:$V$1000,16,0)</f>
        <v>#N/A</v>
      </c>
      <c r="P205" s="241" t="e">
        <f aca="false">O205/2</f>
        <v>#N/A</v>
      </c>
      <c r="Q205" s="240" t="e">
        <f aca="false">VLOOKUP($A205,[5]CurveFetch!$D$8:$V$1000,16,0)</f>
        <v>#N/A</v>
      </c>
      <c r="R205" s="241" t="e">
        <f aca="false">Q205/2</f>
        <v>#N/A</v>
      </c>
      <c r="S205" s="240" t="e">
        <f aca="false">VLOOKUP($A205,[5]CurveFetch!$D$8:$V$1000,16,0)</f>
        <v>#N/A</v>
      </c>
      <c r="T205" s="241" t="e">
        <f aca="false">S205/2</f>
        <v>#N/A</v>
      </c>
    </row>
    <row r="206" customFormat="false" ht="11.25" hidden="false" customHeight="false" outlineLevel="0" collapsed="false">
      <c r="A206" s="69" t="n">
        <f aca="false">DATE(YEAR(A205),MONTH(A205)+1,1)</f>
        <v>52110</v>
      </c>
      <c r="B206" s="240" t="e">
        <f aca="false">VLOOKUP($A206,[5]CurveFetch!$D$8:$R$1000,2,0)</f>
        <v>#N/A</v>
      </c>
      <c r="C206" s="240" t="e">
        <f aca="false">VLOOKUP($A206,[5]CurveFetch!$D$8:$R$1000,7,0)</f>
        <v>#N/A</v>
      </c>
      <c r="D206" s="240" t="e">
        <f aca="false">VLOOKUP($A206,[5]CurveFetch!$D$8:$R$1000,5,0)</f>
        <v>#N/A</v>
      </c>
      <c r="E206" s="240" t="e">
        <f aca="false">VLOOKUP($A206,[5]CurveFetch!$D$8:$R$1000,4,0)</f>
        <v>#N/A</v>
      </c>
      <c r="F206" s="240" t="e">
        <f aca="false">VLOOKUP($A206,[5]CurveFetch!$D$8:$R$1000,15,0)</f>
        <v>#N/A</v>
      </c>
      <c r="G206" s="240" t="e">
        <f aca="false">VLOOKUP($A206,[5]CurveFetch!$D$8:$R$1000,3,0)</f>
        <v>#N/A</v>
      </c>
      <c r="H206" s="240" t="e">
        <f aca="false">VLOOKUP($A206,[5]CurveFetch!$D$8:$R$1000,9,0)</f>
        <v>#N/A</v>
      </c>
      <c r="I206" s="240" t="e">
        <f aca="false">VLOOKUP($A206,[5]CurveFetch!$D$8:$R$1000,11,0)</f>
        <v>#N/A</v>
      </c>
      <c r="J206" s="240" t="e">
        <f aca="false">VLOOKUP($A206,[5]CurveFetch!$D$8:$R$1000,8,0)</f>
        <v>#N/A</v>
      </c>
      <c r="K206" s="240" t="e">
        <f aca="false">C206-J206</f>
        <v>#N/A</v>
      </c>
      <c r="L206" s="240" t="e">
        <f aca="false">C206-F206</f>
        <v>#N/A</v>
      </c>
      <c r="M206" s="240" t="e">
        <f aca="false">($B206+$C206)*$M$1</f>
        <v>#N/A</v>
      </c>
      <c r="N206" s="69" t="n">
        <f aca="false">DATE(YEAR(N205),MONTH(N205)+1,1)</f>
        <v>52110</v>
      </c>
      <c r="O206" s="240" t="e">
        <f aca="false">VLOOKUP($A206,[5]CurveFetch!$D$8:$V$1000,16,0)</f>
        <v>#N/A</v>
      </c>
      <c r="P206" s="241" t="e">
        <f aca="false">O206/2</f>
        <v>#N/A</v>
      </c>
      <c r="Q206" s="240" t="e">
        <f aca="false">VLOOKUP($A206,[5]CurveFetch!$D$8:$V$1000,16,0)</f>
        <v>#N/A</v>
      </c>
      <c r="R206" s="241" t="e">
        <f aca="false">Q206/2</f>
        <v>#N/A</v>
      </c>
      <c r="S206" s="240" t="e">
        <f aca="false">VLOOKUP($A206,[5]CurveFetch!$D$8:$V$1000,16,0)</f>
        <v>#N/A</v>
      </c>
      <c r="T206" s="241" t="e">
        <f aca="false">S206/2</f>
        <v>#N/A</v>
      </c>
    </row>
    <row r="207" customFormat="false" ht="11.25" hidden="false" customHeight="false" outlineLevel="0" collapsed="false">
      <c r="A207" s="69" t="n">
        <f aca="false">DATE(YEAR(A206),MONTH(A206)+1,1)</f>
        <v>52140</v>
      </c>
      <c r="B207" s="240" t="e">
        <f aca="false">VLOOKUP($A207,[5]CurveFetch!$D$8:$R$1000,2,0)</f>
        <v>#N/A</v>
      </c>
      <c r="C207" s="240" t="e">
        <f aca="false">VLOOKUP($A207,[5]CurveFetch!$D$8:$R$1000,7,0)</f>
        <v>#N/A</v>
      </c>
      <c r="D207" s="240" t="e">
        <f aca="false">VLOOKUP($A207,[5]CurveFetch!$D$8:$R$1000,5,0)</f>
        <v>#N/A</v>
      </c>
      <c r="E207" s="240" t="e">
        <f aca="false">VLOOKUP($A207,[5]CurveFetch!$D$8:$R$1000,4,0)</f>
        <v>#N/A</v>
      </c>
      <c r="F207" s="240" t="e">
        <f aca="false">VLOOKUP($A207,[5]CurveFetch!$D$8:$R$1000,15,0)</f>
        <v>#N/A</v>
      </c>
      <c r="G207" s="240" t="e">
        <f aca="false">VLOOKUP($A207,[5]CurveFetch!$D$8:$R$1000,3,0)</f>
        <v>#N/A</v>
      </c>
      <c r="H207" s="240" t="e">
        <f aca="false">VLOOKUP($A207,[5]CurveFetch!$D$8:$R$1000,9,0)</f>
        <v>#N/A</v>
      </c>
      <c r="I207" s="240" t="e">
        <f aca="false">VLOOKUP($A207,[5]CurveFetch!$D$8:$R$1000,11,0)</f>
        <v>#N/A</v>
      </c>
      <c r="J207" s="240" t="e">
        <f aca="false">VLOOKUP($A207,[5]CurveFetch!$D$8:$R$1000,8,0)</f>
        <v>#N/A</v>
      </c>
      <c r="K207" s="240" t="e">
        <f aca="false">C207-J207</f>
        <v>#N/A</v>
      </c>
      <c r="L207" s="240" t="e">
        <f aca="false">C207-F207</f>
        <v>#N/A</v>
      </c>
      <c r="M207" s="240" t="e">
        <f aca="false">($B207+$C207)*$M$1</f>
        <v>#N/A</v>
      </c>
      <c r="N207" s="69" t="n">
        <f aca="false">DATE(YEAR(N206),MONTH(N206)+1,1)</f>
        <v>52140</v>
      </c>
      <c r="O207" s="240" t="e">
        <f aca="false">VLOOKUP($A207,[5]CurveFetch!$D$8:$V$1000,16,0)</f>
        <v>#N/A</v>
      </c>
      <c r="P207" s="241" t="e">
        <f aca="false">O207/2</f>
        <v>#N/A</v>
      </c>
      <c r="Q207" s="240" t="e">
        <f aca="false">VLOOKUP($A207,[5]CurveFetch!$D$8:$V$1000,16,0)</f>
        <v>#N/A</v>
      </c>
      <c r="R207" s="241" t="e">
        <f aca="false">Q207/2</f>
        <v>#N/A</v>
      </c>
      <c r="S207" s="240" t="e">
        <f aca="false">VLOOKUP($A207,[5]CurveFetch!$D$8:$V$1000,16,0)</f>
        <v>#N/A</v>
      </c>
      <c r="T207" s="241" t="e">
        <f aca="false">S207/2</f>
        <v>#N/A</v>
      </c>
    </row>
    <row r="208" customFormat="false" ht="11.25" hidden="false" customHeight="false" outlineLevel="0" collapsed="false">
      <c r="A208" s="69" t="n">
        <f aca="false">DATE(YEAR(A207),MONTH(A207)+1,1)</f>
        <v>52171</v>
      </c>
      <c r="B208" s="240" t="e">
        <f aca="false">VLOOKUP($A208,[5]CurveFetch!$D$8:$R$1000,2,0)</f>
        <v>#N/A</v>
      </c>
      <c r="C208" s="240" t="e">
        <f aca="false">VLOOKUP($A208,[5]CurveFetch!$D$8:$R$1000,7,0)</f>
        <v>#N/A</v>
      </c>
      <c r="D208" s="240" t="e">
        <f aca="false">VLOOKUP($A208,[5]CurveFetch!$D$8:$R$1000,5,0)</f>
        <v>#N/A</v>
      </c>
      <c r="E208" s="240" t="e">
        <f aca="false">VLOOKUP($A208,[5]CurveFetch!$D$8:$R$1000,4,0)</f>
        <v>#N/A</v>
      </c>
      <c r="F208" s="240" t="e">
        <f aca="false">VLOOKUP($A208,[5]CurveFetch!$D$8:$R$1000,15,0)</f>
        <v>#N/A</v>
      </c>
      <c r="G208" s="240" t="e">
        <f aca="false">VLOOKUP($A208,[5]CurveFetch!$D$8:$R$1000,3,0)</f>
        <v>#N/A</v>
      </c>
      <c r="H208" s="240" t="e">
        <f aca="false">VLOOKUP($A208,[5]CurveFetch!$D$8:$R$1000,9,0)</f>
        <v>#N/A</v>
      </c>
      <c r="I208" s="240" t="e">
        <f aca="false">VLOOKUP($A208,[5]CurveFetch!$D$8:$R$1000,11,0)</f>
        <v>#N/A</v>
      </c>
      <c r="J208" s="240" t="e">
        <f aca="false">VLOOKUP($A208,[5]CurveFetch!$D$8:$R$1000,8,0)</f>
        <v>#N/A</v>
      </c>
      <c r="K208" s="240" t="e">
        <f aca="false">C208-J208</f>
        <v>#N/A</v>
      </c>
      <c r="L208" s="240" t="e">
        <f aca="false">C208-F208</f>
        <v>#N/A</v>
      </c>
      <c r="M208" s="240" t="e">
        <f aca="false">($B208+$C208)*$M$1</f>
        <v>#N/A</v>
      </c>
      <c r="N208" s="69" t="n">
        <f aca="false">DATE(YEAR(N207),MONTH(N207)+1,1)</f>
        <v>52171</v>
      </c>
      <c r="O208" s="240" t="e">
        <f aca="false">VLOOKUP($A208,[5]CurveFetch!$D$8:$V$1000,16,0)</f>
        <v>#N/A</v>
      </c>
      <c r="P208" s="241" t="e">
        <f aca="false">O208/2</f>
        <v>#N/A</v>
      </c>
      <c r="Q208" s="240" t="e">
        <f aca="false">VLOOKUP($A208,[5]CurveFetch!$D$8:$V$1000,16,0)</f>
        <v>#N/A</v>
      </c>
      <c r="R208" s="241" t="e">
        <f aca="false">Q208/2</f>
        <v>#N/A</v>
      </c>
      <c r="S208" s="240" t="e">
        <f aca="false">VLOOKUP($A208,[5]CurveFetch!$D$8:$V$1000,16,0)</f>
        <v>#N/A</v>
      </c>
      <c r="T208" s="241" t="e">
        <f aca="false">S208/2</f>
        <v>#N/A</v>
      </c>
    </row>
    <row r="209" customFormat="false" ht="11.25" hidden="false" customHeight="false" outlineLevel="0" collapsed="false">
      <c r="A209" s="69" t="n">
        <f aca="false">DATE(YEAR(A208),MONTH(A208)+1,1)</f>
        <v>52201</v>
      </c>
      <c r="B209" s="240" t="e">
        <f aca="false">VLOOKUP($A209,[5]CurveFetch!$D$8:$R$1000,2,0)</f>
        <v>#N/A</v>
      </c>
      <c r="C209" s="240" t="e">
        <f aca="false">VLOOKUP($A209,[5]CurveFetch!$D$8:$R$1000,7,0)</f>
        <v>#N/A</v>
      </c>
      <c r="D209" s="240" t="e">
        <f aca="false">VLOOKUP($A209,[5]CurveFetch!$D$8:$R$1000,5,0)</f>
        <v>#N/A</v>
      </c>
      <c r="E209" s="240" t="e">
        <f aca="false">VLOOKUP($A209,[5]CurveFetch!$D$8:$R$1000,4,0)</f>
        <v>#N/A</v>
      </c>
      <c r="F209" s="240" t="e">
        <f aca="false">VLOOKUP($A209,[5]CurveFetch!$D$8:$R$1000,15,0)</f>
        <v>#N/A</v>
      </c>
      <c r="G209" s="240" t="e">
        <f aca="false">VLOOKUP($A209,[5]CurveFetch!$D$8:$R$1000,3,0)</f>
        <v>#N/A</v>
      </c>
      <c r="H209" s="240" t="e">
        <f aca="false">VLOOKUP($A209,[5]CurveFetch!$D$8:$R$1000,9,0)</f>
        <v>#N/A</v>
      </c>
      <c r="I209" s="240" t="e">
        <f aca="false">VLOOKUP($A209,[5]CurveFetch!$D$8:$R$1000,11,0)</f>
        <v>#N/A</v>
      </c>
      <c r="J209" s="240" t="e">
        <f aca="false">VLOOKUP($A209,[5]CurveFetch!$D$8:$R$1000,8,0)</f>
        <v>#N/A</v>
      </c>
      <c r="K209" s="240" t="e">
        <f aca="false">C209-J209</f>
        <v>#N/A</v>
      </c>
      <c r="L209" s="240" t="e">
        <f aca="false">C209-F209</f>
        <v>#N/A</v>
      </c>
      <c r="M209" s="240" t="e">
        <f aca="false">($B209+$C209)*$M$1</f>
        <v>#N/A</v>
      </c>
      <c r="N209" s="69" t="n">
        <f aca="false">DATE(YEAR(N208),MONTH(N208)+1,1)</f>
        <v>52201</v>
      </c>
      <c r="O209" s="240" t="e">
        <f aca="false">VLOOKUP($A209,[5]CurveFetch!$D$8:$V$1000,16,0)</f>
        <v>#N/A</v>
      </c>
      <c r="P209" s="241" t="e">
        <f aca="false">O209/2</f>
        <v>#N/A</v>
      </c>
      <c r="Q209" s="240" t="e">
        <f aca="false">VLOOKUP($A209,[5]CurveFetch!$D$8:$V$1000,16,0)</f>
        <v>#N/A</v>
      </c>
      <c r="R209" s="241" t="e">
        <f aca="false">Q209/2</f>
        <v>#N/A</v>
      </c>
      <c r="S209" s="240" t="e">
        <f aca="false">VLOOKUP($A209,[5]CurveFetch!$D$8:$V$1000,16,0)</f>
        <v>#N/A</v>
      </c>
      <c r="T209" s="241" t="e">
        <f aca="false">S209/2</f>
        <v>#N/A</v>
      </c>
    </row>
    <row r="210" customFormat="false" ht="11.25" hidden="false" customHeight="false" outlineLevel="0" collapsed="false">
      <c r="A210" s="69" t="n">
        <f aca="false">DATE(YEAR(A209),MONTH(A209)+1,1)</f>
        <v>52232</v>
      </c>
      <c r="B210" s="240" t="e">
        <f aca="false">VLOOKUP($A210,[5]CurveFetch!$D$8:$R$1000,2,0)</f>
        <v>#N/A</v>
      </c>
      <c r="C210" s="240" t="e">
        <f aca="false">VLOOKUP($A210,[5]CurveFetch!$D$8:$R$1000,7,0)</f>
        <v>#N/A</v>
      </c>
      <c r="D210" s="240" t="e">
        <f aca="false">VLOOKUP($A210,[5]CurveFetch!$D$8:$R$1000,5,0)</f>
        <v>#N/A</v>
      </c>
      <c r="E210" s="240" t="e">
        <f aca="false">VLOOKUP($A210,[5]CurveFetch!$D$8:$R$1000,4,0)</f>
        <v>#N/A</v>
      </c>
      <c r="F210" s="240" t="e">
        <f aca="false">VLOOKUP($A210,[5]CurveFetch!$D$8:$R$1000,15,0)</f>
        <v>#N/A</v>
      </c>
      <c r="G210" s="240" t="e">
        <f aca="false">VLOOKUP($A210,[5]CurveFetch!$D$8:$R$1000,3,0)</f>
        <v>#N/A</v>
      </c>
      <c r="H210" s="240" t="e">
        <f aca="false">VLOOKUP($A210,[5]CurveFetch!$D$8:$R$1000,9,0)</f>
        <v>#N/A</v>
      </c>
      <c r="I210" s="240" t="e">
        <f aca="false">VLOOKUP($A210,[5]CurveFetch!$D$8:$R$1000,11,0)</f>
        <v>#N/A</v>
      </c>
      <c r="J210" s="240" t="e">
        <f aca="false">VLOOKUP($A210,[5]CurveFetch!$D$8:$R$1000,8,0)</f>
        <v>#N/A</v>
      </c>
      <c r="K210" s="240" t="e">
        <f aca="false">C210-J210</f>
        <v>#N/A</v>
      </c>
      <c r="L210" s="240" t="e">
        <f aca="false">C210-F210</f>
        <v>#N/A</v>
      </c>
      <c r="M210" s="240" t="e">
        <f aca="false">($B210+$C210)*$M$1</f>
        <v>#N/A</v>
      </c>
      <c r="N210" s="69" t="n">
        <f aca="false">DATE(YEAR(N209),MONTH(N209)+1,1)</f>
        <v>52232</v>
      </c>
      <c r="O210" s="240" t="e">
        <f aca="false">VLOOKUP($A210,[5]CurveFetch!$D$8:$V$1000,16,0)</f>
        <v>#N/A</v>
      </c>
      <c r="P210" s="241" t="e">
        <f aca="false">O210/2</f>
        <v>#N/A</v>
      </c>
      <c r="Q210" s="240" t="e">
        <f aca="false">VLOOKUP($A210,[5]CurveFetch!$D$8:$V$1000,16,0)</f>
        <v>#N/A</v>
      </c>
      <c r="R210" s="241" t="e">
        <f aca="false">Q210/2</f>
        <v>#N/A</v>
      </c>
      <c r="S210" s="240" t="e">
        <f aca="false">VLOOKUP($A210,[5]CurveFetch!$D$8:$V$1000,16,0)</f>
        <v>#N/A</v>
      </c>
      <c r="T210" s="241" t="e">
        <f aca="false">S210/2</f>
        <v>#N/A</v>
      </c>
    </row>
    <row r="211" customFormat="false" ht="11.25" hidden="false" customHeight="false" outlineLevel="0" collapsed="false">
      <c r="A211" s="69" t="n">
        <f aca="false">DATE(YEAR(A210),MONTH(A210)+1,1)</f>
        <v>52263</v>
      </c>
      <c r="B211" s="240" t="e">
        <f aca="false">VLOOKUP($A211,[5]CurveFetch!$D$8:$R$1000,2,0)</f>
        <v>#N/A</v>
      </c>
      <c r="C211" s="240" t="e">
        <f aca="false">VLOOKUP($A211,[5]CurveFetch!$D$8:$R$1000,7,0)</f>
        <v>#N/A</v>
      </c>
      <c r="D211" s="240" t="e">
        <f aca="false">VLOOKUP($A211,[5]CurveFetch!$D$8:$R$1000,5,0)</f>
        <v>#N/A</v>
      </c>
      <c r="E211" s="240" t="e">
        <f aca="false">VLOOKUP($A211,[5]CurveFetch!$D$8:$R$1000,4,0)</f>
        <v>#N/A</v>
      </c>
      <c r="F211" s="240" t="e">
        <f aca="false">VLOOKUP($A211,[5]CurveFetch!$D$8:$R$1000,15,0)</f>
        <v>#N/A</v>
      </c>
      <c r="G211" s="240" t="e">
        <f aca="false">VLOOKUP($A211,[5]CurveFetch!$D$8:$R$1000,3,0)</f>
        <v>#N/A</v>
      </c>
      <c r="H211" s="240" t="e">
        <f aca="false">VLOOKUP($A211,[5]CurveFetch!$D$8:$R$1000,9,0)</f>
        <v>#N/A</v>
      </c>
      <c r="I211" s="240" t="e">
        <f aca="false">VLOOKUP($A211,[5]CurveFetch!$D$8:$R$1000,11,0)</f>
        <v>#N/A</v>
      </c>
      <c r="J211" s="240" t="e">
        <f aca="false">VLOOKUP($A211,[5]CurveFetch!$D$8:$R$1000,8,0)</f>
        <v>#N/A</v>
      </c>
      <c r="K211" s="240" t="e">
        <f aca="false">C211-J211</f>
        <v>#N/A</v>
      </c>
      <c r="L211" s="240" t="e">
        <f aca="false">C211-F211</f>
        <v>#N/A</v>
      </c>
      <c r="M211" s="240" t="e">
        <f aca="false">($B211+$C211)*$M$1</f>
        <v>#N/A</v>
      </c>
      <c r="N211" s="69" t="n">
        <f aca="false">DATE(YEAR(N210),MONTH(N210)+1,1)</f>
        <v>52263</v>
      </c>
      <c r="O211" s="240" t="e">
        <f aca="false">VLOOKUP($A211,[5]CurveFetch!$D$8:$V$1000,16,0)</f>
        <v>#N/A</v>
      </c>
      <c r="P211" s="241" t="e">
        <f aca="false">O211/2</f>
        <v>#N/A</v>
      </c>
      <c r="Q211" s="240" t="e">
        <f aca="false">VLOOKUP($A211,[5]CurveFetch!$D$8:$V$1000,16,0)</f>
        <v>#N/A</v>
      </c>
      <c r="R211" s="241" t="e">
        <f aca="false">Q211/2</f>
        <v>#N/A</v>
      </c>
      <c r="S211" s="240" t="e">
        <f aca="false">VLOOKUP($A211,[5]CurveFetch!$D$8:$V$1000,16,0)</f>
        <v>#N/A</v>
      </c>
      <c r="T211" s="241" t="e">
        <f aca="false">S211/2</f>
        <v>#N/A</v>
      </c>
    </row>
    <row r="212" customFormat="false" ht="11.25" hidden="false" customHeight="false" outlineLevel="0" collapsed="false">
      <c r="A212" s="69" t="n">
        <f aca="false">DATE(YEAR(A211),MONTH(A211)+1,1)</f>
        <v>52291</v>
      </c>
      <c r="B212" s="240" t="e">
        <f aca="false">VLOOKUP($A212,[5]CurveFetch!$D$8:$R$1000,2,0)</f>
        <v>#N/A</v>
      </c>
      <c r="C212" s="240" t="e">
        <f aca="false">VLOOKUP($A212,[5]CurveFetch!$D$8:$R$1000,7,0)</f>
        <v>#N/A</v>
      </c>
      <c r="D212" s="240" t="e">
        <f aca="false">VLOOKUP($A212,[5]CurveFetch!$D$8:$R$1000,5,0)</f>
        <v>#N/A</v>
      </c>
      <c r="E212" s="240" t="e">
        <f aca="false">VLOOKUP($A212,[5]CurveFetch!$D$8:$R$1000,4,0)</f>
        <v>#N/A</v>
      </c>
      <c r="F212" s="240" t="e">
        <f aca="false">VLOOKUP($A212,[5]CurveFetch!$D$8:$R$1000,15,0)</f>
        <v>#N/A</v>
      </c>
      <c r="G212" s="240" t="e">
        <f aca="false">VLOOKUP($A212,[5]CurveFetch!$D$8:$R$1000,3,0)</f>
        <v>#N/A</v>
      </c>
      <c r="H212" s="240" t="e">
        <f aca="false">VLOOKUP($A212,[5]CurveFetch!$D$8:$R$1000,9,0)</f>
        <v>#N/A</v>
      </c>
      <c r="I212" s="240" t="e">
        <f aca="false">VLOOKUP($A212,[5]CurveFetch!$D$8:$R$1000,11,0)</f>
        <v>#N/A</v>
      </c>
      <c r="J212" s="240" t="e">
        <f aca="false">VLOOKUP($A212,[5]CurveFetch!$D$8:$R$1000,8,0)</f>
        <v>#N/A</v>
      </c>
      <c r="K212" s="240" t="e">
        <f aca="false">C212-J212</f>
        <v>#N/A</v>
      </c>
      <c r="L212" s="240" t="e">
        <f aca="false">C212-F212</f>
        <v>#N/A</v>
      </c>
      <c r="M212" s="240" t="e">
        <f aca="false">($B212+$C212)*$M$1</f>
        <v>#N/A</v>
      </c>
      <c r="N212" s="69" t="n">
        <f aca="false">DATE(YEAR(N211),MONTH(N211)+1,1)</f>
        <v>52291</v>
      </c>
      <c r="O212" s="240" t="e">
        <f aca="false">VLOOKUP($A212,[5]CurveFetch!$D$8:$V$1000,16,0)</f>
        <v>#N/A</v>
      </c>
      <c r="P212" s="241" t="e">
        <f aca="false">O212/2</f>
        <v>#N/A</v>
      </c>
      <c r="Q212" s="240" t="e">
        <f aca="false">VLOOKUP($A212,[5]CurveFetch!$D$8:$V$1000,16,0)</f>
        <v>#N/A</v>
      </c>
      <c r="R212" s="241" t="e">
        <f aca="false">Q212/2</f>
        <v>#N/A</v>
      </c>
      <c r="S212" s="240" t="e">
        <f aca="false">VLOOKUP($A212,[5]CurveFetch!$D$8:$V$1000,16,0)</f>
        <v>#N/A</v>
      </c>
      <c r="T212" s="241" t="e">
        <f aca="false">S212/2</f>
        <v>#N/A</v>
      </c>
    </row>
    <row r="213" customFormat="false" ht="11.25" hidden="false" customHeight="false" outlineLevel="0" collapsed="false">
      <c r="A213" s="69" t="n">
        <f aca="false">DATE(YEAR(A212),MONTH(A212)+1,1)</f>
        <v>52322</v>
      </c>
      <c r="B213" s="240" t="e">
        <f aca="false">VLOOKUP($A213,[5]CurveFetch!$D$8:$R$1000,2,0)</f>
        <v>#N/A</v>
      </c>
      <c r="C213" s="240" t="e">
        <f aca="false">VLOOKUP($A213,[5]CurveFetch!$D$8:$R$1000,7,0)</f>
        <v>#N/A</v>
      </c>
      <c r="D213" s="240" t="e">
        <f aca="false">VLOOKUP($A213,[5]CurveFetch!$D$8:$R$1000,5,0)</f>
        <v>#N/A</v>
      </c>
      <c r="E213" s="240" t="e">
        <f aca="false">VLOOKUP($A213,[5]CurveFetch!$D$8:$R$1000,4,0)</f>
        <v>#N/A</v>
      </c>
      <c r="F213" s="240" t="e">
        <f aca="false">VLOOKUP($A213,[5]CurveFetch!$D$8:$R$1000,15,0)</f>
        <v>#N/A</v>
      </c>
      <c r="G213" s="240" t="e">
        <f aca="false">VLOOKUP($A213,[5]CurveFetch!$D$8:$R$1000,3,0)</f>
        <v>#N/A</v>
      </c>
      <c r="H213" s="240" t="e">
        <f aca="false">VLOOKUP($A213,[5]CurveFetch!$D$8:$R$1000,9,0)</f>
        <v>#N/A</v>
      </c>
      <c r="I213" s="240" t="e">
        <f aca="false">VLOOKUP($A213,[5]CurveFetch!$D$8:$R$1000,11,0)</f>
        <v>#N/A</v>
      </c>
      <c r="J213" s="240" t="e">
        <f aca="false">VLOOKUP($A213,[5]CurveFetch!$D$8:$R$1000,8,0)</f>
        <v>#N/A</v>
      </c>
      <c r="K213" s="240" t="e">
        <f aca="false">C213-J213</f>
        <v>#N/A</v>
      </c>
      <c r="L213" s="240" t="e">
        <f aca="false">C213-F213</f>
        <v>#N/A</v>
      </c>
      <c r="M213" s="240" t="e">
        <f aca="false">($B213+$C213)*$M$1</f>
        <v>#N/A</v>
      </c>
      <c r="N213" s="69" t="n">
        <f aca="false">DATE(YEAR(N212),MONTH(N212)+1,1)</f>
        <v>52322</v>
      </c>
      <c r="O213" s="240" t="e">
        <f aca="false">VLOOKUP($A213,[5]CurveFetch!$D$8:$V$1000,16,0)</f>
        <v>#N/A</v>
      </c>
      <c r="P213" s="241" t="e">
        <f aca="false">O213/2</f>
        <v>#N/A</v>
      </c>
      <c r="Q213" s="240" t="e">
        <f aca="false">VLOOKUP($A213,[5]CurveFetch!$D$8:$V$1000,16,0)</f>
        <v>#N/A</v>
      </c>
      <c r="R213" s="241" t="e">
        <f aca="false">Q213/2</f>
        <v>#N/A</v>
      </c>
      <c r="S213" s="240" t="e">
        <f aca="false">VLOOKUP($A213,[5]CurveFetch!$D$8:$V$1000,16,0)</f>
        <v>#N/A</v>
      </c>
      <c r="T213" s="241" t="e">
        <f aca="false">S213/2</f>
        <v>#N/A</v>
      </c>
    </row>
    <row r="214" customFormat="false" ht="11.25" hidden="false" customHeight="false" outlineLevel="0" collapsed="false">
      <c r="A214" s="69" t="n">
        <f aca="false">DATE(YEAR(A213),MONTH(A213)+1,1)</f>
        <v>52352</v>
      </c>
      <c r="B214" s="240" t="e">
        <f aca="false">VLOOKUP($A214,[5]CurveFetch!$D$8:$R$1000,2,0)</f>
        <v>#N/A</v>
      </c>
      <c r="C214" s="240" t="e">
        <f aca="false">VLOOKUP($A214,[5]CurveFetch!$D$8:$R$1000,7,0)</f>
        <v>#N/A</v>
      </c>
      <c r="D214" s="240" t="e">
        <f aca="false">VLOOKUP($A214,[5]CurveFetch!$D$8:$R$1000,5,0)</f>
        <v>#N/A</v>
      </c>
      <c r="E214" s="240" t="e">
        <f aca="false">VLOOKUP($A214,[5]CurveFetch!$D$8:$R$1000,4,0)</f>
        <v>#N/A</v>
      </c>
      <c r="F214" s="240" t="e">
        <f aca="false">VLOOKUP($A214,[5]CurveFetch!$D$8:$R$1000,15,0)</f>
        <v>#N/A</v>
      </c>
      <c r="G214" s="240" t="e">
        <f aca="false">VLOOKUP($A214,[5]CurveFetch!$D$8:$R$1000,3,0)</f>
        <v>#N/A</v>
      </c>
      <c r="H214" s="240" t="e">
        <f aca="false">VLOOKUP($A214,[5]CurveFetch!$D$8:$R$1000,9,0)</f>
        <v>#N/A</v>
      </c>
      <c r="I214" s="240" t="e">
        <f aca="false">VLOOKUP($A214,[5]CurveFetch!$D$8:$R$1000,11,0)</f>
        <v>#N/A</v>
      </c>
      <c r="J214" s="240" t="e">
        <f aca="false">VLOOKUP($A214,[5]CurveFetch!$D$8:$R$1000,8,0)</f>
        <v>#N/A</v>
      </c>
      <c r="K214" s="240" t="e">
        <f aca="false">C214-J214</f>
        <v>#N/A</v>
      </c>
      <c r="L214" s="240" t="e">
        <f aca="false">C214-F214</f>
        <v>#N/A</v>
      </c>
      <c r="M214" s="240" t="e">
        <f aca="false">($B214+$C214)*$M$1</f>
        <v>#N/A</v>
      </c>
      <c r="N214" s="69" t="n">
        <f aca="false">DATE(YEAR(N213),MONTH(N213)+1,1)</f>
        <v>52352</v>
      </c>
      <c r="O214" s="240" t="e">
        <f aca="false">VLOOKUP($A214,[5]CurveFetch!$D$8:$V$1000,16,0)</f>
        <v>#N/A</v>
      </c>
      <c r="P214" s="241" t="e">
        <f aca="false">O214/2</f>
        <v>#N/A</v>
      </c>
      <c r="Q214" s="240" t="e">
        <f aca="false">VLOOKUP($A214,[5]CurveFetch!$D$8:$V$1000,16,0)</f>
        <v>#N/A</v>
      </c>
      <c r="R214" s="241" t="e">
        <f aca="false">Q214/2</f>
        <v>#N/A</v>
      </c>
      <c r="S214" s="240" t="e">
        <f aca="false">VLOOKUP($A214,[5]CurveFetch!$D$8:$V$1000,16,0)</f>
        <v>#N/A</v>
      </c>
      <c r="T214" s="241" t="e">
        <f aca="false">S214/2</f>
        <v>#N/A</v>
      </c>
    </row>
    <row r="215" customFormat="false" ht="11.25" hidden="false" customHeight="false" outlineLevel="0" collapsed="false">
      <c r="A215" s="69" t="n">
        <f aca="false">DATE(YEAR(A214),MONTH(A214)+1,1)</f>
        <v>52383</v>
      </c>
      <c r="B215" s="240" t="e">
        <f aca="false">VLOOKUP($A215,[5]CurveFetch!$D$8:$R$1000,2,0)</f>
        <v>#N/A</v>
      </c>
      <c r="C215" s="240" t="e">
        <f aca="false">VLOOKUP($A215,[5]CurveFetch!$D$8:$R$1000,7,0)</f>
        <v>#N/A</v>
      </c>
      <c r="D215" s="240" t="e">
        <f aca="false">VLOOKUP($A215,[5]CurveFetch!$D$8:$R$1000,5,0)</f>
        <v>#N/A</v>
      </c>
      <c r="E215" s="240" t="e">
        <f aca="false">VLOOKUP($A215,[5]CurveFetch!$D$8:$R$1000,4,0)</f>
        <v>#N/A</v>
      </c>
      <c r="F215" s="240" t="e">
        <f aca="false">VLOOKUP($A215,[5]CurveFetch!$D$8:$R$1000,15,0)</f>
        <v>#N/A</v>
      </c>
      <c r="G215" s="240" t="e">
        <f aca="false">VLOOKUP($A215,[5]CurveFetch!$D$8:$R$1000,3,0)</f>
        <v>#N/A</v>
      </c>
      <c r="H215" s="240" t="e">
        <f aca="false">VLOOKUP($A215,[5]CurveFetch!$D$8:$R$1000,9,0)</f>
        <v>#N/A</v>
      </c>
      <c r="I215" s="240" t="e">
        <f aca="false">VLOOKUP($A215,[5]CurveFetch!$D$8:$R$1000,11,0)</f>
        <v>#N/A</v>
      </c>
      <c r="J215" s="240" t="e">
        <f aca="false">VLOOKUP($A215,[5]CurveFetch!$D$8:$R$1000,8,0)</f>
        <v>#N/A</v>
      </c>
      <c r="K215" s="240" t="e">
        <f aca="false">C215-J215</f>
        <v>#N/A</v>
      </c>
      <c r="L215" s="240" t="e">
        <f aca="false">C215-F215</f>
        <v>#N/A</v>
      </c>
      <c r="M215" s="240" t="e">
        <f aca="false">($B215+$C215)*$M$1</f>
        <v>#N/A</v>
      </c>
      <c r="N215" s="69" t="n">
        <f aca="false">DATE(YEAR(N214),MONTH(N214)+1,1)</f>
        <v>52383</v>
      </c>
      <c r="O215" s="240" t="e">
        <f aca="false">VLOOKUP($A215,[5]CurveFetch!$D$8:$V$1000,16,0)</f>
        <v>#N/A</v>
      </c>
      <c r="P215" s="241" t="e">
        <f aca="false">O215/2</f>
        <v>#N/A</v>
      </c>
      <c r="Q215" s="240" t="e">
        <f aca="false">VLOOKUP($A215,[5]CurveFetch!$D$8:$V$1000,16,0)</f>
        <v>#N/A</v>
      </c>
      <c r="R215" s="241" t="e">
        <f aca="false">Q215/2</f>
        <v>#N/A</v>
      </c>
      <c r="S215" s="240" t="e">
        <f aca="false">VLOOKUP($A215,[5]CurveFetch!$D$8:$V$1000,16,0)</f>
        <v>#N/A</v>
      </c>
      <c r="T215" s="241" t="e">
        <f aca="false">S215/2</f>
        <v>#N/A</v>
      </c>
    </row>
    <row r="216" customFormat="false" ht="11.25" hidden="false" customHeight="false" outlineLevel="0" collapsed="false">
      <c r="A216" s="69" t="n">
        <f aca="false">DATE(YEAR(A215),MONTH(A215)+1,1)</f>
        <v>52413</v>
      </c>
      <c r="B216" s="240" t="e">
        <f aca="false">VLOOKUP($A216,[5]CurveFetch!$D$8:$R$1000,2,0)</f>
        <v>#N/A</v>
      </c>
      <c r="C216" s="240" t="e">
        <f aca="false">VLOOKUP($A216,[5]CurveFetch!$D$8:$R$1000,7,0)</f>
        <v>#N/A</v>
      </c>
      <c r="D216" s="240" t="e">
        <f aca="false">VLOOKUP($A216,[5]CurveFetch!$D$8:$R$1000,5,0)</f>
        <v>#N/A</v>
      </c>
      <c r="E216" s="240" t="e">
        <f aca="false">VLOOKUP($A216,[5]CurveFetch!$D$8:$R$1000,4,0)</f>
        <v>#N/A</v>
      </c>
      <c r="F216" s="240" t="e">
        <f aca="false">VLOOKUP($A216,[5]CurveFetch!$D$8:$R$1000,15,0)</f>
        <v>#N/A</v>
      </c>
      <c r="G216" s="240" t="e">
        <f aca="false">VLOOKUP($A216,[5]CurveFetch!$D$8:$R$1000,3,0)</f>
        <v>#N/A</v>
      </c>
      <c r="H216" s="240" t="e">
        <f aca="false">VLOOKUP($A216,[5]CurveFetch!$D$8:$R$1000,9,0)</f>
        <v>#N/A</v>
      </c>
      <c r="I216" s="240" t="e">
        <f aca="false">VLOOKUP($A216,[5]CurveFetch!$D$8:$R$1000,11,0)</f>
        <v>#N/A</v>
      </c>
      <c r="J216" s="240" t="e">
        <f aca="false">VLOOKUP($A216,[5]CurveFetch!$D$8:$R$1000,8,0)</f>
        <v>#N/A</v>
      </c>
      <c r="K216" s="240" t="e">
        <f aca="false">C216-J216</f>
        <v>#N/A</v>
      </c>
      <c r="L216" s="240" t="e">
        <f aca="false">C216-F216</f>
        <v>#N/A</v>
      </c>
      <c r="M216" s="240" t="e">
        <f aca="false">($B216+$C216)*$M$1</f>
        <v>#N/A</v>
      </c>
      <c r="N216" s="69" t="n">
        <f aca="false">DATE(YEAR(N215),MONTH(N215)+1,1)</f>
        <v>52413</v>
      </c>
      <c r="O216" s="240" t="e">
        <f aca="false">VLOOKUP($A216,[5]CurveFetch!$D$8:$V$1000,16,0)</f>
        <v>#N/A</v>
      </c>
      <c r="P216" s="241" t="e">
        <f aca="false">O216/2</f>
        <v>#N/A</v>
      </c>
      <c r="Q216" s="240" t="e">
        <f aca="false">VLOOKUP($A216,[5]CurveFetch!$D$8:$V$1000,16,0)</f>
        <v>#N/A</v>
      </c>
      <c r="R216" s="241" t="e">
        <f aca="false">Q216/2</f>
        <v>#N/A</v>
      </c>
      <c r="S216" s="240" t="e">
        <f aca="false">VLOOKUP($A216,[5]CurveFetch!$D$8:$V$1000,16,0)</f>
        <v>#N/A</v>
      </c>
      <c r="T216" s="241" t="e">
        <f aca="false">S216/2</f>
        <v>#N/A</v>
      </c>
    </row>
    <row r="217" customFormat="false" ht="11.25" hidden="false" customHeight="false" outlineLevel="0" collapsed="false">
      <c r="A217" s="69" t="n">
        <f aca="false">DATE(YEAR(A216),MONTH(A216)+1,1)</f>
        <v>52444</v>
      </c>
      <c r="B217" s="240" t="e">
        <f aca="false">VLOOKUP($A217,[5]CurveFetch!$D$8:$R$1000,2,0)</f>
        <v>#N/A</v>
      </c>
      <c r="C217" s="240" t="e">
        <f aca="false">VLOOKUP($A217,[5]CurveFetch!$D$8:$R$1000,7,0)</f>
        <v>#N/A</v>
      </c>
      <c r="D217" s="240" t="e">
        <f aca="false">VLOOKUP($A217,[5]CurveFetch!$D$8:$R$1000,5,0)</f>
        <v>#N/A</v>
      </c>
      <c r="E217" s="240" t="e">
        <f aca="false">VLOOKUP($A217,[5]CurveFetch!$D$8:$R$1000,4,0)</f>
        <v>#N/A</v>
      </c>
      <c r="F217" s="240" t="e">
        <f aca="false">VLOOKUP($A217,[5]CurveFetch!$D$8:$R$1000,15,0)</f>
        <v>#N/A</v>
      </c>
      <c r="G217" s="240" t="e">
        <f aca="false">VLOOKUP($A217,[5]CurveFetch!$D$8:$R$1000,3,0)</f>
        <v>#N/A</v>
      </c>
      <c r="H217" s="240" t="e">
        <f aca="false">VLOOKUP($A217,[5]CurveFetch!$D$8:$R$1000,9,0)</f>
        <v>#N/A</v>
      </c>
      <c r="I217" s="240" t="e">
        <f aca="false">VLOOKUP($A217,[5]CurveFetch!$D$8:$R$1000,11,0)</f>
        <v>#N/A</v>
      </c>
      <c r="J217" s="240" t="e">
        <f aca="false">VLOOKUP($A217,[5]CurveFetch!$D$8:$R$1000,8,0)</f>
        <v>#N/A</v>
      </c>
      <c r="K217" s="240" t="e">
        <f aca="false">C217-J217</f>
        <v>#N/A</v>
      </c>
      <c r="L217" s="240" t="e">
        <f aca="false">C217-F217</f>
        <v>#N/A</v>
      </c>
      <c r="M217" s="240" t="e">
        <f aca="false">($B217+$C217)*$M$1</f>
        <v>#N/A</v>
      </c>
      <c r="N217" s="69" t="n">
        <f aca="false">DATE(YEAR(N216),MONTH(N216)+1,1)</f>
        <v>52444</v>
      </c>
      <c r="O217" s="240" t="e">
        <f aca="false">VLOOKUP($A217,[5]CurveFetch!$D$8:$V$1000,16,0)</f>
        <v>#N/A</v>
      </c>
      <c r="P217" s="241" t="e">
        <f aca="false">O217/2</f>
        <v>#N/A</v>
      </c>
      <c r="Q217" s="240" t="e">
        <f aca="false">VLOOKUP($A217,[5]CurveFetch!$D$8:$V$1000,16,0)</f>
        <v>#N/A</v>
      </c>
      <c r="R217" s="241" t="e">
        <f aca="false">Q217/2</f>
        <v>#N/A</v>
      </c>
      <c r="S217" s="240" t="e">
        <f aca="false">VLOOKUP($A217,[5]CurveFetch!$D$8:$V$1000,16,0)</f>
        <v>#N/A</v>
      </c>
      <c r="T217" s="241" t="e">
        <f aca="false">S217/2</f>
        <v>#N/A</v>
      </c>
    </row>
    <row r="218" customFormat="false" ht="11.25" hidden="false" customHeight="false" outlineLevel="0" collapsed="false">
      <c r="A218" s="69" t="n">
        <f aca="false">DATE(YEAR(A217),MONTH(A217)+1,1)</f>
        <v>52475</v>
      </c>
      <c r="B218" s="240" t="e">
        <f aca="false">VLOOKUP($A218,[5]CurveFetch!$D$8:$R$1000,2,0)</f>
        <v>#N/A</v>
      </c>
      <c r="C218" s="240" t="e">
        <f aca="false">VLOOKUP($A218,[5]CurveFetch!$D$8:$R$1000,7,0)</f>
        <v>#N/A</v>
      </c>
      <c r="D218" s="240" t="e">
        <f aca="false">VLOOKUP($A218,[5]CurveFetch!$D$8:$R$1000,5,0)</f>
        <v>#N/A</v>
      </c>
      <c r="E218" s="240" t="e">
        <f aca="false">VLOOKUP($A218,[5]CurveFetch!$D$8:$R$1000,4,0)</f>
        <v>#N/A</v>
      </c>
      <c r="F218" s="240" t="e">
        <f aca="false">VLOOKUP($A218,[5]CurveFetch!$D$8:$R$1000,15,0)</f>
        <v>#N/A</v>
      </c>
      <c r="G218" s="240" t="e">
        <f aca="false">VLOOKUP($A218,[5]CurveFetch!$D$8:$R$1000,3,0)</f>
        <v>#N/A</v>
      </c>
      <c r="H218" s="240" t="e">
        <f aca="false">VLOOKUP($A218,[5]CurveFetch!$D$8:$R$1000,9,0)</f>
        <v>#N/A</v>
      </c>
      <c r="I218" s="240" t="e">
        <f aca="false">VLOOKUP($A218,[5]CurveFetch!$D$8:$R$1000,11,0)</f>
        <v>#N/A</v>
      </c>
      <c r="J218" s="240" t="e">
        <f aca="false">VLOOKUP($A218,[5]CurveFetch!$D$8:$R$1000,8,0)</f>
        <v>#N/A</v>
      </c>
      <c r="K218" s="240" t="e">
        <f aca="false">C218-J218</f>
        <v>#N/A</v>
      </c>
      <c r="L218" s="240" t="e">
        <f aca="false">C218-F218</f>
        <v>#N/A</v>
      </c>
      <c r="M218" s="240" t="e">
        <f aca="false">($B218+$C218)*$M$1</f>
        <v>#N/A</v>
      </c>
      <c r="N218" s="69" t="n">
        <f aca="false">DATE(YEAR(N217),MONTH(N217)+1,1)</f>
        <v>52475</v>
      </c>
      <c r="O218" s="240" t="e">
        <f aca="false">VLOOKUP($A218,[5]CurveFetch!$D$8:$V$1000,16,0)</f>
        <v>#N/A</v>
      </c>
      <c r="P218" s="241" t="e">
        <f aca="false">O218/2</f>
        <v>#N/A</v>
      </c>
      <c r="Q218" s="240" t="e">
        <f aca="false">VLOOKUP($A218,[5]CurveFetch!$D$8:$V$1000,16,0)</f>
        <v>#N/A</v>
      </c>
      <c r="R218" s="241" t="e">
        <f aca="false">Q218/2</f>
        <v>#N/A</v>
      </c>
      <c r="S218" s="240" t="e">
        <f aca="false">VLOOKUP($A218,[5]CurveFetch!$D$8:$V$1000,16,0)</f>
        <v>#N/A</v>
      </c>
      <c r="T218" s="241" t="e">
        <f aca="false">S218/2</f>
        <v>#N/A</v>
      </c>
    </row>
    <row r="219" customFormat="false" ht="11.25" hidden="false" customHeight="false" outlineLevel="0" collapsed="false">
      <c r="A219" s="69" t="n">
        <f aca="false">DATE(YEAR(A218),MONTH(A218)+1,1)</f>
        <v>52505</v>
      </c>
      <c r="B219" s="240" t="e">
        <f aca="false">VLOOKUP($A219,[5]CurveFetch!$D$8:$R$1000,2,0)</f>
        <v>#N/A</v>
      </c>
      <c r="C219" s="240" t="e">
        <f aca="false">VLOOKUP($A219,[5]CurveFetch!$D$8:$R$1000,7,0)</f>
        <v>#N/A</v>
      </c>
      <c r="D219" s="240" t="e">
        <f aca="false">VLOOKUP($A219,[5]CurveFetch!$D$8:$R$1000,5,0)</f>
        <v>#N/A</v>
      </c>
      <c r="E219" s="240" t="e">
        <f aca="false">VLOOKUP($A219,[5]CurveFetch!$D$8:$R$1000,4,0)</f>
        <v>#N/A</v>
      </c>
      <c r="F219" s="240" t="e">
        <f aca="false">VLOOKUP($A219,[5]CurveFetch!$D$8:$R$1000,15,0)</f>
        <v>#N/A</v>
      </c>
      <c r="G219" s="240" t="e">
        <f aca="false">VLOOKUP($A219,[5]CurveFetch!$D$8:$R$1000,3,0)</f>
        <v>#N/A</v>
      </c>
      <c r="H219" s="240" t="e">
        <f aca="false">VLOOKUP($A219,[5]CurveFetch!$D$8:$R$1000,9,0)</f>
        <v>#N/A</v>
      </c>
      <c r="I219" s="240" t="e">
        <f aca="false">VLOOKUP($A219,[5]CurveFetch!$D$8:$R$1000,11,0)</f>
        <v>#N/A</v>
      </c>
      <c r="J219" s="240" t="e">
        <f aca="false">VLOOKUP($A219,[5]CurveFetch!$D$8:$R$1000,8,0)</f>
        <v>#N/A</v>
      </c>
      <c r="K219" s="240" t="e">
        <f aca="false">C219-J219</f>
        <v>#N/A</v>
      </c>
      <c r="L219" s="240" t="e">
        <f aca="false">C219-F219</f>
        <v>#N/A</v>
      </c>
      <c r="M219" s="240" t="e">
        <f aca="false">($B219+$C219)*$M$1</f>
        <v>#N/A</v>
      </c>
      <c r="N219" s="69" t="n">
        <f aca="false">DATE(YEAR(N218),MONTH(N218)+1,1)</f>
        <v>52505</v>
      </c>
      <c r="O219" s="240" t="e">
        <f aca="false">VLOOKUP($A219,[5]CurveFetch!$D$8:$V$1000,16,0)</f>
        <v>#N/A</v>
      </c>
      <c r="P219" s="241" t="e">
        <f aca="false">O219/2</f>
        <v>#N/A</v>
      </c>
      <c r="Q219" s="240" t="e">
        <f aca="false">VLOOKUP($A219,[5]CurveFetch!$D$8:$V$1000,16,0)</f>
        <v>#N/A</v>
      </c>
      <c r="R219" s="241" t="e">
        <f aca="false">Q219/2</f>
        <v>#N/A</v>
      </c>
      <c r="S219" s="240" t="e">
        <f aca="false">VLOOKUP($A219,[5]CurveFetch!$D$8:$V$1000,16,0)</f>
        <v>#N/A</v>
      </c>
      <c r="T219" s="241" t="e">
        <f aca="false">S219/2</f>
        <v>#N/A</v>
      </c>
    </row>
    <row r="220" customFormat="false" ht="11.25" hidden="false" customHeight="false" outlineLevel="0" collapsed="false">
      <c r="A220" s="69" t="n">
        <f aca="false">DATE(YEAR(A219),MONTH(A219)+1,1)</f>
        <v>52536</v>
      </c>
      <c r="B220" s="240" t="e">
        <f aca="false">VLOOKUP($A220,[5]CurveFetch!$D$8:$R$1000,2,0)</f>
        <v>#N/A</v>
      </c>
      <c r="C220" s="240" t="e">
        <f aca="false">VLOOKUP($A220,[5]CurveFetch!$D$8:$R$1000,7,0)</f>
        <v>#N/A</v>
      </c>
      <c r="D220" s="240" t="e">
        <f aca="false">VLOOKUP($A220,[5]CurveFetch!$D$8:$R$1000,5,0)</f>
        <v>#N/A</v>
      </c>
      <c r="E220" s="240" t="e">
        <f aca="false">VLOOKUP($A220,[5]CurveFetch!$D$8:$R$1000,4,0)</f>
        <v>#N/A</v>
      </c>
      <c r="F220" s="240" t="e">
        <f aca="false">VLOOKUP($A220,[5]CurveFetch!$D$8:$R$1000,15,0)</f>
        <v>#N/A</v>
      </c>
      <c r="G220" s="240" t="e">
        <f aca="false">VLOOKUP($A220,[5]CurveFetch!$D$8:$R$1000,3,0)</f>
        <v>#N/A</v>
      </c>
      <c r="H220" s="240" t="e">
        <f aca="false">VLOOKUP($A220,[5]CurveFetch!$D$8:$R$1000,9,0)</f>
        <v>#N/A</v>
      </c>
      <c r="I220" s="240" t="e">
        <f aca="false">VLOOKUP($A220,[5]CurveFetch!$D$8:$R$1000,11,0)</f>
        <v>#N/A</v>
      </c>
      <c r="J220" s="240" t="e">
        <f aca="false">VLOOKUP($A220,[5]CurveFetch!$D$8:$R$1000,8,0)</f>
        <v>#N/A</v>
      </c>
      <c r="K220" s="240" t="e">
        <f aca="false">C220-J220</f>
        <v>#N/A</v>
      </c>
      <c r="L220" s="240" t="e">
        <f aca="false">C220-F220</f>
        <v>#N/A</v>
      </c>
      <c r="M220" s="240" t="e">
        <f aca="false">($B220+$C220)*$M$1</f>
        <v>#N/A</v>
      </c>
      <c r="N220" s="69" t="n">
        <f aca="false">DATE(YEAR(N219),MONTH(N219)+1,1)</f>
        <v>52536</v>
      </c>
      <c r="O220" s="240" t="e">
        <f aca="false">VLOOKUP($A220,[5]CurveFetch!$D$8:$V$1000,16,0)</f>
        <v>#N/A</v>
      </c>
      <c r="P220" s="241" t="e">
        <f aca="false">O220/2</f>
        <v>#N/A</v>
      </c>
      <c r="Q220" s="240" t="e">
        <f aca="false">VLOOKUP($A220,[5]CurveFetch!$D$8:$V$1000,16,0)</f>
        <v>#N/A</v>
      </c>
      <c r="R220" s="241" t="e">
        <f aca="false">Q220/2</f>
        <v>#N/A</v>
      </c>
      <c r="S220" s="240" t="e">
        <f aca="false">VLOOKUP($A220,[5]CurveFetch!$D$8:$V$1000,16,0)</f>
        <v>#N/A</v>
      </c>
      <c r="T220" s="241" t="e">
        <f aca="false">S220/2</f>
        <v>#N/A</v>
      </c>
    </row>
    <row r="221" customFormat="false" ht="11.25" hidden="false" customHeight="false" outlineLevel="0" collapsed="false">
      <c r="A221" s="69" t="n">
        <f aca="false">DATE(YEAR(A220),MONTH(A220)+1,1)</f>
        <v>52566</v>
      </c>
      <c r="B221" s="240" t="e">
        <f aca="false">VLOOKUP($A221,[5]CurveFetch!$D$8:$R$1000,2,0)</f>
        <v>#N/A</v>
      </c>
      <c r="C221" s="240" t="e">
        <f aca="false">VLOOKUP($A221,[5]CurveFetch!$D$8:$R$1000,7,0)</f>
        <v>#N/A</v>
      </c>
      <c r="D221" s="240" t="e">
        <f aca="false">VLOOKUP($A221,[5]CurveFetch!$D$8:$R$1000,5,0)</f>
        <v>#N/A</v>
      </c>
      <c r="E221" s="240" t="e">
        <f aca="false">VLOOKUP($A221,[5]CurveFetch!$D$8:$R$1000,4,0)</f>
        <v>#N/A</v>
      </c>
      <c r="F221" s="240" t="e">
        <f aca="false">VLOOKUP($A221,[5]CurveFetch!$D$8:$R$1000,15,0)</f>
        <v>#N/A</v>
      </c>
      <c r="G221" s="240" t="e">
        <f aca="false">VLOOKUP($A221,[5]CurveFetch!$D$8:$R$1000,3,0)</f>
        <v>#N/A</v>
      </c>
      <c r="H221" s="240" t="e">
        <f aca="false">VLOOKUP($A221,[5]CurveFetch!$D$8:$R$1000,9,0)</f>
        <v>#N/A</v>
      </c>
      <c r="I221" s="240" t="e">
        <f aca="false">VLOOKUP($A221,[5]CurveFetch!$D$8:$R$1000,11,0)</f>
        <v>#N/A</v>
      </c>
      <c r="J221" s="240" t="e">
        <f aca="false">VLOOKUP($A221,[5]CurveFetch!$D$8:$R$1000,8,0)</f>
        <v>#N/A</v>
      </c>
      <c r="K221" s="240" t="e">
        <f aca="false">C221-J221</f>
        <v>#N/A</v>
      </c>
      <c r="L221" s="240" t="e">
        <f aca="false">C221-F221</f>
        <v>#N/A</v>
      </c>
      <c r="M221" s="240" t="e">
        <f aca="false">($B221+$C221)*$M$1</f>
        <v>#N/A</v>
      </c>
      <c r="N221" s="69" t="n">
        <f aca="false">DATE(YEAR(N220),MONTH(N220)+1,1)</f>
        <v>52566</v>
      </c>
      <c r="O221" s="240" t="e">
        <f aca="false">VLOOKUP($A221,[5]CurveFetch!$D$8:$V$1000,16,0)</f>
        <v>#N/A</v>
      </c>
      <c r="P221" s="241" t="e">
        <f aca="false">O221/2</f>
        <v>#N/A</v>
      </c>
      <c r="Q221" s="240" t="e">
        <f aca="false">VLOOKUP($A221,[5]CurveFetch!$D$8:$V$1000,16,0)</f>
        <v>#N/A</v>
      </c>
      <c r="R221" s="241" t="e">
        <f aca="false">Q221/2</f>
        <v>#N/A</v>
      </c>
      <c r="S221" s="240" t="e">
        <f aca="false">VLOOKUP($A221,[5]CurveFetch!$D$8:$V$1000,16,0)</f>
        <v>#N/A</v>
      </c>
      <c r="T221" s="241" t="e">
        <f aca="false">S221/2</f>
        <v>#N/A</v>
      </c>
    </row>
    <row r="222" customFormat="false" ht="11.25" hidden="false" customHeight="false" outlineLevel="0" collapsed="false">
      <c r="A222" s="69" t="n">
        <f aca="false">DATE(YEAR(A221),MONTH(A221)+1,1)</f>
        <v>52597</v>
      </c>
      <c r="B222" s="240" t="e">
        <f aca="false">VLOOKUP($A222,[5]CurveFetch!$D$8:$R$1000,2,0)</f>
        <v>#N/A</v>
      </c>
      <c r="C222" s="240" t="e">
        <f aca="false">VLOOKUP($A222,[5]CurveFetch!$D$8:$R$1000,7,0)</f>
        <v>#N/A</v>
      </c>
      <c r="D222" s="240" t="e">
        <f aca="false">VLOOKUP($A222,[5]CurveFetch!$D$8:$R$1000,5,0)</f>
        <v>#N/A</v>
      </c>
      <c r="E222" s="240" t="e">
        <f aca="false">VLOOKUP($A222,[5]CurveFetch!$D$8:$R$1000,4,0)</f>
        <v>#N/A</v>
      </c>
      <c r="F222" s="240" t="e">
        <f aca="false">VLOOKUP($A222,[5]CurveFetch!$D$8:$R$1000,15,0)</f>
        <v>#N/A</v>
      </c>
      <c r="G222" s="240" t="e">
        <f aca="false">VLOOKUP($A222,[5]CurveFetch!$D$8:$R$1000,3,0)</f>
        <v>#N/A</v>
      </c>
      <c r="H222" s="240" t="e">
        <f aca="false">VLOOKUP($A222,[5]CurveFetch!$D$8:$R$1000,9,0)</f>
        <v>#N/A</v>
      </c>
      <c r="I222" s="240" t="e">
        <f aca="false">VLOOKUP($A222,[5]CurveFetch!$D$8:$R$1000,11,0)</f>
        <v>#N/A</v>
      </c>
      <c r="J222" s="240" t="e">
        <f aca="false">VLOOKUP($A222,[5]CurveFetch!$D$8:$R$1000,8,0)</f>
        <v>#N/A</v>
      </c>
      <c r="K222" s="240" t="e">
        <f aca="false">C222-J222</f>
        <v>#N/A</v>
      </c>
      <c r="L222" s="240" t="e">
        <f aca="false">C222-F222</f>
        <v>#N/A</v>
      </c>
      <c r="M222" s="240" t="e">
        <f aca="false">($B222+$C222)*$M$1</f>
        <v>#N/A</v>
      </c>
      <c r="N222" s="69" t="n">
        <f aca="false">DATE(YEAR(N221),MONTH(N221)+1,1)</f>
        <v>52597</v>
      </c>
      <c r="O222" s="240" t="e">
        <f aca="false">VLOOKUP($A222,[5]CurveFetch!$D$8:$V$1000,16,0)</f>
        <v>#N/A</v>
      </c>
      <c r="P222" s="241" t="e">
        <f aca="false">O222/2</f>
        <v>#N/A</v>
      </c>
      <c r="Q222" s="240" t="e">
        <f aca="false">VLOOKUP($A222,[5]CurveFetch!$D$8:$V$1000,16,0)</f>
        <v>#N/A</v>
      </c>
      <c r="R222" s="241" t="e">
        <f aca="false">Q222/2</f>
        <v>#N/A</v>
      </c>
      <c r="S222" s="240" t="e">
        <f aca="false">VLOOKUP($A222,[5]CurveFetch!$D$8:$V$1000,16,0)</f>
        <v>#N/A</v>
      </c>
      <c r="T222" s="241" t="e">
        <f aca="false">S222/2</f>
        <v>#N/A</v>
      </c>
    </row>
    <row r="223" customFormat="false" ht="11.25" hidden="false" customHeight="false" outlineLevel="0" collapsed="false">
      <c r="A223" s="69" t="n">
        <f aca="false">DATE(YEAR(A222),MONTH(A222)+1,1)</f>
        <v>52628</v>
      </c>
      <c r="B223" s="240" t="e">
        <f aca="false">VLOOKUP($A223,[5]CurveFetch!$D$8:$R$1000,2,0)</f>
        <v>#N/A</v>
      </c>
      <c r="C223" s="240" t="e">
        <f aca="false">VLOOKUP($A223,[5]CurveFetch!$D$8:$R$1000,7,0)</f>
        <v>#N/A</v>
      </c>
      <c r="D223" s="240" t="e">
        <f aca="false">VLOOKUP($A223,[5]CurveFetch!$D$8:$R$1000,5,0)</f>
        <v>#N/A</v>
      </c>
      <c r="E223" s="240" t="e">
        <f aca="false">VLOOKUP($A223,[5]CurveFetch!$D$8:$R$1000,4,0)</f>
        <v>#N/A</v>
      </c>
      <c r="F223" s="240" t="e">
        <f aca="false">VLOOKUP($A223,[5]CurveFetch!$D$8:$R$1000,15,0)</f>
        <v>#N/A</v>
      </c>
      <c r="G223" s="240" t="e">
        <f aca="false">VLOOKUP($A223,[5]CurveFetch!$D$8:$R$1000,3,0)</f>
        <v>#N/A</v>
      </c>
      <c r="H223" s="240" t="e">
        <f aca="false">VLOOKUP($A223,[5]CurveFetch!$D$8:$R$1000,9,0)</f>
        <v>#N/A</v>
      </c>
      <c r="I223" s="240" t="e">
        <f aca="false">VLOOKUP($A223,[5]CurveFetch!$D$8:$R$1000,11,0)</f>
        <v>#N/A</v>
      </c>
      <c r="J223" s="240" t="e">
        <f aca="false">VLOOKUP($A223,[5]CurveFetch!$D$8:$R$1000,8,0)</f>
        <v>#N/A</v>
      </c>
      <c r="K223" s="240" t="e">
        <f aca="false">C223-J223</f>
        <v>#N/A</v>
      </c>
      <c r="L223" s="240" t="e">
        <f aca="false">C223-F223</f>
        <v>#N/A</v>
      </c>
      <c r="M223" s="240" t="e">
        <f aca="false">($B223+$C223)*$M$1</f>
        <v>#N/A</v>
      </c>
      <c r="N223" s="69" t="n">
        <f aca="false">DATE(YEAR(N222),MONTH(N222)+1,1)</f>
        <v>52628</v>
      </c>
      <c r="O223" s="240" t="e">
        <f aca="false">VLOOKUP($A223,[5]CurveFetch!$D$8:$V$1000,16,0)</f>
        <v>#N/A</v>
      </c>
      <c r="P223" s="241" t="e">
        <f aca="false">O223/2</f>
        <v>#N/A</v>
      </c>
      <c r="Q223" s="240" t="e">
        <f aca="false">VLOOKUP($A223,[5]CurveFetch!$D$8:$V$1000,16,0)</f>
        <v>#N/A</v>
      </c>
      <c r="R223" s="241" t="e">
        <f aca="false">Q223/2</f>
        <v>#N/A</v>
      </c>
      <c r="S223" s="240" t="e">
        <f aca="false">VLOOKUP($A223,[5]CurveFetch!$D$8:$V$1000,16,0)</f>
        <v>#N/A</v>
      </c>
      <c r="T223" s="241" t="e">
        <f aca="false">S223/2</f>
        <v>#N/A</v>
      </c>
    </row>
    <row r="224" customFormat="false" ht="11.25" hidden="false" customHeight="false" outlineLevel="0" collapsed="false">
      <c r="A224" s="69" t="n">
        <f aca="false">DATE(YEAR(A223),MONTH(A223)+1,1)</f>
        <v>52657</v>
      </c>
      <c r="B224" s="240" t="e">
        <f aca="false">VLOOKUP($A224,[5]CurveFetch!$D$8:$R$1000,2,0)</f>
        <v>#N/A</v>
      </c>
      <c r="C224" s="240" t="e">
        <f aca="false">VLOOKUP($A224,[5]CurveFetch!$D$8:$R$1000,7,0)</f>
        <v>#N/A</v>
      </c>
      <c r="D224" s="240" t="e">
        <f aca="false">VLOOKUP($A224,[5]CurveFetch!$D$8:$R$1000,5,0)</f>
        <v>#N/A</v>
      </c>
      <c r="E224" s="240" t="e">
        <f aca="false">VLOOKUP($A224,[5]CurveFetch!$D$8:$R$1000,4,0)</f>
        <v>#N/A</v>
      </c>
      <c r="F224" s="240" t="e">
        <f aca="false">VLOOKUP($A224,[5]CurveFetch!$D$8:$R$1000,15,0)</f>
        <v>#N/A</v>
      </c>
      <c r="G224" s="240" t="e">
        <f aca="false">VLOOKUP($A224,[5]CurveFetch!$D$8:$R$1000,3,0)</f>
        <v>#N/A</v>
      </c>
      <c r="H224" s="240" t="e">
        <f aca="false">VLOOKUP($A224,[5]CurveFetch!$D$8:$R$1000,9,0)</f>
        <v>#N/A</v>
      </c>
      <c r="I224" s="240" t="e">
        <f aca="false">VLOOKUP($A224,[5]CurveFetch!$D$8:$R$1000,11,0)</f>
        <v>#N/A</v>
      </c>
      <c r="J224" s="240" t="e">
        <f aca="false">VLOOKUP($A224,[5]CurveFetch!$D$8:$R$1000,8,0)</f>
        <v>#N/A</v>
      </c>
      <c r="K224" s="240" t="e">
        <f aca="false">C224-J224</f>
        <v>#N/A</v>
      </c>
      <c r="L224" s="240" t="e">
        <f aca="false">C224-F224</f>
        <v>#N/A</v>
      </c>
      <c r="M224" s="240" t="e">
        <f aca="false">($B224+$C224)*$M$1</f>
        <v>#N/A</v>
      </c>
      <c r="N224" s="69" t="n">
        <f aca="false">DATE(YEAR(N223),MONTH(N223)+1,1)</f>
        <v>52657</v>
      </c>
      <c r="O224" s="240" t="e">
        <f aca="false">VLOOKUP($A224,[5]CurveFetch!$D$8:$V$1000,16,0)</f>
        <v>#N/A</v>
      </c>
      <c r="P224" s="241" t="e">
        <f aca="false">O224/2</f>
        <v>#N/A</v>
      </c>
      <c r="Q224" s="240" t="e">
        <f aca="false">VLOOKUP($A224,[5]CurveFetch!$D$8:$V$1000,16,0)</f>
        <v>#N/A</v>
      </c>
      <c r="R224" s="241" t="e">
        <f aca="false">Q224/2</f>
        <v>#N/A</v>
      </c>
      <c r="S224" s="240" t="e">
        <f aca="false">VLOOKUP($A224,[5]CurveFetch!$D$8:$V$1000,16,0)</f>
        <v>#N/A</v>
      </c>
      <c r="T224" s="241" t="e">
        <f aca="false">S224/2</f>
        <v>#N/A</v>
      </c>
    </row>
    <row r="225" customFormat="false" ht="11.25" hidden="false" customHeight="false" outlineLevel="0" collapsed="false">
      <c r="A225" s="69" t="n">
        <f aca="false">DATE(YEAR(A224),MONTH(A224)+1,1)</f>
        <v>52688</v>
      </c>
      <c r="B225" s="240" t="e">
        <f aca="false">VLOOKUP($A225,[5]CurveFetch!$D$8:$R$1000,2,0)</f>
        <v>#N/A</v>
      </c>
      <c r="C225" s="240" t="e">
        <f aca="false">VLOOKUP($A225,[5]CurveFetch!$D$8:$R$1000,7,0)</f>
        <v>#N/A</v>
      </c>
      <c r="D225" s="240" t="e">
        <f aca="false">VLOOKUP($A225,[5]CurveFetch!$D$8:$R$1000,5,0)</f>
        <v>#N/A</v>
      </c>
      <c r="E225" s="240" t="e">
        <f aca="false">VLOOKUP($A225,[5]CurveFetch!$D$8:$R$1000,4,0)</f>
        <v>#N/A</v>
      </c>
      <c r="F225" s="240" t="e">
        <f aca="false">VLOOKUP($A225,[5]CurveFetch!$D$8:$R$1000,15,0)</f>
        <v>#N/A</v>
      </c>
      <c r="G225" s="240" t="e">
        <f aca="false">VLOOKUP($A225,[5]CurveFetch!$D$8:$R$1000,3,0)</f>
        <v>#N/A</v>
      </c>
      <c r="H225" s="240" t="e">
        <f aca="false">VLOOKUP($A225,[5]CurveFetch!$D$8:$R$1000,9,0)</f>
        <v>#N/A</v>
      </c>
      <c r="I225" s="240" t="e">
        <f aca="false">VLOOKUP($A225,[5]CurveFetch!$D$8:$R$1000,11,0)</f>
        <v>#N/A</v>
      </c>
      <c r="J225" s="240" t="e">
        <f aca="false">VLOOKUP($A225,[5]CurveFetch!$D$8:$R$1000,8,0)</f>
        <v>#N/A</v>
      </c>
      <c r="K225" s="240" t="e">
        <f aca="false">C225-J225</f>
        <v>#N/A</v>
      </c>
      <c r="L225" s="240" t="e">
        <f aca="false">C225-F225</f>
        <v>#N/A</v>
      </c>
      <c r="M225" s="240" t="e">
        <f aca="false">($B225+$C225)*$M$1</f>
        <v>#N/A</v>
      </c>
      <c r="N225" s="69" t="n">
        <f aca="false">DATE(YEAR(N224),MONTH(N224)+1,1)</f>
        <v>52688</v>
      </c>
      <c r="O225" s="240" t="e">
        <f aca="false">VLOOKUP($A225,[5]CurveFetch!$D$8:$V$1000,16,0)</f>
        <v>#N/A</v>
      </c>
      <c r="P225" s="241" t="e">
        <f aca="false">O225/2</f>
        <v>#N/A</v>
      </c>
      <c r="Q225" s="240" t="e">
        <f aca="false">VLOOKUP($A225,[5]CurveFetch!$D$8:$V$1000,16,0)</f>
        <v>#N/A</v>
      </c>
      <c r="R225" s="241" t="e">
        <f aca="false">Q225/2</f>
        <v>#N/A</v>
      </c>
      <c r="S225" s="240" t="e">
        <f aca="false">VLOOKUP($A225,[5]CurveFetch!$D$8:$V$1000,16,0)</f>
        <v>#N/A</v>
      </c>
      <c r="T225" s="241" t="e">
        <f aca="false">S225/2</f>
        <v>#N/A</v>
      </c>
    </row>
    <row r="226" customFormat="false" ht="11.25" hidden="false" customHeight="false" outlineLevel="0" collapsed="false">
      <c r="A226" s="69" t="n">
        <f aca="false">DATE(YEAR(A225),MONTH(A225)+1,1)</f>
        <v>52718</v>
      </c>
      <c r="B226" s="240" t="e">
        <f aca="false">VLOOKUP($A226,[5]CurveFetch!$D$8:$R$1000,2,0)</f>
        <v>#N/A</v>
      </c>
      <c r="C226" s="240" t="e">
        <f aca="false">VLOOKUP($A226,[5]CurveFetch!$D$8:$R$1000,7,0)</f>
        <v>#N/A</v>
      </c>
      <c r="D226" s="240" t="e">
        <f aca="false">VLOOKUP($A226,[5]CurveFetch!$D$8:$R$1000,5,0)</f>
        <v>#N/A</v>
      </c>
      <c r="E226" s="240" t="e">
        <f aca="false">VLOOKUP($A226,[5]CurveFetch!$D$8:$R$1000,4,0)</f>
        <v>#N/A</v>
      </c>
      <c r="F226" s="240" t="e">
        <f aca="false">VLOOKUP($A226,[5]CurveFetch!$D$8:$R$1000,15,0)</f>
        <v>#N/A</v>
      </c>
      <c r="G226" s="240" t="e">
        <f aca="false">VLOOKUP($A226,[5]CurveFetch!$D$8:$R$1000,3,0)</f>
        <v>#N/A</v>
      </c>
      <c r="H226" s="240" t="e">
        <f aca="false">VLOOKUP($A226,[5]CurveFetch!$D$8:$R$1000,9,0)</f>
        <v>#N/A</v>
      </c>
      <c r="I226" s="240" t="e">
        <f aca="false">VLOOKUP($A226,[5]CurveFetch!$D$8:$R$1000,11,0)</f>
        <v>#N/A</v>
      </c>
      <c r="J226" s="240" t="e">
        <f aca="false">VLOOKUP($A226,[5]CurveFetch!$D$8:$R$1000,8,0)</f>
        <v>#N/A</v>
      </c>
      <c r="K226" s="240" t="e">
        <f aca="false">C226-J226</f>
        <v>#N/A</v>
      </c>
      <c r="L226" s="240" t="e">
        <f aca="false">C226-F226</f>
        <v>#N/A</v>
      </c>
      <c r="M226" s="240" t="e">
        <f aca="false">($B226+$C226)*$M$1</f>
        <v>#N/A</v>
      </c>
      <c r="N226" s="69" t="n">
        <f aca="false">DATE(YEAR(N225),MONTH(N225)+1,1)</f>
        <v>52718</v>
      </c>
      <c r="O226" s="240" t="e">
        <f aca="false">VLOOKUP($A226,[5]CurveFetch!$D$8:$V$1000,16,0)</f>
        <v>#N/A</v>
      </c>
      <c r="P226" s="241" t="e">
        <f aca="false">O226/2</f>
        <v>#N/A</v>
      </c>
      <c r="Q226" s="240" t="e">
        <f aca="false">VLOOKUP($A226,[5]CurveFetch!$D$8:$V$1000,16,0)</f>
        <v>#N/A</v>
      </c>
      <c r="R226" s="241" t="e">
        <f aca="false">Q226/2</f>
        <v>#N/A</v>
      </c>
      <c r="S226" s="240" t="e">
        <f aca="false">VLOOKUP($A226,[5]CurveFetch!$D$8:$V$1000,16,0)</f>
        <v>#N/A</v>
      </c>
      <c r="T226" s="241" t="e">
        <f aca="false">S226/2</f>
        <v>#N/A</v>
      </c>
    </row>
    <row r="227" customFormat="false" ht="11.25" hidden="false" customHeight="false" outlineLevel="0" collapsed="false">
      <c r="A227" s="69" t="n">
        <f aca="false">DATE(YEAR(A226),MONTH(A226)+1,1)</f>
        <v>52749</v>
      </c>
      <c r="B227" s="240" t="e">
        <f aca="false">VLOOKUP($A227,[5]CurveFetch!$D$8:$R$1000,2,0)</f>
        <v>#N/A</v>
      </c>
      <c r="C227" s="240" t="e">
        <f aca="false">VLOOKUP($A227,[5]CurveFetch!$D$8:$R$1000,7,0)</f>
        <v>#N/A</v>
      </c>
      <c r="D227" s="240" t="e">
        <f aca="false">VLOOKUP($A227,[5]CurveFetch!$D$8:$R$1000,5,0)</f>
        <v>#N/A</v>
      </c>
      <c r="E227" s="240" t="e">
        <f aca="false">VLOOKUP($A227,[5]CurveFetch!$D$8:$R$1000,4,0)</f>
        <v>#N/A</v>
      </c>
      <c r="F227" s="240" t="e">
        <f aca="false">VLOOKUP($A227,[5]CurveFetch!$D$8:$R$1000,15,0)</f>
        <v>#N/A</v>
      </c>
      <c r="G227" s="240" t="e">
        <f aca="false">VLOOKUP($A227,[5]CurveFetch!$D$8:$R$1000,3,0)</f>
        <v>#N/A</v>
      </c>
      <c r="H227" s="240" t="e">
        <f aca="false">VLOOKUP($A227,[5]CurveFetch!$D$8:$R$1000,9,0)</f>
        <v>#N/A</v>
      </c>
      <c r="I227" s="240" t="e">
        <f aca="false">VLOOKUP($A227,[5]CurveFetch!$D$8:$R$1000,11,0)</f>
        <v>#N/A</v>
      </c>
      <c r="J227" s="240" t="e">
        <f aca="false">VLOOKUP($A227,[5]CurveFetch!$D$8:$R$1000,8,0)</f>
        <v>#N/A</v>
      </c>
      <c r="K227" s="240" t="e">
        <f aca="false">C227-J227</f>
        <v>#N/A</v>
      </c>
      <c r="L227" s="240" t="e">
        <f aca="false">C227-F227</f>
        <v>#N/A</v>
      </c>
      <c r="M227" s="240" t="e">
        <f aca="false">($B227+$C227)*$M$1</f>
        <v>#N/A</v>
      </c>
      <c r="N227" s="69" t="n">
        <f aca="false">DATE(YEAR(N226),MONTH(N226)+1,1)</f>
        <v>52749</v>
      </c>
      <c r="O227" s="240" t="e">
        <f aca="false">VLOOKUP($A227,[5]CurveFetch!$D$8:$V$1000,16,0)</f>
        <v>#N/A</v>
      </c>
      <c r="P227" s="241" t="e">
        <f aca="false">O227/2</f>
        <v>#N/A</v>
      </c>
      <c r="Q227" s="240" t="e">
        <f aca="false">VLOOKUP($A227,[5]CurveFetch!$D$8:$V$1000,16,0)</f>
        <v>#N/A</v>
      </c>
      <c r="R227" s="241" t="e">
        <f aca="false">Q227/2</f>
        <v>#N/A</v>
      </c>
      <c r="S227" s="240" t="e">
        <f aca="false">VLOOKUP($A227,[5]CurveFetch!$D$8:$V$1000,16,0)</f>
        <v>#N/A</v>
      </c>
      <c r="T227" s="241" t="e">
        <f aca="false">S227/2</f>
        <v>#N/A</v>
      </c>
    </row>
    <row r="228" customFormat="false" ht="11.25" hidden="false" customHeight="false" outlineLevel="0" collapsed="false">
      <c r="A228" s="69" t="n">
        <f aca="false">DATE(YEAR(A227),MONTH(A227)+1,1)</f>
        <v>52779</v>
      </c>
      <c r="B228" s="240" t="e">
        <f aca="false">VLOOKUP($A228,[5]CurveFetch!$D$8:$R$1000,2,0)</f>
        <v>#N/A</v>
      </c>
      <c r="C228" s="240" t="e">
        <f aca="false">VLOOKUP($A228,[5]CurveFetch!$D$8:$R$1000,7,0)</f>
        <v>#N/A</v>
      </c>
      <c r="D228" s="240" t="e">
        <f aca="false">VLOOKUP($A228,[5]CurveFetch!$D$8:$R$1000,5,0)</f>
        <v>#N/A</v>
      </c>
      <c r="E228" s="240" t="e">
        <f aca="false">VLOOKUP($A228,[5]CurveFetch!$D$8:$R$1000,4,0)</f>
        <v>#N/A</v>
      </c>
      <c r="F228" s="240" t="e">
        <f aca="false">VLOOKUP($A228,[5]CurveFetch!$D$8:$R$1000,15,0)</f>
        <v>#N/A</v>
      </c>
      <c r="G228" s="240" t="e">
        <f aca="false">VLOOKUP($A228,[5]CurveFetch!$D$8:$R$1000,3,0)</f>
        <v>#N/A</v>
      </c>
      <c r="H228" s="240" t="e">
        <f aca="false">VLOOKUP($A228,[5]CurveFetch!$D$8:$R$1000,9,0)</f>
        <v>#N/A</v>
      </c>
      <c r="I228" s="240" t="e">
        <f aca="false">VLOOKUP($A228,[5]CurveFetch!$D$8:$R$1000,11,0)</f>
        <v>#N/A</v>
      </c>
      <c r="J228" s="240" t="e">
        <f aca="false">VLOOKUP($A228,[5]CurveFetch!$D$8:$R$1000,8,0)</f>
        <v>#N/A</v>
      </c>
      <c r="K228" s="240" t="e">
        <f aca="false">C228-J228</f>
        <v>#N/A</v>
      </c>
      <c r="L228" s="240" t="e">
        <f aca="false">C228-F228</f>
        <v>#N/A</v>
      </c>
      <c r="M228" s="240" t="e">
        <f aca="false">($B228+$C228)*$M$1</f>
        <v>#N/A</v>
      </c>
      <c r="N228" s="69" t="n">
        <f aca="false">DATE(YEAR(N227),MONTH(N227)+1,1)</f>
        <v>52779</v>
      </c>
      <c r="O228" s="240" t="e">
        <f aca="false">VLOOKUP($A228,[5]CurveFetch!$D$8:$V$1000,16,0)</f>
        <v>#N/A</v>
      </c>
      <c r="P228" s="241" t="e">
        <f aca="false">O228/2</f>
        <v>#N/A</v>
      </c>
      <c r="Q228" s="240" t="e">
        <f aca="false">VLOOKUP($A228,[5]CurveFetch!$D$8:$V$1000,16,0)</f>
        <v>#N/A</v>
      </c>
      <c r="R228" s="241" t="e">
        <f aca="false">Q228/2</f>
        <v>#N/A</v>
      </c>
      <c r="S228" s="240" t="e">
        <f aca="false">VLOOKUP($A228,[5]CurveFetch!$D$8:$V$1000,16,0)</f>
        <v>#N/A</v>
      </c>
      <c r="T228" s="241" t="e">
        <f aca="false">S228/2</f>
        <v>#N/A</v>
      </c>
    </row>
    <row r="229" customFormat="false" ht="11.25" hidden="false" customHeight="false" outlineLevel="0" collapsed="false">
      <c r="A229" s="69" t="n">
        <f aca="false">DATE(YEAR(A228),MONTH(A228)+1,1)</f>
        <v>52810</v>
      </c>
      <c r="B229" s="240" t="e">
        <f aca="false">VLOOKUP($A229,[5]CurveFetch!$D$8:$R$1000,2,0)</f>
        <v>#N/A</v>
      </c>
      <c r="C229" s="240" t="e">
        <f aca="false">VLOOKUP($A229,[5]CurveFetch!$D$8:$R$1000,7,0)</f>
        <v>#N/A</v>
      </c>
      <c r="D229" s="240" t="e">
        <f aca="false">VLOOKUP($A229,[5]CurveFetch!$D$8:$R$1000,5,0)</f>
        <v>#N/A</v>
      </c>
      <c r="E229" s="240" t="e">
        <f aca="false">VLOOKUP($A229,[5]CurveFetch!$D$8:$R$1000,4,0)</f>
        <v>#N/A</v>
      </c>
      <c r="F229" s="240" t="e">
        <f aca="false">VLOOKUP($A229,[5]CurveFetch!$D$8:$R$1000,15,0)</f>
        <v>#N/A</v>
      </c>
      <c r="G229" s="240" t="e">
        <f aca="false">VLOOKUP($A229,[5]CurveFetch!$D$8:$R$1000,3,0)</f>
        <v>#N/A</v>
      </c>
      <c r="H229" s="240" t="e">
        <f aca="false">VLOOKUP($A229,[5]CurveFetch!$D$8:$R$1000,9,0)</f>
        <v>#N/A</v>
      </c>
      <c r="I229" s="240" t="e">
        <f aca="false">VLOOKUP($A229,[5]CurveFetch!$D$8:$R$1000,11,0)</f>
        <v>#N/A</v>
      </c>
      <c r="J229" s="240" t="e">
        <f aca="false">VLOOKUP($A229,[5]CurveFetch!$D$8:$R$1000,8,0)</f>
        <v>#N/A</v>
      </c>
      <c r="K229" s="240" t="e">
        <f aca="false">C229-J229</f>
        <v>#N/A</v>
      </c>
      <c r="L229" s="240" t="e">
        <f aca="false">C229-F229</f>
        <v>#N/A</v>
      </c>
      <c r="M229" s="240" t="e">
        <f aca="false">($B229+$C229)*$M$1</f>
        <v>#N/A</v>
      </c>
      <c r="N229" s="69" t="n">
        <f aca="false">DATE(YEAR(N228),MONTH(N228)+1,1)</f>
        <v>52810</v>
      </c>
      <c r="O229" s="240" t="e">
        <f aca="false">VLOOKUP($A229,[5]CurveFetch!$D$8:$V$1000,16,0)</f>
        <v>#N/A</v>
      </c>
      <c r="P229" s="241" t="e">
        <f aca="false">O229/2</f>
        <v>#N/A</v>
      </c>
      <c r="Q229" s="240" t="e">
        <f aca="false">VLOOKUP($A229,[5]CurveFetch!$D$8:$V$1000,16,0)</f>
        <v>#N/A</v>
      </c>
      <c r="R229" s="241" t="e">
        <f aca="false">Q229/2</f>
        <v>#N/A</v>
      </c>
      <c r="S229" s="240" t="e">
        <f aca="false">VLOOKUP($A229,[5]CurveFetch!$D$8:$V$1000,16,0)</f>
        <v>#N/A</v>
      </c>
      <c r="T229" s="241" t="e">
        <f aca="false">S229/2</f>
        <v>#N/A</v>
      </c>
    </row>
    <row r="230" customFormat="false" ht="11.25" hidden="false" customHeight="false" outlineLevel="0" collapsed="false">
      <c r="A230" s="69" t="n">
        <f aca="false">DATE(YEAR(A229),MONTH(A229)+1,1)</f>
        <v>52841</v>
      </c>
      <c r="B230" s="240" t="e">
        <f aca="false">VLOOKUP($A230,[5]CurveFetch!$D$8:$R$1000,2,0)</f>
        <v>#N/A</v>
      </c>
      <c r="C230" s="240" t="e">
        <f aca="false">VLOOKUP($A230,[5]CurveFetch!$D$8:$R$1000,7,0)</f>
        <v>#N/A</v>
      </c>
      <c r="D230" s="240" t="e">
        <f aca="false">VLOOKUP($A230,[5]CurveFetch!$D$8:$R$1000,5,0)</f>
        <v>#N/A</v>
      </c>
      <c r="E230" s="240" t="e">
        <f aca="false">VLOOKUP($A230,[5]CurveFetch!$D$8:$R$1000,4,0)</f>
        <v>#N/A</v>
      </c>
      <c r="F230" s="240" t="e">
        <f aca="false">VLOOKUP($A230,[5]CurveFetch!$D$8:$R$1000,15,0)</f>
        <v>#N/A</v>
      </c>
      <c r="G230" s="240" t="e">
        <f aca="false">VLOOKUP($A230,[5]CurveFetch!$D$8:$R$1000,3,0)</f>
        <v>#N/A</v>
      </c>
      <c r="H230" s="240" t="e">
        <f aca="false">VLOOKUP($A230,[5]CurveFetch!$D$8:$R$1000,9,0)</f>
        <v>#N/A</v>
      </c>
      <c r="I230" s="240" t="e">
        <f aca="false">VLOOKUP($A230,[5]CurveFetch!$D$8:$R$1000,11,0)</f>
        <v>#N/A</v>
      </c>
      <c r="J230" s="240" t="e">
        <f aca="false">VLOOKUP($A230,[5]CurveFetch!$D$8:$R$1000,8,0)</f>
        <v>#N/A</v>
      </c>
      <c r="K230" s="240" t="e">
        <f aca="false">C230-J230</f>
        <v>#N/A</v>
      </c>
      <c r="L230" s="240" t="e">
        <f aca="false">C230-F230</f>
        <v>#N/A</v>
      </c>
      <c r="M230" s="240" t="e">
        <f aca="false">($B230+$C230)*$M$1</f>
        <v>#N/A</v>
      </c>
      <c r="N230" s="69" t="n">
        <f aca="false">DATE(YEAR(N229),MONTH(N229)+1,1)</f>
        <v>52841</v>
      </c>
      <c r="O230" s="240" t="e">
        <f aca="false">VLOOKUP($A230,[5]CurveFetch!$D$8:$V$1000,16,0)</f>
        <v>#N/A</v>
      </c>
      <c r="P230" s="241" t="e">
        <f aca="false">O230/2</f>
        <v>#N/A</v>
      </c>
      <c r="Q230" s="240" t="e">
        <f aca="false">VLOOKUP($A230,[5]CurveFetch!$D$8:$V$1000,16,0)</f>
        <v>#N/A</v>
      </c>
      <c r="R230" s="241" t="e">
        <f aca="false">Q230/2</f>
        <v>#N/A</v>
      </c>
      <c r="S230" s="240" t="e">
        <f aca="false">VLOOKUP($A230,[5]CurveFetch!$D$8:$V$1000,16,0)</f>
        <v>#N/A</v>
      </c>
      <c r="T230" s="241" t="e">
        <f aca="false">S230/2</f>
        <v>#N/A</v>
      </c>
    </row>
    <row r="231" customFormat="false" ht="11.25" hidden="false" customHeight="false" outlineLevel="0" collapsed="false">
      <c r="A231" s="69" t="n">
        <f aca="false">DATE(YEAR(A230),MONTH(A230)+1,1)</f>
        <v>52871</v>
      </c>
      <c r="B231" s="240" t="e">
        <f aca="false">VLOOKUP($A231,[5]CurveFetch!$D$8:$R$1000,2,0)</f>
        <v>#N/A</v>
      </c>
      <c r="C231" s="240" t="e">
        <f aca="false">VLOOKUP($A231,[5]CurveFetch!$D$8:$R$1000,7,0)</f>
        <v>#N/A</v>
      </c>
      <c r="D231" s="240" t="e">
        <f aca="false">VLOOKUP($A231,[5]CurveFetch!$D$8:$R$1000,5,0)</f>
        <v>#N/A</v>
      </c>
      <c r="E231" s="240" t="e">
        <f aca="false">VLOOKUP($A231,[5]CurveFetch!$D$8:$R$1000,4,0)</f>
        <v>#N/A</v>
      </c>
      <c r="F231" s="240" t="e">
        <f aca="false">VLOOKUP($A231,[5]CurveFetch!$D$8:$R$1000,15,0)</f>
        <v>#N/A</v>
      </c>
      <c r="G231" s="240" t="e">
        <f aca="false">VLOOKUP($A231,[5]CurveFetch!$D$8:$R$1000,3,0)</f>
        <v>#N/A</v>
      </c>
      <c r="H231" s="240" t="e">
        <f aca="false">VLOOKUP($A231,[5]CurveFetch!$D$8:$R$1000,9,0)</f>
        <v>#N/A</v>
      </c>
      <c r="I231" s="240" t="e">
        <f aca="false">VLOOKUP($A231,[5]CurveFetch!$D$8:$R$1000,11,0)</f>
        <v>#N/A</v>
      </c>
      <c r="J231" s="240" t="e">
        <f aca="false">VLOOKUP($A231,[5]CurveFetch!$D$8:$R$1000,8,0)</f>
        <v>#N/A</v>
      </c>
      <c r="K231" s="240" t="e">
        <f aca="false">C231-J231</f>
        <v>#N/A</v>
      </c>
      <c r="L231" s="240" t="e">
        <f aca="false">C231-F231</f>
        <v>#N/A</v>
      </c>
      <c r="M231" s="240" t="e">
        <f aca="false">($B231+$C231)*$M$1</f>
        <v>#N/A</v>
      </c>
      <c r="N231" s="69" t="n">
        <f aca="false">DATE(YEAR(N230),MONTH(N230)+1,1)</f>
        <v>52871</v>
      </c>
      <c r="O231" s="240" t="e">
        <f aca="false">VLOOKUP($A231,[5]CurveFetch!$D$8:$V$1000,16,0)</f>
        <v>#N/A</v>
      </c>
      <c r="P231" s="241" t="e">
        <f aca="false">O231/2</f>
        <v>#N/A</v>
      </c>
      <c r="Q231" s="240" t="e">
        <f aca="false">VLOOKUP($A231,[5]CurveFetch!$D$8:$V$1000,16,0)</f>
        <v>#N/A</v>
      </c>
      <c r="R231" s="241" t="e">
        <f aca="false">Q231/2</f>
        <v>#N/A</v>
      </c>
      <c r="S231" s="240" t="e">
        <f aca="false">VLOOKUP($A231,[5]CurveFetch!$D$8:$V$1000,16,0)</f>
        <v>#N/A</v>
      </c>
      <c r="T231" s="241" t="e">
        <f aca="false">S231/2</f>
        <v>#N/A</v>
      </c>
    </row>
    <row r="232" customFormat="false" ht="11.25" hidden="false" customHeight="false" outlineLevel="0" collapsed="false">
      <c r="A232" s="69" t="n">
        <f aca="false">DATE(YEAR(A231),MONTH(A231)+1,1)</f>
        <v>52902</v>
      </c>
      <c r="B232" s="240" t="e">
        <f aca="false">VLOOKUP($A232,[5]CurveFetch!$D$8:$R$1000,2,0)</f>
        <v>#N/A</v>
      </c>
      <c r="C232" s="240" t="e">
        <f aca="false">VLOOKUP($A232,[5]CurveFetch!$D$8:$R$1000,7,0)</f>
        <v>#N/A</v>
      </c>
      <c r="D232" s="240" t="e">
        <f aca="false">VLOOKUP($A232,[5]CurveFetch!$D$8:$R$1000,5,0)</f>
        <v>#N/A</v>
      </c>
      <c r="E232" s="240" t="e">
        <f aca="false">VLOOKUP($A232,[5]CurveFetch!$D$8:$R$1000,4,0)</f>
        <v>#N/A</v>
      </c>
      <c r="F232" s="240" t="e">
        <f aca="false">VLOOKUP($A232,[5]CurveFetch!$D$8:$R$1000,15,0)</f>
        <v>#N/A</v>
      </c>
      <c r="G232" s="240" t="e">
        <f aca="false">VLOOKUP($A232,[5]CurveFetch!$D$8:$R$1000,3,0)</f>
        <v>#N/A</v>
      </c>
      <c r="H232" s="240" t="e">
        <f aca="false">VLOOKUP($A232,[5]CurveFetch!$D$8:$R$1000,9,0)</f>
        <v>#N/A</v>
      </c>
      <c r="I232" s="240" t="e">
        <f aca="false">VLOOKUP($A232,[5]CurveFetch!$D$8:$R$1000,11,0)</f>
        <v>#N/A</v>
      </c>
      <c r="J232" s="240" t="e">
        <f aca="false">VLOOKUP($A232,[5]CurveFetch!$D$8:$R$1000,8,0)</f>
        <v>#N/A</v>
      </c>
      <c r="K232" s="240" t="e">
        <f aca="false">C232-J232</f>
        <v>#N/A</v>
      </c>
      <c r="L232" s="240" t="e">
        <f aca="false">C232-F232</f>
        <v>#N/A</v>
      </c>
      <c r="M232" s="240" t="e">
        <f aca="false">($B232+$C232)*$M$1</f>
        <v>#N/A</v>
      </c>
      <c r="N232" s="69" t="n">
        <f aca="false">DATE(YEAR(N231),MONTH(N231)+1,1)</f>
        <v>52902</v>
      </c>
      <c r="O232" s="240" t="e">
        <f aca="false">VLOOKUP($A232,[5]CurveFetch!$D$8:$V$1000,16,0)</f>
        <v>#N/A</v>
      </c>
      <c r="P232" s="241" t="e">
        <f aca="false">O232/2</f>
        <v>#N/A</v>
      </c>
      <c r="Q232" s="240" t="e">
        <f aca="false">VLOOKUP($A232,[5]CurveFetch!$D$8:$V$1000,16,0)</f>
        <v>#N/A</v>
      </c>
      <c r="R232" s="241" t="e">
        <f aca="false">Q232/2</f>
        <v>#N/A</v>
      </c>
      <c r="S232" s="240" t="e">
        <f aca="false">VLOOKUP($A232,[5]CurveFetch!$D$8:$V$1000,16,0)</f>
        <v>#N/A</v>
      </c>
      <c r="T232" s="241" t="e">
        <f aca="false">S232/2</f>
        <v>#N/A</v>
      </c>
    </row>
    <row r="233" customFormat="false" ht="11.25" hidden="false" customHeight="false" outlineLevel="0" collapsed="false">
      <c r="A233" s="69" t="n">
        <f aca="false">DATE(YEAR(A232),MONTH(A232)+1,1)</f>
        <v>52932</v>
      </c>
      <c r="B233" s="240" t="e">
        <f aca="false">VLOOKUP($A233,[5]CurveFetch!$D$8:$R$1000,2,0)</f>
        <v>#N/A</v>
      </c>
      <c r="C233" s="240" t="e">
        <f aca="false">VLOOKUP($A233,[5]CurveFetch!$D$8:$R$1000,7,0)</f>
        <v>#N/A</v>
      </c>
      <c r="D233" s="240" t="e">
        <f aca="false">VLOOKUP($A233,[5]CurveFetch!$D$8:$R$1000,5,0)</f>
        <v>#N/A</v>
      </c>
      <c r="E233" s="240" t="e">
        <f aca="false">VLOOKUP($A233,[5]CurveFetch!$D$8:$R$1000,4,0)</f>
        <v>#N/A</v>
      </c>
      <c r="F233" s="240" t="e">
        <f aca="false">VLOOKUP($A233,[5]CurveFetch!$D$8:$R$1000,15,0)</f>
        <v>#N/A</v>
      </c>
      <c r="G233" s="240" t="e">
        <f aca="false">VLOOKUP($A233,[5]CurveFetch!$D$8:$R$1000,3,0)</f>
        <v>#N/A</v>
      </c>
      <c r="H233" s="240" t="e">
        <f aca="false">VLOOKUP($A233,[5]CurveFetch!$D$8:$R$1000,9,0)</f>
        <v>#N/A</v>
      </c>
      <c r="I233" s="240" t="e">
        <f aca="false">VLOOKUP($A233,[5]CurveFetch!$D$8:$R$1000,11,0)</f>
        <v>#N/A</v>
      </c>
      <c r="J233" s="240" t="e">
        <f aca="false">VLOOKUP($A233,[5]CurveFetch!$D$8:$R$1000,8,0)</f>
        <v>#N/A</v>
      </c>
      <c r="K233" s="240" t="e">
        <f aca="false">C233-J233</f>
        <v>#N/A</v>
      </c>
      <c r="L233" s="240" t="e">
        <f aca="false">C233-F233</f>
        <v>#N/A</v>
      </c>
      <c r="M233" s="240" t="e">
        <f aca="false">($B233+$C233)*$M$1</f>
        <v>#N/A</v>
      </c>
      <c r="N233" s="69" t="n">
        <f aca="false">DATE(YEAR(N232),MONTH(N232)+1,1)</f>
        <v>52932</v>
      </c>
      <c r="O233" s="240" t="e">
        <f aca="false">VLOOKUP($A233,[5]CurveFetch!$D$8:$V$1000,16,0)</f>
        <v>#N/A</v>
      </c>
      <c r="P233" s="241" t="e">
        <f aca="false">O233/2</f>
        <v>#N/A</v>
      </c>
      <c r="Q233" s="240" t="e">
        <f aca="false">VLOOKUP($A233,[5]CurveFetch!$D$8:$V$1000,16,0)</f>
        <v>#N/A</v>
      </c>
      <c r="R233" s="241" t="e">
        <f aca="false">Q233/2</f>
        <v>#N/A</v>
      </c>
      <c r="S233" s="240" t="e">
        <f aca="false">VLOOKUP($A233,[5]CurveFetch!$D$8:$V$1000,16,0)</f>
        <v>#N/A</v>
      </c>
      <c r="T233" s="241" t="e">
        <f aca="false">S233/2</f>
        <v>#N/A</v>
      </c>
    </row>
    <row r="234" customFormat="false" ht="11.25" hidden="false" customHeight="false" outlineLevel="0" collapsed="false">
      <c r="A234" s="69" t="n">
        <f aca="false">DATE(YEAR(A233),MONTH(A233)+1,1)</f>
        <v>52963</v>
      </c>
      <c r="B234" s="240" t="e">
        <f aca="false">VLOOKUP($A234,[5]CurveFetch!$D$8:$R$1000,2,0)</f>
        <v>#N/A</v>
      </c>
      <c r="C234" s="240" t="e">
        <f aca="false">VLOOKUP($A234,[5]CurveFetch!$D$8:$R$1000,7,0)</f>
        <v>#N/A</v>
      </c>
      <c r="D234" s="240" t="e">
        <f aca="false">VLOOKUP($A234,[5]CurveFetch!$D$8:$R$1000,5,0)</f>
        <v>#N/A</v>
      </c>
      <c r="E234" s="240" t="e">
        <f aca="false">VLOOKUP($A234,[5]CurveFetch!$D$8:$R$1000,4,0)</f>
        <v>#N/A</v>
      </c>
      <c r="F234" s="240" t="e">
        <f aca="false">VLOOKUP($A234,[5]CurveFetch!$D$8:$R$1000,15,0)</f>
        <v>#N/A</v>
      </c>
      <c r="G234" s="240" t="e">
        <f aca="false">VLOOKUP($A234,[5]CurveFetch!$D$8:$R$1000,3,0)</f>
        <v>#N/A</v>
      </c>
      <c r="H234" s="240" t="e">
        <f aca="false">VLOOKUP($A234,[5]CurveFetch!$D$8:$R$1000,9,0)</f>
        <v>#N/A</v>
      </c>
      <c r="I234" s="240" t="e">
        <f aca="false">VLOOKUP($A234,[5]CurveFetch!$D$8:$R$1000,11,0)</f>
        <v>#N/A</v>
      </c>
      <c r="J234" s="240" t="e">
        <f aca="false">VLOOKUP($A234,[5]CurveFetch!$D$8:$R$1000,8,0)</f>
        <v>#N/A</v>
      </c>
      <c r="K234" s="240" t="e">
        <f aca="false">C234-J234</f>
        <v>#N/A</v>
      </c>
      <c r="L234" s="240" t="e">
        <f aca="false">C234-F234</f>
        <v>#N/A</v>
      </c>
      <c r="M234" s="240" t="e">
        <f aca="false">($B234+$C234)*$M$1</f>
        <v>#N/A</v>
      </c>
      <c r="N234" s="69" t="n">
        <f aca="false">DATE(YEAR(N233),MONTH(N233)+1,1)</f>
        <v>52963</v>
      </c>
      <c r="O234" s="240" t="e">
        <f aca="false">VLOOKUP($A234,[5]CurveFetch!$D$8:$V$1000,16,0)</f>
        <v>#N/A</v>
      </c>
      <c r="P234" s="241" t="e">
        <f aca="false">O234/2</f>
        <v>#N/A</v>
      </c>
      <c r="Q234" s="240" t="e">
        <f aca="false">VLOOKUP($A234,[5]CurveFetch!$D$8:$V$1000,16,0)</f>
        <v>#N/A</v>
      </c>
      <c r="R234" s="241" t="e">
        <f aca="false">Q234/2</f>
        <v>#N/A</v>
      </c>
      <c r="S234" s="240" t="e">
        <f aca="false">VLOOKUP($A234,[5]CurveFetch!$D$8:$V$1000,16,0)</f>
        <v>#N/A</v>
      </c>
      <c r="T234" s="241" t="e">
        <f aca="false">S234/2</f>
        <v>#N/A</v>
      </c>
    </row>
    <row r="235" customFormat="false" ht="11.25" hidden="false" customHeight="false" outlineLevel="0" collapsed="false">
      <c r="A235" s="69" t="n">
        <f aca="false">DATE(YEAR(A234),MONTH(A234)+1,1)</f>
        <v>52994</v>
      </c>
      <c r="B235" s="240" t="e">
        <f aca="false">VLOOKUP($A235,[5]CurveFetch!$D$8:$R$1000,2,0)</f>
        <v>#N/A</v>
      </c>
      <c r="C235" s="240" t="e">
        <f aca="false">VLOOKUP($A235,[5]CurveFetch!$D$8:$R$1000,7,0)</f>
        <v>#N/A</v>
      </c>
      <c r="D235" s="240" t="e">
        <f aca="false">VLOOKUP($A235,[5]CurveFetch!$D$8:$R$1000,5,0)</f>
        <v>#N/A</v>
      </c>
      <c r="E235" s="240" t="e">
        <f aca="false">VLOOKUP($A235,[5]CurveFetch!$D$8:$R$1000,4,0)</f>
        <v>#N/A</v>
      </c>
      <c r="F235" s="240" t="e">
        <f aca="false">VLOOKUP($A235,[5]CurveFetch!$D$8:$R$1000,15,0)</f>
        <v>#N/A</v>
      </c>
      <c r="G235" s="240" t="e">
        <f aca="false">VLOOKUP($A235,[5]CurveFetch!$D$8:$R$1000,3,0)</f>
        <v>#N/A</v>
      </c>
      <c r="H235" s="240" t="e">
        <f aca="false">VLOOKUP($A235,[5]CurveFetch!$D$8:$R$1000,9,0)</f>
        <v>#N/A</v>
      </c>
      <c r="I235" s="240" t="e">
        <f aca="false">VLOOKUP($A235,[5]CurveFetch!$D$8:$R$1000,11,0)</f>
        <v>#N/A</v>
      </c>
      <c r="J235" s="240" t="e">
        <f aca="false">VLOOKUP($A235,[5]CurveFetch!$D$8:$R$1000,8,0)</f>
        <v>#N/A</v>
      </c>
      <c r="K235" s="240" t="e">
        <f aca="false">C235-J235</f>
        <v>#N/A</v>
      </c>
      <c r="L235" s="240" t="e">
        <f aca="false">C235-F235</f>
        <v>#N/A</v>
      </c>
      <c r="M235" s="240" t="e">
        <f aca="false">($B235+$C235)*$M$1</f>
        <v>#N/A</v>
      </c>
      <c r="N235" s="69" t="n">
        <f aca="false">DATE(YEAR(N234),MONTH(N234)+1,1)</f>
        <v>52994</v>
      </c>
      <c r="O235" s="240" t="e">
        <f aca="false">VLOOKUP($A235,[5]CurveFetch!$D$8:$V$1000,16,0)</f>
        <v>#N/A</v>
      </c>
      <c r="P235" s="241" t="e">
        <f aca="false">O235/2</f>
        <v>#N/A</v>
      </c>
      <c r="Q235" s="240" t="e">
        <f aca="false">VLOOKUP($A235,[5]CurveFetch!$D$8:$V$1000,16,0)</f>
        <v>#N/A</v>
      </c>
      <c r="R235" s="241" t="e">
        <f aca="false">Q235/2</f>
        <v>#N/A</v>
      </c>
      <c r="S235" s="240" t="e">
        <f aca="false">VLOOKUP($A235,[5]CurveFetch!$D$8:$V$1000,16,0)</f>
        <v>#N/A</v>
      </c>
      <c r="T235" s="241" t="e">
        <f aca="false">S235/2</f>
        <v>#N/A</v>
      </c>
    </row>
    <row r="236" customFormat="false" ht="11.25" hidden="false" customHeight="false" outlineLevel="0" collapsed="false">
      <c r="A236" s="69" t="n">
        <f aca="false">DATE(YEAR(A235),MONTH(A235)+1,1)</f>
        <v>53022</v>
      </c>
      <c r="B236" s="240" t="e">
        <f aca="false">VLOOKUP($A236,[5]CurveFetch!$D$8:$R$1000,2,0)</f>
        <v>#N/A</v>
      </c>
      <c r="C236" s="240" t="e">
        <f aca="false">VLOOKUP($A236,[5]CurveFetch!$D$8:$R$1000,7,0)</f>
        <v>#N/A</v>
      </c>
      <c r="D236" s="240" t="e">
        <f aca="false">VLOOKUP($A236,[5]CurveFetch!$D$8:$R$1000,5,0)</f>
        <v>#N/A</v>
      </c>
      <c r="E236" s="240" t="e">
        <f aca="false">VLOOKUP($A236,[5]CurveFetch!$D$8:$R$1000,4,0)</f>
        <v>#N/A</v>
      </c>
      <c r="F236" s="240" t="e">
        <f aca="false">VLOOKUP($A236,[5]CurveFetch!$D$8:$R$1000,15,0)</f>
        <v>#N/A</v>
      </c>
      <c r="G236" s="240" t="e">
        <f aca="false">VLOOKUP($A236,[5]CurveFetch!$D$8:$R$1000,3,0)</f>
        <v>#N/A</v>
      </c>
      <c r="H236" s="240" t="e">
        <f aca="false">VLOOKUP($A236,[5]CurveFetch!$D$8:$R$1000,9,0)</f>
        <v>#N/A</v>
      </c>
      <c r="I236" s="240" t="e">
        <f aca="false">VLOOKUP($A236,[5]CurveFetch!$D$8:$R$1000,11,0)</f>
        <v>#N/A</v>
      </c>
      <c r="J236" s="240" t="e">
        <f aca="false">VLOOKUP($A236,[5]CurveFetch!$D$8:$R$1000,8,0)</f>
        <v>#N/A</v>
      </c>
      <c r="K236" s="240" t="e">
        <f aca="false">C236-J236</f>
        <v>#N/A</v>
      </c>
      <c r="L236" s="240" t="e">
        <f aca="false">C236-F236</f>
        <v>#N/A</v>
      </c>
      <c r="M236" s="240" t="e">
        <f aca="false">($B236+$C236)*$M$1</f>
        <v>#N/A</v>
      </c>
      <c r="N236" s="69" t="n">
        <f aca="false">DATE(YEAR(N235),MONTH(N235)+1,1)</f>
        <v>53022</v>
      </c>
      <c r="O236" s="240" t="e">
        <f aca="false">VLOOKUP($A236,[5]CurveFetch!$D$8:$V$1000,16,0)</f>
        <v>#N/A</v>
      </c>
      <c r="P236" s="241" t="e">
        <f aca="false">O236/2</f>
        <v>#N/A</v>
      </c>
      <c r="Q236" s="240" t="e">
        <f aca="false">VLOOKUP($A236,[5]CurveFetch!$D$8:$V$1000,16,0)</f>
        <v>#N/A</v>
      </c>
      <c r="R236" s="241" t="e">
        <f aca="false">Q236/2</f>
        <v>#N/A</v>
      </c>
      <c r="S236" s="240" t="e">
        <f aca="false">VLOOKUP($A236,[5]CurveFetch!$D$8:$V$1000,16,0)</f>
        <v>#N/A</v>
      </c>
      <c r="T236" s="241" t="e">
        <f aca="false">S236/2</f>
        <v>#N/A</v>
      </c>
    </row>
    <row r="237" customFormat="false" ht="11.25" hidden="false" customHeight="false" outlineLevel="0" collapsed="false">
      <c r="A237" s="69" t="n">
        <f aca="false">DATE(YEAR(A236),MONTH(A236)+1,1)</f>
        <v>53053</v>
      </c>
      <c r="B237" s="240" t="e">
        <f aca="false">VLOOKUP($A237,[5]CurveFetch!$D$8:$R$1000,2,0)</f>
        <v>#N/A</v>
      </c>
      <c r="C237" s="240" t="e">
        <f aca="false">VLOOKUP($A237,[5]CurveFetch!$D$8:$R$1000,7,0)</f>
        <v>#N/A</v>
      </c>
      <c r="D237" s="240" t="e">
        <f aca="false">VLOOKUP($A237,[5]CurveFetch!$D$8:$R$1000,5,0)</f>
        <v>#N/A</v>
      </c>
      <c r="E237" s="240" t="e">
        <f aca="false">VLOOKUP($A237,[5]CurveFetch!$D$8:$R$1000,4,0)</f>
        <v>#N/A</v>
      </c>
      <c r="F237" s="240" t="e">
        <f aca="false">VLOOKUP($A237,[5]CurveFetch!$D$8:$R$1000,15,0)</f>
        <v>#N/A</v>
      </c>
      <c r="G237" s="240" t="e">
        <f aca="false">VLOOKUP($A237,[5]CurveFetch!$D$8:$R$1000,3,0)</f>
        <v>#N/A</v>
      </c>
      <c r="H237" s="240" t="e">
        <f aca="false">VLOOKUP($A237,[5]CurveFetch!$D$8:$R$1000,9,0)</f>
        <v>#N/A</v>
      </c>
      <c r="I237" s="240" t="e">
        <f aca="false">VLOOKUP($A237,[5]CurveFetch!$D$8:$R$1000,11,0)</f>
        <v>#N/A</v>
      </c>
      <c r="J237" s="240" t="e">
        <f aca="false">VLOOKUP($A237,[5]CurveFetch!$D$8:$R$1000,8,0)</f>
        <v>#N/A</v>
      </c>
      <c r="K237" s="240" t="e">
        <f aca="false">C237-J237</f>
        <v>#N/A</v>
      </c>
      <c r="L237" s="240" t="e">
        <f aca="false">C237-F237</f>
        <v>#N/A</v>
      </c>
      <c r="M237" s="240" t="e">
        <f aca="false">($B237+$C237)*$M$1</f>
        <v>#N/A</v>
      </c>
      <c r="N237" s="69" t="n">
        <f aca="false">DATE(YEAR(N236),MONTH(N236)+1,1)</f>
        <v>53053</v>
      </c>
      <c r="O237" s="240" t="e">
        <f aca="false">VLOOKUP($A237,[5]CurveFetch!$D$8:$V$1000,16,0)</f>
        <v>#N/A</v>
      </c>
      <c r="P237" s="241" t="e">
        <f aca="false">O237/2</f>
        <v>#N/A</v>
      </c>
      <c r="Q237" s="240" t="e">
        <f aca="false">VLOOKUP($A237,[5]CurveFetch!$D$8:$V$1000,16,0)</f>
        <v>#N/A</v>
      </c>
      <c r="R237" s="241" t="e">
        <f aca="false">Q237/2</f>
        <v>#N/A</v>
      </c>
      <c r="S237" s="240" t="e">
        <f aca="false">VLOOKUP($A237,[5]CurveFetch!$D$8:$V$1000,16,0)</f>
        <v>#N/A</v>
      </c>
      <c r="T237" s="241" t="e">
        <f aca="false">S237/2</f>
        <v>#N/A</v>
      </c>
    </row>
    <row r="238" customFormat="false" ht="11.25" hidden="false" customHeight="false" outlineLevel="0" collapsed="false">
      <c r="A238" s="69" t="n">
        <f aca="false">DATE(YEAR(A237),MONTH(A237)+1,1)</f>
        <v>53083</v>
      </c>
      <c r="B238" s="240" t="e">
        <f aca="false">VLOOKUP($A238,[5]CurveFetch!$D$8:$R$1000,2,0)</f>
        <v>#N/A</v>
      </c>
      <c r="C238" s="240" t="e">
        <f aca="false">VLOOKUP($A238,[5]CurveFetch!$D$8:$R$1000,7,0)</f>
        <v>#N/A</v>
      </c>
      <c r="D238" s="240" t="e">
        <f aca="false">VLOOKUP($A238,[5]CurveFetch!$D$8:$R$1000,5,0)</f>
        <v>#N/A</v>
      </c>
      <c r="E238" s="240" t="e">
        <f aca="false">VLOOKUP($A238,[5]CurveFetch!$D$8:$R$1000,4,0)</f>
        <v>#N/A</v>
      </c>
      <c r="F238" s="240" t="e">
        <f aca="false">VLOOKUP($A238,[5]CurveFetch!$D$8:$R$1000,15,0)</f>
        <v>#N/A</v>
      </c>
      <c r="G238" s="240" t="e">
        <f aca="false">VLOOKUP($A238,[5]CurveFetch!$D$8:$R$1000,3,0)</f>
        <v>#N/A</v>
      </c>
      <c r="H238" s="240" t="e">
        <f aca="false">VLOOKUP($A238,[5]CurveFetch!$D$8:$R$1000,9,0)</f>
        <v>#N/A</v>
      </c>
      <c r="I238" s="240" t="e">
        <f aca="false">VLOOKUP($A238,[5]CurveFetch!$D$8:$R$1000,11,0)</f>
        <v>#N/A</v>
      </c>
      <c r="J238" s="240" t="e">
        <f aca="false">VLOOKUP($A238,[5]CurveFetch!$D$8:$R$1000,8,0)</f>
        <v>#N/A</v>
      </c>
      <c r="K238" s="240" t="e">
        <f aca="false">C238-J238</f>
        <v>#N/A</v>
      </c>
      <c r="L238" s="240" t="e">
        <f aca="false">C238-F238</f>
        <v>#N/A</v>
      </c>
      <c r="M238" s="240" t="e">
        <f aca="false">($B238+$C238)*$M$1</f>
        <v>#N/A</v>
      </c>
      <c r="N238" s="69" t="n">
        <f aca="false">DATE(YEAR(N237),MONTH(N237)+1,1)</f>
        <v>53083</v>
      </c>
      <c r="O238" s="240" t="e">
        <f aca="false">VLOOKUP($A238,[5]CurveFetch!$D$8:$V$1000,16,0)</f>
        <v>#N/A</v>
      </c>
      <c r="P238" s="241" t="e">
        <f aca="false">O238/2</f>
        <v>#N/A</v>
      </c>
      <c r="Q238" s="240" t="e">
        <f aca="false">VLOOKUP($A238,[5]CurveFetch!$D$8:$V$1000,16,0)</f>
        <v>#N/A</v>
      </c>
      <c r="R238" s="241" t="e">
        <f aca="false">Q238/2</f>
        <v>#N/A</v>
      </c>
      <c r="S238" s="240" t="e">
        <f aca="false">VLOOKUP($A238,[5]CurveFetch!$D$8:$V$1000,16,0)</f>
        <v>#N/A</v>
      </c>
      <c r="T238" s="241" t="e">
        <f aca="false">S238/2</f>
        <v>#N/A</v>
      </c>
    </row>
    <row r="239" customFormat="false" ht="11.25" hidden="false" customHeight="false" outlineLevel="0" collapsed="false">
      <c r="A239" s="69" t="n">
        <f aca="false">DATE(YEAR(A238),MONTH(A238)+1,1)</f>
        <v>53114</v>
      </c>
      <c r="B239" s="240" t="e">
        <f aca="false">VLOOKUP($A239,[5]CurveFetch!$D$8:$R$1000,2,0)</f>
        <v>#N/A</v>
      </c>
      <c r="C239" s="240" t="e">
        <f aca="false">VLOOKUP($A239,[5]CurveFetch!$D$8:$R$1000,7,0)</f>
        <v>#N/A</v>
      </c>
      <c r="D239" s="240" t="e">
        <f aca="false">VLOOKUP($A239,[5]CurveFetch!$D$8:$R$1000,5,0)</f>
        <v>#N/A</v>
      </c>
      <c r="E239" s="240" t="e">
        <f aca="false">VLOOKUP($A239,[5]CurveFetch!$D$8:$R$1000,4,0)</f>
        <v>#N/A</v>
      </c>
      <c r="F239" s="240" t="e">
        <f aca="false">VLOOKUP($A239,[5]CurveFetch!$D$8:$R$1000,15,0)</f>
        <v>#N/A</v>
      </c>
      <c r="G239" s="240" t="e">
        <f aca="false">VLOOKUP($A239,[5]CurveFetch!$D$8:$R$1000,3,0)</f>
        <v>#N/A</v>
      </c>
      <c r="H239" s="240" t="e">
        <f aca="false">VLOOKUP($A239,[5]CurveFetch!$D$8:$R$1000,9,0)</f>
        <v>#N/A</v>
      </c>
      <c r="I239" s="240" t="e">
        <f aca="false">VLOOKUP($A239,[5]CurveFetch!$D$8:$R$1000,11,0)</f>
        <v>#N/A</v>
      </c>
      <c r="J239" s="240" t="e">
        <f aca="false">VLOOKUP($A239,[5]CurveFetch!$D$8:$R$1000,8,0)</f>
        <v>#N/A</v>
      </c>
      <c r="K239" s="240" t="e">
        <f aca="false">C239-J239</f>
        <v>#N/A</v>
      </c>
      <c r="L239" s="240" t="e">
        <f aca="false">C239-F239</f>
        <v>#N/A</v>
      </c>
      <c r="M239" s="240" t="e">
        <f aca="false">($B239+$C239)*$M$1</f>
        <v>#N/A</v>
      </c>
      <c r="N239" s="69" t="n">
        <f aca="false">DATE(YEAR(N238),MONTH(N238)+1,1)</f>
        <v>53114</v>
      </c>
      <c r="O239" s="240" t="e">
        <f aca="false">VLOOKUP($A239,[5]CurveFetch!$D$8:$V$1000,16,0)</f>
        <v>#N/A</v>
      </c>
      <c r="P239" s="241" t="e">
        <f aca="false">O239/2</f>
        <v>#N/A</v>
      </c>
      <c r="Q239" s="240" t="e">
        <f aca="false">VLOOKUP($A239,[5]CurveFetch!$D$8:$V$1000,16,0)</f>
        <v>#N/A</v>
      </c>
      <c r="R239" s="241" t="e">
        <f aca="false">Q239/2</f>
        <v>#N/A</v>
      </c>
      <c r="S239" s="240" t="e">
        <f aca="false">VLOOKUP($A239,[5]CurveFetch!$D$8:$V$1000,16,0)</f>
        <v>#N/A</v>
      </c>
      <c r="T239" s="241" t="e">
        <f aca="false">S239/2</f>
        <v>#N/A</v>
      </c>
    </row>
    <row r="240" customFormat="false" ht="11.25" hidden="false" customHeight="false" outlineLevel="0" collapsed="false">
      <c r="A240" s="69" t="n">
        <f aca="false">DATE(YEAR(A239),MONTH(A239)+1,1)</f>
        <v>53144</v>
      </c>
      <c r="B240" s="240" t="e">
        <f aca="false">VLOOKUP($A240,[5]CurveFetch!$D$8:$R$1000,2,0)</f>
        <v>#N/A</v>
      </c>
      <c r="C240" s="240" t="e">
        <f aca="false">VLOOKUP($A240,[5]CurveFetch!$D$8:$R$1000,7,0)</f>
        <v>#N/A</v>
      </c>
      <c r="D240" s="240" t="e">
        <f aca="false">VLOOKUP($A240,[5]CurveFetch!$D$8:$R$1000,5,0)</f>
        <v>#N/A</v>
      </c>
      <c r="E240" s="240" t="e">
        <f aca="false">VLOOKUP($A240,[5]CurveFetch!$D$8:$R$1000,4,0)</f>
        <v>#N/A</v>
      </c>
      <c r="F240" s="240" t="e">
        <f aca="false">VLOOKUP($A240,[5]CurveFetch!$D$8:$R$1000,15,0)</f>
        <v>#N/A</v>
      </c>
      <c r="G240" s="240" t="e">
        <f aca="false">VLOOKUP($A240,[5]CurveFetch!$D$8:$R$1000,3,0)</f>
        <v>#N/A</v>
      </c>
      <c r="H240" s="240" t="e">
        <f aca="false">VLOOKUP($A240,[5]CurveFetch!$D$8:$R$1000,9,0)</f>
        <v>#N/A</v>
      </c>
      <c r="I240" s="240" t="e">
        <f aca="false">VLOOKUP($A240,[5]CurveFetch!$D$8:$R$1000,11,0)</f>
        <v>#N/A</v>
      </c>
      <c r="J240" s="240" t="e">
        <f aca="false">VLOOKUP($A240,[5]CurveFetch!$D$8:$R$1000,8,0)</f>
        <v>#N/A</v>
      </c>
      <c r="K240" s="240" t="e">
        <f aca="false">C240-J240</f>
        <v>#N/A</v>
      </c>
      <c r="L240" s="240" t="e">
        <f aca="false">C240-F240</f>
        <v>#N/A</v>
      </c>
      <c r="M240" s="240" t="e">
        <f aca="false">($B240+$C240)*$M$1</f>
        <v>#N/A</v>
      </c>
      <c r="N240" s="69" t="n">
        <f aca="false">DATE(YEAR(N239),MONTH(N239)+1,1)</f>
        <v>53144</v>
      </c>
      <c r="O240" s="240" t="e">
        <f aca="false">VLOOKUP($A240,[5]CurveFetch!$D$8:$V$1000,16,0)</f>
        <v>#N/A</v>
      </c>
      <c r="P240" s="241" t="e">
        <f aca="false">O240/2</f>
        <v>#N/A</v>
      </c>
      <c r="Q240" s="240" t="e">
        <f aca="false">VLOOKUP($A240,[5]CurveFetch!$D$8:$V$1000,16,0)</f>
        <v>#N/A</v>
      </c>
      <c r="R240" s="241" t="e">
        <f aca="false">Q240/2</f>
        <v>#N/A</v>
      </c>
      <c r="S240" s="240" t="e">
        <f aca="false">VLOOKUP($A240,[5]CurveFetch!$D$8:$V$1000,16,0)</f>
        <v>#N/A</v>
      </c>
      <c r="T240" s="241" t="e">
        <f aca="false">S240/2</f>
        <v>#N/A</v>
      </c>
    </row>
    <row r="241" customFormat="false" ht="11.25" hidden="false" customHeight="false" outlineLevel="0" collapsed="false">
      <c r="A241" s="69" t="n">
        <f aca="false">DATE(YEAR(A240),MONTH(A240)+1,1)</f>
        <v>53175</v>
      </c>
      <c r="B241" s="240" t="e">
        <f aca="false">VLOOKUP($A241,[5]CurveFetch!$D$8:$R$1000,2,0)</f>
        <v>#N/A</v>
      </c>
      <c r="C241" s="240" t="e">
        <f aca="false">VLOOKUP($A241,[5]CurveFetch!$D$8:$R$1000,7,0)</f>
        <v>#N/A</v>
      </c>
      <c r="D241" s="240" t="e">
        <f aca="false">VLOOKUP($A241,[5]CurveFetch!$D$8:$R$1000,5,0)</f>
        <v>#N/A</v>
      </c>
      <c r="E241" s="240" t="e">
        <f aca="false">VLOOKUP($A241,[5]CurveFetch!$D$8:$R$1000,4,0)</f>
        <v>#N/A</v>
      </c>
      <c r="F241" s="240" t="e">
        <f aca="false">VLOOKUP($A241,[5]CurveFetch!$D$8:$R$1000,15,0)</f>
        <v>#N/A</v>
      </c>
      <c r="G241" s="240" t="e">
        <f aca="false">VLOOKUP($A241,[5]CurveFetch!$D$8:$R$1000,3,0)</f>
        <v>#N/A</v>
      </c>
      <c r="H241" s="240" t="e">
        <f aca="false">VLOOKUP($A241,[5]CurveFetch!$D$8:$R$1000,9,0)</f>
        <v>#N/A</v>
      </c>
      <c r="I241" s="240" t="e">
        <f aca="false">VLOOKUP($A241,[5]CurveFetch!$D$8:$R$1000,11,0)</f>
        <v>#N/A</v>
      </c>
      <c r="J241" s="240" t="e">
        <f aca="false">VLOOKUP($A241,[5]CurveFetch!$D$8:$R$1000,8,0)</f>
        <v>#N/A</v>
      </c>
      <c r="K241" s="240" t="e">
        <f aca="false">C241-J241</f>
        <v>#N/A</v>
      </c>
      <c r="L241" s="240" t="e">
        <f aca="false">C241-F241</f>
        <v>#N/A</v>
      </c>
      <c r="M241" s="240" t="e">
        <f aca="false">($B241+$C241)*$M$1</f>
        <v>#N/A</v>
      </c>
      <c r="N241" s="69" t="n">
        <f aca="false">DATE(YEAR(N240),MONTH(N240)+1,1)</f>
        <v>53175</v>
      </c>
      <c r="O241" s="240" t="e">
        <f aca="false">VLOOKUP($A241,[5]CurveFetch!$D$8:$V$1000,16,0)</f>
        <v>#N/A</v>
      </c>
      <c r="P241" s="241" t="e">
        <f aca="false">O241/2</f>
        <v>#N/A</v>
      </c>
      <c r="Q241" s="240" t="e">
        <f aca="false">VLOOKUP($A241,[5]CurveFetch!$D$8:$V$1000,16,0)</f>
        <v>#N/A</v>
      </c>
      <c r="R241" s="241" t="e">
        <f aca="false">Q241/2</f>
        <v>#N/A</v>
      </c>
      <c r="S241" s="240" t="e">
        <f aca="false">VLOOKUP($A241,[5]CurveFetch!$D$8:$V$1000,16,0)</f>
        <v>#N/A</v>
      </c>
      <c r="T241" s="241" t="e">
        <f aca="false">S241/2</f>
        <v>#N/A</v>
      </c>
    </row>
    <row r="242" customFormat="false" ht="11.25" hidden="false" customHeight="false" outlineLevel="0" collapsed="false">
      <c r="A242" s="69" t="n">
        <f aca="false">DATE(YEAR(A241),MONTH(A241)+1,1)</f>
        <v>53206</v>
      </c>
      <c r="B242" s="240" t="e">
        <f aca="false">VLOOKUP($A242,[5]CurveFetch!$D$8:$R$1000,2,0)</f>
        <v>#N/A</v>
      </c>
      <c r="C242" s="240" t="e">
        <f aca="false">VLOOKUP($A242,[5]CurveFetch!$D$8:$R$1000,7,0)</f>
        <v>#N/A</v>
      </c>
      <c r="D242" s="240" t="e">
        <f aca="false">VLOOKUP($A242,[5]CurveFetch!$D$8:$R$1000,5,0)</f>
        <v>#N/A</v>
      </c>
      <c r="E242" s="240" t="e">
        <f aca="false">VLOOKUP($A242,[5]CurveFetch!$D$8:$R$1000,4,0)</f>
        <v>#N/A</v>
      </c>
      <c r="F242" s="240" t="e">
        <f aca="false">VLOOKUP($A242,[5]CurveFetch!$D$8:$R$1000,15,0)</f>
        <v>#N/A</v>
      </c>
      <c r="G242" s="240" t="e">
        <f aca="false">VLOOKUP($A242,[5]CurveFetch!$D$8:$R$1000,3,0)</f>
        <v>#N/A</v>
      </c>
      <c r="H242" s="240" t="e">
        <f aca="false">VLOOKUP($A242,[5]CurveFetch!$D$8:$R$1000,9,0)</f>
        <v>#N/A</v>
      </c>
      <c r="I242" s="240" t="e">
        <f aca="false">VLOOKUP($A242,[5]CurveFetch!$D$8:$R$1000,11,0)</f>
        <v>#N/A</v>
      </c>
      <c r="J242" s="240" t="e">
        <f aca="false">VLOOKUP($A242,[5]CurveFetch!$D$8:$R$1000,8,0)</f>
        <v>#N/A</v>
      </c>
      <c r="K242" s="240" t="e">
        <f aca="false">C242-J242</f>
        <v>#N/A</v>
      </c>
      <c r="L242" s="240" t="e">
        <f aca="false">C242-F242</f>
        <v>#N/A</v>
      </c>
      <c r="M242" s="240" t="e">
        <f aca="false">($B242+$C242)*$M$1</f>
        <v>#N/A</v>
      </c>
      <c r="N242" s="69" t="n">
        <f aca="false">DATE(YEAR(N241),MONTH(N241)+1,1)</f>
        <v>53206</v>
      </c>
      <c r="O242" s="240" t="e">
        <f aca="false">VLOOKUP($A242,[5]CurveFetch!$D$8:$V$1000,16,0)</f>
        <v>#N/A</v>
      </c>
      <c r="P242" s="241" t="e">
        <f aca="false">O242/2</f>
        <v>#N/A</v>
      </c>
      <c r="Q242" s="240" t="e">
        <f aca="false">VLOOKUP($A242,[5]CurveFetch!$D$8:$V$1000,16,0)</f>
        <v>#N/A</v>
      </c>
      <c r="R242" s="241" t="e">
        <f aca="false">Q242/2</f>
        <v>#N/A</v>
      </c>
      <c r="S242" s="240" t="e">
        <f aca="false">VLOOKUP($A242,[5]CurveFetch!$D$8:$V$1000,16,0)</f>
        <v>#N/A</v>
      </c>
      <c r="T242" s="241" t="e">
        <f aca="false">S242/2</f>
        <v>#N/A</v>
      </c>
    </row>
    <row r="243" customFormat="false" ht="11.25" hidden="false" customHeight="false" outlineLevel="0" collapsed="false">
      <c r="A243" s="69" t="n">
        <f aca="false">DATE(YEAR(A242),MONTH(A242)+1,1)</f>
        <v>53236</v>
      </c>
      <c r="B243" s="240" t="e">
        <f aca="false">VLOOKUP($A243,[5]CurveFetch!$D$8:$R$1000,2,0)</f>
        <v>#N/A</v>
      </c>
      <c r="C243" s="240" t="e">
        <f aca="false">VLOOKUP($A243,[5]CurveFetch!$D$8:$R$1000,7,0)</f>
        <v>#N/A</v>
      </c>
      <c r="D243" s="240" t="e">
        <f aca="false">VLOOKUP($A243,[5]CurveFetch!$D$8:$R$1000,5,0)</f>
        <v>#N/A</v>
      </c>
      <c r="E243" s="240" t="e">
        <f aca="false">VLOOKUP($A243,[5]CurveFetch!$D$8:$R$1000,4,0)</f>
        <v>#N/A</v>
      </c>
      <c r="F243" s="240" t="e">
        <f aca="false">VLOOKUP($A243,[5]CurveFetch!$D$8:$R$1000,15,0)</f>
        <v>#N/A</v>
      </c>
      <c r="G243" s="240" t="e">
        <f aca="false">VLOOKUP($A243,[5]CurveFetch!$D$8:$R$1000,3,0)</f>
        <v>#N/A</v>
      </c>
      <c r="H243" s="240" t="e">
        <f aca="false">VLOOKUP($A243,[5]CurveFetch!$D$8:$R$1000,9,0)</f>
        <v>#N/A</v>
      </c>
      <c r="I243" s="240" t="e">
        <f aca="false">VLOOKUP($A243,[5]CurveFetch!$D$8:$R$1000,11,0)</f>
        <v>#N/A</v>
      </c>
      <c r="J243" s="240" t="e">
        <f aca="false">VLOOKUP($A243,[5]CurveFetch!$D$8:$R$1000,8,0)</f>
        <v>#N/A</v>
      </c>
      <c r="K243" s="240" t="e">
        <f aca="false">C243-J243</f>
        <v>#N/A</v>
      </c>
      <c r="L243" s="240" t="e">
        <f aca="false">C243-F243</f>
        <v>#N/A</v>
      </c>
      <c r="M243" s="240" t="e">
        <f aca="false">($B243+$C243)*$M$1</f>
        <v>#N/A</v>
      </c>
      <c r="N243" s="69" t="n">
        <f aca="false">DATE(YEAR(N242),MONTH(N242)+1,1)</f>
        <v>53236</v>
      </c>
      <c r="O243" s="240" t="e">
        <f aca="false">VLOOKUP($A243,[5]CurveFetch!$D$8:$V$1000,16,0)</f>
        <v>#N/A</v>
      </c>
      <c r="P243" s="241" t="e">
        <f aca="false">O243/2</f>
        <v>#N/A</v>
      </c>
      <c r="Q243" s="240" t="e">
        <f aca="false">VLOOKUP($A243,[5]CurveFetch!$D$8:$V$1000,16,0)</f>
        <v>#N/A</v>
      </c>
      <c r="R243" s="241" t="e">
        <f aca="false">Q243/2</f>
        <v>#N/A</v>
      </c>
      <c r="S243" s="240" t="e">
        <f aca="false">VLOOKUP($A243,[5]CurveFetch!$D$8:$V$1000,16,0)</f>
        <v>#N/A</v>
      </c>
      <c r="T243" s="241" t="e">
        <f aca="false">S243/2</f>
        <v>#N/A</v>
      </c>
    </row>
    <row r="244" customFormat="false" ht="11.25" hidden="false" customHeight="false" outlineLevel="0" collapsed="false">
      <c r="A244" s="69" t="n">
        <f aca="false">DATE(YEAR(A243),MONTH(A243)+1,1)</f>
        <v>53267</v>
      </c>
      <c r="B244" s="240" t="e">
        <f aca="false">VLOOKUP($A244,[5]CurveFetch!$D$8:$R$1000,2,0)</f>
        <v>#N/A</v>
      </c>
      <c r="C244" s="240" t="e">
        <f aca="false">VLOOKUP($A244,[5]CurveFetch!$D$8:$R$1000,7,0)</f>
        <v>#N/A</v>
      </c>
      <c r="D244" s="240" t="e">
        <f aca="false">VLOOKUP($A244,[5]CurveFetch!$D$8:$R$1000,5,0)</f>
        <v>#N/A</v>
      </c>
      <c r="E244" s="240" t="e">
        <f aca="false">VLOOKUP($A244,[5]CurveFetch!$D$8:$R$1000,4,0)</f>
        <v>#N/A</v>
      </c>
      <c r="F244" s="240" t="e">
        <f aca="false">VLOOKUP($A244,[5]CurveFetch!$D$8:$R$1000,15,0)</f>
        <v>#N/A</v>
      </c>
      <c r="G244" s="240" t="e">
        <f aca="false">VLOOKUP($A244,[5]CurveFetch!$D$8:$R$1000,3,0)</f>
        <v>#N/A</v>
      </c>
      <c r="H244" s="240" t="e">
        <f aca="false">VLOOKUP($A244,[5]CurveFetch!$D$8:$R$1000,9,0)</f>
        <v>#N/A</v>
      </c>
      <c r="I244" s="240" t="e">
        <f aca="false">VLOOKUP($A244,[5]CurveFetch!$D$8:$R$1000,11,0)</f>
        <v>#N/A</v>
      </c>
      <c r="J244" s="240" t="e">
        <f aca="false">VLOOKUP($A244,[5]CurveFetch!$D$8:$R$1000,8,0)</f>
        <v>#N/A</v>
      </c>
      <c r="K244" s="240" t="e">
        <f aca="false">C244-J244</f>
        <v>#N/A</v>
      </c>
      <c r="L244" s="240" t="e">
        <f aca="false">C244-F244</f>
        <v>#N/A</v>
      </c>
      <c r="M244" s="240" t="e">
        <f aca="false">($B244+$C244)*$M$1</f>
        <v>#N/A</v>
      </c>
      <c r="N244" s="69" t="n">
        <f aca="false">DATE(YEAR(N243),MONTH(N243)+1,1)</f>
        <v>53267</v>
      </c>
      <c r="O244" s="240" t="e">
        <f aca="false">VLOOKUP($A244,[5]CurveFetch!$D$8:$V$1000,16,0)</f>
        <v>#N/A</v>
      </c>
      <c r="P244" s="241" t="e">
        <f aca="false">O244/2</f>
        <v>#N/A</v>
      </c>
      <c r="Q244" s="240" t="e">
        <f aca="false">VLOOKUP($A244,[5]CurveFetch!$D$8:$V$1000,16,0)</f>
        <v>#N/A</v>
      </c>
      <c r="R244" s="241" t="e">
        <f aca="false">Q244/2</f>
        <v>#N/A</v>
      </c>
      <c r="S244" s="240" t="e">
        <f aca="false">VLOOKUP($A244,[5]CurveFetch!$D$8:$V$1000,16,0)</f>
        <v>#N/A</v>
      </c>
      <c r="T244" s="241" t="e">
        <f aca="false">S244/2</f>
        <v>#N/A</v>
      </c>
    </row>
    <row r="245" customFormat="false" ht="11.25" hidden="false" customHeight="false" outlineLevel="0" collapsed="false">
      <c r="A245" s="69" t="n">
        <f aca="false">DATE(YEAR(A244),MONTH(A244)+1,1)</f>
        <v>53297</v>
      </c>
      <c r="B245" s="240" t="e">
        <f aca="false">VLOOKUP($A245,[5]CurveFetch!$D$8:$R$1000,2,0)</f>
        <v>#N/A</v>
      </c>
      <c r="C245" s="240" t="e">
        <f aca="false">VLOOKUP($A245,[5]CurveFetch!$D$8:$R$1000,7,0)</f>
        <v>#N/A</v>
      </c>
      <c r="D245" s="240" t="e">
        <f aca="false">VLOOKUP($A245,[5]CurveFetch!$D$8:$R$1000,5,0)</f>
        <v>#N/A</v>
      </c>
      <c r="E245" s="240" t="e">
        <f aca="false">VLOOKUP($A245,[5]CurveFetch!$D$8:$R$1000,4,0)</f>
        <v>#N/A</v>
      </c>
      <c r="F245" s="240" t="e">
        <f aca="false">VLOOKUP($A245,[5]CurveFetch!$D$8:$R$1000,15,0)</f>
        <v>#N/A</v>
      </c>
      <c r="G245" s="240" t="e">
        <f aca="false">VLOOKUP($A245,[5]CurveFetch!$D$8:$R$1000,3,0)</f>
        <v>#N/A</v>
      </c>
      <c r="H245" s="240" t="e">
        <f aca="false">VLOOKUP($A245,[5]CurveFetch!$D$8:$R$1000,9,0)</f>
        <v>#N/A</v>
      </c>
      <c r="I245" s="240" t="e">
        <f aca="false">VLOOKUP($A245,[5]CurveFetch!$D$8:$R$1000,11,0)</f>
        <v>#N/A</v>
      </c>
      <c r="J245" s="240" t="e">
        <f aca="false">VLOOKUP($A245,[5]CurveFetch!$D$8:$R$1000,8,0)</f>
        <v>#N/A</v>
      </c>
      <c r="K245" s="240" t="e">
        <f aca="false">C245-J245</f>
        <v>#N/A</v>
      </c>
      <c r="L245" s="240" t="e">
        <f aca="false">C245-F245</f>
        <v>#N/A</v>
      </c>
      <c r="M245" s="240" t="e">
        <f aca="false">($B245+$C245)*$M$1</f>
        <v>#N/A</v>
      </c>
      <c r="N245" s="69" t="n">
        <f aca="false">DATE(YEAR(N244),MONTH(N244)+1,1)</f>
        <v>53297</v>
      </c>
      <c r="O245" s="240" t="e">
        <f aca="false">VLOOKUP($A245,[5]CurveFetch!$D$8:$V$1000,16,0)</f>
        <v>#N/A</v>
      </c>
      <c r="P245" s="241" t="e">
        <f aca="false">O245/2</f>
        <v>#N/A</v>
      </c>
      <c r="Q245" s="240" t="e">
        <f aca="false">VLOOKUP($A245,[5]CurveFetch!$D$8:$V$1000,16,0)</f>
        <v>#N/A</v>
      </c>
      <c r="R245" s="241" t="e">
        <f aca="false">Q245/2</f>
        <v>#N/A</v>
      </c>
      <c r="S245" s="240" t="e">
        <f aca="false">VLOOKUP($A245,[5]CurveFetch!$D$8:$V$1000,16,0)</f>
        <v>#N/A</v>
      </c>
      <c r="T245" s="241" t="e">
        <f aca="false">S245/2</f>
        <v>#N/A</v>
      </c>
    </row>
    <row r="246" customFormat="false" ht="11.25" hidden="false" customHeight="false" outlineLevel="0" collapsed="false">
      <c r="A246" s="69" t="n">
        <f aca="false">DATE(YEAR(A245),MONTH(A245)+1,1)</f>
        <v>53328</v>
      </c>
      <c r="B246" s="240" t="e">
        <f aca="false">VLOOKUP($A246,[5]CurveFetch!$D$8:$R$1000,2,0)</f>
        <v>#N/A</v>
      </c>
      <c r="C246" s="240" t="e">
        <f aca="false">VLOOKUP($A246,[5]CurveFetch!$D$8:$R$1000,7,0)</f>
        <v>#N/A</v>
      </c>
      <c r="D246" s="240" t="e">
        <f aca="false">VLOOKUP($A246,[5]CurveFetch!$D$8:$R$1000,5,0)</f>
        <v>#N/A</v>
      </c>
      <c r="E246" s="240" t="e">
        <f aca="false">VLOOKUP($A246,[5]CurveFetch!$D$8:$R$1000,4,0)</f>
        <v>#N/A</v>
      </c>
      <c r="F246" s="240" t="e">
        <f aca="false">VLOOKUP($A246,[5]CurveFetch!$D$8:$R$1000,15,0)</f>
        <v>#N/A</v>
      </c>
      <c r="G246" s="240" t="e">
        <f aca="false">VLOOKUP($A246,[5]CurveFetch!$D$8:$R$1000,3,0)</f>
        <v>#N/A</v>
      </c>
      <c r="H246" s="240" t="e">
        <f aca="false">VLOOKUP($A246,[5]CurveFetch!$D$8:$R$1000,9,0)</f>
        <v>#N/A</v>
      </c>
      <c r="I246" s="240" t="e">
        <f aca="false">VLOOKUP($A246,[5]CurveFetch!$D$8:$R$1000,11,0)</f>
        <v>#N/A</v>
      </c>
      <c r="J246" s="240" t="e">
        <f aca="false">VLOOKUP($A246,[5]CurveFetch!$D$8:$R$1000,8,0)</f>
        <v>#N/A</v>
      </c>
      <c r="K246" s="240" t="e">
        <f aca="false">C246-J246</f>
        <v>#N/A</v>
      </c>
      <c r="L246" s="240" t="e">
        <f aca="false">C246-F246</f>
        <v>#N/A</v>
      </c>
      <c r="M246" s="240" t="e">
        <f aca="false">($B246+$C246)*$M$1</f>
        <v>#N/A</v>
      </c>
      <c r="N246" s="69" t="n">
        <f aca="false">DATE(YEAR(N245),MONTH(N245)+1,1)</f>
        <v>53328</v>
      </c>
      <c r="O246" s="240" t="e">
        <f aca="false">VLOOKUP($A246,[5]CurveFetch!$D$8:$V$1000,16,0)</f>
        <v>#N/A</v>
      </c>
      <c r="P246" s="241" t="e">
        <f aca="false">O246/2</f>
        <v>#N/A</v>
      </c>
      <c r="Q246" s="240" t="e">
        <f aca="false">VLOOKUP($A246,[5]CurveFetch!$D$8:$V$1000,16,0)</f>
        <v>#N/A</v>
      </c>
      <c r="R246" s="241" t="e">
        <f aca="false">Q246/2</f>
        <v>#N/A</v>
      </c>
      <c r="S246" s="240" t="e">
        <f aca="false">VLOOKUP($A246,[5]CurveFetch!$D$8:$V$1000,16,0)</f>
        <v>#N/A</v>
      </c>
      <c r="T246" s="241" t="e">
        <f aca="false">S246/2</f>
        <v>#N/A</v>
      </c>
    </row>
    <row r="247" customFormat="false" ht="11.25" hidden="false" customHeight="false" outlineLevel="0" collapsed="false">
      <c r="A247" s="69" t="n">
        <f aca="false">DATE(YEAR(A246),MONTH(A246)+1,1)</f>
        <v>53359</v>
      </c>
      <c r="B247" s="240" t="e">
        <f aca="false">VLOOKUP($A247,[5]CurveFetch!$D$8:$R$1000,2,0)</f>
        <v>#N/A</v>
      </c>
      <c r="C247" s="240" t="e">
        <f aca="false">VLOOKUP($A247,[5]CurveFetch!$D$8:$R$1000,7,0)</f>
        <v>#N/A</v>
      </c>
      <c r="D247" s="240" t="e">
        <f aca="false">VLOOKUP($A247,[5]CurveFetch!$D$8:$R$1000,5,0)</f>
        <v>#N/A</v>
      </c>
      <c r="E247" s="240" t="e">
        <f aca="false">VLOOKUP($A247,[5]CurveFetch!$D$8:$R$1000,4,0)</f>
        <v>#N/A</v>
      </c>
      <c r="F247" s="240" t="e">
        <f aca="false">VLOOKUP($A247,[5]CurveFetch!$D$8:$R$1000,15,0)</f>
        <v>#N/A</v>
      </c>
      <c r="G247" s="240" t="e">
        <f aca="false">VLOOKUP($A247,[5]CurveFetch!$D$8:$R$1000,3,0)</f>
        <v>#N/A</v>
      </c>
      <c r="H247" s="240" t="e">
        <f aca="false">VLOOKUP($A247,[5]CurveFetch!$D$8:$R$1000,9,0)</f>
        <v>#N/A</v>
      </c>
      <c r="I247" s="240" t="e">
        <f aca="false">VLOOKUP($A247,[5]CurveFetch!$D$8:$R$1000,11,0)</f>
        <v>#N/A</v>
      </c>
      <c r="J247" s="240" t="e">
        <f aca="false">VLOOKUP($A247,[5]CurveFetch!$D$8:$R$1000,8,0)</f>
        <v>#N/A</v>
      </c>
      <c r="K247" s="240" t="e">
        <f aca="false">C247-J247</f>
        <v>#N/A</v>
      </c>
      <c r="L247" s="240" t="e">
        <f aca="false">C247-F247</f>
        <v>#N/A</v>
      </c>
      <c r="M247" s="240" t="e">
        <f aca="false">($B247+$C247)*$M$1</f>
        <v>#N/A</v>
      </c>
      <c r="N247" s="69" t="n">
        <f aca="false">DATE(YEAR(N246),MONTH(N246)+1,1)</f>
        <v>53359</v>
      </c>
      <c r="O247" s="240" t="e">
        <f aca="false">VLOOKUP($A247,[5]CurveFetch!$D$8:$V$1000,16,0)</f>
        <v>#N/A</v>
      </c>
      <c r="P247" s="241" t="e">
        <f aca="false">O247/2</f>
        <v>#N/A</v>
      </c>
      <c r="Q247" s="240" t="e">
        <f aca="false">VLOOKUP($A247,[5]CurveFetch!$D$8:$V$1000,16,0)</f>
        <v>#N/A</v>
      </c>
      <c r="R247" s="241" t="e">
        <f aca="false">Q247/2</f>
        <v>#N/A</v>
      </c>
      <c r="S247" s="240" t="e">
        <f aca="false">VLOOKUP($A247,[5]CurveFetch!$D$8:$V$1000,16,0)</f>
        <v>#N/A</v>
      </c>
      <c r="T247" s="241" t="e">
        <f aca="false">S247/2</f>
        <v>#N/A</v>
      </c>
    </row>
    <row r="248" customFormat="false" ht="11.25" hidden="false" customHeight="false" outlineLevel="0" collapsed="false">
      <c r="A248" s="69" t="n">
        <f aca="false">DATE(YEAR(A247),MONTH(A247)+1,1)</f>
        <v>53387</v>
      </c>
      <c r="B248" s="240" t="e">
        <f aca="false">VLOOKUP($A248,[5]CurveFetch!$D$8:$R$1000,2,0)</f>
        <v>#N/A</v>
      </c>
      <c r="C248" s="240" t="e">
        <f aca="false">VLOOKUP($A248,[5]CurveFetch!$D$8:$R$1000,7,0)</f>
        <v>#N/A</v>
      </c>
      <c r="D248" s="240" t="e">
        <f aca="false">VLOOKUP($A248,[5]CurveFetch!$D$8:$R$1000,5,0)</f>
        <v>#N/A</v>
      </c>
      <c r="E248" s="240" t="e">
        <f aca="false">VLOOKUP($A248,[5]CurveFetch!$D$8:$R$1000,4,0)</f>
        <v>#N/A</v>
      </c>
      <c r="F248" s="240" t="e">
        <f aca="false">VLOOKUP($A248,[5]CurveFetch!$D$8:$R$1000,15,0)</f>
        <v>#N/A</v>
      </c>
      <c r="G248" s="240" t="e">
        <f aca="false">VLOOKUP($A248,[5]CurveFetch!$D$8:$R$1000,3,0)</f>
        <v>#N/A</v>
      </c>
      <c r="H248" s="240" t="e">
        <f aca="false">VLOOKUP($A248,[5]CurveFetch!$D$8:$R$1000,9,0)</f>
        <v>#N/A</v>
      </c>
      <c r="I248" s="240" t="e">
        <f aca="false">VLOOKUP($A248,[5]CurveFetch!$D$8:$R$1000,11,0)</f>
        <v>#N/A</v>
      </c>
      <c r="J248" s="240" t="e">
        <f aca="false">VLOOKUP($A248,[5]CurveFetch!$D$8:$R$1000,8,0)</f>
        <v>#N/A</v>
      </c>
      <c r="K248" s="240" t="e">
        <f aca="false">C248-J248</f>
        <v>#N/A</v>
      </c>
      <c r="L248" s="240" t="e">
        <f aca="false">C248-F248</f>
        <v>#N/A</v>
      </c>
      <c r="M248" s="240" t="e">
        <f aca="false">($B248+$C248)*$M$1</f>
        <v>#N/A</v>
      </c>
      <c r="N248" s="69" t="n">
        <f aca="false">DATE(YEAR(N247),MONTH(N247)+1,1)</f>
        <v>53387</v>
      </c>
      <c r="O248" s="240" t="e">
        <f aca="false">VLOOKUP($A248,[5]CurveFetch!$D$8:$V$1000,16,0)</f>
        <v>#N/A</v>
      </c>
      <c r="P248" s="241" t="e">
        <f aca="false">O248/2</f>
        <v>#N/A</v>
      </c>
      <c r="Q248" s="240" t="e">
        <f aca="false">VLOOKUP($A248,[5]CurveFetch!$D$8:$V$1000,16,0)</f>
        <v>#N/A</v>
      </c>
      <c r="R248" s="241" t="e">
        <f aca="false">Q248/2</f>
        <v>#N/A</v>
      </c>
      <c r="S248" s="240" t="e">
        <f aca="false">VLOOKUP($A248,[5]CurveFetch!$D$8:$V$1000,16,0)</f>
        <v>#N/A</v>
      </c>
      <c r="T248" s="241" t="e">
        <f aca="false">S248/2</f>
        <v>#N/A</v>
      </c>
    </row>
    <row r="249" customFormat="false" ht="11.25" hidden="false" customHeight="false" outlineLevel="0" collapsed="false">
      <c r="A249" s="69" t="n">
        <f aca="false">DATE(YEAR(A248),MONTH(A248)+1,1)</f>
        <v>53418</v>
      </c>
      <c r="B249" s="240" t="e">
        <f aca="false">VLOOKUP($A249,[5]CurveFetch!$D$8:$R$1000,2,0)</f>
        <v>#N/A</v>
      </c>
      <c r="C249" s="240" t="e">
        <f aca="false">VLOOKUP($A249,[5]CurveFetch!$D$8:$R$1000,7,0)</f>
        <v>#N/A</v>
      </c>
      <c r="D249" s="240" t="e">
        <f aca="false">VLOOKUP($A249,[5]CurveFetch!$D$8:$R$1000,5,0)</f>
        <v>#N/A</v>
      </c>
      <c r="E249" s="240" t="e">
        <f aca="false">VLOOKUP($A249,[5]CurveFetch!$D$8:$R$1000,4,0)</f>
        <v>#N/A</v>
      </c>
      <c r="F249" s="240" t="e">
        <f aca="false">VLOOKUP($A249,[5]CurveFetch!$D$8:$R$1000,15,0)</f>
        <v>#N/A</v>
      </c>
      <c r="G249" s="240" t="e">
        <f aca="false">VLOOKUP($A249,[5]CurveFetch!$D$8:$R$1000,3,0)</f>
        <v>#N/A</v>
      </c>
      <c r="H249" s="240" t="e">
        <f aca="false">VLOOKUP($A249,[5]CurveFetch!$D$8:$R$1000,9,0)</f>
        <v>#N/A</v>
      </c>
      <c r="I249" s="240" t="e">
        <f aca="false">VLOOKUP($A249,[5]CurveFetch!$D$8:$R$1000,11,0)</f>
        <v>#N/A</v>
      </c>
      <c r="J249" s="240" t="e">
        <f aca="false">VLOOKUP($A249,[5]CurveFetch!$D$8:$R$1000,8,0)</f>
        <v>#N/A</v>
      </c>
      <c r="K249" s="240" t="e">
        <f aca="false">C249-J249</f>
        <v>#N/A</v>
      </c>
      <c r="L249" s="240" t="e">
        <f aca="false">C249-F249</f>
        <v>#N/A</v>
      </c>
      <c r="M249" s="240" t="e">
        <f aca="false">($B249+$C249)*$M$1</f>
        <v>#N/A</v>
      </c>
      <c r="N249" s="69" t="n">
        <f aca="false">DATE(YEAR(N248),MONTH(N248)+1,1)</f>
        <v>53418</v>
      </c>
      <c r="O249" s="240" t="e">
        <f aca="false">VLOOKUP($A249,[5]CurveFetch!$D$8:$V$1000,16,0)</f>
        <v>#N/A</v>
      </c>
      <c r="P249" s="241" t="e">
        <f aca="false">O249/2</f>
        <v>#N/A</v>
      </c>
      <c r="Q249" s="240" t="e">
        <f aca="false">VLOOKUP($A249,[5]CurveFetch!$D$8:$V$1000,16,0)</f>
        <v>#N/A</v>
      </c>
      <c r="R249" s="241" t="e">
        <f aca="false">Q249/2</f>
        <v>#N/A</v>
      </c>
      <c r="S249" s="240" t="e">
        <f aca="false">VLOOKUP($A249,[5]CurveFetch!$D$8:$V$1000,16,0)</f>
        <v>#N/A</v>
      </c>
      <c r="T249" s="241" t="e">
        <f aca="false">S249/2</f>
        <v>#N/A</v>
      </c>
    </row>
    <row r="250" customFormat="false" ht="11.25" hidden="false" customHeight="false" outlineLevel="0" collapsed="false">
      <c r="A250" s="69" t="n">
        <f aca="false">DATE(YEAR(A249),MONTH(A249)+1,1)</f>
        <v>53448</v>
      </c>
      <c r="B250" s="240" t="e">
        <f aca="false">VLOOKUP($A250,[5]CurveFetch!$D$8:$R$1000,2,0)</f>
        <v>#N/A</v>
      </c>
      <c r="C250" s="240" t="e">
        <f aca="false">VLOOKUP($A250,[5]CurveFetch!$D$8:$R$1000,7,0)</f>
        <v>#N/A</v>
      </c>
      <c r="D250" s="240" t="e">
        <f aca="false">VLOOKUP($A250,[5]CurveFetch!$D$8:$R$1000,5,0)</f>
        <v>#N/A</v>
      </c>
      <c r="E250" s="240" t="e">
        <f aca="false">VLOOKUP($A250,[5]CurveFetch!$D$8:$R$1000,4,0)</f>
        <v>#N/A</v>
      </c>
      <c r="F250" s="240" t="e">
        <f aca="false">VLOOKUP($A250,[5]CurveFetch!$D$8:$R$1000,15,0)</f>
        <v>#N/A</v>
      </c>
      <c r="G250" s="240" t="e">
        <f aca="false">VLOOKUP($A250,[5]CurveFetch!$D$8:$R$1000,3,0)</f>
        <v>#N/A</v>
      </c>
      <c r="H250" s="240" t="e">
        <f aca="false">VLOOKUP($A250,[5]CurveFetch!$D$8:$R$1000,9,0)</f>
        <v>#N/A</v>
      </c>
      <c r="I250" s="240" t="e">
        <f aca="false">VLOOKUP($A250,[5]CurveFetch!$D$8:$R$1000,11,0)</f>
        <v>#N/A</v>
      </c>
      <c r="J250" s="240" t="e">
        <f aca="false">VLOOKUP($A250,[5]CurveFetch!$D$8:$R$1000,8,0)</f>
        <v>#N/A</v>
      </c>
      <c r="K250" s="240" t="e">
        <f aca="false">C250-J250</f>
        <v>#N/A</v>
      </c>
      <c r="L250" s="240" t="e">
        <f aca="false">C250-F250</f>
        <v>#N/A</v>
      </c>
      <c r="M250" s="240" t="e">
        <f aca="false">($B250+$C250)*$M$1</f>
        <v>#N/A</v>
      </c>
      <c r="N250" s="69" t="n">
        <f aca="false">DATE(YEAR(N249),MONTH(N249)+1,1)</f>
        <v>53448</v>
      </c>
      <c r="O250" s="240" t="e">
        <f aca="false">VLOOKUP($A250,[5]CurveFetch!$D$8:$V$1000,16,0)</f>
        <v>#N/A</v>
      </c>
      <c r="P250" s="241" t="e">
        <f aca="false">O250/2</f>
        <v>#N/A</v>
      </c>
      <c r="Q250" s="240" t="e">
        <f aca="false">VLOOKUP($A250,[5]CurveFetch!$D$8:$V$1000,16,0)</f>
        <v>#N/A</v>
      </c>
      <c r="R250" s="241" t="e">
        <f aca="false">Q250/2</f>
        <v>#N/A</v>
      </c>
      <c r="S250" s="240" t="e">
        <f aca="false">VLOOKUP($A250,[5]CurveFetch!$D$8:$V$1000,16,0)</f>
        <v>#N/A</v>
      </c>
      <c r="T250" s="241" t="e">
        <f aca="false">S250/2</f>
        <v>#N/A</v>
      </c>
    </row>
    <row r="251" customFormat="false" ht="11.25" hidden="false" customHeight="false" outlineLevel="0" collapsed="false">
      <c r="A251" s="69" t="n">
        <f aca="false">DATE(YEAR(A250),MONTH(A250)+1,1)</f>
        <v>53479</v>
      </c>
      <c r="B251" s="240" t="e">
        <f aca="false">VLOOKUP($A251,[5]CurveFetch!$D$8:$R$1000,2,0)</f>
        <v>#N/A</v>
      </c>
      <c r="C251" s="240" t="e">
        <f aca="false">VLOOKUP($A251,[5]CurveFetch!$D$8:$R$1000,7,0)</f>
        <v>#N/A</v>
      </c>
      <c r="D251" s="240" t="e">
        <f aca="false">VLOOKUP($A251,[5]CurveFetch!$D$8:$R$1000,5,0)</f>
        <v>#N/A</v>
      </c>
      <c r="E251" s="240" t="e">
        <f aca="false">VLOOKUP($A251,[5]CurveFetch!$D$8:$R$1000,4,0)</f>
        <v>#N/A</v>
      </c>
      <c r="F251" s="240" t="e">
        <f aca="false">VLOOKUP($A251,[5]CurveFetch!$D$8:$R$1000,15,0)</f>
        <v>#N/A</v>
      </c>
      <c r="G251" s="240" t="e">
        <f aca="false">VLOOKUP($A251,[5]CurveFetch!$D$8:$R$1000,3,0)</f>
        <v>#N/A</v>
      </c>
      <c r="H251" s="240" t="e">
        <f aca="false">VLOOKUP($A251,[5]CurveFetch!$D$8:$R$1000,9,0)</f>
        <v>#N/A</v>
      </c>
      <c r="I251" s="240" t="e">
        <f aca="false">VLOOKUP($A251,[5]CurveFetch!$D$8:$R$1000,11,0)</f>
        <v>#N/A</v>
      </c>
      <c r="J251" s="240" t="e">
        <f aca="false">VLOOKUP($A251,[5]CurveFetch!$D$8:$R$1000,8,0)</f>
        <v>#N/A</v>
      </c>
      <c r="K251" s="240" t="e">
        <f aca="false">C251-J251</f>
        <v>#N/A</v>
      </c>
      <c r="L251" s="240" t="e">
        <f aca="false">C251-F251</f>
        <v>#N/A</v>
      </c>
      <c r="M251" s="240" t="e">
        <f aca="false">($B251+$C251)*$M$1</f>
        <v>#N/A</v>
      </c>
      <c r="N251" s="69" t="n">
        <f aca="false">DATE(YEAR(N250),MONTH(N250)+1,1)</f>
        <v>53479</v>
      </c>
      <c r="O251" s="240" t="e">
        <f aca="false">VLOOKUP($A251,[5]CurveFetch!$D$8:$V$1000,16,0)</f>
        <v>#N/A</v>
      </c>
      <c r="P251" s="241" t="e">
        <f aca="false">O251/2</f>
        <v>#N/A</v>
      </c>
      <c r="Q251" s="240" t="e">
        <f aca="false">VLOOKUP($A251,[5]CurveFetch!$D$8:$V$1000,16,0)</f>
        <v>#N/A</v>
      </c>
      <c r="R251" s="241" t="e">
        <f aca="false">Q251/2</f>
        <v>#N/A</v>
      </c>
      <c r="S251" s="240" t="e">
        <f aca="false">VLOOKUP($A251,[5]CurveFetch!$D$8:$V$1000,16,0)</f>
        <v>#N/A</v>
      </c>
      <c r="T251" s="241" t="e">
        <f aca="false">S251/2</f>
        <v>#N/A</v>
      </c>
    </row>
    <row r="252" customFormat="false" ht="11.25" hidden="false" customHeight="false" outlineLevel="0" collapsed="false">
      <c r="A252" s="69" t="n">
        <f aca="false">DATE(YEAR(A251),MONTH(A251)+1,1)</f>
        <v>53509</v>
      </c>
      <c r="B252" s="240" t="e">
        <f aca="false">VLOOKUP($A252,[5]CurveFetch!$D$8:$R$1000,2,0)</f>
        <v>#N/A</v>
      </c>
      <c r="C252" s="240" t="e">
        <f aca="false">VLOOKUP($A252,[5]CurveFetch!$D$8:$R$1000,7,0)</f>
        <v>#N/A</v>
      </c>
      <c r="D252" s="240" t="e">
        <f aca="false">VLOOKUP($A252,[5]CurveFetch!$D$8:$R$1000,5,0)</f>
        <v>#N/A</v>
      </c>
      <c r="E252" s="240" t="e">
        <f aca="false">VLOOKUP($A252,[5]CurveFetch!$D$8:$R$1000,4,0)</f>
        <v>#N/A</v>
      </c>
      <c r="F252" s="240" t="e">
        <f aca="false">VLOOKUP($A252,[5]CurveFetch!$D$8:$R$1000,15,0)</f>
        <v>#N/A</v>
      </c>
      <c r="G252" s="240" t="e">
        <f aca="false">VLOOKUP($A252,[5]CurveFetch!$D$8:$R$1000,3,0)</f>
        <v>#N/A</v>
      </c>
      <c r="H252" s="240" t="e">
        <f aca="false">VLOOKUP($A252,[5]CurveFetch!$D$8:$R$1000,9,0)</f>
        <v>#N/A</v>
      </c>
      <c r="I252" s="240" t="e">
        <f aca="false">VLOOKUP($A252,[5]CurveFetch!$D$8:$R$1000,11,0)</f>
        <v>#N/A</v>
      </c>
      <c r="J252" s="240" t="e">
        <f aca="false">VLOOKUP($A252,[5]CurveFetch!$D$8:$R$1000,8,0)</f>
        <v>#N/A</v>
      </c>
      <c r="K252" s="240" t="e">
        <f aca="false">C252-J252</f>
        <v>#N/A</v>
      </c>
      <c r="L252" s="240" t="e">
        <f aca="false">C252-F252</f>
        <v>#N/A</v>
      </c>
      <c r="M252" s="240" t="e">
        <f aca="false">($B252+$C252)*$M$1</f>
        <v>#N/A</v>
      </c>
      <c r="N252" s="69" t="n">
        <f aca="false">DATE(YEAR(N251),MONTH(N251)+1,1)</f>
        <v>53509</v>
      </c>
      <c r="O252" s="240" t="e">
        <f aca="false">VLOOKUP($A252,[5]CurveFetch!$D$8:$V$1000,16,0)</f>
        <v>#N/A</v>
      </c>
      <c r="P252" s="241" t="e">
        <f aca="false">O252/2</f>
        <v>#N/A</v>
      </c>
      <c r="Q252" s="240" t="e">
        <f aca="false">VLOOKUP($A252,[5]CurveFetch!$D$8:$V$1000,16,0)</f>
        <v>#N/A</v>
      </c>
      <c r="R252" s="241" t="e">
        <f aca="false">Q252/2</f>
        <v>#N/A</v>
      </c>
      <c r="S252" s="240" t="e">
        <f aca="false">VLOOKUP($A252,[5]CurveFetch!$D$8:$V$1000,16,0)</f>
        <v>#N/A</v>
      </c>
      <c r="T252" s="241" t="e">
        <f aca="false">S252/2</f>
        <v>#N/A</v>
      </c>
    </row>
    <row r="253" customFormat="false" ht="11.25" hidden="false" customHeight="false" outlineLevel="0" collapsed="false">
      <c r="A253" s="69" t="n">
        <f aca="false">DATE(YEAR(A252),MONTH(A252)+1,1)</f>
        <v>53540</v>
      </c>
      <c r="B253" s="240" t="e">
        <f aca="false">VLOOKUP($A253,[5]CurveFetch!$D$8:$R$1000,2,0)</f>
        <v>#N/A</v>
      </c>
      <c r="C253" s="240" t="e">
        <f aca="false">VLOOKUP($A253,[5]CurveFetch!$D$8:$R$1000,7,0)</f>
        <v>#N/A</v>
      </c>
      <c r="D253" s="240" t="e">
        <f aca="false">VLOOKUP($A253,[5]CurveFetch!$D$8:$R$1000,5,0)</f>
        <v>#N/A</v>
      </c>
      <c r="E253" s="240" t="e">
        <f aca="false">VLOOKUP($A253,[5]CurveFetch!$D$8:$R$1000,4,0)</f>
        <v>#N/A</v>
      </c>
      <c r="F253" s="240" t="e">
        <f aca="false">VLOOKUP($A253,[5]CurveFetch!$D$8:$R$1000,15,0)</f>
        <v>#N/A</v>
      </c>
      <c r="G253" s="240" t="e">
        <f aca="false">VLOOKUP($A253,[5]CurveFetch!$D$8:$R$1000,3,0)</f>
        <v>#N/A</v>
      </c>
      <c r="H253" s="240" t="e">
        <f aca="false">VLOOKUP($A253,[5]CurveFetch!$D$8:$R$1000,9,0)</f>
        <v>#N/A</v>
      </c>
      <c r="I253" s="240" t="e">
        <f aca="false">VLOOKUP($A253,[5]CurveFetch!$D$8:$R$1000,11,0)</f>
        <v>#N/A</v>
      </c>
      <c r="J253" s="240" t="e">
        <f aca="false">VLOOKUP($A253,[5]CurveFetch!$D$8:$R$1000,8,0)</f>
        <v>#N/A</v>
      </c>
      <c r="K253" s="240" t="e">
        <f aca="false">C253-J253</f>
        <v>#N/A</v>
      </c>
      <c r="L253" s="240" t="e">
        <f aca="false">C253-F253</f>
        <v>#N/A</v>
      </c>
      <c r="M253" s="240" t="e">
        <f aca="false">($B253+$C253)*$M$1</f>
        <v>#N/A</v>
      </c>
      <c r="N253" s="69" t="n">
        <f aca="false">DATE(YEAR(N252),MONTH(N252)+1,1)</f>
        <v>53540</v>
      </c>
      <c r="O253" s="240" t="e">
        <f aca="false">VLOOKUP($A253,[5]CurveFetch!$D$8:$V$1000,16,0)</f>
        <v>#N/A</v>
      </c>
      <c r="P253" s="241" t="e">
        <f aca="false">O253/2</f>
        <v>#N/A</v>
      </c>
      <c r="Q253" s="240" t="e">
        <f aca="false">VLOOKUP($A253,[5]CurveFetch!$D$8:$V$1000,16,0)</f>
        <v>#N/A</v>
      </c>
      <c r="R253" s="241" t="e">
        <f aca="false">Q253/2</f>
        <v>#N/A</v>
      </c>
      <c r="S253" s="240" t="e">
        <f aca="false">VLOOKUP($A253,[5]CurveFetch!$D$8:$V$1000,16,0)</f>
        <v>#N/A</v>
      </c>
      <c r="T253" s="241" t="e">
        <f aca="false">S253/2</f>
        <v>#N/A</v>
      </c>
    </row>
    <row r="254" customFormat="false" ht="11.25" hidden="false" customHeight="false" outlineLevel="0" collapsed="false">
      <c r="A254" s="69" t="n">
        <f aca="false">DATE(YEAR(A253),MONTH(A253)+1,1)</f>
        <v>53571</v>
      </c>
      <c r="B254" s="240" t="e">
        <f aca="false">VLOOKUP($A254,[5]CurveFetch!$D$8:$R$1000,2,0)</f>
        <v>#N/A</v>
      </c>
      <c r="C254" s="240" t="e">
        <f aca="false">VLOOKUP($A254,[5]CurveFetch!$D$8:$R$1000,7,0)</f>
        <v>#N/A</v>
      </c>
      <c r="D254" s="240" t="e">
        <f aca="false">VLOOKUP($A254,[5]CurveFetch!$D$8:$R$1000,5,0)</f>
        <v>#N/A</v>
      </c>
      <c r="E254" s="240" t="e">
        <f aca="false">VLOOKUP($A254,[5]CurveFetch!$D$8:$R$1000,4,0)</f>
        <v>#N/A</v>
      </c>
      <c r="F254" s="240" t="e">
        <f aca="false">VLOOKUP($A254,[5]CurveFetch!$D$8:$R$1000,15,0)</f>
        <v>#N/A</v>
      </c>
      <c r="G254" s="240" t="e">
        <f aca="false">VLOOKUP($A254,[5]CurveFetch!$D$8:$R$1000,3,0)</f>
        <v>#N/A</v>
      </c>
      <c r="H254" s="240" t="e">
        <f aca="false">VLOOKUP($A254,[5]CurveFetch!$D$8:$R$1000,9,0)</f>
        <v>#N/A</v>
      </c>
      <c r="I254" s="240" t="e">
        <f aca="false">VLOOKUP($A254,[5]CurveFetch!$D$8:$R$1000,11,0)</f>
        <v>#N/A</v>
      </c>
      <c r="J254" s="240" t="e">
        <f aca="false">VLOOKUP($A254,[5]CurveFetch!$D$8:$R$1000,8,0)</f>
        <v>#N/A</v>
      </c>
      <c r="K254" s="240" t="e">
        <f aca="false">C254-J254</f>
        <v>#N/A</v>
      </c>
      <c r="L254" s="240" t="e">
        <f aca="false">C254-F254</f>
        <v>#N/A</v>
      </c>
      <c r="M254" s="240" t="e">
        <f aca="false">($B254+$C254)*$M$1</f>
        <v>#N/A</v>
      </c>
      <c r="N254" s="69" t="n">
        <f aca="false">DATE(YEAR(N253),MONTH(N253)+1,1)</f>
        <v>53571</v>
      </c>
      <c r="O254" s="240" t="e">
        <f aca="false">VLOOKUP($A254,[5]CurveFetch!$D$8:$V$1000,16,0)</f>
        <v>#N/A</v>
      </c>
      <c r="P254" s="241" t="e">
        <f aca="false">O254/2</f>
        <v>#N/A</v>
      </c>
      <c r="Q254" s="240" t="e">
        <f aca="false">VLOOKUP($A254,[5]CurveFetch!$D$8:$V$1000,16,0)</f>
        <v>#N/A</v>
      </c>
      <c r="R254" s="241" t="e">
        <f aca="false">Q254/2</f>
        <v>#N/A</v>
      </c>
      <c r="S254" s="240" t="e">
        <f aca="false">VLOOKUP($A254,[5]CurveFetch!$D$8:$V$1000,16,0)</f>
        <v>#N/A</v>
      </c>
      <c r="T254" s="241" t="e">
        <f aca="false">S254/2</f>
        <v>#N/A</v>
      </c>
    </row>
    <row r="255" customFormat="false" ht="11.25" hidden="false" customHeight="false" outlineLevel="0" collapsed="false">
      <c r="A255" s="69" t="n">
        <f aca="false">DATE(YEAR(A254),MONTH(A254)+1,1)</f>
        <v>53601</v>
      </c>
      <c r="B255" s="240" t="e">
        <f aca="false">VLOOKUP($A255,[5]CurveFetch!$D$8:$R$1000,2,0)</f>
        <v>#N/A</v>
      </c>
      <c r="C255" s="240" t="e">
        <f aca="false">VLOOKUP($A255,[5]CurveFetch!$D$8:$R$1000,7,0)</f>
        <v>#N/A</v>
      </c>
      <c r="D255" s="240" t="e">
        <f aca="false">VLOOKUP($A255,[5]CurveFetch!$D$8:$R$1000,5,0)</f>
        <v>#N/A</v>
      </c>
      <c r="E255" s="240" t="e">
        <f aca="false">VLOOKUP($A255,[5]CurveFetch!$D$8:$R$1000,4,0)</f>
        <v>#N/A</v>
      </c>
      <c r="F255" s="240" t="e">
        <f aca="false">VLOOKUP($A255,[5]CurveFetch!$D$8:$R$1000,15,0)</f>
        <v>#N/A</v>
      </c>
      <c r="G255" s="240" t="e">
        <f aca="false">VLOOKUP($A255,[5]CurveFetch!$D$8:$R$1000,3,0)</f>
        <v>#N/A</v>
      </c>
      <c r="H255" s="240" t="e">
        <f aca="false">VLOOKUP($A255,[5]CurveFetch!$D$8:$R$1000,9,0)</f>
        <v>#N/A</v>
      </c>
      <c r="I255" s="240" t="e">
        <f aca="false">VLOOKUP($A255,[5]CurveFetch!$D$8:$R$1000,11,0)</f>
        <v>#N/A</v>
      </c>
      <c r="J255" s="240" t="e">
        <f aca="false">VLOOKUP($A255,[5]CurveFetch!$D$8:$R$1000,8,0)</f>
        <v>#N/A</v>
      </c>
      <c r="K255" s="240" t="e">
        <f aca="false">C255-J255</f>
        <v>#N/A</v>
      </c>
      <c r="L255" s="240" t="e">
        <f aca="false">C255-F255</f>
        <v>#N/A</v>
      </c>
      <c r="M255" s="240" t="e">
        <f aca="false">($B255+$C255)*$M$1</f>
        <v>#N/A</v>
      </c>
      <c r="N255" s="69" t="n">
        <f aca="false">DATE(YEAR(N254),MONTH(N254)+1,1)</f>
        <v>53601</v>
      </c>
      <c r="O255" s="240" t="e">
        <f aca="false">VLOOKUP($A255,[5]CurveFetch!$D$8:$V$1000,16,0)</f>
        <v>#N/A</v>
      </c>
      <c r="P255" s="241" t="e">
        <f aca="false">O255/2</f>
        <v>#N/A</v>
      </c>
      <c r="Q255" s="240" t="e">
        <f aca="false">VLOOKUP($A255,[5]CurveFetch!$D$8:$V$1000,16,0)</f>
        <v>#N/A</v>
      </c>
      <c r="R255" s="241" t="e">
        <f aca="false">Q255/2</f>
        <v>#N/A</v>
      </c>
      <c r="S255" s="240" t="e">
        <f aca="false">VLOOKUP($A255,[5]CurveFetch!$D$8:$V$1000,16,0)</f>
        <v>#N/A</v>
      </c>
      <c r="T255" s="241" t="e">
        <f aca="false">S255/2</f>
        <v>#N/A</v>
      </c>
    </row>
    <row r="256" customFormat="false" ht="11.25" hidden="false" customHeight="false" outlineLevel="0" collapsed="false">
      <c r="A256" s="69" t="n">
        <f aca="false">DATE(YEAR(A255),MONTH(A255)+1,1)</f>
        <v>53632</v>
      </c>
      <c r="B256" s="240" t="e">
        <f aca="false">VLOOKUP($A256,[5]CurveFetch!$D$8:$R$1000,2,0)</f>
        <v>#N/A</v>
      </c>
      <c r="C256" s="240" t="e">
        <f aca="false">VLOOKUP($A256,[5]CurveFetch!$D$8:$R$1000,7,0)</f>
        <v>#N/A</v>
      </c>
      <c r="D256" s="240" t="e">
        <f aca="false">VLOOKUP($A256,[5]CurveFetch!$D$8:$R$1000,5,0)</f>
        <v>#N/A</v>
      </c>
      <c r="E256" s="240" t="e">
        <f aca="false">VLOOKUP($A256,[5]CurveFetch!$D$8:$R$1000,4,0)</f>
        <v>#N/A</v>
      </c>
      <c r="F256" s="240" t="e">
        <f aca="false">VLOOKUP($A256,[5]CurveFetch!$D$8:$R$1000,15,0)</f>
        <v>#N/A</v>
      </c>
      <c r="G256" s="240" t="e">
        <f aca="false">VLOOKUP($A256,[5]CurveFetch!$D$8:$R$1000,3,0)</f>
        <v>#N/A</v>
      </c>
      <c r="H256" s="240" t="e">
        <f aca="false">VLOOKUP($A256,[5]CurveFetch!$D$8:$R$1000,9,0)</f>
        <v>#N/A</v>
      </c>
      <c r="I256" s="240" t="e">
        <f aca="false">VLOOKUP($A256,[5]CurveFetch!$D$8:$R$1000,11,0)</f>
        <v>#N/A</v>
      </c>
      <c r="J256" s="240" t="e">
        <f aca="false">VLOOKUP($A256,[5]CurveFetch!$D$8:$R$1000,8,0)</f>
        <v>#N/A</v>
      </c>
      <c r="K256" s="240" t="e">
        <f aca="false">C256-J256</f>
        <v>#N/A</v>
      </c>
      <c r="L256" s="240" t="e">
        <f aca="false">C256-F256</f>
        <v>#N/A</v>
      </c>
      <c r="M256" s="240" t="e">
        <f aca="false">($B256+$C256)*$M$1</f>
        <v>#N/A</v>
      </c>
      <c r="N256" s="69" t="n">
        <f aca="false">DATE(YEAR(N255),MONTH(N255)+1,1)</f>
        <v>53632</v>
      </c>
      <c r="O256" s="240" t="e">
        <f aca="false">VLOOKUP($A256,[5]CurveFetch!$D$8:$V$1000,16,0)</f>
        <v>#N/A</v>
      </c>
      <c r="P256" s="241" t="e">
        <f aca="false">O256/2</f>
        <v>#N/A</v>
      </c>
      <c r="Q256" s="240" t="e">
        <f aca="false">VLOOKUP($A256,[5]CurveFetch!$D$8:$V$1000,16,0)</f>
        <v>#N/A</v>
      </c>
      <c r="R256" s="241" t="e">
        <f aca="false">Q256/2</f>
        <v>#N/A</v>
      </c>
      <c r="S256" s="240" t="e">
        <f aca="false">VLOOKUP($A256,[5]CurveFetch!$D$8:$V$1000,16,0)</f>
        <v>#N/A</v>
      </c>
      <c r="T256" s="241" t="e">
        <f aca="false">S256/2</f>
        <v>#N/A</v>
      </c>
    </row>
    <row r="257" customFormat="false" ht="11.25" hidden="false" customHeight="false" outlineLevel="0" collapsed="false">
      <c r="A257" s="69" t="n">
        <f aca="false">DATE(YEAR(A256),MONTH(A256)+1,1)</f>
        <v>53662</v>
      </c>
      <c r="B257" s="240" t="e">
        <f aca="false">VLOOKUP($A257,[5]CurveFetch!$D$8:$R$1000,2,0)</f>
        <v>#N/A</v>
      </c>
      <c r="C257" s="240" t="e">
        <f aca="false">VLOOKUP($A257,[5]CurveFetch!$D$8:$R$1000,7,0)</f>
        <v>#N/A</v>
      </c>
      <c r="D257" s="240" t="e">
        <f aca="false">VLOOKUP($A257,[5]CurveFetch!$D$8:$R$1000,5,0)</f>
        <v>#N/A</v>
      </c>
      <c r="E257" s="240" t="e">
        <f aca="false">VLOOKUP($A257,[5]CurveFetch!$D$8:$R$1000,4,0)</f>
        <v>#N/A</v>
      </c>
      <c r="F257" s="240" t="e">
        <f aca="false">VLOOKUP($A257,[5]CurveFetch!$D$8:$R$1000,15,0)</f>
        <v>#N/A</v>
      </c>
      <c r="G257" s="240" t="e">
        <f aca="false">VLOOKUP($A257,[5]CurveFetch!$D$8:$R$1000,3,0)</f>
        <v>#N/A</v>
      </c>
      <c r="H257" s="240" t="e">
        <f aca="false">VLOOKUP($A257,[5]CurveFetch!$D$8:$R$1000,9,0)</f>
        <v>#N/A</v>
      </c>
      <c r="I257" s="240" t="e">
        <f aca="false">VLOOKUP($A257,[5]CurveFetch!$D$8:$R$1000,11,0)</f>
        <v>#N/A</v>
      </c>
      <c r="J257" s="240" t="e">
        <f aca="false">VLOOKUP($A257,[5]CurveFetch!$D$8:$R$1000,8,0)</f>
        <v>#N/A</v>
      </c>
      <c r="K257" s="240" t="e">
        <f aca="false">C257-J257</f>
        <v>#N/A</v>
      </c>
      <c r="L257" s="240" t="e">
        <f aca="false">C257-F257</f>
        <v>#N/A</v>
      </c>
      <c r="M257" s="240" t="e">
        <f aca="false">($B257+$C257)*$M$1</f>
        <v>#N/A</v>
      </c>
      <c r="N257" s="69" t="n">
        <f aca="false">DATE(YEAR(N256),MONTH(N256)+1,1)</f>
        <v>53662</v>
      </c>
      <c r="O257" s="240" t="e">
        <f aca="false">VLOOKUP($A257,[5]CurveFetch!$D$8:$V$1000,16,0)</f>
        <v>#N/A</v>
      </c>
      <c r="P257" s="241" t="e">
        <f aca="false">O257/2</f>
        <v>#N/A</v>
      </c>
      <c r="Q257" s="240" t="e">
        <f aca="false">VLOOKUP($A257,[5]CurveFetch!$D$8:$V$1000,16,0)</f>
        <v>#N/A</v>
      </c>
      <c r="R257" s="241" t="e">
        <f aca="false">Q257/2</f>
        <v>#N/A</v>
      </c>
      <c r="S257" s="240" t="e">
        <f aca="false">VLOOKUP($A257,[5]CurveFetch!$D$8:$V$1000,16,0)</f>
        <v>#N/A</v>
      </c>
      <c r="T257" s="241" t="e">
        <f aca="false">S257/2</f>
        <v>#N/A</v>
      </c>
    </row>
    <row r="258" customFormat="false" ht="11.25" hidden="false" customHeight="false" outlineLevel="0" collapsed="false">
      <c r="A258" s="69" t="n">
        <f aca="false">DATE(YEAR(A257),MONTH(A257)+1,1)</f>
        <v>53693</v>
      </c>
      <c r="B258" s="240" t="e">
        <f aca="false">VLOOKUP($A258,[5]CurveFetch!$D$8:$R$1000,2,0)</f>
        <v>#N/A</v>
      </c>
      <c r="C258" s="240" t="e">
        <f aca="false">VLOOKUP($A258,[5]CurveFetch!$D$8:$R$1000,7,0)</f>
        <v>#N/A</v>
      </c>
      <c r="D258" s="240" t="e">
        <f aca="false">VLOOKUP($A258,[5]CurveFetch!$D$8:$R$1000,5,0)</f>
        <v>#N/A</v>
      </c>
      <c r="E258" s="240" t="e">
        <f aca="false">VLOOKUP($A258,[5]CurveFetch!$D$8:$R$1000,4,0)</f>
        <v>#N/A</v>
      </c>
      <c r="F258" s="240" t="e">
        <f aca="false">VLOOKUP($A258,[5]CurveFetch!$D$8:$R$1000,15,0)</f>
        <v>#N/A</v>
      </c>
      <c r="G258" s="240" t="e">
        <f aca="false">VLOOKUP($A258,[5]CurveFetch!$D$8:$R$1000,3,0)</f>
        <v>#N/A</v>
      </c>
      <c r="H258" s="240" t="e">
        <f aca="false">VLOOKUP($A258,[5]CurveFetch!$D$8:$R$1000,9,0)</f>
        <v>#N/A</v>
      </c>
      <c r="I258" s="240" t="e">
        <f aca="false">VLOOKUP($A258,[5]CurveFetch!$D$8:$R$1000,11,0)</f>
        <v>#N/A</v>
      </c>
      <c r="J258" s="240" t="e">
        <f aca="false">VLOOKUP($A258,[5]CurveFetch!$D$8:$R$1000,8,0)</f>
        <v>#N/A</v>
      </c>
      <c r="K258" s="240" t="e">
        <f aca="false">C258-J258</f>
        <v>#N/A</v>
      </c>
      <c r="L258" s="240" t="e">
        <f aca="false">C258-F258</f>
        <v>#N/A</v>
      </c>
      <c r="M258" s="240" t="e">
        <f aca="false">($B258+$C258)*$M$1</f>
        <v>#N/A</v>
      </c>
      <c r="N258" s="69" t="n">
        <f aca="false">DATE(YEAR(N257),MONTH(N257)+1,1)</f>
        <v>53693</v>
      </c>
      <c r="O258" s="240" t="e">
        <f aca="false">VLOOKUP($A258,[5]CurveFetch!$D$8:$V$1000,16,0)</f>
        <v>#N/A</v>
      </c>
      <c r="P258" s="241" t="e">
        <f aca="false">O258/2</f>
        <v>#N/A</v>
      </c>
      <c r="Q258" s="240" t="e">
        <f aca="false">VLOOKUP($A258,[5]CurveFetch!$D$8:$V$1000,16,0)</f>
        <v>#N/A</v>
      </c>
      <c r="R258" s="241" t="e">
        <f aca="false">Q258/2</f>
        <v>#N/A</v>
      </c>
      <c r="S258" s="240" t="e">
        <f aca="false">VLOOKUP($A258,[5]CurveFetch!$D$8:$V$1000,16,0)</f>
        <v>#N/A</v>
      </c>
      <c r="T258" s="241" t="e">
        <f aca="false">S258/2</f>
        <v>#N/A</v>
      </c>
    </row>
    <row r="259" customFormat="false" ht="11.25" hidden="false" customHeight="false" outlineLevel="0" collapsed="false">
      <c r="A259" s="69" t="n">
        <f aca="false">DATE(YEAR(A258),MONTH(A258)+1,1)</f>
        <v>53724</v>
      </c>
      <c r="B259" s="240" t="e">
        <f aca="false">VLOOKUP($A259,[5]CurveFetch!$D$8:$R$1000,2,0)</f>
        <v>#N/A</v>
      </c>
      <c r="C259" s="240" t="e">
        <f aca="false">VLOOKUP($A259,[5]CurveFetch!$D$8:$R$1000,7,0)</f>
        <v>#N/A</v>
      </c>
      <c r="D259" s="240" t="e">
        <f aca="false">VLOOKUP($A259,[5]CurveFetch!$D$8:$R$1000,5,0)</f>
        <v>#N/A</v>
      </c>
      <c r="E259" s="240" t="e">
        <f aca="false">VLOOKUP($A259,[5]CurveFetch!$D$8:$R$1000,4,0)</f>
        <v>#N/A</v>
      </c>
      <c r="F259" s="240" t="e">
        <f aca="false">VLOOKUP($A259,[5]CurveFetch!$D$8:$R$1000,15,0)</f>
        <v>#N/A</v>
      </c>
      <c r="G259" s="240" t="e">
        <f aca="false">VLOOKUP($A259,[5]CurveFetch!$D$8:$R$1000,3,0)</f>
        <v>#N/A</v>
      </c>
      <c r="H259" s="240" t="e">
        <f aca="false">VLOOKUP($A259,[5]CurveFetch!$D$8:$R$1000,9,0)</f>
        <v>#N/A</v>
      </c>
      <c r="I259" s="240" t="e">
        <f aca="false">VLOOKUP($A259,[5]CurveFetch!$D$8:$R$1000,11,0)</f>
        <v>#N/A</v>
      </c>
      <c r="J259" s="240" t="e">
        <f aca="false">VLOOKUP($A259,[5]CurveFetch!$D$8:$R$1000,8,0)</f>
        <v>#N/A</v>
      </c>
      <c r="K259" s="240" t="e">
        <f aca="false">C259-J259</f>
        <v>#N/A</v>
      </c>
      <c r="L259" s="240" t="e">
        <f aca="false">C259-F259</f>
        <v>#N/A</v>
      </c>
      <c r="M259" s="240" t="e">
        <f aca="false">($B259+$C259)*$M$1</f>
        <v>#N/A</v>
      </c>
      <c r="N259" s="69" t="n">
        <f aca="false">DATE(YEAR(N258),MONTH(N258)+1,1)</f>
        <v>53724</v>
      </c>
      <c r="O259" s="240" t="e">
        <f aca="false">VLOOKUP($A259,[5]CurveFetch!$D$8:$V$1000,16,0)</f>
        <v>#N/A</v>
      </c>
      <c r="P259" s="241" t="e">
        <f aca="false">O259/2</f>
        <v>#N/A</v>
      </c>
      <c r="Q259" s="240" t="e">
        <f aca="false">VLOOKUP($A259,[5]CurveFetch!$D$8:$V$1000,16,0)</f>
        <v>#N/A</v>
      </c>
      <c r="R259" s="241" t="e">
        <f aca="false">Q259/2</f>
        <v>#N/A</v>
      </c>
      <c r="S259" s="240" t="e">
        <f aca="false">VLOOKUP($A259,[5]CurveFetch!$D$8:$V$1000,16,0)</f>
        <v>#N/A</v>
      </c>
      <c r="T259" s="241" t="e">
        <f aca="false">S259/2</f>
        <v>#N/A</v>
      </c>
    </row>
    <row r="260" customFormat="false" ht="11.25" hidden="false" customHeight="false" outlineLevel="0" collapsed="false">
      <c r="A260" s="69" t="n">
        <f aca="false">DATE(YEAR(A259),MONTH(A259)+1,1)</f>
        <v>53752</v>
      </c>
      <c r="B260" s="240" t="e">
        <f aca="false">VLOOKUP($A260,[5]CurveFetch!$D$8:$R$1000,2,0)</f>
        <v>#N/A</v>
      </c>
      <c r="C260" s="240" t="e">
        <f aca="false">VLOOKUP($A260,[5]CurveFetch!$D$8:$R$1000,7,0)</f>
        <v>#N/A</v>
      </c>
      <c r="D260" s="240" t="e">
        <f aca="false">VLOOKUP($A260,[5]CurveFetch!$D$8:$R$1000,5,0)</f>
        <v>#N/A</v>
      </c>
      <c r="E260" s="240" t="e">
        <f aca="false">VLOOKUP($A260,[5]CurveFetch!$D$8:$R$1000,4,0)</f>
        <v>#N/A</v>
      </c>
      <c r="F260" s="240" t="e">
        <f aca="false">VLOOKUP($A260,[5]CurveFetch!$D$8:$R$1000,15,0)</f>
        <v>#N/A</v>
      </c>
      <c r="G260" s="240" t="e">
        <f aca="false">VLOOKUP($A260,[5]CurveFetch!$D$8:$R$1000,3,0)</f>
        <v>#N/A</v>
      </c>
      <c r="H260" s="240" t="e">
        <f aca="false">VLOOKUP($A260,[5]CurveFetch!$D$8:$R$1000,9,0)</f>
        <v>#N/A</v>
      </c>
      <c r="I260" s="240" t="e">
        <f aca="false">VLOOKUP($A260,[5]CurveFetch!$D$8:$R$1000,11,0)</f>
        <v>#N/A</v>
      </c>
      <c r="J260" s="240" t="e">
        <f aca="false">VLOOKUP($A260,[5]CurveFetch!$D$8:$R$1000,8,0)</f>
        <v>#N/A</v>
      </c>
      <c r="K260" s="240" t="e">
        <f aca="false">C260-J260</f>
        <v>#N/A</v>
      </c>
      <c r="L260" s="240" t="e">
        <f aca="false">C260-F260</f>
        <v>#N/A</v>
      </c>
      <c r="M260" s="240" t="e">
        <f aca="false">($B260+$C260)*$M$1</f>
        <v>#N/A</v>
      </c>
      <c r="N260" s="69" t="n">
        <f aca="false">DATE(YEAR(N259),MONTH(N259)+1,1)</f>
        <v>53752</v>
      </c>
      <c r="O260" s="240" t="e">
        <f aca="false">VLOOKUP($A260,[5]CurveFetch!$D$8:$V$1000,16,0)</f>
        <v>#N/A</v>
      </c>
      <c r="P260" s="241" t="e">
        <f aca="false">O260/2</f>
        <v>#N/A</v>
      </c>
      <c r="Q260" s="240" t="e">
        <f aca="false">VLOOKUP($A260,[5]CurveFetch!$D$8:$V$1000,16,0)</f>
        <v>#N/A</v>
      </c>
      <c r="R260" s="241" t="e">
        <f aca="false">Q260/2</f>
        <v>#N/A</v>
      </c>
      <c r="S260" s="240" t="e">
        <f aca="false">VLOOKUP($A260,[5]CurveFetch!$D$8:$V$1000,16,0)</f>
        <v>#N/A</v>
      </c>
      <c r="T260" s="241" t="e">
        <f aca="false">S260/2</f>
        <v>#N/A</v>
      </c>
    </row>
    <row r="261" customFormat="false" ht="11.25" hidden="false" customHeight="false" outlineLevel="0" collapsed="false">
      <c r="A261" s="69" t="n">
        <f aca="false">DATE(YEAR(A260),MONTH(A260)+1,1)</f>
        <v>53783</v>
      </c>
      <c r="B261" s="240" t="e">
        <f aca="false">VLOOKUP($A261,[5]CurveFetch!$D$8:$R$1000,2,0)</f>
        <v>#N/A</v>
      </c>
      <c r="C261" s="240" t="e">
        <f aca="false">VLOOKUP($A261,[5]CurveFetch!$D$8:$R$1000,7,0)</f>
        <v>#N/A</v>
      </c>
      <c r="D261" s="240" t="e">
        <f aca="false">VLOOKUP($A261,[5]CurveFetch!$D$8:$R$1000,5,0)</f>
        <v>#N/A</v>
      </c>
      <c r="E261" s="240" t="e">
        <f aca="false">VLOOKUP($A261,[5]CurveFetch!$D$8:$R$1000,4,0)</f>
        <v>#N/A</v>
      </c>
      <c r="F261" s="240" t="e">
        <f aca="false">VLOOKUP($A261,[5]CurveFetch!$D$8:$R$1000,15,0)</f>
        <v>#N/A</v>
      </c>
      <c r="G261" s="240" t="e">
        <f aca="false">VLOOKUP($A261,[5]CurveFetch!$D$8:$R$1000,3,0)</f>
        <v>#N/A</v>
      </c>
      <c r="H261" s="240" t="e">
        <f aca="false">VLOOKUP($A261,[5]CurveFetch!$D$8:$R$1000,9,0)</f>
        <v>#N/A</v>
      </c>
      <c r="I261" s="240" t="e">
        <f aca="false">VLOOKUP($A261,[5]CurveFetch!$D$8:$R$1000,11,0)</f>
        <v>#N/A</v>
      </c>
      <c r="J261" s="240" t="e">
        <f aca="false">VLOOKUP($A261,[5]CurveFetch!$D$8:$R$1000,8,0)</f>
        <v>#N/A</v>
      </c>
      <c r="K261" s="240" t="e">
        <f aca="false">C261-J261</f>
        <v>#N/A</v>
      </c>
      <c r="L261" s="240" t="e">
        <f aca="false">C261-F261</f>
        <v>#N/A</v>
      </c>
      <c r="M261" s="240" t="e">
        <f aca="false">($B261+$C261)*$M$1</f>
        <v>#N/A</v>
      </c>
      <c r="N261" s="69" t="n">
        <f aca="false">DATE(YEAR(N260),MONTH(N260)+1,1)</f>
        <v>53783</v>
      </c>
      <c r="O261" s="240" t="e">
        <f aca="false">VLOOKUP($A261,[5]CurveFetch!$D$8:$V$1000,16,0)</f>
        <v>#N/A</v>
      </c>
      <c r="P261" s="241" t="e">
        <f aca="false">O261/2</f>
        <v>#N/A</v>
      </c>
      <c r="Q261" s="240" t="e">
        <f aca="false">VLOOKUP($A261,[5]CurveFetch!$D$8:$V$1000,16,0)</f>
        <v>#N/A</v>
      </c>
      <c r="R261" s="241" t="e">
        <f aca="false">Q261/2</f>
        <v>#N/A</v>
      </c>
      <c r="S261" s="240" t="e">
        <f aca="false">VLOOKUP($A261,[5]CurveFetch!$D$8:$V$1000,16,0)</f>
        <v>#N/A</v>
      </c>
      <c r="T261" s="241" t="e">
        <f aca="false">S261/2</f>
        <v>#N/A</v>
      </c>
    </row>
    <row r="262" customFormat="false" ht="11.25" hidden="false" customHeight="false" outlineLevel="0" collapsed="false">
      <c r="A262" s="69" t="n">
        <f aca="false">DATE(YEAR(A261),MONTH(A261)+1,1)</f>
        <v>53813</v>
      </c>
      <c r="B262" s="240" t="e">
        <f aca="false">VLOOKUP($A262,[5]CurveFetch!$D$8:$R$1000,2,0)</f>
        <v>#N/A</v>
      </c>
      <c r="C262" s="240" t="e">
        <f aca="false">VLOOKUP($A262,[5]CurveFetch!$D$8:$R$1000,7,0)</f>
        <v>#N/A</v>
      </c>
      <c r="D262" s="240" t="e">
        <f aca="false">VLOOKUP($A262,[5]CurveFetch!$D$8:$R$1000,5,0)</f>
        <v>#N/A</v>
      </c>
      <c r="E262" s="240" t="e">
        <f aca="false">VLOOKUP($A262,[5]CurveFetch!$D$8:$R$1000,4,0)</f>
        <v>#N/A</v>
      </c>
      <c r="F262" s="240" t="e">
        <f aca="false">VLOOKUP($A262,[5]CurveFetch!$D$8:$R$1000,15,0)</f>
        <v>#N/A</v>
      </c>
      <c r="G262" s="240" t="e">
        <f aca="false">VLOOKUP($A262,[5]CurveFetch!$D$8:$R$1000,3,0)</f>
        <v>#N/A</v>
      </c>
      <c r="H262" s="240" t="e">
        <f aca="false">VLOOKUP($A262,[5]CurveFetch!$D$8:$R$1000,9,0)</f>
        <v>#N/A</v>
      </c>
      <c r="I262" s="240" t="e">
        <f aca="false">VLOOKUP($A262,[5]CurveFetch!$D$8:$R$1000,11,0)</f>
        <v>#N/A</v>
      </c>
      <c r="J262" s="240" t="e">
        <f aca="false">VLOOKUP($A262,[5]CurveFetch!$D$8:$R$1000,8,0)</f>
        <v>#N/A</v>
      </c>
      <c r="K262" s="240" t="e">
        <f aca="false">C262-J262</f>
        <v>#N/A</v>
      </c>
      <c r="L262" s="240" t="e">
        <f aca="false">C262-F262</f>
        <v>#N/A</v>
      </c>
      <c r="M262" s="240" t="e">
        <f aca="false">($B262+$C262)*$M$1</f>
        <v>#N/A</v>
      </c>
      <c r="N262" s="69" t="n">
        <f aca="false">DATE(YEAR(N261),MONTH(N261)+1,1)</f>
        <v>53813</v>
      </c>
      <c r="O262" s="240" t="e">
        <f aca="false">VLOOKUP($A262,[5]CurveFetch!$D$8:$V$1000,16,0)</f>
        <v>#N/A</v>
      </c>
      <c r="P262" s="241" t="e">
        <f aca="false">O262/2</f>
        <v>#N/A</v>
      </c>
      <c r="Q262" s="240" t="e">
        <f aca="false">VLOOKUP($A262,[5]CurveFetch!$D$8:$V$1000,16,0)</f>
        <v>#N/A</v>
      </c>
      <c r="R262" s="241" t="e">
        <f aca="false">Q262/2</f>
        <v>#N/A</v>
      </c>
      <c r="S262" s="240" t="e">
        <f aca="false">VLOOKUP($A262,[5]CurveFetch!$D$8:$V$1000,16,0)</f>
        <v>#N/A</v>
      </c>
      <c r="T262" s="241" t="e">
        <f aca="false">S262/2</f>
        <v>#N/A</v>
      </c>
    </row>
    <row r="263" customFormat="false" ht="11.25" hidden="false" customHeight="false" outlineLevel="0" collapsed="false">
      <c r="A263" s="69" t="n">
        <f aca="false">DATE(YEAR(A262),MONTH(A262)+1,1)</f>
        <v>53844</v>
      </c>
      <c r="B263" s="240" t="e">
        <f aca="false">VLOOKUP($A263,[5]CurveFetch!$D$8:$R$1000,2,0)</f>
        <v>#N/A</v>
      </c>
      <c r="C263" s="240" t="e">
        <f aca="false">VLOOKUP($A263,[5]CurveFetch!$D$8:$R$1000,7,0)</f>
        <v>#N/A</v>
      </c>
      <c r="D263" s="240" t="e">
        <f aca="false">VLOOKUP($A263,[5]CurveFetch!$D$8:$R$1000,5,0)</f>
        <v>#N/A</v>
      </c>
      <c r="E263" s="240" t="e">
        <f aca="false">VLOOKUP($A263,[5]CurveFetch!$D$8:$R$1000,4,0)</f>
        <v>#N/A</v>
      </c>
      <c r="F263" s="240" t="e">
        <f aca="false">VLOOKUP($A263,[5]CurveFetch!$D$8:$R$1000,15,0)</f>
        <v>#N/A</v>
      </c>
      <c r="G263" s="240" t="e">
        <f aca="false">VLOOKUP($A263,[5]CurveFetch!$D$8:$R$1000,3,0)</f>
        <v>#N/A</v>
      </c>
      <c r="H263" s="240" t="e">
        <f aca="false">VLOOKUP($A263,[5]CurveFetch!$D$8:$R$1000,9,0)</f>
        <v>#N/A</v>
      </c>
      <c r="I263" s="240" t="e">
        <f aca="false">VLOOKUP($A263,[5]CurveFetch!$D$8:$R$1000,11,0)</f>
        <v>#N/A</v>
      </c>
      <c r="J263" s="240" t="e">
        <f aca="false">VLOOKUP($A263,[5]CurveFetch!$D$8:$R$1000,8,0)</f>
        <v>#N/A</v>
      </c>
      <c r="K263" s="240" t="e">
        <f aca="false">C263-J263</f>
        <v>#N/A</v>
      </c>
      <c r="L263" s="240" t="e">
        <f aca="false">C263-F263</f>
        <v>#N/A</v>
      </c>
      <c r="M263" s="240" t="e">
        <f aca="false">($B263+$C263)*$M$1</f>
        <v>#N/A</v>
      </c>
      <c r="N263" s="69" t="n">
        <f aca="false">DATE(YEAR(N262),MONTH(N262)+1,1)</f>
        <v>53844</v>
      </c>
      <c r="O263" s="240" t="e">
        <f aca="false">VLOOKUP($A263,[5]CurveFetch!$D$8:$V$1000,16,0)</f>
        <v>#N/A</v>
      </c>
      <c r="P263" s="241" t="e">
        <f aca="false">O263/2</f>
        <v>#N/A</v>
      </c>
      <c r="Q263" s="240" t="e">
        <f aca="false">VLOOKUP($A263,[5]CurveFetch!$D$8:$V$1000,16,0)</f>
        <v>#N/A</v>
      </c>
      <c r="R263" s="241" t="e">
        <f aca="false">Q263/2</f>
        <v>#N/A</v>
      </c>
      <c r="S263" s="240" t="e">
        <f aca="false">VLOOKUP($A263,[5]CurveFetch!$D$8:$V$1000,16,0)</f>
        <v>#N/A</v>
      </c>
      <c r="T263" s="241" t="e">
        <f aca="false">S263/2</f>
        <v>#N/A</v>
      </c>
    </row>
    <row r="264" customFormat="false" ht="11.25" hidden="false" customHeight="false" outlineLevel="0" collapsed="false">
      <c r="A264" s="69" t="n">
        <f aca="false">DATE(YEAR(A263),MONTH(A263)+1,1)</f>
        <v>53874</v>
      </c>
      <c r="B264" s="240" t="e">
        <f aca="false">VLOOKUP($A264,[5]CurveFetch!$D$8:$R$1000,2,0)</f>
        <v>#N/A</v>
      </c>
      <c r="C264" s="240" t="e">
        <f aca="false">VLOOKUP($A264,[5]CurveFetch!$D$8:$R$1000,7,0)</f>
        <v>#N/A</v>
      </c>
      <c r="D264" s="240" t="e">
        <f aca="false">VLOOKUP($A264,[5]CurveFetch!$D$8:$R$1000,5,0)</f>
        <v>#N/A</v>
      </c>
      <c r="E264" s="240" t="e">
        <f aca="false">VLOOKUP($A264,[5]CurveFetch!$D$8:$R$1000,4,0)</f>
        <v>#N/A</v>
      </c>
      <c r="F264" s="240" t="e">
        <f aca="false">VLOOKUP($A264,[5]CurveFetch!$D$8:$R$1000,15,0)</f>
        <v>#N/A</v>
      </c>
      <c r="G264" s="240" t="e">
        <f aca="false">VLOOKUP($A264,[5]CurveFetch!$D$8:$R$1000,3,0)</f>
        <v>#N/A</v>
      </c>
      <c r="H264" s="240" t="e">
        <f aca="false">VLOOKUP($A264,[5]CurveFetch!$D$8:$R$1000,9,0)</f>
        <v>#N/A</v>
      </c>
      <c r="I264" s="240" t="e">
        <f aca="false">VLOOKUP($A264,[5]CurveFetch!$D$8:$R$1000,11,0)</f>
        <v>#N/A</v>
      </c>
      <c r="J264" s="240" t="e">
        <f aca="false">VLOOKUP($A264,[5]CurveFetch!$D$8:$R$1000,8,0)</f>
        <v>#N/A</v>
      </c>
      <c r="K264" s="240" t="e">
        <f aca="false">C264-J264</f>
        <v>#N/A</v>
      </c>
      <c r="L264" s="240" t="e">
        <f aca="false">C264-F264</f>
        <v>#N/A</v>
      </c>
      <c r="M264" s="240" t="e">
        <f aca="false">($B264+$C264)*$M$1</f>
        <v>#N/A</v>
      </c>
      <c r="N264" s="69" t="n">
        <f aca="false">DATE(YEAR(N263),MONTH(N263)+1,1)</f>
        <v>53874</v>
      </c>
      <c r="O264" s="240" t="e">
        <f aca="false">VLOOKUP($A264,[5]CurveFetch!$D$8:$V$1000,16,0)</f>
        <v>#N/A</v>
      </c>
      <c r="P264" s="241" t="e">
        <f aca="false">O264/2</f>
        <v>#N/A</v>
      </c>
      <c r="Q264" s="240" t="e">
        <f aca="false">VLOOKUP($A264,[5]CurveFetch!$D$8:$V$1000,16,0)</f>
        <v>#N/A</v>
      </c>
      <c r="R264" s="241" t="e">
        <f aca="false">Q264/2</f>
        <v>#N/A</v>
      </c>
      <c r="S264" s="240" t="e">
        <f aca="false">VLOOKUP($A264,[5]CurveFetch!$D$8:$V$1000,16,0)</f>
        <v>#N/A</v>
      </c>
      <c r="T264" s="241" t="e">
        <f aca="false">S264/2</f>
        <v>#N/A</v>
      </c>
    </row>
    <row r="265" customFormat="false" ht="11.25" hidden="false" customHeight="false" outlineLevel="0" collapsed="false">
      <c r="A265" s="69" t="n">
        <f aca="false">DATE(YEAR(A264),MONTH(A264)+1,1)</f>
        <v>53905</v>
      </c>
      <c r="B265" s="240" t="e">
        <f aca="false">VLOOKUP($A265,[5]CurveFetch!$D$8:$R$1000,2,0)</f>
        <v>#N/A</v>
      </c>
      <c r="C265" s="240" t="e">
        <f aca="false">VLOOKUP($A265,[5]CurveFetch!$D$8:$R$1000,7,0)</f>
        <v>#N/A</v>
      </c>
      <c r="D265" s="240" t="e">
        <f aca="false">VLOOKUP($A265,[5]CurveFetch!$D$8:$R$1000,5,0)</f>
        <v>#N/A</v>
      </c>
      <c r="E265" s="240" t="e">
        <f aca="false">VLOOKUP($A265,[5]CurveFetch!$D$8:$R$1000,4,0)</f>
        <v>#N/A</v>
      </c>
      <c r="F265" s="240" t="e">
        <f aca="false">VLOOKUP($A265,[5]CurveFetch!$D$8:$R$1000,15,0)</f>
        <v>#N/A</v>
      </c>
      <c r="G265" s="240" t="e">
        <f aca="false">VLOOKUP($A265,[5]CurveFetch!$D$8:$R$1000,3,0)</f>
        <v>#N/A</v>
      </c>
      <c r="H265" s="240" t="e">
        <f aca="false">VLOOKUP($A265,[5]CurveFetch!$D$8:$R$1000,9,0)</f>
        <v>#N/A</v>
      </c>
      <c r="I265" s="240" t="e">
        <f aca="false">VLOOKUP($A265,[5]CurveFetch!$D$8:$R$1000,11,0)</f>
        <v>#N/A</v>
      </c>
      <c r="J265" s="240" t="e">
        <f aca="false">VLOOKUP($A265,[5]CurveFetch!$D$8:$R$1000,8,0)</f>
        <v>#N/A</v>
      </c>
      <c r="K265" s="240" t="e">
        <f aca="false">C265-J265</f>
        <v>#N/A</v>
      </c>
      <c r="L265" s="240" t="e">
        <f aca="false">C265-F265</f>
        <v>#N/A</v>
      </c>
      <c r="M265" s="240" t="e">
        <f aca="false">($B265+$C265)*$M$1</f>
        <v>#N/A</v>
      </c>
      <c r="N265" s="69" t="n">
        <f aca="false">DATE(YEAR(N264),MONTH(N264)+1,1)</f>
        <v>53905</v>
      </c>
      <c r="O265" s="240" t="e">
        <f aca="false">VLOOKUP($A265,[5]CurveFetch!$D$8:$V$1000,16,0)</f>
        <v>#N/A</v>
      </c>
      <c r="P265" s="241" t="e">
        <f aca="false">O265/2</f>
        <v>#N/A</v>
      </c>
      <c r="Q265" s="240" t="e">
        <f aca="false">VLOOKUP($A265,[5]CurveFetch!$D$8:$V$1000,16,0)</f>
        <v>#N/A</v>
      </c>
      <c r="R265" s="241" t="e">
        <f aca="false">Q265/2</f>
        <v>#N/A</v>
      </c>
      <c r="S265" s="240" t="e">
        <f aca="false">VLOOKUP($A265,[5]CurveFetch!$D$8:$V$1000,16,0)</f>
        <v>#N/A</v>
      </c>
      <c r="T265" s="241" t="e">
        <f aca="false">S265/2</f>
        <v>#N/A</v>
      </c>
    </row>
    <row r="266" customFormat="false" ht="11.25" hidden="false" customHeight="false" outlineLevel="0" collapsed="false">
      <c r="A266" s="69" t="n">
        <f aca="false">DATE(YEAR(A265),MONTH(A265)+1,1)</f>
        <v>53936</v>
      </c>
      <c r="B266" s="240" t="e">
        <f aca="false">VLOOKUP($A266,[5]CurveFetch!$D$8:$R$1000,2,0)</f>
        <v>#N/A</v>
      </c>
      <c r="C266" s="240" t="e">
        <f aca="false">VLOOKUP($A266,[5]CurveFetch!$D$8:$R$1000,7,0)</f>
        <v>#N/A</v>
      </c>
      <c r="D266" s="240" t="e">
        <f aca="false">VLOOKUP($A266,[5]CurveFetch!$D$8:$R$1000,5,0)</f>
        <v>#N/A</v>
      </c>
      <c r="E266" s="240" t="e">
        <f aca="false">VLOOKUP($A266,[5]CurveFetch!$D$8:$R$1000,4,0)</f>
        <v>#N/A</v>
      </c>
      <c r="F266" s="240" t="e">
        <f aca="false">VLOOKUP($A266,[5]CurveFetch!$D$8:$R$1000,15,0)</f>
        <v>#N/A</v>
      </c>
      <c r="G266" s="240" t="e">
        <f aca="false">VLOOKUP($A266,[5]CurveFetch!$D$8:$R$1000,3,0)</f>
        <v>#N/A</v>
      </c>
      <c r="H266" s="240" t="e">
        <f aca="false">VLOOKUP($A266,[5]CurveFetch!$D$8:$R$1000,9,0)</f>
        <v>#N/A</v>
      </c>
      <c r="I266" s="240" t="e">
        <f aca="false">VLOOKUP($A266,[5]CurveFetch!$D$8:$R$1000,11,0)</f>
        <v>#N/A</v>
      </c>
      <c r="J266" s="240" t="e">
        <f aca="false">VLOOKUP($A266,[5]CurveFetch!$D$8:$R$1000,8,0)</f>
        <v>#N/A</v>
      </c>
      <c r="K266" s="240" t="e">
        <f aca="false">C266-J266</f>
        <v>#N/A</v>
      </c>
      <c r="L266" s="240" t="e">
        <f aca="false">C266-F266</f>
        <v>#N/A</v>
      </c>
      <c r="M266" s="240" t="e">
        <f aca="false">($B266+$C266)*$M$1</f>
        <v>#N/A</v>
      </c>
      <c r="N266" s="69" t="n">
        <f aca="false">DATE(YEAR(N265),MONTH(N265)+1,1)</f>
        <v>53936</v>
      </c>
      <c r="O266" s="240" t="e">
        <f aca="false">VLOOKUP($A266,[5]CurveFetch!$D$8:$V$1000,16,0)</f>
        <v>#N/A</v>
      </c>
      <c r="P266" s="241" t="e">
        <f aca="false">O266/2</f>
        <v>#N/A</v>
      </c>
      <c r="Q266" s="240" t="e">
        <f aca="false">VLOOKUP($A266,[5]CurveFetch!$D$8:$V$1000,16,0)</f>
        <v>#N/A</v>
      </c>
      <c r="R266" s="241" t="e">
        <f aca="false">Q266/2</f>
        <v>#N/A</v>
      </c>
      <c r="S266" s="240" t="e">
        <f aca="false">VLOOKUP($A266,[5]CurveFetch!$D$8:$V$1000,16,0)</f>
        <v>#N/A</v>
      </c>
      <c r="T266" s="241" t="e">
        <f aca="false">S266/2</f>
        <v>#N/A</v>
      </c>
    </row>
    <row r="267" customFormat="false" ht="11.25" hidden="false" customHeight="false" outlineLevel="0" collapsed="false">
      <c r="A267" s="69" t="n">
        <f aca="false">DATE(YEAR(A266),MONTH(A266)+1,1)</f>
        <v>53966</v>
      </c>
      <c r="B267" s="240" t="e">
        <f aca="false">VLOOKUP($A267,[5]CurveFetch!$D$8:$R$1000,2,0)</f>
        <v>#N/A</v>
      </c>
      <c r="C267" s="240" t="e">
        <f aca="false">VLOOKUP($A267,[5]CurveFetch!$D$8:$R$1000,7,0)</f>
        <v>#N/A</v>
      </c>
      <c r="D267" s="240" t="e">
        <f aca="false">VLOOKUP($A267,[5]CurveFetch!$D$8:$R$1000,5,0)</f>
        <v>#N/A</v>
      </c>
      <c r="E267" s="240" t="e">
        <f aca="false">VLOOKUP($A267,[5]CurveFetch!$D$8:$R$1000,4,0)</f>
        <v>#N/A</v>
      </c>
      <c r="F267" s="240" t="e">
        <f aca="false">VLOOKUP($A267,[5]CurveFetch!$D$8:$R$1000,15,0)</f>
        <v>#N/A</v>
      </c>
      <c r="G267" s="240" t="e">
        <f aca="false">VLOOKUP($A267,[5]CurveFetch!$D$8:$R$1000,3,0)</f>
        <v>#N/A</v>
      </c>
      <c r="H267" s="240" t="e">
        <f aca="false">VLOOKUP($A267,[5]CurveFetch!$D$8:$R$1000,9,0)</f>
        <v>#N/A</v>
      </c>
      <c r="I267" s="240" t="e">
        <f aca="false">VLOOKUP($A267,[5]CurveFetch!$D$8:$R$1000,11,0)</f>
        <v>#N/A</v>
      </c>
      <c r="J267" s="240" t="e">
        <f aca="false">VLOOKUP($A267,[5]CurveFetch!$D$8:$R$1000,8,0)</f>
        <v>#N/A</v>
      </c>
      <c r="K267" s="240" t="e">
        <f aca="false">C267-J267</f>
        <v>#N/A</v>
      </c>
      <c r="L267" s="240" t="e">
        <f aca="false">C267-F267</f>
        <v>#N/A</v>
      </c>
      <c r="M267" s="240" t="e">
        <f aca="false">($B267+$C267)*$M$1</f>
        <v>#N/A</v>
      </c>
      <c r="N267" s="69" t="n">
        <f aca="false">DATE(YEAR(N266),MONTH(N266)+1,1)</f>
        <v>53966</v>
      </c>
      <c r="O267" s="240" t="e">
        <f aca="false">VLOOKUP($A267,[5]CurveFetch!$D$8:$V$1000,16,0)</f>
        <v>#N/A</v>
      </c>
      <c r="P267" s="241" t="e">
        <f aca="false">O267/2</f>
        <v>#N/A</v>
      </c>
      <c r="Q267" s="240" t="e">
        <f aca="false">VLOOKUP($A267,[5]CurveFetch!$D$8:$V$1000,16,0)</f>
        <v>#N/A</v>
      </c>
      <c r="R267" s="241" t="e">
        <f aca="false">Q267/2</f>
        <v>#N/A</v>
      </c>
      <c r="S267" s="240" t="e">
        <f aca="false">VLOOKUP($A267,[5]CurveFetch!$D$8:$V$1000,16,0)</f>
        <v>#N/A</v>
      </c>
      <c r="T267" s="241" t="e">
        <f aca="false">S267/2</f>
        <v>#N/A</v>
      </c>
    </row>
    <row r="268" customFormat="false" ht="11.25" hidden="false" customHeight="false" outlineLevel="0" collapsed="false">
      <c r="A268" s="69" t="n">
        <f aca="false">DATE(YEAR(A267),MONTH(A267)+1,1)</f>
        <v>53997</v>
      </c>
      <c r="B268" s="240" t="e">
        <f aca="false">VLOOKUP($A268,[5]CurveFetch!$D$8:$R$1000,2,0)</f>
        <v>#N/A</v>
      </c>
      <c r="C268" s="240" t="e">
        <f aca="false">VLOOKUP($A268,[5]CurveFetch!$D$8:$R$1000,7,0)</f>
        <v>#N/A</v>
      </c>
      <c r="D268" s="240" t="e">
        <f aca="false">VLOOKUP($A268,[5]CurveFetch!$D$8:$R$1000,5,0)</f>
        <v>#N/A</v>
      </c>
      <c r="E268" s="240" t="e">
        <f aca="false">VLOOKUP($A268,[5]CurveFetch!$D$8:$R$1000,4,0)</f>
        <v>#N/A</v>
      </c>
      <c r="F268" s="240" t="e">
        <f aca="false">VLOOKUP($A268,[5]CurveFetch!$D$8:$R$1000,15,0)</f>
        <v>#N/A</v>
      </c>
      <c r="G268" s="240" t="e">
        <f aca="false">VLOOKUP($A268,[5]CurveFetch!$D$8:$R$1000,3,0)</f>
        <v>#N/A</v>
      </c>
      <c r="H268" s="240" t="e">
        <f aca="false">VLOOKUP($A268,[5]CurveFetch!$D$8:$R$1000,9,0)</f>
        <v>#N/A</v>
      </c>
      <c r="I268" s="240" t="e">
        <f aca="false">VLOOKUP($A268,[5]CurveFetch!$D$8:$R$1000,11,0)</f>
        <v>#N/A</v>
      </c>
      <c r="J268" s="240" t="e">
        <f aca="false">VLOOKUP($A268,[5]CurveFetch!$D$8:$R$1000,8,0)</f>
        <v>#N/A</v>
      </c>
      <c r="K268" s="240" t="e">
        <f aca="false">C268-J268</f>
        <v>#N/A</v>
      </c>
      <c r="L268" s="240" t="e">
        <f aca="false">C268-F268</f>
        <v>#N/A</v>
      </c>
      <c r="M268" s="240" t="e">
        <f aca="false">($B268+$C268)*$M$1</f>
        <v>#N/A</v>
      </c>
      <c r="N268" s="69" t="n">
        <f aca="false">DATE(YEAR(N267),MONTH(N267)+1,1)</f>
        <v>53997</v>
      </c>
      <c r="O268" s="240" t="e">
        <f aca="false">VLOOKUP($A268,[5]CurveFetch!$D$8:$V$1000,16,0)</f>
        <v>#N/A</v>
      </c>
      <c r="P268" s="241" t="e">
        <f aca="false">O268/2</f>
        <v>#N/A</v>
      </c>
      <c r="Q268" s="240" t="e">
        <f aca="false">VLOOKUP($A268,[5]CurveFetch!$D$8:$V$1000,16,0)</f>
        <v>#N/A</v>
      </c>
      <c r="R268" s="241" t="e">
        <f aca="false">Q268/2</f>
        <v>#N/A</v>
      </c>
      <c r="S268" s="240" t="e">
        <f aca="false">VLOOKUP($A268,[5]CurveFetch!$D$8:$V$1000,16,0)</f>
        <v>#N/A</v>
      </c>
      <c r="T268" s="241" t="e">
        <f aca="false">S268/2</f>
        <v>#N/A</v>
      </c>
    </row>
    <row r="269" customFormat="false" ht="11.25" hidden="false" customHeight="false" outlineLevel="0" collapsed="false">
      <c r="A269" s="69" t="n">
        <f aca="false">DATE(YEAR(A268),MONTH(A268)+1,1)</f>
        <v>54027</v>
      </c>
      <c r="B269" s="240" t="e">
        <f aca="false">VLOOKUP($A269,[5]CurveFetch!$D$8:$R$1000,2,0)</f>
        <v>#N/A</v>
      </c>
      <c r="C269" s="240" t="e">
        <f aca="false">VLOOKUP($A269,[5]CurveFetch!$D$8:$R$1000,7,0)</f>
        <v>#N/A</v>
      </c>
      <c r="D269" s="240" t="e">
        <f aca="false">VLOOKUP($A269,[5]CurveFetch!$D$8:$R$1000,5,0)</f>
        <v>#N/A</v>
      </c>
      <c r="E269" s="240" t="e">
        <f aca="false">VLOOKUP($A269,[5]CurveFetch!$D$8:$R$1000,4,0)</f>
        <v>#N/A</v>
      </c>
      <c r="F269" s="240" t="e">
        <f aca="false">VLOOKUP($A269,[5]CurveFetch!$D$8:$R$1000,15,0)</f>
        <v>#N/A</v>
      </c>
      <c r="G269" s="240" t="e">
        <f aca="false">VLOOKUP($A269,[5]CurveFetch!$D$8:$R$1000,3,0)</f>
        <v>#N/A</v>
      </c>
      <c r="H269" s="240" t="e">
        <f aca="false">VLOOKUP($A269,[5]CurveFetch!$D$8:$R$1000,9,0)</f>
        <v>#N/A</v>
      </c>
      <c r="I269" s="240" t="e">
        <f aca="false">VLOOKUP($A269,[5]CurveFetch!$D$8:$R$1000,11,0)</f>
        <v>#N/A</v>
      </c>
      <c r="J269" s="240" t="e">
        <f aca="false">VLOOKUP($A269,[5]CurveFetch!$D$8:$R$1000,8,0)</f>
        <v>#N/A</v>
      </c>
      <c r="K269" s="240" t="e">
        <f aca="false">C269-J269</f>
        <v>#N/A</v>
      </c>
      <c r="L269" s="240" t="e">
        <f aca="false">C269-F269</f>
        <v>#N/A</v>
      </c>
      <c r="M269" s="240" t="e">
        <f aca="false">($B269+$C269)*$M$1</f>
        <v>#N/A</v>
      </c>
      <c r="N269" s="69" t="n">
        <f aca="false">DATE(YEAR(N268),MONTH(N268)+1,1)</f>
        <v>54027</v>
      </c>
      <c r="O269" s="240" t="e">
        <f aca="false">VLOOKUP($A269,[5]CurveFetch!$D$8:$V$1000,16,0)</f>
        <v>#N/A</v>
      </c>
      <c r="P269" s="241" t="e">
        <f aca="false">O269/2</f>
        <v>#N/A</v>
      </c>
      <c r="Q269" s="240" t="e">
        <f aca="false">VLOOKUP($A269,[5]CurveFetch!$D$8:$V$1000,16,0)</f>
        <v>#N/A</v>
      </c>
      <c r="R269" s="241" t="e">
        <f aca="false">Q269/2</f>
        <v>#N/A</v>
      </c>
      <c r="S269" s="240" t="e">
        <f aca="false">VLOOKUP($A269,[5]CurveFetch!$D$8:$V$1000,16,0)</f>
        <v>#N/A</v>
      </c>
      <c r="T269" s="241" t="e">
        <f aca="false">S269/2</f>
        <v>#N/A</v>
      </c>
    </row>
    <row r="270" customFormat="false" ht="11.25" hidden="false" customHeight="false" outlineLevel="0" collapsed="false">
      <c r="A270" s="69" t="n">
        <f aca="false">DATE(YEAR(A269),MONTH(A269)+1,1)</f>
        <v>54058</v>
      </c>
      <c r="B270" s="240" t="e">
        <f aca="false">VLOOKUP($A270,[5]CurveFetch!$D$8:$R$1000,2,0)</f>
        <v>#N/A</v>
      </c>
      <c r="C270" s="240" t="e">
        <f aca="false">VLOOKUP($A270,[5]CurveFetch!$D$8:$R$1000,7,0)</f>
        <v>#N/A</v>
      </c>
      <c r="D270" s="240" t="e">
        <f aca="false">VLOOKUP($A270,[5]CurveFetch!$D$8:$R$1000,5,0)</f>
        <v>#N/A</v>
      </c>
      <c r="E270" s="240" t="e">
        <f aca="false">VLOOKUP($A270,[5]CurveFetch!$D$8:$R$1000,4,0)</f>
        <v>#N/A</v>
      </c>
      <c r="F270" s="240" t="e">
        <f aca="false">VLOOKUP($A270,[5]CurveFetch!$D$8:$R$1000,15,0)</f>
        <v>#N/A</v>
      </c>
      <c r="G270" s="240" t="e">
        <f aca="false">VLOOKUP($A270,[5]CurveFetch!$D$8:$R$1000,3,0)</f>
        <v>#N/A</v>
      </c>
      <c r="H270" s="240" t="e">
        <f aca="false">VLOOKUP($A270,[5]CurveFetch!$D$8:$R$1000,9,0)</f>
        <v>#N/A</v>
      </c>
      <c r="I270" s="240" t="e">
        <f aca="false">VLOOKUP($A270,[5]CurveFetch!$D$8:$R$1000,11,0)</f>
        <v>#N/A</v>
      </c>
      <c r="J270" s="240" t="e">
        <f aca="false">VLOOKUP($A270,[5]CurveFetch!$D$8:$R$1000,8,0)</f>
        <v>#N/A</v>
      </c>
      <c r="K270" s="240" t="e">
        <f aca="false">C270-J270</f>
        <v>#N/A</v>
      </c>
      <c r="L270" s="240" t="e">
        <f aca="false">C270-F270</f>
        <v>#N/A</v>
      </c>
      <c r="M270" s="240" t="e">
        <f aca="false">($B270+$C270)*$M$1</f>
        <v>#N/A</v>
      </c>
      <c r="N270" s="69" t="n">
        <f aca="false">DATE(YEAR(N269),MONTH(N269)+1,1)</f>
        <v>54058</v>
      </c>
      <c r="O270" s="240" t="e">
        <f aca="false">VLOOKUP($A270,[5]CurveFetch!$D$8:$V$1000,16,0)</f>
        <v>#N/A</v>
      </c>
      <c r="P270" s="241" t="e">
        <f aca="false">O270/2</f>
        <v>#N/A</v>
      </c>
      <c r="Q270" s="240" t="e">
        <f aca="false">VLOOKUP($A270,[5]CurveFetch!$D$8:$V$1000,16,0)</f>
        <v>#N/A</v>
      </c>
      <c r="R270" s="241" t="e">
        <f aca="false">Q270/2</f>
        <v>#N/A</v>
      </c>
      <c r="S270" s="240" t="e">
        <f aca="false">VLOOKUP($A270,[5]CurveFetch!$D$8:$V$1000,16,0)</f>
        <v>#N/A</v>
      </c>
      <c r="T270" s="241" t="e">
        <f aca="false">S270/2</f>
        <v>#N/A</v>
      </c>
    </row>
    <row r="271" customFormat="false" ht="11.25" hidden="false" customHeight="false" outlineLevel="0" collapsed="false">
      <c r="O271" s="251"/>
      <c r="P271" s="251"/>
      <c r="Q271" s="251"/>
      <c r="R271" s="251"/>
      <c r="S271" s="251"/>
      <c r="T271" s="251"/>
    </row>
    <row r="272" customFormat="false" ht="11.25" hidden="false" customHeight="false" outlineLevel="0" collapsed="false">
      <c r="O272" s="251"/>
      <c r="P272" s="251"/>
      <c r="Q272" s="251"/>
      <c r="R272" s="251"/>
      <c r="S272" s="251"/>
      <c r="T272" s="251"/>
    </row>
    <row r="273" customFormat="false" ht="11.25" hidden="false" customHeight="false" outlineLevel="0" collapsed="false">
      <c r="O273" s="251"/>
      <c r="P273" s="251"/>
      <c r="Q273" s="251"/>
      <c r="R273" s="251"/>
      <c r="S273" s="251"/>
      <c r="T273" s="251"/>
    </row>
    <row r="274" customFormat="false" ht="11.25" hidden="false" customHeight="false" outlineLevel="0" collapsed="false">
      <c r="O274" s="251"/>
      <c r="P274" s="251"/>
      <c r="Q274" s="251"/>
      <c r="R274" s="251"/>
      <c r="S274" s="251"/>
      <c r="T274" s="251"/>
    </row>
    <row r="275" customFormat="false" ht="11.25" hidden="false" customHeight="false" outlineLevel="0" collapsed="false">
      <c r="O275" s="251"/>
      <c r="P275" s="251"/>
      <c r="Q275" s="251"/>
      <c r="R275" s="251"/>
      <c r="S275" s="251"/>
      <c r="T275" s="251"/>
    </row>
    <row r="276" customFormat="false" ht="11.25" hidden="false" customHeight="false" outlineLevel="0" collapsed="false">
      <c r="O276" s="251"/>
      <c r="P276" s="251"/>
      <c r="Q276" s="251"/>
      <c r="R276" s="251"/>
      <c r="S276" s="251"/>
      <c r="T276" s="251"/>
    </row>
    <row r="277" customFormat="false" ht="11.25" hidden="false" customHeight="false" outlineLevel="0" collapsed="false">
      <c r="O277" s="251"/>
      <c r="P277" s="251"/>
      <c r="Q277" s="251"/>
      <c r="R277" s="251"/>
      <c r="S277" s="251"/>
      <c r="T277" s="251"/>
    </row>
    <row r="278" customFormat="false" ht="11.25" hidden="false" customHeight="false" outlineLevel="0" collapsed="false">
      <c r="O278" s="251"/>
      <c r="P278" s="251"/>
      <c r="Q278" s="251"/>
      <c r="R278" s="251"/>
      <c r="S278" s="251"/>
      <c r="T278" s="251"/>
    </row>
    <row r="279" customFormat="false" ht="11.25" hidden="false" customHeight="false" outlineLevel="0" collapsed="false">
      <c r="O279" s="251"/>
      <c r="P279" s="251"/>
      <c r="Q279" s="251"/>
      <c r="R279" s="251"/>
      <c r="S279" s="251"/>
      <c r="T279" s="251"/>
    </row>
    <row r="280" customFormat="false" ht="11.25" hidden="false" customHeight="false" outlineLevel="0" collapsed="false">
      <c r="O280" s="78"/>
      <c r="P280" s="78"/>
      <c r="Q280" s="78"/>
      <c r="R280" s="78"/>
      <c r="S280" s="78"/>
      <c r="T280" s="78"/>
    </row>
    <row r="281" customFormat="false" ht="11.25" hidden="false" customHeight="false" outlineLevel="0" collapsed="false">
      <c r="O281" s="78"/>
      <c r="P281" s="78"/>
      <c r="Q281" s="78"/>
      <c r="R281" s="78"/>
      <c r="S281" s="78"/>
      <c r="T281" s="78"/>
    </row>
    <row r="282" customFormat="false" ht="11.25" hidden="false" customHeight="false" outlineLevel="0" collapsed="false">
      <c r="O282" s="78"/>
      <c r="P282" s="78"/>
      <c r="Q282" s="78"/>
      <c r="R282" s="78"/>
      <c r="S282" s="78"/>
      <c r="T282" s="78"/>
    </row>
    <row r="283" customFormat="false" ht="11.25" hidden="false" customHeight="false" outlineLevel="0" collapsed="false">
      <c r="O283" s="78"/>
      <c r="P283" s="78"/>
      <c r="Q283" s="78"/>
      <c r="R283" s="78"/>
      <c r="S283" s="78"/>
      <c r="T283" s="78"/>
    </row>
    <row r="284" customFormat="false" ht="11.25" hidden="false" customHeight="false" outlineLevel="0" collapsed="false">
      <c r="O284" s="78"/>
      <c r="P284" s="78"/>
      <c r="Q284" s="78"/>
      <c r="R284" s="78"/>
      <c r="S284" s="78"/>
      <c r="T284" s="78"/>
    </row>
    <row r="285" customFormat="false" ht="11.25" hidden="false" customHeight="false" outlineLevel="0" collapsed="false">
      <c r="O285" s="78"/>
      <c r="P285" s="78"/>
      <c r="Q285" s="78"/>
      <c r="R285" s="78"/>
      <c r="S285" s="78"/>
      <c r="T285" s="78"/>
    </row>
    <row r="286" customFormat="false" ht="11.25" hidden="false" customHeight="false" outlineLevel="0" collapsed="false">
      <c r="O286" s="78"/>
      <c r="P286" s="78"/>
      <c r="Q286" s="78"/>
      <c r="R286" s="78"/>
      <c r="S286" s="78"/>
      <c r="T286" s="78"/>
    </row>
    <row r="287" customFormat="false" ht="11.25" hidden="false" customHeight="false" outlineLevel="0" collapsed="false">
      <c r="O287" s="78"/>
      <c r="P287" s="78"/>
      <c r="Q287" s="78"/>
      <c r="R287" s="78"/>
      <c r="S287" s="78"/>
      <c r="T287" s="78"/>
    </row>
    <row r="288" customFormat="false" ht="11.25" hidden="false" customHeight="false" outlineLevel="0" collapsed="false">
      <c r="O288" s="78"/>
      <c r="P288" s="78"/>
      <c r="Q288" s="78"/>
      <c r="R288" s="78"/>
      <c r="S288" s="78"/>
      <c r="T288" s="78"/>
    </row>
    <row r="289" customFormat="false" ht="11.25" hidden="false" customHeight="false" outlineLevel="0" collapsed="false">
      <c r="O289" s="78"/>
      <c r="P289" s="78"/>
      <c r="Q289" s="78"/>
      <c r="R289" s="78"/>
      <c r="S289" s="78"/>
      <c r="T289" s="78"/>
    </row>
    <row r="290" customFormat="false" ht="11.25" hidden="false" customHeight="false" outlineLevel="0" collapsed="false">
      <c r="O290" s="78"/>
      <c r="P290" s="78"/>
      <c r="Q290" s="78"/>
      <c r="R290" s="78"/>
      <c r="S290" s="78"/>
      <c r="T290" s="78"/>
    </row>
    <row r="291" customFormat="false" ht="11.25" hidden="false" customHeight="false" outlineLevel="0" collapsed="false">
      <c r="O291" s="78"/>
      <c r="P291" s="78"/>
      <c r="Q291" s="78"/>
      <c r="R291" s="78"/>
      <c r="S291" s="78"/>
      <c r="T291" s="78"/>
    </row>
    <row r="292" customFormat="false" ht="11.25" hidden="false" customHeight="false" outlineLevel="0" collapsed="false">
      <c r="O292" s="78"/>
      <c r="P292" s="78"/>
      <c r="Q292" s="78"/>
      <c r="R292" s="78"/>
      <c r="S292" s="78"/>
      <c r="T292" s="78"/>
    </row>
    <row r="293" customFormat="false" ht="11.25" hidden="false" customHeight="false" outlineLevel="0" collapsed="false">
      <c r="O293" s="78"/>
      <c r="P293" s="78"/>
      <c r="Q293" s="78"/>
      <c r="R293" s="78"/>
      <c r="S293" s="78"/>
      <c r="T293" s="78"/>
    </row>
    <row r="294" customFormat="false" ht="11.25" hidden="false" customHeight="false" outlineLevel="0" collapsed="false">
      <c r="O294" s="78"/>
      <c r="P294" s="78"/>
      <c r="Q294" s="78"/>
      <c r="R294" s="78"/>
      <c r="S294" s="78"/>
      <c r="T294" s="78"/>
    </row>
    <row r="295" customFormat="false" ht="11.25" hidden="false" customHeight="false" outlineLevel="0" collapsed="false">
      <c r="O295" s="78"/>
      <c r="P295" s="78"/>
      <c r="Q295" s="78"/>
      <c r="R295" s="78"/>
      <c r="S295" s="78"/>
      <c r="T295" s="78"/>
    </row>
    <row r="296" customFormat="false" ht="11.25" hidden="false" customHeight="false" outlineLevel="0" collapsed="false">
      <c r="O296" s="78"/>
      <c r="P296" s="78"/>
      <c r="Q296" s="78"/>
      <c r="R296" s="78"/>
      <c r="S296" s="78"/>
      <c r="T296" s="78"/>
    </row>
    <row r="297" customFormat="false" ht="11.25" hidden="false" customHeight="false" outlineLevel="0" collapsed="false">
      <c r="O297" s="78"/>
      <c r="P297" s="78"/>
      <c r="Q297" s="78"/>
      <c r="R297" s="78"/>
      <c r="S297" s="78"/>
      <c r="T297" s="78"/>
    </row>
    <row r="298" customFormat="false" ht="11.25" hidden="false" customHeight="false" outlineLevel="0" collapsed="false">
      <c r="O298" s="78"/>
      <c r="P298" s="78"/>
      <c r="Q298" s="78"/>
      <c r="R298" s="78"/>
      <c r="S298" s="78"/>
      <c r="T298" s="78"/>
    </row>
    <row r="299" customFormat="false" ht="11.25" hidden="false" customHeight="false" outlineLevel="0" collapsed="false">
      <c r="O299" s="78"/>
      <c r="P299" s="78"/>
      <c r="Q299" s="78"/>
      <c r="R299" s="78"/>
      <c r="S299" s="78"/>
      <c r="T299" s="78"/>
    </row>
    <row r="300" customFormat="false" ht="11.25" hidden="false" customHeight="false" outlineLevel="0" collapsed="false">
      <c r="O300" s="78"/>
      <c r="P300" s="78"/>
      <c r="Q300" s="78"/>
      <c r="R300" s="78"/>
      <c r="S300" s="78"/>
      <c r="T300" s="78"/>
    </row>
    <row r="301" customFormat="false" ht="11.25" hidden="false" customHeight="false" outlineLevel="0" collapsed="false">
      <c r="O301" s="78"/>
      <c r="P301" s="78"/>
      <c r="Q301" s="78"/>
      <c r="R301" s="78"/>
      <c r="S301" s="78"/>
      <c r="T301" s="78"/>
    </row>
    <row r="302" customFormat="false" ht="11.25" hidden="false" customHeight="false" outlineLevel="0" collapsed="false">
      <c r="O302" s="78"/>
      <c r="P302" s="78"/>
      <c r="Q302" s="78"/>
      <c r="R302" s="78"/>
      <c r="S302" s="78"/>
      <c r="T302" s="78"/>
    </row>
    <row r="303" customFormat="false" ht="11.25" hidden="false" customHeight="false" outlineLevel="0" collapsed="false">
      <c r="O303" s="78"/>
      <c r="P303" s="78"/>
      <c r="Q303" s="78"/>
      <c r="R303" s="78"/>
      <c r="S303" s="78"/>
      <c r="T303" s="78"/>
    </row>
    <row r="304" customFormat="false" ht="11.25" hidden="false" customHeight="false" outlineLevel="0" collapsed="false">
      <c r="O304" s="78"/>
      <c r="P304" s="78"/>
      <c r="Q304" s="78"/>
      <c r="R304" s="78"/>
      <c r="S304" s="78"/>
      <c r="T304" s="78"/>
    </row>
    <row r="305" customFormat="false" ht="11.25" hidden="false" customHeight="false" outlineLevel="0" collapsed="false">
      <c r="O305" s="78"/>
      <c r="P305" s="78"/>
      <c r="Q305" s="78"/>
      <c r="R305" s="78"/>
      <c r="S305" s="78"/>
      <c r="T305" s="78"/>
    </row>
    <row r="306" customFormat="false" ht="11.25" hidden="false" customHeight="false" outlineLevel="0" collapsed="false">
      <c r="O306" s="78"/>
      <c r="P306" s="78"/>
      <c r="Q306" s="78"/>
      <c r="R306" s="78"/>
      <c r="S306" s="78"/>
      <c r="T306" s="78"/>
    </row>
    <row r="307" customFormat="false" ht="11.25" hidden="false" customHeight="false" outlineLevel="0" collapsed="false">
      <c r="O307" s="78"/>
      <c r="P307" s="78"/>
      <c r="Q307" s="78"/>
      <c r="R307" s="78"/>
      <c r="S307" s="78"/>
      <c r="T307" s="78"/>
    </row>
    <row r="308" customFormat="false" ht="11.25" hidden="false" customHeight="false" outlineLevel="0" collapsed="false">
      <c r="O308" s="78"/>
      <c r="P308" s="78"/>
      <c r="Q308" s="78"/>
      <c r="R308" s="78"/>
      <c r="S308" s="78"/>
      <c r="T308" s="78"/>
    </row>
    <row r="309" customFormat="false" ht="11.25" hidden="false" customHeight="false" outlineLevel="0" collapsed="false">
      <c r="O309" s="78"/>
      <c r="P309" s="78"/>
      <c r="Q309" s="78"/>
      <c r="R309" s="78"/>
      <c r="S309" s="78"/>
      <c r="T309" s="78"/>
    </row>
    <row r="310" customFormat="false" ht="11.25" hidden="false" customHeight="false" outlineLevel="0" collapsed="false">
      <c r="O310" s="78"/>
      <c r="P310" s="78"/>
      <c r="Q310" s="78"/>
      <c r="R310" s="78"/>
      <c r="S310" s="78"/>
      <c r="T310" s="78"/>
    </row>
    <row r="311" customFormat="false" ht="11.25" hidden="false" customHeight="false" outlineLevel="0" collapsed="false">
      <c r="O311" s="78"/>
      <c r="P311" s="78"/>
      <c r="Q311" s="78"/>
      <c r="R311" s="78"/>
      <c r="S311" s="78"/>
      <c r="T311" s="78"/>
    </row>
    <row r="312" customFormat="false" ht="11.25" hidden="false" customHeight="false" outlineLevel="0" collapsed="false">
      <c r="O312" s="78"/>
      <c r="P312" s="78"/>
      <c r="Q312" s="78"/>
      <c r="R312" s="78"/>
      <c r="S312" s="78"/>
      <c r="T312" s="78"/>
    </row>
    <row r="313" customFormat="false" ht="11.25" hidden="false" customHeight="false" outlineLevel="0" collapsed="false">
      <c r="O313" s="78"/>
      <c r="P313" s="78"/>
      <c r="Q313" s="78"/>
      <c r="R313" s="78"/>
      <c r="S313" s="78"/>
      <c r="T313" s="78"/>
    </row>
    <row r="314" customFormat="false" ht="11.25" hidden="false" customHeight="false" outlineLevel="0" collapsed="false">
      <c r="O314" s="78"/>
      <c r="P314" s="78"/>
      <c r="Q314" s="78"/>
      <c r="R314" s="78"/>
      <c r="S314" s="78"/>
      <c r="T314" s="78"/>
    </row>
    <row r="315" customFormat="false" ht="11.25" hidden="false" customHeight="false" outlineLevel="0" collapsed="false">
      <c r="O315" s="78"/>
      <c r="P315" s="78"/>
      <c r="Q315" s="78"/>
      <c r="R315" s="78"/>
      <c r="S315" s="78"/>
      <c r="T315" s="78"/>
    </row>
    <row r="316" customFormat="false" ht="11.25" hidden="false" customHeight="false" outlineLevel="0" collapsed="false">
      <c r="O316" s="78"/>
      <c r="P316" s="78"/>
      <c r="Q316" s="78"/>
      <c r="R316" s="78"/>
      <c r="S316" s="78"/>
      <c r="T316" s="78"/>
    </row>
    <row r="317" customFormat="false" ht="11.25" hidden="false" customHeight="false" outlineLevel="0" collapsed="false">
      <c r="O317" s="78"/>
      <c r="P317" s="78"/>
      <c r="Q317" s="78"/>
      <c r="R317" s="78"/>
      <c r="S317" s="78"/>
      <c r="T317" s="78"/>
    </row>
    <row r="318" customFormat="false" ht="11.25" hidden="false" customHeight="false" outlineLevel="0" collapsed="false">
      <c r="O318" s="78"/>
      <c r="P318" s="78"/>
      <c r="Q318" s="78"/>
      <c r="R318" s="78"/>
      <c r="S318" s="78"/>
      <c r="T318" s="78"/>
    </row>
    <row r="319" customFormat="false" ht="11.25" hidden="false" customHeight="false" outlineLevel="0" collapsed="false">
      <c r="O319" s="78"/>
      <c r="P319" s="78"/>
      <c r="Q319" s="78"/>
      <c r="R319" s="78"/>
      <c r="S319" s="78"/>
      <c r="T319" s="78"/>
    </row>
    <row r="320" customFormat="false" ht="11.25" hidden="false" customHeight="false" outlineLevel="0" collapsed="false">
      <c r="O320" s="78"/>
      <c r="P320" s="78"/>
      <c r="Q320" s="78"/>
      <c r="R320" s="78"/>
      <c r="S320" s="78"/>
      <c r="T320" s="78"/>
    </row>
    <row r="321" customFormat="false" ht="11.25" hidden="false" customHeight="false" outlineLevel="0" collapsed="false">
      <c r="O321" s="78"/>
      <c r="P321" s="78"/>
      <c r="Q321" s="78"/>
      <c r="R321" s="78"/>
      <c r="S321" s="78"/>
      <c r="T321" s="78"/>
    </row>
    <row r="322" customFormat="false" ht="11.25" hidden="false" customHeight="false" outlineLevel="0" collapsed="false">
      <c r="O322" s="78"/>
      <c r="P322" s="78"/>
      <c r="Q322" s="78"/>
      <c r="R322" s="78"/>
      <c r="S322" s="78"/>
      <c r="T322" s="78"/>
    </row>
    <row r="323" customFormat="false" ht="11.25" hidden="false" customHeight="false" outlineLevel="0" collapsed="false">
      <c r="O323" s="78"/>
      <c r="P323" s="78"/>
      <c r="Q323" s="78"/>
      <c r="R323" s="78"/>
      <c r="S323" s="78"/>
      <c r="T323" s="78"/>
    </row>
    <row r="324" customFormat="false" ht="11.25" hidden="false" customHeight="false" outlineLevel="0" collapsed="false">
      <c r="O324" s="78"/>
      <c r="P324" s="78"/>
      <c r="Q324" s="78"/>
      <c r="R324" s="78"/>
      <c r="S324" s="78"/>
      <c r="T324" s="78"/>
    </row>
    <row r="325" customFormat="false" ht="11.25" hidden="false" customHeight="false" outlineLevel="0" collapsed="false">
      <c r="O325" s="78"/>
      <c r="P325" s="78"/>
      <c r="Q325" s="78"/>
      <c r="R325" s="78"/>
      <c r="S325" s="78"/>
      <c r="T325" s="78"/>
    </row>
    <row r="326" customFormat="false" ht="11.25" hidden="false" customHeight="false" outlineLevel="0" collapsed="false">
      <c r="O326" s="78"/>
      <c r="P326" s="78"/>
      <c r="Q326" s="78"/>
      <c r="R326" s="78"/>
      <c r="S326" s="78"/>
      <c r="T326" s="78"/>
    </row>
    <row r="327" customFormat="false" ht="11.25" hidden="false" customHeight="false" outlineLevel="0" collapsed="false">
      <c r="O327" s="78"/>
      <c r="P327" s="78"/>
      <c r="Q327" s="78"/>
      <c r="R327" s="78"/>
      <c r="S327" s="78"/>
      <c r="T327" s="78"/>
    </row>
    <row r="328" customFormat="false" ht="11.25" hidden="false" customHeight="false" outlineLevel="0" collapsed="false">
      <c r="O328" s="78"/>
      <c r="P328" s="78"/>
      <c r="Q328" s="78"/>
      <c r="R328" s="78"/>
      <c r="S328" s="78"/>
      <c r="T328" s="78"/>
    </row>
    <row r="329" customFormat="false" ht="11.25" hidden="false" customHeight="false" outlineLevel="0" collapsed="false">
      <c r="O329" s="78"/>
      <c r="P329" s="78"/>
      <c r="Q329" s="78"/>
      <c r="R329" s="78"/>
      <c r="S329" s="78"/>
      <c r="T329" s="78"/>
    </row>
    <row r="330" customFormat="false" ht="11.25" hidden="false" customHeight="false" outlineLevel="0" collapsed="false">
      <c r="O330" s="78"/>
      <c r="P330" s="78"/>
      <c r="Q330" s="78"/>
      <c r="R330" s="78"/>
      <c r="S330" s="78"/>
      <c r="T330" s="78"/>
    </row>
    <row r="331" customFormat="false" ht="11.25" hidden="false" customHeight="false" outlineLevel="0" collapsed="false">
      <c r="O331" s="78"/>
      <c r="P331" s="78"/>
      <c r="Q331" s="78"/>
      <c r="R331" s="78"/>
      <c r="S331" s="78"/>
      <c r="T331" s="78"/>
    </row>
    <row r="332" customFormat="false" ht="11.25" hidden="false" customHeight="false" outlineLevel="0" collapsed="false">
      <c r="O332" s="78"/>
      <c r="P332" s="78"/>
      <c r="Q332" s="78"/>
      <c r="R332" s="78"/>
      <c r="S332" s="78"/>
      <c r="T332" s="78"/>
    </row>
    <row r="333" customFormat="false" ht="11.25" hidden="false" customHeight="false" outlineLevel="0" collapsed="false">
      <c r="O333" s="78"/>
      <c r="P333" s="78"/>
      <c r="Q333" s="78"/>
      <c r="R333" s="78"/>
      <c r="S333" s="78"/>
      <c r="T333" s="78"/>
    </row>
    <row r="334" customFormat="false" ht="11.25" hidden="false" customHeight="false" outlineLevel="0" collapsed="false">
      <c r="O334" s="78"/>
      <c r="P334" s="78"/>
      <c r="Q334" s="78"/>
      <c r="R334" s="78"/>
      <c r="S334" s="78"/>
      <c r="T334" s="78"/>
    </row>
    <row r="335" customFormat="false" ht="11.25" hidden="false" customHeight="false" outlineLevel="0" collapsed="false">
      <c r="O335" s="78"/>
      <c r="P335" s="78"/>
      <c r="Q335" s="78"/>
      <c r="R335" s="78"/>
      <c r="S335" s="78"/>
      <c r="T335" s="78"/>
    </row>
    <row r="336" customFormat="false" ht="11.25" hidden="false" customHeight="false" outlineLevel="0" collapsed="false">
      <c r="O336" s="78"/>
      <c r="P336" s="78"/>
      <c r="Q336" s="78"/>
      <c r="R336" s="78"/>
      <c r="S336" s="78"/>
      <c r="T336" s="78"/>
    </row>
    <row r="337" customFormat="false" ht="11.25" hidden="false" customHeight="false" outlineLevel="0" collapsed="false">
      <c r="O337" s="78"/>
      <c r="P337" s="78"/>
      <c r="Q337" s="78"/>
      <c r="R337" s="78"/>
      <c r="S337" s="78"/>
      <c r="T337" s="78"/>
    </row>
    <row r="338" customFormat="false" ht="11.25" hidden="false" customHeight="false" outlineLevel="0" collapsed="false">
      <c r="O338" s="78"/>
      <c r="P338" s="78"/>
      <c r="Q338" s="78"/>
      <c r="R338" s="78"/>
      <c r="S338" s="78"/>
      <c r="T338" s="78"/>
    </row>
    <row r="339" customFormat="false" ht="11.25" hidden="false" customHeight="false" outlineLevel="0" collapsed="false">
      <c r="O339" s="78"/>
      <c r="P339" s="78"/>
      <c r="Q339" s="78"/>
      <c r="R339" s="78"/>
      <c r="S339" s="78"/>
      <c r="T339" s="78"/>
    </row>
    <row r="340" customFormat="false" ht="11.25" hidden="false" customHeight="false" outlineLevel="0" collapsed="false">
      <c r="O340" s="78"/>
      <c r="P340" s="78"/>
      <c r="Q340" s="78"/>
      <c r="R340" s="78"/>
      <c r="S340" s="78"/>
      <c r="T340" s="78"/>
    </row>
    <row r="341" customFormat="false" ht="11.25" hidden="false" customHeight="false" outlineLevel="0" collapsed="false">
      <c r="O341" s="78"/>
      <c r="P341" s="78"/>
      <c r="Q341" s="78"/>
      <c r="R341" s="78"/>
      <c r="S341" s="78"/>
      <c r="T341" s="78"/>
    </row>
    <row r="342" customFormat="false" ht="11.25" hidden="false" customHeight="false" outlineLevel="0" collapsed="false">
      <c r="O342" s="78"/>
      <c r="P342" s="78"/>
      <c r="Q342" s="78"/>
      <c r="R342" s="78"/>
      <c r="S342" s="78"/>
      <c r="T342" s="78"/>
    </row>
    <row r="343" customFormat="false" ht="11.25" hidden="false" customHeight="false" outlineLevel="0" collapsed="false">
      <c r="O343" s="78"/>
      <c r="P343" s="78"/>
      <c r="Q343" s="78"/>
      <c r="R343" s="78"/>
      <c r="S343" s="78"/>
      <c r="T343" s="78"/>
    </row>
    <row r="344" customFormat="false" ht="11.25" hidden="false" customHeight="false" outlineLevel="0" collapsed="false">
      <c r="O344" s="78"/>
      <c r="P344" s="78"/>
      <c r="Q344" s="78"/>
      <c r="R344" s="78"/>
      <c r="S344" s="78"/>
      <c r="T344" s="78"/>
    </row>
    <row r="345" customFormat="false" ht="11.25" hidden="false" customHeight="false" outlineLevel="0" collapsed="false">
      <c r="O345" s="78"/>
      <c r="P345" s="78"/>
      <c r="Q345" s="78"/>
      <c r="R345" s="78"/>
      <c r="S345" s="78"/>
      <c r="T345" s="78"/>
    </row>
    <row r="346" customFormat="false" ht="11.25" hidden="false" customHeight="false" outlineLevel="0" collapsed="false">
      <c r="O346" s="78"/>
      <c r="P346" s="78"/>
      <c r="Q346" s="78"/>
      <c r="R346" s="78"/>
      <c r="S346" s="78"/>
      <c r="T346" s="78"/>
    </row>
    <row r="347" customFormat="false" ht="11.25" hidden="false" customHeight="false" outlineLevel="0" collapsed="false">
      <c r="O347" s="78"/>
      <c r="P347" s="78"/>
      <c r="Q347" s="78"/>
      <c r="R347" s="78"/>
      <c r="S347" s="78"/>
      <c r="T347" s="78"/>
    </row>
    <row r="348" customFormat="false" ht="11.25" hidden="false" customHeight="false" outlineLevel="0" collapsed="false">
      <c r="O348" s="78"/>
      <c r="P348" s="78"/>
      <c r="Q348" s="78"/>
      <c r="R348" s="78"/>
      <c r="S348" s="78"/>
      <c r="T348" s="78"/>
    </row>
    <row r="349" customFormat="false" ht="11.25" hidden="false" customHeight="false" outlineLevel="0" collapsed="false">
      <c r="O349" s="78"/>
      <c r="P349" s="78"/>
      <c r="Q349" s="78"/>
      <c r="R349" s="78"/>
      <c r="S349" s="78"/>
      <c r="T349" s="78"/>
    </row>
    <row r="350" customFormat="false" ht="11.25" hidden="false" customHeight="false" outlineLevel="0" collapsed="false">
      <c r="O350" s="78"/>
      <c r="P350" s="78"/>
      <c r="Q350" s="78"/>
      <c r="R350" s="78"/>
      <c r="S350" s="78"/>
      <c r="T350" s="78"/>
    </row>
    <row r="351" customFormat="false" ht="11.25" hidden="false" customHeight="false" outlineLevel="0" collapsed="false">
      <c r="O351" s="78"/>
      <c r="P351" s="78"/>
      <c r="Q351" s="78"/>
      <c r="R351" s="78"/>
      <c r="S351" s="78"/>
      <c r="T351" s="78"/>
    </row>
    <row r="352" customFormat="false" ht="11.25" hidden="false" customHeight="false" outlineLevel="0" collapsed="false">
      <c r="O352" s="78"/>
      <c r="P352" s="78"/>
      <c r="Q352" s="78"/>
      <c r="R352" s="78"/>
      <c r="S352" s="78"/>
      <c r="T352" s="78"/>
    </row>
    <row r="353" customFormat="false" ht="11.25" hidden="false" customHeight="false" outlineLevel="0" collapsed="false">
      <c r="O353" s="78"/>
      <c r="P353" s="78"/>
      <c r="Q353" s="78"/>
      <c r="R353" s="78"/>
      <c r="S353" s="78"/>
      <c r="T353" s="78"/>
    </row>
    <row r="354" customFormat="false" ht="11.25" hidden="false" customHeight="false" outlineLevel="0" collapsed="false">
      <c r="O354" s="78"/>
      <c r="P354" s="78"/>
      <c r="Q354" s="78"/>
      <c r="R354" s="78"/>
      <c r="S354" s="78"/>
      <c r="T354" s="78"/>
    </row>
    <row r="355" customFormat="false" ht="11.25" hidden="false" customHeight="false" outlineLevel="0" collapsed="false">
      <c r="O355" s="78"/>
      <c r="P355" s="78"/>
      <c r="Q355" s="78"/>
      <c r="R355" s="78"/>
      <c r="S355" s="78"/>
      <c r="T355" s="78"/>
    </row>
    <row r="356" customFormat="false" ht="11.25" hidden="false" customHeight="false" outlineLevel="0" collapsed="false">
      <c r="O356" s="78"/>
      <c r="P356" s="78"/>
      <c r="Q356" s="78"/>
      <c r="R356" s="78"/>
      <c r="S356" s="78"/>
      <c r="T356" s="78"/>
    </row>
    <row r="357" customFormat="false" ht="11.25" hidden="false" customHeight="false" outlineLevel="0" collapsed="false">
      <c r="O357" s="78"/>
      <c r="P357" s="78"/>
      <c r="Q357" s="78"/>
      <c r="R357" s="78"/>
      <c r="S357" s="78"/>
      <c r="T357" s="78"/>
    </row>
    <row r="358" customFormat="false" ht="11.25" hidden="false" customHeight="false" outlineLevel="0" collapsed="false">
      <c r="O358" s="78"/>
      <c r="P358" s="78"/>
      <c r="Q358" s="78"/>
      <c r="R358" s="78"/>
      <c r="S358" s="78"/>
      <c r="T358" s="78"/>
    </row>
    <row r="359" customFormat="false" ht="11.25" hidden="false" customHeight="false" outlineLevel="0" collapsed="false">
      <c r="O359" s="78"/>
      <c r="P359" s="78"/>
      <c r="Q359" s="78"/>
      <c r="R359" s="78"/>
      <c r="S359" s="78"/>
      <c r="T359" s="78"/>
    </row>
    <row r="360" customFormat="false" ht="11.25" hidden="false" customHeight="false" outlineLevel="0" collapsed="false">
      <c r="O360" s="78"/>
      <c r="P360" s="78"/>
      <c r="Q360" s="78"/>
      <c r="R360" s="78"/>
      <c r="S360" s="78"/>
      <c r="T360" s="78"/>
    </row>
    <row r="361" customFormat="false" ht="11.25" hidden="false" customHeight="false" outlineLevel="0" collapsed="false">
      <c r="O361" s="78"/>
      <c r="P361" s="78"/>
      <c r="Q361" s="78"/>
      <c r="R361" s="78"/>
      <c r="S361" s="78"/>
      <c r="T361" s="78"/>
    </row>
    <row r="362" customFormat="false" ht="11.25" hidden="false" customHeight="false" outlineLevel="0" collapsed="false">
      <c r="O362" s="78"/>
      <c r="P362" s="78"/>
      <c r="Q362" s="78"/>
      <c r="R362" s="78"/>
      <c r="S362" s="78"/>
      <c r="T362" s="78"/>
    </row>
    <row r="363" customFormat="false" ht="11.25" hidden="false" customHeight="false" outlineLevel="0" collapsed="false">
      <c r="O363" s="78"/>
      <c r="P363" s="78"/>
      <c r="Q363" s="78"/>
      <c r="R363" s="78"/>
      <c r="S363" s="78"/>
      <c r="T363" s="78"/>
    </row>
    <row r="364" customFormat="false" ht="11.25" hidden="false" customHeight="false" outlineLevel="0" collapsed="false">
      <c r="O364" s="78"/>
      <c r="P364" s="78"/>
      <c r="Q364" s="78"/>
      <c r="R364" s="78"/>
      <c r="S364" s="78"/>
      <c r="T364" s="78"/>
    </row>
    <row r="365" customFormat="false" ht="11.25" hidden="false" customHeight="false" outlineLevel="0" collapsed="false">
      <c r="O365" s="78"/>
      <c r="P365" s="78"/>
      <c r="Q365" s="78"/>
      <c r="R365" s="78"/>
      <c r="S365" s="78"/>
      <c r="T365" s="78"/>
    </row>
    <row r="366" customFormat="false" ht="11.25" hidden="false" customHeight="false" outlineLevel="0" collapsed="false">
      <c r="O366" s="78"/>
      <c r="P366" s="78"/>
      <c r="Q366" s="78"/>
      <c r="R366" s="78"/>
      <c r="S366" s="78"/>
      <c r="T366" s="78"/>
    </row>
    <row r="367" customFormat="false" ht="11.25" hidden="false" customHeight="false" outlineLevel="0" collapsed="false">
      <c r="O367" s="78"/>
      <c r="P367" s="78"/>
      <c r="Q367" s="78"/>
      <c r="R367" s="78"/>
      <c r="S367" s="78"/>
      <c r="T367" s="78"/>
    </row>
    <row r="368" customFormat="false" ht="11.25" hidden="false" customHeight="false" outlineLevel="0" collapsed="false">
      <c r="O368" s="78"/>
      <c r="P368" s="78"/>
      <c r="Q368" s="78"/>
      <c r="R368" s="78"/>
      <c r="S368" s="78"/>
      <c r="T368" s="78"/>
    </row>
    <row r="369" customFormat="false" ht="11.25" hidden="false" customHeight="false" outlineLevel="0" collapsed="false">
      <c r="O369" s="78"/>
      <c r="P369" s="78"/>
      <c r="Q369" s="78"/>
      <c r="R369" s="78"/>
      <c r="S369" s="78"/>
      <c r="T369" s="78"/>
    </row>
    <row r="370" customFormat="false" ht="11.25" hidden="false" customHeight="false" outlineLevel="0" collapsed="false">
      <c r="O370" s="78"/>
      <c r="P370" s="78"/>
      <c r="Q370" s="78"/>
      <c r="R370" s="78"/>
      <c r="S370" s="78"/>
      <c r="T370" s="78"/>
    </row>
    <row r="371" customFormat="false" ht="11.25" hidden="false" customHeight="false" outlineLevel="0" collapsed="false">
      <c r="O371" s="78"/>
      <c r="P371" s="78"/>
      <c r="Q371" s="78"/>
      <c r="R371" s="78"/>
      <c r="S371" s="78"/>
      <c r="T371" s="78"/>
    </row>
    <row r="372" customFormat="false" ht="11.25" hidden="false" customHeight="false" outlineLevel="0" collapsed="false">
      <c r="O372" s="78"/>
      <c r="P372" s="78"/>
      <c r="Q372" s="78"/>
      <c r="R372" s="78"/>
      <c r="S372" s="78"/>
      <c r="T372" s="78"/>
    </row>
    <row r="373" customFormat="false" ht="11.25" hidden="false" customHeight="false" outlineLevel="0" collapsed="false">
      <c r="O373" s="78"/>
      <c r="P373" s="78"/>
      <c r="Q373" s="78"/>
      <c r="R373" s="78"/>
      <c r="S373" s="78"/>
      <c r="T373" s="78"/>
    </row>
    <row r="374" customFormat="false" ht="11.25" hidden="false" customHeight="false" outlineLevel="0" collapsed="false">
      <c r="O374" s="78"/>
      <c r="P374" s="78"/>
      <c r="Q374" s="78"/>
      <c r="R374" s="78"/>
      <c r="S374" s="78"/>
      <c r="T374" s="78"/>
    </row>
    <row r="375" customFormat="false" ht="11.25" hidden="false" customHeight="false" outlineLevel="0" collapsed="false">
      <c r="O375" s="78"/>
      <c r="P375" s="78"/>
      <c r="Q375" s="78"/>
      <c r="R375" s="78"/>
      <c r="S375" s="78"/>
      <c r="T375" s="78"/>
    </row>
    <row r="376" customFormat="false" ht="11.25" hidden="false" customHeight="false" outlineLevel="0" collapsed="false">
      <c r="O376" s="78"/>
      <c r="P376" s="78"/>
      <c r="Q376" s="78"/>
      <c r="R376" s="78"/>
      <c r="S376" s="78"/>
      <c r="T376" s="78"/>
    </row>
    <row r="377" customFormat="false" ht="11.25" hidden="false" customHeight="false" outlineLevel="0" collapsed="false">
      <c r="O377" s="78"/>
      <c r="P377" s="78"/>
      <c r="Q377" s="78"/>
      <c r="R377" s="78"/>
      <c r="S377" s="78"/>
      <c r="T377" s="78"/>
    </row>
    <row r="378" customFormat="false" ht="11.25" hidden="false" customHeight="false" outlineLevel="0" collapsed="false">
      <c r="O378" s="78"/>
      <c r="P378" s="78"/>
      <c r="Q378" s="78"/>
      <c r="R378" s="78"/>
      <c r="S378" s="78"/>
      <c r="T378" s="78"/>
    </row>
    <row r="379" customFormat="false" ht="11.25" hidden="false" customHeight="false" outlineLevel="0" collapsed="false">
      <c r="O379" s="78"/>
      <c r="P379" s="78"/>
      <c r="Q379" s="78"/>
      <c r="R379" s="78"/>
      <c r="S379" s="78"/>
      <c r="T379" s="78"/>
    </row>
    <row r="380" customFormat="false" ht="11.25" hidden="false" customHeight="false" outlineLevel="0" collapsed="false">
      <c r="O380" s="78"/>
      <c r="P380" s="78"/>
      <c r="Q380" s="78"/>
      <c r="R380" s="78"/>
      <c r="S380" s="78"/>
      <c r="T380" s="78"/>
    </row>
    <row r="381" customFormat="false" ht="11.25" hidden="false" customHeight="false" outlineLevel="0" collapsed="false">
      <c r="O381" s="78"/>
      <c r="P381" s="78"/>
      <c r="Q381" s="78"/>
      <c r="R381" s="78"/>
      <c r="S381" s="78"/>
      <c r="T381" s="78"/>
    </row>
    <row r="382" customFormat="false" ht="11.25" hidden="false" customHeight="false" outlineLevel="0" collapsed="false">
      <c r="O382" s="78"/>
      <c r="P382" s="78"/>
      <c r="Q382" s="78"/>
      <c r="R382" s="78"/>
      <c r="S382" s="78"/>
      <c r="T382" s="78"/>
    </row>
    <row r="383" customFormat="false" ht="11.25" hidden="false" customHeight="false" outlineLevel="0" collapsed="false">
      <c r="O383" s="78"/>
      <c r="P383" s="78"/>
      <c r="Q383" s="78"/>
      <c r="R383" s="78"/>
      <c r="S383" s="78"/>
      <c r="T383" s="78"/>
    </row>
    <row r="384" customFormat="false" ht="11.25" hidden="false" customHeight="false" outlineLevel="0" collapsed="false">
      <c r="O384" s="78"/>
      <c r="P384" s="78"/>
      <c r="Q384" s="78"/>
      <c r="R384" s="78"/>
      <c r="S384" s="78"/>
      <c r="T384" s="78"/>
    </row>
    <row r="385" customFormat="false" ht="11.25" hidden="false" customHeight="false" outlineLevel="0" collapsed="false">
      <c r="O385" s="78"/>
      <c r="P385" s="78"/>
      <c r="Q385" s="78"/>
      <c r="R385" s="78"/>
      <c r="S385" s="78"/>
      <c r="T385" s="78"/>
    </row>
    <row r="386" customFormat="false" ht="11.25" hidden="false" customHeight="false" outlineLevel="0" collapsed="false">
      <c r="O386" s="78"/>
      <c r="P386" s="78"/>
      <c r="Q386" s="78"/>
      <c r="R386" s="78"/>
      <c r="S386" s="78"/>
      <c r="T386" s="78"/>
    </row>
    <row r="387" customFormat="false" ht="11.25" hidden="false" customHeight="false" outlineLevel="0" collapsed="false">
      <c r="O387" s="78"/>
      <c r="P387" s="78"/>
      <c r="Q387" s="78"/>
      <c r="R387" s="78"/>
      <c r="S387" s="78"/>
      <c r="T387" s="78"/>
    </row>
    <row r="388" customFormat="false" ht="11.25" hidden="false" customHeight="false" outlineLevel="0" collapsed="false">
      <c r="O388" s="78"/>
      <c r="P388" s="78"/>
      <c r="Q388" s="78"/>
      <c r="R388" s="78"/>
      <c r="S388" s="78"/>
      <c r="T388" s="78"/>
    </row>
    <row r="389" customFormat="false" ht="11.25" hidden="false" customHeight="false" outlineLevel="0" collapsed="false">
      <c r="O389" s="78"/>
      <c r="P389" s="78"/>
      <c r="Q389" s="78"/>
      <c r="R389" s="78"/>
      <c r="S389" s="78"/>
      <c r="T389" s="78"/>
    </row>
    <row r="390" customFormat="false" ht="11.25" hidden="false" customHeight="false" outlineLevel="0" collapsed="false">
      <c r="O390" s="78"/>
      <c r="P390" s="78"/>
      <c r="Q390" s="78"/>
      <c r="R390" s="78"/>
      <c r="S390" s="78"/>
      <c r="T390" s="78"/>
    </row>
    <row r="391" customFormat="false" ht="11.25" hidden="false" customHeight="false" outlineLevel="0" collapsed="false">
      <c r="O391" s="78"/>
      <c r="P391" s="78"/>
      <c r="Q391" s="78"/>
      <c r="R391" s="78"/>
      <c r="S391" s="78"/>
      <c r="T391" s="78"/>
    </row>
    <row r="392" customFormat="false" ht="11.25" hidden="false" customHeight="false" outlineLevel="0" collapsed="false">
      <c r="O392" s="78"/>
      <c r="P392" s="78"/>
      <c r="Q392" s="78"/>
      <c r="R392" s="78"/>
      <c r="S392" s="78"/>
      <c r="T392" s="78"/>
    </row>
    <row r="393" customFormat="false" ht="11.25" hidden="false" customHeight="false" outlineLevel="0" collapsed="false">
      <c r="O393" s="78"/>
      <c r="P393" s="78"/>
      <c r="Q393" s="78"/>
      <c r="R393" s="78"/>
      <c r="S393" s="78"/>
      <c r="T393" s="78"/>
    </row>
    <row r="394" customFormat="false" ht="11.25" hidden="false" customHeight="false" outlineLevel="0" collapsed="false">
      <c r="O394" s="78"/>
      <c r="P394" s="78"/>
      <c r="Q394" s="78"/>
      <c r="R394" s="78"/>
      <c r="S394" s="78"/>
      <c r="T394" s="78"/>
    </row>
    <row r="395" customFormat="false" ht="11.25" hidden="false" customHeight="false" outlineLevel="0" collapsed="false">
      <c r="O395" s="78"/>
      <c r="P395" s="78"/>
      <c r="Q395" s="78"/>
      <c r="R395" s="78"/>
      <c r="S395" s="78"/>
      <c r="T395" s="78"/>
    </row>
    <row r="396" customFormat="false" ht="11.25" hidden="false" customHeight="false" outlineLevel="0" collapsed="false">
      <c r="O396" s="78"/>
      <c r="P396" s="78"/>
      <c r="Q396" s="78"/>
      <c r="R396" s="78"/>
      <c r="S396" s="78"/>
      <c r="T396" s="78"/>
    </row>
    <row r="397" customFormat="false" ht="11.25" hidden="false" customHeight="false" outlineLevel="0" collapsed="false">
      <c r="O397" s="78"/>
      <c r="P397" s="78"/>
      <c r="Q397" s="78"/>
      <c r="R397" s="78"/>
      <c r="S397" s="78"/>
      <c r="T397" s="78"/>
    </row>
    <row r="398" customFormat="false" ht="11.25" hidden="false" customHeight="false" outlineLevel="0" collapsed="false">
      <c r="O398" s="78"/>
      <c r="P398" s="78"/>
      <c r="Q398" s="78"/>
      <c r="R398" s="78"/>
      <c r="S398" s="78"/>
      <c r="T398" s="78"/>
    </row>
    <row r="399" customFormat="false" ht="11.25" hidden="false" customHeight="false" outlineLevel="0" collapsed="false">
      <c r="O399" s="78"/>
      <c r="P399" s="78"/>
      <c r="Q399" s="78"/>
      <c r="R399" s="78"/>
      <c r="S399" s="78"/>
      <c r="T399" s="78"/>
    </row>
    <row r="400" customFormat="false" ht="11.25" hidden="false" customHeight="false" outlineLevel="0" collapsed="false">
      <c r="O400" s="78"/>
      <c r="P400" s="78"/>
      <c r="Q400" s="78"/>
      <c r="R400" s="78"/>
      <c r="S400" s="78"/>
      <c r="T400" s="78"/>
    </row>
    <row r="401" customFormat="false" ht="11.25" hidden="false" customHeight="false" outlineLevel="0" collapsed="false">
      <c r="O401" s="78"/>
      <c r="P401" s="78"/>
      <c r="Q401" s="78"/>
      <c r="R401" s="78"/>
      <c r="S401" s="78"/>
      <c r="T401" s="78"/>
    </row>
    <row r="402" customFormat="false" ht="11.25" hidden="false" customHeight="false" outlineLevel="0" collapsed="false">
      <c r="O402" s="78"/>
      <c r="P402" s="78"/>
      <c r="Q402" s="78"/>
      <c r="R402" s="78"/>
      <c r="S402" s="78"/>
      <c r="T402" s="78"/>
    </row>
    <row r="403" customFormat="false" ht="11.25" hidden="false" customHeight="false" outlineLevel="0" collapsed="false">
      <c r="O403" s="78"/>
      <c r="P403" s="78"/>
      <c r="Q403" s="78"/>
      <c r="R403" s="78"/>
      <c r="S403" s="78"/>
      <c r="T403" s="78"/>
    </row>
    <row r="404" customFormat="false" ht="11.25" hidden="false" customHeight="false" outlineLevel="0" collapsed="false">
      <c r="O404" s="78"/>
      <c r="P404" s="78"/>
      <c r="Q404" s="78"/>
      <c r="R404" s="78"/>
      <c r="S404" s="78"/>
      <c r="T404" s="78"/>
    </row>
    <row r="405" customFormat="false" ht="11.25" hidden="false" customHeight="false" outlineLevel="0" collapsed="false">
      <c r="O405" s="78"/>
      <c r="P405" s="78"/>
      <c r="Q405" s="78"/>
      <c r="R405" s="78"/>
      <c r="S405" s="78"/>
      <c r="T405" s="78"/>
    </row>
    <row r="406" customFormat="false" ht="11.25" hidden="false" customHeight="false" outlineLevel="0" collapsed="false">
      <c r="O406" s="78"/>
      <c r="P406" s="78"/>
      <c r="Q406" s="78"/>
      <c r="R406" s="78"/>
      <c r="S406" s="78"/>
      <c r="T406" s="78"/>
    </row>
    <row r="407" customFormat="false" ht="11.25" hidden="false" customHeight="false" outlineLevel="0" collapsed="false">
      <c r="O407" s="78"/>
      <c r="P407" s="78"/>
      <c r="Q407" s="78"/>
      <c r="R407" s="78"/>
      <c r="S407" s="78"/>
      <c r="T407" s="78"/>
    </row>
    <row r="408" customFormat="false" ht="11.25" hidden="false" customHeight="false" outlineLevel="0" collapsed="false">
      <c r="O408" s="78"/>
      <c r="P408" s="78"/>
      <c r="Q408" s="78"/>
      <c r="R408" s="78"/>
      <c r="S408" s="78"/>
      <c r="T408" s="78"/>
    </row>
    <row r="409" customFormat="false" ht="11.25" hidden="false" customHeight="false" outlineLevel="0" collapsed="false">
      <c r="O409" s="78"/>
      <c r="P409" s="78"/>
      <c r="Q409" s="78"/>
      <c r="R409" s="78"/>
      <c r="S409" s="78"/>
      <c r="T409" s="78"/>
    </row>
    <row r="410" customFormat="false" ht="11.25" hidden="false" customHeight="false" outlineLevel="0" collapsed="false">
      <c r="O410" s="78"/>
      <c r="P410" s="78"/>
      <c r="Q410" s="78"/>
      <c r="R410" s="78"/>
      <c r="S410" s="78"/>
      <c r="T410" s="78"/>
    </row>
    <row r="411" customFormat="false" ht="11.25" hidden="false" customHeight="false" outlineLevel="0" collapsed="false">
      <c r="O411" s="78"/>
      <c r="P411" s="78"/>
      <c r="Q411" s="78"/>
      <c r="R411" s="78"/>
      <c r="S411" s="78"/>
      <c r="T411" s="78"/>
    </row>
    <row r="412" customFormat="false" ht="11.25" hidden="false" customHeight="false" outlineLevel="0" collapsed="false">
      <c r="O412" s="78"/>
      <c r="P412" s="78"/>
      <c r="Q412" s="78"/>
      <c r="R412" s="78"/>
      <c r="S412" s="78"/>
      <c r="T412" s="78"/>
    </row>
    <row r="413" customFormat="false" ht="11.25" hidden="false" customHeight="false" outlineLevel="0" collapsed="false">
      <c r="O413" s="78"/>
      <c r="P413" s="78"/>
      <c r="Q413" s="78"/>
      <c r="R413" s="78"/>
      <c r="S413" s="78"/>
      <c r="T413" s="78"/>
    </row>
    <row r="414" customFormat="false" ht="11.25" hidden="false" customHeight="false" outlineLevel="0" collapsed="false">
      <c r="O414" s="78"/>
      <c r="P414" s="78"/>
      <c r="Q414" s="78"/>
      <c r="R414" s="78"/>
      <c r="S414" s="78"/>
      <c r="T414" s="78"/>
    </row>
    <row r="415" customFormat="false" ht="11.25" hidden="false" customHeight="false" outlineLevel="0" collapsed="false">
      <c r="O415" s="78"/>
      <c r="P415" s="78"/>
      <c r="Q415" s="78"/>
      <c r="R415" s="78"/>
      <c r="S415" s="78"/>
      <c r="T415" s="78"/>
    </row>
    <row r="416" customFormat="false" ht="11.25" hidden="false" customHeight="false" outlineLevel="0" collapsed="false">
      <c r="O416" s="78"/>
      <c r="P416" s="78"/>
      <c r="Q416" s="78"/>
      <c r="R416" s="78"/>
      <c r="S416" s="78"/>
      <c r="T416" s="78"/>
    </row>
    <row r="417" customFormat="false" ht="11.25" hidden="false" customHeight="false" outlineLevel="0" collapsed="false">
      <c r="O417" s="78"/>
      <c r="P417" s="78"/>
      <c r="Q417" s="78"/>
      <c r="R417" s="78"/>
      <c r="S417" s="78"/>
      <c r="T417" s="78"/>
    </row>
    <row r="418" customFormat="false" ht="11.25" hidden="false" customHeight="false" outlineLevel="0" collapsed="false">
      <c r="O418" s="78"/>
      <c r="P418" s="78"/>
      <c r="Q418" s="78"/>
      <c r="R418" s="78"/>
      <c r="S418" s="78"/>
      <c r="T418" s="78"/>
    </row>
    <row r="419" customFormat="false" ht="11.25" hidden="false" customHeight="false" outlineLevel="0" collapsed="false">
      <c r="O419" s="78"/>
      <c r="P419" s="78"/>
      <c r="Q419" s="78"/>
      <c r="R419" s="78"/>
      <c r="S419" s="78"/>
      <c r="T419" s="78"/>
    </row>
    <row r="420" customFormat="false" ht="11.25" hidden="false" customHeight="false" outlineLevel="0" collapsed="false">
      <c r="O420" s="78"/>
      <c r="P420" s="78"/>
      <c r="Q420" s="78"/>
      <c r="R420" s="78"/>
      <c r="S420" s="78"/>
      <c r="T420" s="78"/>
    </row>
    <row r="421" customFormat="false" ht="11.25" hidden="false" customHeight="false" outlineLevel="0" collapsed="false">
      <c r="O421" s="78"/>
      <c r="P421" s="78"/>
      <c r="Q421" s="78"/>
      <c r="R421" s="78"/>
      <c r="S421" s="78"/>
      <c r="T421" s="78"/>
    </row>
    <row r="422" customFormat="false" ht="11.25" hidden="false" customHeight="false" outlineLevel="0" collapsed="false">
      <c r="O422" s="78"/>
      <c r="P422" s="78"/>
      <c r="Q422" s="78"/>
      <c r="R422" s="78"/>
      <c r="S422" s="78"/>
      <c r="T422" s="78"/>
    </row>
    <row r="423" customFormat="false" ht="11.25" hidden="false" customHeight="false" outlineLevel="0" collapsed="false">
      <c r="O423" s="78"/>
      <c r="P423" s="78"/>
      <c r="Q423" s="78"/>
      <c r="R423" s="78"/>
      <c r="S423" s="78"/>
      <c r="T423" s="78"/>
    </row>
    <row r="424" customFormat="false" ht="11.25" hidden="false" customHeight="false" outlineLevel="0" collapsed="false">
      <c r="O424" s="78"/>
      <c r="P424" s="78"/>
      <c r="Q424" s="78"/>
      <c r="R424" s="78"/>
      <c r="S424" s="78"/>
      <c r="T424" s="78"/>
    </row>
    <row r="425" customFormat="false" ht="11.25" hidden="false" customHeight="false" outlineLevel="0" collapsed="false">
      <c r="O425" s="78"/>
      <c r="P425" s="78"/>
      <c r="Q425" s="78"/>
      <c r="R425" s="78"/>
      <c r="S425" s="78"/>
      <c r="T425" s="78"/>
    </row>
    <row r="426" customFormat="false" ht="11.25" hidden="false" customHeight="false" outlineLevel="0" collapsed="false">
      <c r="O426" s="78"/>
      <c r="P426" s="78"/>
      <c r="Q426" s="78"/>
      <c r="R426" s="78"/>
      <c r="S426" s="78"/>
      <c r="T426" s="78"/>
    </row>
    <row r="427" customFormat="false" ht="11.25" hidden="false" customHeight="false" outlineLevel="0" collapsed="false">
      <c r="O427" s="78"/>
      <c r="P427" s="78"/>
      <c r="Q427" s="78"/>
      <c r="R427" s="78"/>
      <c r="S427" s="78"/>
      <c r="T427" s="78"/>
    </row>
    <row r="428" customFormat="false" ht="11.25" hidden="false" customHeight="false" outlineLevel="0" collapsed="false">
      <c r="O428" s="78"/>
      <c r="P428" s="78"/>
      <c r="Q428" s="78"/>
      <c r="R428" s="78"/>
      <c r="S428" s="78"/>
      <c r="T428" s="78"/>
    </row>
    <row r="429" customFormat="false" ht="11.25" hidden="false" customHeight="false" outlineLevel="0" collapsed="false">
      <c r="O429" s="78"/>
      <c r="P429" s="78"/>
      <c r="Q429" s="78"/>
      <c r="R429" s="78"/>
      <c r="S429" s="78"/>
      <c r="T429" s="78"/>
    </row>
    <row r="430" customFormat="false" ht="11.25" hidden="false" customHeight="false" outlineLevel="0" collapsed="false">
      <c r="O430" s="78"/>
      <c r="P430" s="78"/>
      <c r="Q430" s="78"/>
      <c r="R430" s="78"/>
      <c r="S430" s="78"/>
      <c r="T430" s="78"/>
    </row>
    <row r="431" customFormat="false" ht="11.25" hidden="false" customHeight="false" outlineLevel="0" collapsed="false">
      <c r="O431" s="78"/>
      <c r="P431" s="78"/>
      <c r="Q431" s="78"/>
      <c r="R431" s="78"/>
      <c r="S431" s="78"/>
      <c r="T431" s="78"/>
    </row>
    <row r="432" customFormat="false" ht="11.25" hidden="false" customHeight="false" outlineLevel="0" collapsed="false">
      <c r="O432" s="78"/>
      <c r="P432" s="78"/>
      <c r="Q432" s="78"/>
      <c r="R432" s="78"/>
      <c r="S432" s="78"/>
      <c r="T432" s="78"/>
    </row>
    <row r="433" customFormat="false" ht="11.25" hidden="false" customHeight="false" outlineLevel="0" collapsed="false">
      <c r="O433" s="78"/>
      <c r="P433" s="78"/>
      <c r="Q433" s="78"/>
      <c r="R433" s="78"/>
      <c r="S433" s="78"/>
      <c r="T433" s="78"/>
    </row>
    <row r="434" customFormat="false" ht="11.25" hidden="false" customHeight="false" outlineLevel="0" collapsed="false">
      <c r="O434" s="78"/>
      <c r="P434" s="78"/>
      <c r="Q434" s="78"/>
      <c r="R434" s="78"/>
      <c r="S434" s="78"/>
      <c r="T434" s="78"/>
    </row>
    <row r="435" customFormat="false" ht="11.25" hidden="false" customHeight="false" outlineLevel="0" collapsed="false">
      <c r="O435" s="78"/>
      <c r="P435" s="78"/>
      <c r="Q435" s="78"/>
      <c r="R435" s="78"/>
      <c r="S435" s="78"/>
      <c r="T435" s="78"/>
    </row>
    <row r="436" customFormat="false" ht="11.25" hidden="false" customHeight="false" outlineLevel="0" collapsed="false">
      <c r="O436" s="78"/>
      <c r="P436" s="78"/>
      <c r="Q436" s="78"/>
      <c r="R436" s="78"/>
      <c r="S436" s="78"/>
      <c r="T436" s="78"/>
    </row>
    <row r="437" customFormat="false" ht="11.25" hidden="false" customHeight="false" outlineLevel="0" collapsed="false">
      <c r="O437" s="78"/>
      <c r="P437" s="78"/>
      <c r="Q437" s="78"/>
      <c r="R437" s="78"/>
      <c r="S437" s="78"/>
      <c r="T437" s="78"/>
    </row>
    <row r="438" customFormat="false" ht="11.25" hidden="false" customHeight="false" outlineLevel="0" collapsed="false">
      <c r="O438" s="78"/>
      <c r="P438" s="78"/>
      <c r="Q438" s="78"/>
      <c r="R438" s="78"/>
      <c r="S438" s="78"/>
      <c r="T438" s="78"/>
    </row>
    <row r="439" customFormat="false" ht="11.25" hidden="false" customHeight="false" outlineLevel="0" collapsed="false">
      <c r="O439" s="78"/>
      <c r="P439" s="78"/>
      <c r="Q439" s="78"/>
      <c r="R439" s="78"/>
      <c r="S439" s="78"/>
      <c r="T439" s="78"/>
    </row>
    <row r="440" customFormat="false" ht="11.25" hidden="false" customHeight="false" outlineLevel="0" collapsed="false">
      <c r="O440" s="78"/>
      <c r="P440" s="78"/>
      <c r="Q440" s="78"/>
      <c r="R440" s="78"/>
      <c r="S440" s="78"/>
      <c r="T440" s="78"/>
    </row>
    <row r="441" customFormat="false" ht="11.25" hidden="false" customHeight="false" outlineLevel="0" collapsed="false">
      <c r="O441" s="78"/>
      <c r="P441" s="78"/>
      <c r="Q441" s="78"/>
      <c r="R441" s="78"/>
      <c r="S441" s="78"/>
      <c r="T441" s="78"/>
    </row>
    <row r="442" customFormat="false" ht="11.25" hidden="false" customHeight="false" outlineLevel="0" collapsed="false">
      <c r="O442" s="78"/>
      <c r="P442" s="78"/>
      <c r="Q442" s="78"/>
      <c r="R442" s="78"/>
      <c r="S442" s="78"/>
      <c r="T442" s="78"/>
    </row>
    <row r="443" customFormat="false" ht="11.25" hidden="false" customHeight="false" outlineLevel="0" collapsed="false">
      <c r="O443" s="78"/>
      <c r="P443" s="78"/>
      <c r="Q443" s="78"/>
      <c r="R443" s="78"/>
      <c r="S443" s="78"/>
      <c r="T443" s="78"/>
    </row>
    <row r="444" customFormat="false" ht="11.25" hidden="false" customHeight="false" outlineLevel="0" collapsed="false">
      <c r="O444" s="78"/>
      <c r="P444" s="78"/>
      <c r="Q444" s="78"/>
      <c r="R444" s="78"/>
      <c r="S444" s="78"/>
      <c r="T444" s="78"/>
    </row>
    <row r="445" customFormat="false" ht="11.25" hidden="false" customHeight="false" outlineLevel="0" collapsed="false">
      <c r="O445" s="78"/>
      <c r="P445" s="78"/>
      <c r="Q445" s="78"/>
      <c r="R445" s="78"/>
      <c r="S445" s="78"/>
      <c r="T445" s="78"/>
    </row>
    <row r="446" customFormat="false" ht="11.25" hidden="false" customHeight="false" outlineLevel="0" collapsed="false">
      <c r="O446" s="78"/>
      <c r="P446" s="78"/>
      <c r="Q446" s="78"/>
      <c r="R446" s="78"/>
      <c r="S446" s="78"/>
      <c r="T446" s="78"/>
    </row>
    <row r="447" customFormat="false" ht="11.25" hidden="false" customHeight="false" outlineLevel="0" collapsed="false">
      <c r="O447" s="78"/>
      <c r="P447" s="78"/>
      <c r="Q447" s="78"/>
      <c r="R447" s="78"/>
      <c r="S447" s="78"/>
      <c r="T447" s="78"/>
    </row>
    <row r="448" customFormat="false" ht="11.25" hidden="false" customHeight="false" outlineLevel="0" collapsed="false">
      <c r="O448" s="78"/>
      <c r="P448" s="78"/>
      <c r="Q448" s="78"/>
      <c r="R448" s="78"/>
      <c r="S448" s="78"/>
      <c r="T448" s="78"/>
    </row>
    <row r="449" customFormat="false" ht="11.25" hidden="false" customHeight="false" outlineLevel="0" collapsed="false">
      <c r="O449" s="78"/>
      <c r="P449" s="78"/>
      <c r="Q449" s="78"/>
      <c r="R449" s="78"/>
      <c r="S449" s="78"/>
      <c r="T449" s="78"/>
    </row>
    <row r="450" customFormat="false" ht="11.25" hidden="false" customHeight="false" outlineLevel="0" collapsed="false">
      <c r="O450" s="78"/>
      <c r="P450" s="78"/>
      <c r="Q450" s="78"/>
      <c r="R450" s="78"/>
      <c r="S450" s="78"/>
      <c r="T450" s="78"/>
    </row>
    <row r="451" customFormat="false" ht="11.25" hidden="false" customHeight="false" outlineLevel="0" collapsed="false">
      <c r="O451" s="78"/>
      <c r="P451" s="78"/>
      <c r="Q451" s="78"/>
      <c r="R451" s="78"/>
      <c r="S451" s="78"/>
      <c r="T451" s="78"/>
    </row>
    <row r="452" customFormat="false" ht="11.25" hidden="false" customHeight="false" outlineLevel="0" collapsed="false">
      <c r="O452" s="78"/>
      <c r="P452" s="78"/>
      <c r="Q452" s="78"/>
      <c r="R452" s="78"/>
      <c r="S452" s="78"/>
      <c r="T452" s="78"/>
    </row>
    <row r="453" customFormat="false" ht="11.25" hidden="false" customHeight="false" outlineLevel="0" collapsed="false">
      <c r="O453" s="78"/>
      <c r="P453" s="78"/>
      <c r="Q453" s="78"/>
      <c r="R453" s="78"/>
      <c r="S453" s="78"/>
      <c r="T453" s="78"/>
    </row>
    <row r="454" customFormat="false" ht="11.25" hidden="false" customHeight="false" outlineLevel="0" collapsed="false">
      <c r="O454" s="78"/>
      <c r="P454" s="78"/>
      <c r="Q454" s="78"/>
      <c r="R454" s="78"/>
      <c r="S454" s="78"/>
      <c r="T454" s="78"/>
    </row>
    <row r="455" customFormat="false" ht="11.25" hidden="false" customHeight="false" outlineLevel="0" collapsed="false">
      <c r="O455" s="78"/>
      <c r="P455" s="78"/>
      <c r="Q455" s="78"/>
      <c r="R455" s="78"/>
      <c r="S455" s="78"/>
      <c r="T455" s="78"/>
    </row>
    <row r="456" customFormat="false" ht="11.25" hidden="false" customHeight="false" outlineLevel="0" collapsed="false">
      <c r="O456" s="78"/>
      <c r="P456" s="78"/>
      <c r="Q456" s="78"/>
      <c r="R456" s="78"/>
      <c r="S456" s="78"/>
      <c r="T456" s="78"/>
    </row>
    <row r="457" customFormat="false" ht="11.25" hidden="false" customHeight="false" outlineLevel="0" collapsed="false">
      <c r="O457" s="78"/>
      <c r="P457" s="78"/>
      <c r="Q457" s="78"/>
      <c r="R457" s="78"/>
      <c r="S457" s="78"/>
      <c r="T457" s="78"/>
    </row>
    <row r="458" customFormat="false" ht="11.25" hidden="false" customHeight="false" outlineLevel="0" collapsed="false">
      <c r="O458" s="78"/>
      <c r="P458" s="78"/>
      <c r="Q458" s="78"/>
      <c r="R458" s="78"/>
      <c r="S458" s="78"/>
      <c r="T458" s="78"/>
    </row>
    <row r="459" customFormat="false" ht="11.25" hidden="false" customHeight="false" outlineLevel="0" collapsed="false">
      <c r="O459" s="78"/>
      <c r="P459" s="78"/>
      <c r="Q459" s="78"/>
      <c r="R459" s="78"/>
      <c r="S459" s="78"/>
      <c r="T459" s="78"/>
    </row>
    <row r="460" customFormat="false" ht="11.25" hidden="false" customHeight="false" outlineLevel="0" collapsed="false">
      <c r="O460" s="78"/>
      <c r="P460" s="78"/>
      <c r="Q460" s="78"/>
      <c r="R460" s="78"/>
      <c r="S460" s="78"/>
      <c r="T460" s="78"/>
    </row>
    <row r="461" customFormat="false" ht="11.25" hidden="false" customHeight="false" outlineLevel="0" collapsed="false">
      <c r="O461" s="78"/>
      <c r="P461" s="78"/>
      <c r="Q461" s="78"/>
      <c r="R461" s="78"/>
      <c r="S461" s="78"/>
      <c r="T461" s="78"/>
    </row>
    <row r="462" customFormat="false" ht="11.25" hidden="false" customHeight="false" outlineLevel="0" collapsed="false">
      <c r="O462" s="78"/>
      <c r="P462" s="78"/>
      <c r="Q462" s="78"/>
      <c r="R462" s="78"/>
      <c r="S462" s="78"/>
      <c r="T462" s="78"/>
    </row>
    <row r="463" customFormat="false" ht="11.25" hidden="false" customHeight="false" outlineLevel="0" collapsed="false">
      <c r="O463" s="78"/>
      <c r="P463" s="78"/>
      <c r="Q463" s="78"/>
      <c r="R463" s="78"/>
      <c r="S463" s="78"/>
      <c r="T463" s="78"/>
    </row>
    <row r="464" customFormat="false" ht="11.25" hidden="false" customHeight="false" outlineLevel="0" collapsed="false">
      <c r="O464" s="78"/>
      <c r="P464" s="78"/>
      <c r="Q464" s="78"/>
      <c r="R464" s="78"/>
      <c r="S464" s="78"/>
      <c r="T464" s="78"/>
    </row>
    <row r="465" customFormat="false" ht="11.25" hidden="false" customHeight="false" outlineLevel="0" collapsed="false">
      <c r="O465" s="78"/>
      <c r="P465" s="78"/>
      <c r="Q465" s="78"/>
      <c r="R465" s="78"/>
      <c r="S465" s="78"/>
      <c r="T465" s="78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79" t="s">
        <v>185</v>
      </c>
      <c r="C2" s="252" t="n">
        <v>9.986</v>
      </c>
      <c r="D2" s="1" t="s">
        <v>186</v>
      </c>
    </row>
    <row r="3" customFormat="false" ht="11.25" hidden="false" customHeight="false" outlineLevel="0" collapsed="false">
      <c r="B3" s="180" t="s">
        <v>187</v>
      </c>
      <c r="C3" s="253" t="n">
        <v>144.35</v>
      </c>
      <c r="D3" s="1" t="s">
        <v>188</v>
      </c>
    </row>
    <row r="4" customFormat="false" ht="11.25" hidden="false" customHeight="false" outlineLevel="0" collapsed="false">
      <c r="B4" s="180" t="s">
        <v>189</v>
      </c>
      <c r="C4" s="253" t="n">
        <v>8.5</v>
      </c>
    </row>
    <row r="5" customFormat="false" ht="11.25" hidden="false" customHeight="false" outlineLevel="0" collapsed="false">
      <c r="B5" s="180" t="s">
        <v>190</v>
      </c>
      <c r="C5" s="85" t="n">
        <v>16</v>
      </c>
    </row>
    <row r="6" customFormat="false" ht="11.25" hidden="false" customHeight="false" outlineLevel="0" collapsed="false">
      <c r="B6" s="180" t="s">
        <v>191</v>
      </c>
      <c r="C6" s="85" t="n">
        <v>832</v>
      </c>
    </row>
    <row r="7" customFormat="false" ht="12" hidden="false" customHeight="false" outlineLevel="0" collapsed="false">
      <c r="B7" s="254" t="s">
        <v>192</v>
      </c>
      <c r="C7" s="29" t="n">
        <v>28</v>
      </c>
    </row>
    <row r="8" customFormat="false" ht="11.25" hidden="false" customHeight="false" outlineLevel="0" collapsed="false">
      <c r="B8" s="255" t="s">
        <v>193</v>
      </c>
      <c r="C8" s="256" t="n">
        <f aca="false">C5*C6</f>
        <v>13312</v>
      </c>
      <c r="E8" s="257"/>
      <c r="F8" s="258"/>
      <c r="G8" s="259" t="s">
        <v>194</v>
      </c>
      <c r="H8" s="258"/>
      <c r="I8" s="39"/>
    </row>
    <row r="9" customFormat="false" ht="11.25" hidden="false" customHeight="false" outlineLevel="0" collapsed="false">
      <c r="B9" s="260" t="s">
        <v>195</v>
      </c>
      <c r="C9" s="261" t="n">
        <f aca="false">C8*C4</f>
        <v>113152</v>
      </c>
    </row>
    <row r="10" customFormat="false" ht="12" hidden="false" customHeight="false" outlineLevel="0" collapsed="false">
      <c r="B10" s="262" t="s">
        <v>196</v>
      </c>
      <c r="C10" s="263" t="n">
        <f aca="false">C3/C2</f>
        <v>14.4552373322652</v>
      </c>
    </row>
    <row r="12" customFormat="false" ht="11.25" hidden="false" customHeight="false" outlineLevel="0" collapsed="false">
      <c r="D12" s="50" t="s">
        <v>197</v>
      </c>
      <c r="F12" s="50" t="s">
        <v>198</v>
      </c>
      <c r="G12" s="50" t="s">
        <v>199</v>
      </c>
      <c r="H12" s="50" t="s">
        <v>200</v>
      </c>
    </row>
    <row r="13" customFormat="false" ht="11.25" hidden="false" customHeight="false" outlineLevel="0" collapsed="false">
      <c r="E13" s="55" t="s">
        <v>201</v>
      </c>
      <c r="F13" s="264" t="n">
        <f aca="false">$C$3</f>
        <v>144.35</v>
      </c>
      <c r="G13" s="1" t="n">
        <f aca="false">$C$7</f>
        <v>28</v>
      </c>
      <c r="H13" s="70" t="n">
        <f aca="false">$C$8</f>
        <v>13312</v>
      </c>
      <c r="I13" s="265" t="n">
        <f aca="false">F13*G13*H13</f>
        <v>53804441.6</v>
      </c>
    </row>
    <row r="14" customFormat="false" ht="12" hidden="false" customHeight="false" outlineLevel="0" collapsed="false">
      <c r="E14" s="55" t="s">
        <v>202</v>
      </c>
      <c r="F14" s="73" t="n">
        <f aca="false">$C$2</f>
        <v>9.986</v>
      </c>
      <c r="G14" s="1" t="n">
        <f aca="false">$C$7</f>
        <v>28</v>
      </c>
      <c r="H14" s="70" t="n">
        <f aca="false">$C$9</f>
        <v>113152</v>
      </c>
      <c r="I14" s="266" t="n">
        <f aca="false">F14*G14*H14</f>
        <v>31638204.416</v>
      </c>
    </row>
    <row r="15" customFormat="false" ht="12.75" hidden="false" customHeight="false" outlineLevel="0" collapsed="false">
      <c r="I15" s="267" t="n">
        <f aca="false">I13-I14</f>
        <v>22166237.184</v>
      </c>
    </row>
    <row r="18" customFormat="false" ht="11.25" hidden="false" customHeight="false" outlineLevel="0" collapsed="false">
      <c r="D18" s="50" t="s">
        <v>203</v>
      </c>
      <c r="F18" s="50" t="s">
        <v>198</v>
      </c>
      <c r="G18" s="50" t="s">
        <v>199</v>
      </c>
      <c r="H18" s="50" t="s">
        <v>200</v>
      </c>
    </row>
    <row r="19" customFormat="false" ht="11.25" hidden="false" customHeight="false" outlineLevel="0" collapsed="false">
      <c r="E19" s="55" t="s">
        <v>204</v>
      </c>
      <c r="F19" s="264" t="n">
        <f aca="false">$C$3</f>
        <v>144.35</v>
      </c>
      <c r="G19" s="1" t="n">
        <f aca="false">$C$7</f>
        <v>28</v>
      </c>
      <c r="H19" s="70" t="n">
        <f aca="false">$C$8</f>
        <v>13312</v>
      </c>
      <c r="I19" s="265" t="n">
        <f aca="false">F19*G19*H19</f>
        <v>53804441.6</v>
      </c>
    </row>
    <row r="20" customFormat="false" ht="12" hidden="false" customHeight="false" outlineLevel="0" collapsed="false">
      <c r="E20" s="55" t="s">
        <v>205</v>
      </c>
      <c r="F20" s="73" t="n">
        <f aca="false">$C$2</f>
        <v>9.986</v>
      </c>
      <c r="G20" s="1" t="n">
        <f aca="false">$C$7</f>
        <v>28</v>
      </c>
      <c r="H20" s="70" t="n">
        <f aca="false">$C$9</f>
        <v>113152</v>
      </c>
      <c r="I20" s="266" t="n">
        <f aca="false">F20*G20*H20</f>
        <v>31638204.416</v>
      </c>
    </row>
    <row r="21" customFormat="false" ht="12.75" hidden="false" customHeight="false" outlineLevel="0" collapsed="false">
      <c r="I21" s="267" t="n">
        <f aca="false">I20-I19</f>
        <v>-22166237.184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1" width="9.14"/>
  </cols>
  <sheetData>
    <row r="1" customFormat="false" ht="11.25" hidden="false" customHeight="false" outlineLevel="0" collapsed="false">
      <c r="A1" s="74" t="n">
        <f aca="true">TODAY()</f>
        <v>45926</v>
      </c>
    </row>
    <row r="4" customFormat="false" ht="11.25" hidden="false" customHeight="false" outlineLevel="0" collapsed="false">
      <c r="B4" s="69" t="n">
        <f aca="false">DATE(YEAR($A$1),MONTH($A$1)+1,1)</f>
        <v>45931</v>
      </c>
      <c r="C4" s="268" t="e">
        <f aca="false">VLOOKUP($B4,Curves!$A$2:$J$32,2,0)+VLOOKUP($B4,Curves!$A$2:$J$32,3,0)</f>
        <v>#N/A</v>
      </c>
    </row>
    <row r="5" customFormat="false" ht="11.25" hidden="false" customHeight="false" outlineLevel="0" collapsed="false">
      <c r="B5" s="69" t="n">
        <f aca="false">DATE(YEAR(B4),MONTH(B4)+1,1)</f>
        <v>45962</v>
      </c>
      <c r="C5" s="268" t="e">
        <f aca="false">VLOOKUP($B5,Curves!$A$2:$J$32,2,0)+VLOOKUP($B5,Curves!$A$2:$J$32,3,0)</f>
        <v>#N/A</v>
      </c>
    </row>
    <row r="6" customFormat="false" ht="11.25" hidden="false" customHeight="false" outlineLevel="0" collapsed="false">
      <c r="B6" s="69" t="n">
        <f aca="false">DATE(YEAR(B5),MONTH(B5)+1,1)</f>
        <v>45992</v>
      </c>
      <c r="C6" s="268" t="e">
        <f aca="false">VLOOKUP($B6,Curves!$A$2:$J$32,2,0)+VLOOKUP($B6,Curves!$A$2:$J$32,3,0)</f>
        <v>#N/A</v>
      </c>
    </row>
    <row r="7" customFormat="false" ht="11.25" hidden="false" customHeight="false" outlineLevel="0" collapsed="false">
      <c r="B7" s="69" t="n">
        <f aca="false">DATE(YEAR(B6),MONTH(B6)+1,1)</f>
        <v>46023</v>
      </c>
      <c r="C7" s="268" t="e">
        <f aca="false">VLOOKUP($B7,Curves!$A$2:$J$32,2,0)+VLOOKUP($B7,Curves!$A$2:$J$32,3,0)</f>
        <v>#N/A</v>
      </c>
    </row>
    <row r="8" customFormat="false" ht="11.25" hidden="false" customHeight="false" outlineLevel="0" collapsed="false">
      <c r="B8" s="69" t="n">
        <f aca="false">DATE(YEAR(B7),MONTH(B7)+1,1)</f>
        <v>46054</v>
      </c>
      <c r="C8" s="268" t="e">
        <f aca="false">VLOOKUP($B8,Curves!$A$2:$J$32,2,0)+VLOOKUP($B8,Curves!$A$2:$J$32,3,0)</f>
        <v>#N/A</v>
      </c>
    </row>
    <row r="9" customFormat="false" ht="11.25" hidden="false" customHeight="false" outlineLevel="0" collapsed="false">
      <c r="B9" s="69" t="n">
        <f aca="false">DATE(YEAR(B8),MONTH(B8)+1,1)</f>
        <v>46082</v>
      </c>
      <c r="C9" s="268" t="e">
        <f aca="false">VLOOKUP($B9,Curves!$A$2:$J$32,2,0)+VLOOKUP($B9,Curves!$A$2:$J$32,3,0)</f>
        <v>#N/A</v>
      </c>
    </row>
    <row r="10" customFormat="false" ht="11.25" hidden="false" customHeight="false" outlineLevel="0" collapsed="false">
      <c r="B10" s="69" t="n">
        <f aca="false">DATE(YEAR(B9),MONTH(B9)+1,1)</f>
        <v>46113</v>
      </c>
      <c r="C10" s="268" t="e">
        <f aca="false">VLOOKUP($B10,Curves!$A$2:$J$32,2,0)+VLOOKUP($B10,Curves!$A$2:$J$32,3,0)</f>
        <v>#N/A</v>
      </c>
    </row>
    <row r="11" customFormat="false" ht="11.25" hidden="false" customHeight="false" outlineLevel="0" collapsed="false">
      <c r="B11" s="69" t="n">
        <f aca="false">DATE(YEAR(B10),MONTH(B10)+1,1)</f>
        <v>46143</v>
      </c>
      <c r="C11" s="268" t="e">
        <f aca="false">VLOOKUP($B11,Curves!$A$2:$J$32,2,0)+VLOOKUP($B11,Curves!$A$2:$J$32,3,0)</f>
        <v>#N/A</v>
      </c>
    </row>
    <row r="12" customFormat="false" ht="11.25" hidden="false" customHeight="false" outlineLevel="0" collapsed="false">
      <c r="B12" s="69" t="n">
        <f aca="false">DATE(YEAR(B11),MONTH(B11)+1,1)</f>
        <v>46174</v>
      </c>
      <c r="C12" s="268" t="e">
        <f aca="false">VLOOKUP($B12,Curves!$A$2:$J$32,2,0)+VLOOKUP($B12,Curves!$A$2:$J$32,3,0)</f>
        <v>#N/A</v>
      </c>
    </row>
    <row r="13" customFormat="false" ht="11.25" hidden="false" customHeight="false" outlineLevel="0" collapsed="false">
      <c r="B13" s="69" t="n">
        <f aca="false">DATE(YEAR(B12),MONTH(B12)+1,1)</f>
        <v>46204</v>
      </c>
      <c r="C13" s="268" t="e">
        <f aca="false">VLOOKUP($B13,Curves!$A$2:$J$32,2,0)+VLOOKUP($B13,Curves!$A$2:$J$32,3,0)</f>
        <v>#N/A</v>
      </c>
    </row>
    <row r="14" customFormat="false" ht="11.25" hidden="false" customHeight="false" outlineLevel="0" collapsed="false">
      <c r="B14" s="69" t="n">
        <f aca="false">DATE(YEAR(B13),MONTH(B13)+1,1)</f>
        <v>46235</v>
      </c>
      <c r="C14" s="268" t="e">
        <f aca="false">VLOOKUP($B14,Curves!$A$2:$J$32,2,0)+VLOOKUP($B14,Curves!$A$2:$J$32,3,0)</f>
        <v>#N/A</v>
      </c>
    </row>
    <row r="15" customFormat="false" ht="11.25" hidden="false" customHeight="false" outlineLevel="0" collapsed="false">
      <c r="B15" s="69" t="n">
        <f aca="false">DATE(YEAR(B14),MONTH(B14)+1,1)</f>
        <v>46266</v>
      </c>
      <c r="C15" s="268" t="e">
        <f aca="false">VLOOKUP($B15,Curves!$A$2:$J$32,2,0)+VLOOKUP($B15,Curves!$A$2:$J$32,3,0)</f>
        <v>#N/A</v>
      </c>
    </row>
    <row r="16" customFormat="false" ht="11.25" hidden="false" customHeight="false" outlineLevel="0" collapsed="false">
      <c r="B16" s="69" t="n">
        <f aca="false">DATE(YEAR(B15),MONTH(B15)+1,1)</f>
        <v>46296</v>
      </c>
      <c r="C16" s="268" t="e">
        <f aca="false">VLOOKUP($B16,Curves!$A$2:$J$32,2,0)+VLOOKUP($B16,Curves!$A$2:$J$32,3,0)</f>
        <v>#N/A</v>
      </c>
    </row>
    <row r="17" customFormat="false" ht="11.25" hidden="false" customHeight="false" outlineLevel="0" collapsed="false">
      <c r="B17" s="69" t="n">
        <f aca="false">DATE(YEAR(B16),MONTH(B16)+1,1)</f>
        <v>46327</v>
      </c>
      <c r="C17" s="268" t="e">
        <f aca="false">VLOOKUP($B17,Curves!$A$2:$J$32,2,0)+VLOOKUP($B17,Curves!$A$2:$J$32,3,0)</f>
        <v>#N/A</v>
      </c>
    </row>
    <row r="18" customFormat="false" ht="11.25" hidden="false" customHeight="false" outlineLevel="0" collapsed="false">
      <c r="B18" s="69" t="n">
        <f aca="false">DATE(YEAR(B17),MONTH(B17)+1,1)</f>
        <v>46357</v>
      </c>
      <c r="C18" s="268" t="e">
        <f aca="false">VLOOKUP($B18,Curves!$A$2:$J$32,2,0)+VLOOKUP($B18,Curves!$A$2:$J$32,3,0)</f>
        <v>#N/A</v>
      </c>
    </row>
    <row r="19" customFormat="false" ht="11.25" hidden="false" customHeight="false" outlineLevel="0" collapsed="false">
      <c r="B19" s="69" t="n">
        <f aca="false">DATE(YEAR(B18),MONTH(B18)+1,1)</f>
        <v>46388</v>
      </c>
      <c r="C19" s="268" t="e">
        <f aca="false">VLOOKUP($B19,Curves!$A$2:$J$32,2,0)+VLOOKUP($B19,Curves!$A$2:$J$32,3,0)</f>
        <v>#N/A</v>
      </c>
    </row>
    <row r="20" customFormat="false" ht="11.25" hidden="false" customHeight="false" outlineLevel="0" collapsed="false">
      <c r="B20" s="69" t="n">
        <f aca="false">DATE(YEAR(B19),MONTH(B19)+1,1)</f>
        <v>46419</v>
      </c>
      <c r="C20" s="268" t="e">
        <f aca="false">VLOOKUP($B20,Curves!$A$2:$J$32,2,0)+VLOOKUP($B20,Curves!$A$2:$J$32,3,0)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8" topLeftCell="CH9" activePane="bottomRight" state="frozen"/>
      <selection pane="topLeft" activeCell="A1" activeCellId="0" sqref="A1"/>
      <selection pane="topRight" activeCell="CH1" activeCellId="0" sqref="CH1"/>
      <selection pane="bottomLeft" activeCell="A9" activeCellId="0" sqref="A9"/>
      <selection pane="bottomRight" activeCell="CJ15" activeCellId="0" sqref="CJ15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3" min="1" style="1" width="11.7"/>
    <col collapsed="false" customWidth="false" hidden="false" outlineLevel="0" max="4" min="4" style="69" width="11.7"/>
    <col collapsed="false" customWidth="false" hidden="false" outlineLevel="0" max="5" min="5" style="2" width="11.7"/>
    <col collapsed="false" customWidth="false" hidden="false" outlineLevel="0" max="11" min="6" style="1" width="11.7"/>
    <col collapsed="false" customWidth="false" hidden="false" outlineLevel="0" max="12" min="12" style="228" width="11.7"/>
    <col collapsed="false" customWidth="false" hidden="false" outlineLevel="0" max="13" min="13" style="229" width="11.7"/>
    <col collapsed="false" customWidth="false" hidden="false" outlineLevel="0" max="15" min="14" style="2" width="11.7"/>
    <col collapsed="false" customWidth="false" hidden="false" outlineLevel="0" max="16" min="16" style="1" width="11.7"/>
    <col collapsed="false" customWidth="false" hidden="false" outlineLevel="0" max="17" min="17" style="228" width="11.7"/>
    <col collapsed="false" customWidth="false" hidden="false" outlineLevel="0" max="18" min="18" style="229" width="11.7"/>
    <col collapsed="false" customWidth="false" hidden="false" outlineLevel="0" max="23" min="19" style="2" width="11.7"/>
    <col collapsed="false" customWidth="false" hidden="false" outlineLevel="0" max="24" min="24" style="269" width="11.7"/>
    <col collapsed="false" customWidth="false" hidden="false" outlineLevel="0" max="25" min="25" style="229" width="11.7"/>
    <col collapsed="false" customWidth="false" hidden="false" outlineLevel="0" max="37" min="26" style="2" width="11.7"/>
    <col collapsed="false" customWidth="false" hidden="false" outlineLevel="0" max="47" min="38" style="1" width="11.7"/>
    <col collapsed="false" customWidth="false" hidden="false" outlineLevel="0" max="49" min="48" style="55" width="11.7"/>
    <col collapsed="false" customWidth="false" hidden="false" outlineLevel="0" max="50" min="50" style="158" width="11.7"/>
    <col collapsed="false" customWidth="false" hidden="false" outlineLevel="0" max="74" min="51" style="1" width="11.7"/>
    <col collapsed="false" customWidth="false" hidden="false" outlineLevel="0" max="77" min="75" style="158" width="11.7"/>
    <col collapsed="false" customWidth="false" hidden="false" outlineLevel="0" max="83" min="78" style="1" width="11.7"/>
    <col collapsed="false" customWidth="false" hidden="false" outlineLevel="0" max="85" min="84" style="158" width="11.7"/>
    <col collapsed="false" customWidth="false" hidden="false" outlineLevel="0" max="86" min="86" style="70" width="11.7"/>
    <col collapsed="false" customWidth="false" hidden="false" outlineLevel="0" max="122" min="87" style="1" width="11.7"/>
    <col collapsed="false" customWidth="false" hidden="false" outlineLevel="0" max="125" min="123" style="158" width="11.7"/>
    <col collapsed="false" customWidth="false" hidden="false" outlineLevel="0" max="257" min="126" style="1" width="11.7"/>
  </cols>
  <sheetData>
    <row r="1" customFormat="false" ht="12" hidden="false" customHeight="false" outlineLevel="0" collapsed="false">
      <c r="A1" s="74" t="n">
        <f aca="true">TODAY()</f>
        <v>45926</v>
      </c>
      <c r="D1" s="83" t="n">
        <v>1</v>
      </c>
      <c r="E1" s="2" t="n">
        <v>2</v>
      </c>
      <c r="F1" s="83" t="n">
        <v>3</v>
      </c>
      <c r="G1" s="83" t="n">
        <v>4</v>
      </c>
      <c r="H1" s="2" t="n">
        <v>5</v>
      </c>
      <c r="I1" s="83" t="n">
        <v>6</v>
      </c>
      <c r="J1" s="2" t="n">
        <v>7</v>
      </c>
      <c r="K1" s="83" t="n">
        <v>8</v>
      </c>
      <c r="L1" s="83" t="n">
        <v>9</v>
      </c>
      <c r="M1" s="2" t="n">
        <v>10</v>
      </c>
      <c r="N1" s="83" t="n">
        <v>11</v>
      </c>
      <c r="O1" s="2" t="n">
        <v>12</v>
      </c>
      <c r="P1" s="83" t="n">
        <v>13</v>
      </c>
      <c r="Q1" s="83" t="n">
        <v>14</v>
      </c>
      <c r="R1" s="2" t="n">
        <v>15</v>
      </c>
      <c r="S1" s="83" t="n">
        <v>16</v>
      </c>
      <c r="T1" s="2" t="n">
        <v>17</v>
      </c>
      <c r="U1" s="83" t="n">
        <v>18</v>
      </c>
      <c r="V1" s="83" t="n">
        <v>19</v>
      </c>
      <c r="W1" s="2" t="n">
        <v>20</v>
      </c>
      <c r="X1" s="83" t="n">
        <v>21</v>
      </c>
      <c r="Y1" s="2" t="n">
        <v>22</v>
      </c>
      <c r="Z1" s="83" t="n">
        <v>23</v>
      </c>
      <c r="AA1" s="83" t="n">
        <v>24</v>
      </c>
      <c r="AB1" s="2" t="n">
        <v>25</v>
      </c>
      <c r="AC1" s="83" t="n">
        <v>26</v>
      </c>
      <c r="AD1" s="2" t="n">
        <v>27</v>
      </c>
      <c r="AE1" s="83" t="n">
        <v>28</v>
      </c>
      <c r="AF1" s="83" t="n">
        <v>29</v>
      </c>
      <c r="AG1" s="2" t="n">
        <v>30</v>
      </c>
      <c r="AH1" s="83" t="n">
        <v>31</v>
      </c>
      <c r="AI1" s="2" t="n">
        <v>32</v>
      </c>
      <c r="AJ1" s="83" t="n">
        <v>33</v>
      </c>
      <c r="AK1" s="83" t="n">
        <v>34</v>
      </c>
      <c r="AL1" s="2" t="n">
        <v>35</v>
      </c>
      <c r="AM1" s="83" t="n">
        <v>36</v>
      </c>
      <c r="AN1" s="2" t="n">
        <v>37</v>
      </c>
      <c r="AO1" s="83" t="n">
        <v>38</v>
      </c>
      <c r="AP1" s="83" t="n">
        <v>39</v>
      </c>
      <c r="AQ1" s="2" t="n">
        <v>40</v>
      </c>
      <c r="AR1" s="83" t="n">
        <v>41</v>
      </c>
      <c r="AS1" s="2" t="n">
        <v>42</v>
      </c>
      <c r="AT1" s="83" t="n">
        <v>43</v>
      </c>
      <c r="AU1" s="83" t="n">
        <v>44</v>
      </c>
      <c r="AV1" s="2" t="n">
        <v>45</v>
      </c>
      <c r="AW1" s="83" t="n">
        <v>46</v>
      </c>
      <c r="AX1" s="2" t="n">
        <v>47</v>
      </c>
      <c r="AY1" s="83" t="n">
        <v>48</v>
      </c>
      <c r="AZ1" s="83" t="n">
        <v>49</v>
      </c>
      <c r="BA1" s="2" t="n">
        <v>50</v>
      </c>
      <c r="BB1" s="83" t="n">
        <v>51</v>
      </c>
      <c r="BC1" s="2" t="n">
        <v>52</v>
      </c>
      <c r="BD1" s="83" t="n">
        <v>53</v>
      </c>
      <c r="BE1" s="83" t="n">
        <v>54</v>
      </c>
      <c r="BF1" s="2" t="n">
        <v>55</v>
      </c>
      <c r="BG1" s="83" t="n">
        <v>56</v>
      </c>
      <c r="BH1" s="2" t="n">
        <v>57</v>
      </c>
      <c r="BI1" s="83" t="n">
        <v>58</v>
      </c>
      <c r="BJ1" s="83" t="n">
        <v>59</v>
      </c>
      <c r="BK1" s="2" t="n">
        <v>60</v>
      </c>
      <c r="BL1" s="83" t="n">
        <v>61</v>
      </c>
      <c r="BM1" s="2" t="n">
        <v>62</v>
      </c>
      <c r="BN1" s="83" t="n">
        <v>63</v>
      </c>
      <c r="BO1" s="83" t="n">
        <v>64</v>
      </c>
      <c r="BP1" s="2" t="n">
        <v>65</v>
      </c>
      <c r="BQ1" s="83" t="n">
        <v>66</v>
      </c>
      <c r="BR1" s="2" t="n">
        <v>67</v>
      </c>
      <c r="BS1" s="83" t="n">
        <v>68</v>
      </c>
      <c r="BT1" s="83" t="n">
        <v>69</v>
      </c>
      <c r="BU1" s="2" t="n">
        <v>70</v>
      </c>
      <c r="BV1" s="83" t="n">
        <v>71</v>
      </c>
      <c r="BW1" s="2" t="n">
        <v>72</v>
      </c>
      <c r="BX1" s="83" t="n">
        <v>73</v>
      </c>
      <c r="BY1" s="83" t="n">
        <v>74</v>
      </c>
      <c r="BZ1" s="2" t="n">
        <v>75</v>
      </c>
      <c r="CA1" s="83" t="n">
        <v>76</v>
      </c>
      <c r="CB1" s="2" t="n">
        <v>77</v>
      </c>
      <c r="CC1" s="83" t="n">
        <v>78</v>
      </c>
      <c r="CD1" s="83" t="n">
        <v>79</v>
      </c>
      <c r="CE1" s="2" t="n">
        <v>80</v>
      </c>
      <c r="CF1" s="83" t="n">
        <v>81</v>
      </c>
      <c r="CG1" s="2" t="n">
        <v>82</v>
      </c>
      <c r="CH1" s="83" t="n">
        <v>83</v>
      </c>
      <c r="CI1" s="83" t="n">
        <v>84</v>
      </c>
      <c r="CJ1" s="2" t="n">
        <v>85</v>
      </c>
      <c r="CK1" s="83" t="n">
        <v>86</v>
      </c>
      <c r="CL1" s="2" t="n">
        <v>87</v>
      </c>
      <c r="CM1" s="83" t="n">
        <v>88</v>
      </c>
      <c r="CN1" s="83" t="n">
        <v>89</v>
      </c>
      <c r="CO1" s="2" t="n">
        <v>90</v>
      </c>
      <c r="CP1" s="83" t="n">
        <v>91</v>
      </c>
      <c r="CQ1" s="2" t="n">
        <v>92</v>
      </c>
      <c r="CR1" s="83" t="n">
        <v>93</v>
      </c>
      <c r="CS1" s="83" t="n">
        <v>94</v>
      </c>
      <c r="CT1" s="2" t="n">
        <v>95</v>
      </c>
      <c r="CU1" s="83" t="n">
        <v>96</v>
      </c>
      <c r="CV1" s="2" t="n">
        <v>97</v>
      </c>
      <c r="CW1" s="83" t="n">
        <v>98</v>
      </c>
      <c r="CX1" s="83" t="n">
        <v>99</v>
      </c>
      <c r="CY1" s="2" t="n">
        <v>100</v>
      </c>
      <c r="CZ1" s="83" t="n">
        <v>101</v>
      </c>
      <c r="DA1" s="2" t="n">
        <v>102</v>
      </c>
      <c r="DB1" s="83" t="n">
        <v>103</v>
      </c>
      <c r="DC1" s="83" t="n">
        <v>104</v>
      </c>
      <c r="DD1" s="2" t="n">
        <v>105</v>
      </c>
      <c r="DE1" s="83" t="n">
        <v>106</v>
      </c>
      <c r="DF1" s="2" t="n">
        <v>107</v>
      </c>
      <c r="DG1" s="83" t="n">
        <v>108</v>
      </c>
      <c r="DH1" s="83" t="n">
        <v>109</v>
      </c>
      <c r="DI1" s="2" t="n">
        <v>110</v>
      </c>
      <c r="DJ1" s="83" t="n">
        <v>111</v>
      </c>
      <c r="DK1" s="2" t="n">
        <v>112</v>
      </c>
      <c r="DL1" s="83" t="n">
        <v>113</v>
      </c>
      <c r="DM1" s="83" t="n">
        <v>114</v>
      </c>
      <c r="DN1" s="2" t="n">
        <v>115</v>
      </c>
      <c r="DO1" s="83" t="n">
        <v>116</v>
      </c>
      <c r="DP1" s="2" t="n">
        <v>117</v>
      </c>
      <c r="DQ1" s="83" t="n">
        <v>118</v>
      </c>
      <c r="DR1" s="83" t="n">
        <v>119</v>
      </c>
      <c r="DS1" s="2" t="n">
        <v>120</v>
      </c>
      <c r="DT1" s="83" t="n">
        <v>121</v>
      </c>
      <c r="DU1" s="2" t="n">
        <v>122</v>
      </c>
      <c r="DV1" s="83" t="n">
        <v>123</v>
      </c>
      <c r="DW1" s="83" t="n">
        <v>124</v>
      </c>
      <c r="DX1" s="2" t="n">
        <v>125</v>
      </c>
      <c r="DY1" s="83" t="n">
        <v>126</v>
      </c>
      <c r="DZ1" s="2" t="n">
        <v>127</v>
      </c>
      <c r="EA1" s="83" t="n">
        <v>128</v>
      </c>
      <c r="EB1" s="83" t="n">
        <v>129</v>
      </c>
      <c r="EC1" s="2" t="n">
        <v>130</v>
      </c>
      <c r="ED1" s="83" t="n">
        <v>131</v>
      </c>
      <c r="EE1" s="2" t="n">
        <v>132</v>
      </c>
      <c r="EF1" s="83" t="n">
        <v>133</v>
      </c>
      <c r="EG1" s="83" t="n">
        <v>134</v>
      </c>
      <c r="EH1" s="2" t="n">
        <v>135</v>
      </c>
      <c r="EI1" s="83" t="n">
        <v>136</v>
      </c>
      <c r="EJ1" s="2" t="n">
        <v>137</v>
      </c>
      <c r="EK1" s="83" t="n">
        <v>138</v>
      </c>
      <c r="EL1" s="83" t="n">
        <v>139</v>
      </c>
      <c r="EM1" s="2" t="n">
        <v>140</v>
      </c>
      <c r="EN1" s="83" t="n">
        <v>141</v>
      </c>
      <c r="EO1" s="2" t="n">
        <v>142</v>
      </c>
      <c r="EP1" s="83" t="n">
        <v>143</v>
      </c>
    </row>
    <row r="2" customFormat="false" ht="11.25" hidden="false" customHeight="false" outlineLevel="0" collapsed="false">
      <c r="I2" s="179" t="s">
        <v>206</v>
      </c>
      <c r="J2" s="14" t="n">
        <v>16</v>
      </c>
      <c r="L2" s="2"/>
      <c r="M2" s="2"/>
      <c r="Q2" s="2"/>
      <c r="R2" s="2"/>
      <c r="X2" s="270"/>
      <c r="Y2" s="2"/>
    </row>
    <row r="3" customFormat="false" ht="11.25" hidden="false" customHeight="true" outlineLevel="0" collapsed="false">
      <c r="A3" s="271" t="s">
        <v>207</v>
      </c>
      <c r="B3" s="271"/>
      <c r="I3" s="180" t="s">
        <v>208</v>
      </c>
      <c r="J3" s="19" t="n">
        <v>8</v>
      </c>
      <c r="L3" s="2"/>
      <c r="M3" s="2"/>
      <c r="Q3" s="272"/>
      <c r="R3" s="78"/>
      <c r="S3" s="78"/>
      <c r="T3" s="78"/>
      <c r="X3" s="270"/>
      <c r="Y3" s="2"/>
      <c r="AL3" s="163"/>
    </row>
    <row r="4" customFormat="false" ht="11.25" hidden="false" customHeight="false" outlineLevel="0" collapsed="false">
      <c r="A4" s="271"/>
      <c r="B4" s="271"/>
      <c r="D4" s="273"/>
      <c r="E4" s="78"/>
      <c r="I4" s="180" t="s">
        <v>209</v>
      </c>
      <c r="J4" s="253" t="n">
        <v>2</v>
      </c>
      <c r="L4" s="272"/>
      <c r="M4" s="78"/>
      <c r="N4" s="78"/>
      <c r="O4" s="78"/>
      <c r="Q4" s="2"/>
      <c r="R4" s="2"/>
      <c r="U4" s="272"/>
      <c r="V4" s="272"/>
      <c r="W4" s="78"/>
      <c r="X4" s="274"/>
      <c r="Y4" s="78"/>
      <c r="Z4" s="78"/>
      <c r="AA4" s="78"/>
      <c r="AB4" s="78"/>
      <c r="AC4" s="78"/>
      <c r="AD4" s="78"/>
      <c r="AE4" s="78"/>
      <c r="AF4" s="78" t="s">
        <v>210</v>
      </c>
      <c r="AG4" s="78"/>
      <c r="AH4" s="78" t="s">
        <v>211</v>
      </c>
      <c r="AI4" s="78"/>
      <c r="AJ4" s="78" t="s">
        <v>211</v>
      </c>
      <c r="AK4" s="78"/>
      <c r="AL4" s="78" t="s">
        <v>210</v>
      </c>
      <c r="AM4" s="78"/>
      <c r="AN4" s="78" t="s">
        <v>212</v>
      </c>
      <c r="AO4" s="78"/>
      <c r="AP4" s="275" t="s">
        <v>210</v>
      </c>
      <c r="AQ4" s="275"/>
      <c r="AR4" s="78" t="s">
        <v>211</v>
      </c>
      <c r="AS4" s="78"/>
      <c r="AT4" s="78" t="s">
        <v>211</v>
      </c>
      <c r="AU4" s="78"/>
      <c r="AV4" s="94" t="s">
        <v>210</v>
      </c>
      <c r="AW4" s="94" t="s">
        <v>213</v>
      </c>
      <c r="AX4" s="158" t="s">
        <v>214</v>
      </c>
      <c r="AY4" s="275" t="s">
        <v>210</v>
      </c>
      <c r="AZ4" s="275"/>
      <c r="BA4" s="276" t="s">
        <v>210</v>
      </c>
      <c r="BB4" s="275"/>
      <c r="BC4" s="275" t="s">
        <v>210</v>
      </c>
      <c r="BD4" s="275"/>
      <c r="BE4" s="275" t="s">
        <v>210</v>
      </c>
      <c r="BF4" s="275"/>
      <c r="BG4" s="275" t="s">
        <v>212</v>
      </c>
      <c r="BH4" s="275"/>
      <c r="BI4" s="275" t="s">
        <v>210</v>
      </c>
      <c r="BJ4" s="275"/>
      <c r="BK4" s="276" t="s">
        <v>210</v>
      </c>
      <c r="BL4" s="275"/>
      <c r="BM4" s="277" t="s">
        <v>212</v>
      </c>
      <c r="BN4" s="275"/>
      <c r="BO4" s="275" t="s">
        <v>212</v>
      </c>
      <c r="BP4" s="275"/>
      <c r="BQ4" s="275" t="s">
        <v>212</v>
      </c>
      <c r="BR4" s="275"/>
      <c r="BS4" s="275" t="s">
        <v>211</v>
      </c>
      <c r="BT4" s="275"/>
      <c r="BU4" s="275" t="s">
        <v>211</v>
      </c>
      <c r="BV4" s="275"/>
      <c r="BW4" s="158" t="s">
        <v>210</v>
      </c>
      <c r="BX4" s="158" t="s">
        <v>213</v>
      </c>
      <c r="BY4" s="158" t="s">
        <v>214</v>
      </c>
      <c r="BZ4" s="276" t="s">
        <v>210</v>
      </c>
      <c r="CA4" s="276"/>
      <c r="CB4" s="278" t="s">
        <v>211</v>
      </c>
      <c r="CC4" s="275"/>
      <c r="CD4" s="275" t="s">
        <v>212</v>
      </c>
      <c r="CE4" s="275"/>
      <c r="CF4" s="158" t="s">
        <v>210</v>
      </c>
      <c r="CG4" s="158" t="s">
        <v>213</v>
      </c>
      <c r="CH4" s="158" t="s">
        <v>214</v>
      </c>
      <c r="CI4" s="275" t="s">
        <v>210</v>
      </c>
      <c r="CJ4" s="275"/>
      <c r="CK4" s="275" t="s">
        <v>210</v>
      </c>
      <c r="CL4" s="275"/>
      <c r="CM4" s="275" t="s">
        <v>210</v>
      </c>
      <c r="CN4" s="275"/>
      <c r="CO4" s="275" t="s">
        <v>210</v>
      </c>
      <c r="CP4" s="275"/>
      <c r="CQ4" s="275" t="s">
        <v>210</v>
      </c>
      <c r="CR4" s="275"/>
      <c r="CS4" s="275" t="s">
        <v>211</v>
      </c>
      <c r="CT4" s="275"/>
      <c r="CU4" s="275" t="s">
        <v>211</v>
      </c>
      <c r="CV4" s="275"/>
      <c r="CW4" s="275" t="s">
        <v>210</v>
      </c>
      <c r="CX4" s="275"/>
      <c r="CY4" s="275" t="s">
        <v>211</v>
      </c>
      <c r="CZ4" s="275"/>
      <c r="DA4" s="275" t="s">
        <v>212</v>
      </c>
      <c r="DB4" s="275"/>
      <c r="DC4" s="275"/>
      <c r="DD4" s="275"/>
      <c r="DE4" s="275" t="s">
        <v>211</v>
      </c>
      <c r="DF4" s="275"/>
      <c r="DG4" s="275" t="s">
        <v>210</v>
      </c>
      <c r="DH4" s="275"/>
      <c r="DI4" s="275" t="s">
        <v>211</v>
      </c>
      <c r="DJ4" s="275"/>
      <c r="DK4" s="275" t="s">
        <v>211</v>
      </c>
      <c r="DL4" s="275"/>
      <c r="DM4" s="275" t="s">
        <v>212</v>
      </c>
      <c r="DN4" s="275"/>
      <c r="DO4" s="275" t="s">
        <v>212</v>
      </c>
      <c r="DP4" s="275"/>
      <c r="DQ4" s="275" t="s">
        <v>212</v>
      </c>
      <c r="DR4" s="275"/>
      <c r="DV4" s="275"/>
      <c r="DW4" s="275"/>
      <c r="DX4" s="275"/>
      <c r="DY4" s="275"/>
      <c r="DZ4" s="275" t="s">
        <v>212</v>
      </c>
      <c r="EA4" s="275"/>
      <c r="EB4" s="275" t="s">
        <v>210</v>
      </c>
      <c r="ED4" s="1" t="s">
        <v>211</v>
      </c>
      <c r="EF4" s="1" t="s">
        <v>212</v>
      </c>
      <c r="EH4" s="1" t="s">
        <v>212</v>
      </c>
      <c r="EJ4" s="1" t="s">
        <v>211</v>
      </c>
    </row>
    <row r="5" customFormat="false" ht="12.75" hidden="false" customHeight="true" outlineLevel="0" collapsed="false">
      <c r="A5" s="271"/>
      <c r="B5" s="271"/>
      <c r="D5" s="279"/>
      <c r="E5" s="1"/>
      <c r="I5" s="254" t="s">
        <v>189</v>
      </c>
      <c r="J5" s="280" t="n">
        <v>7.5</v>
      </c>
      <c r="L5" s="1"/>
      <c r="M5" s="1"/>
      <c r="N5" s="1"/>
      <c r="O5" s="1"/>
      <c r="Q5" s="1"/>
      <c r="R5" s="1"/>
      <c r="S5" s="1"/>
      <c r="T5" s="1"/>
      <c r="X5" s="268"/>
      <c r="Y5" s="1"/>
      <c r="Z5" s="28"/>
      <c r="AA5" s="1"/>
      <c r="AB5" s="1"/>
      <c r="AC5" s="1"/>
      <c r="AD5" s="1"/>
      <c r="AE5" s="1"/>
      <c r="AF5" s="275" t="n">
        <v>37043</v>
      </c>
      <c r="AG5" s="1"/>
      <c r="AH5" s="275" t="n">
        <v>37226</v>
      </c>
      <c r="AI5" s="1"/>
      <c r="AJ5" s="275" t="n">
        <v>37469</v>
      </c>
      <c r="AK5" s="1"/>
      <c r="AL5" s="281" t="n">
        <v>37438</v>
      </c>
      <c r="AM5" s="275"/>
      <c r="AN5" s="281" t="n">
        <v>37591</v>
      </c>
      <c r="AO5" s="281"/>
      <c r="AP5" s="275" t="n">
        <v>37622</v>
      </c>
      <c r="AQ5" s="275"/>
      <c r="AR5" s="275" t="n">
        <v>37773</v>
      </c>
      <c r="AS5" s="275"/>
      <c r="AT5" s="275" t="n">
        <v>37987</v>
      </c>
      <c r="AU5" s="275"/>
      <c r="AV5" s="69"/>
      <c r="AW5" s="69"/>
      <c r="AY5" s="275" t="n">
        <v>37043</v>
      </c>
      <c r="AZ5" s="275"/>
      <c r="BA5" s="275" t="n">
        <v>37073</v>
      </c>
      <c r="BB5" s="275"/>
      <c r="BC5" s="275" t="n">
        <v>37043</v>
      </c>
      <c r="BD5" s="275"/>
      <c r="BE5" s="275" t="n">
        <v>37104</v>
      </c>
      <c r="BF5" s="275"/>
      <c r="BG5" s="275" t="n">
        <v>37226</v>
      </c>
      <c r="BH5" s="275"/>
      <c r="BI5" s="275" t="n">
        <v>37438</v>
      </c>
      <c r="BJ5" s="275"/>
      <c r="BK5" s="275" t="n">
        <v>37438</v>
      </c>
      <c r="BL5" s="275"/>
      <c r="BM5" s="275" t="n">
        <v>37591</v>
      </c>
      <c r="BN5" s="275"/>
      <c r="BO5" s="275" t="n">
        <v>37712</v>
      </c>
      <c r="BP5" s="275"/>
      <c r="BQ5" s="275" t="n">
        <v>37865</v>
      </c>
      <c r="BR5" s="275"/>
      <c r="BS5" s="275" t="n">
        <v>38139</v>
      </c>
      <c r="BT5" s="275"/>
      <c r="BU5" s="275" t="n">
        <v>38322</v>
      </c>
      <c r="BV5" s="275"/>
      <c r="BZ5" s="275" t="n">
        <v>37135</v>
      </c>
      <c r="CA5" s="275"/>
      <c r="CB5" s="275" t="n">
        <v>37591</v>
      </c>
      <c r="CC5" s="275"/>
      <c r="CD5" s="275" t="n">
        <v>37956</v>
      </c>
      <c r="CE5" s="275"/>
      <c r="CI5" s="275" t="n">
        <v>36982</v>
      </c>
      <c r="CJ5" s="275"/>
      <c r="CK5" s="275" t="n">
        <v>37012</v>
      </c>
      <c r="CL5" s="275"/>
      <c r="CM5" s="275" t="n">
        <v>37043</v>
      </c>
      <c r="CN5" s="275"/>
      <c r="CO5" s="275" t="n">
        <v>37104</v>
      </c>
      <c r="CP5" s="275"/>
      <c r="CQ5" s="275" t="n">
        <v>37226</v>
      </c>
      <c r="CR5" s="275"/>
      <c r="CS5" s="275" t="n">
        <v>37226</v>
      </c>
      <c r="CT5" s="275"/>
      <c r="CU5" s="275" t="n">
        <v>37316</v>
      </c>
      <c r="CV5" s="275"/>
      <c r="CW5" s="275" t="n">
        <v>37834</v>
      </c>
      <c r="CX5" s="275"/>
      <c r="CY5" s="275" t="n">
        <v>37408</v>
      </c>
      <c r="CZ5" s="275"/>
      <c r="DA5" s="275" t="n">
        <v>37591</v>
      </c>
      <c r="DB5" s="275"/>
      <c r="DC5" s="275" t="n">
        <v>37591</v>
      </c>
      <c r="DD5" s="275"/>
      <c r="DE5" s="275" t="n">
        <v>37226</v>
      </c>
      <c r="DF5" s="275" t="n">
        <v>37591</v>
      </c>
      <c r="DG5" s="275" t="n">
        <v>37622</v>
      </c>
      <c r="DH5" s="275"/>
      <c r="DI5" s="275" t="n">
        <v>37408</v>
      </c>
      <c r="DJ5" s="275"/>
      <c r="DK5" s="275" t="n">
        <v>37926</v>
      </c>
      <c r="DL5" s="275"/>
      <c r="DM5" s="275" t="n">
        <v>37622</v>
      </c>
      <c r="DN5" s="275"/>
      <c r="DO5" s="275" t="n">
        <v>37956</v>
      </c>
      <c r="DP5" s="275"/>
      <c r="DQ5" s="275" t="n">
        <v>2005</v>
      </c>
      <c r="DR5" s="275"/>
      <c r="DS5" s="158" t="s">
        <v>210</v>
      </c>
      <c r="DT5" s="158" t="s">
        <v>213</v>
      </c>
      <c r="DU5" s="158" t="s">
        <v>214</v>
      </c>
      <c r="DZ5" s="275" t="n">
        <v>37226</v>
      </c>
      <c r="EB5" s="275" t="n">
        <v>37408</v>
      </c>
      <c r="EC5" s="275"/>
      <c r="ED5" s="275" t="n">
        <v>37622</v>
      </c>
      <c r="EE5" s="275"/>
      <c r="EF5" s="275" t="n">
        <v>37773</v>
      </c>
      <c r="EG5" s="275"/>
      <c r="EH5" s="275" t="n">
        <v>37773</v>
      </c>
      <c r="EJ5" s="275" t="n">
        <v>37956</v>
      </c>
      <c r="EL5" s="275" t="n">
        <v>38322</v>
      </c>
      <c r="EN5" s="1" t="s">
        <v>210</v>
      </c>
      <c r="EO5" s="1" t="s">
        <v>213</v>
      </c>
      <c r="EP5" s="1" t="s">
        <v>214</v>
      </c>
    </row>
    <row r="6" customFormat="false" ht="12.75" hidden="false" customHeight="true" outlineLevel="0" collapsed="false">
      <c r="A6" s="271"/>
      <c r="B6" s="271"/>
      <c r="D6" s="279"/>
      <c r="E6" s="282" t="s">
        <v>215</v>
      </c>
      <c r="F6" s="282"/>
      <c r="G6" s="282"/>
      <c r="H6" s="282"/>
      <c r="I6" s="282"/>
      <c r="J6" s="282"/>
      <c r="K6" s="283"/>
      <c r="L6" s="284" t="s">
        <v>84</v>
      </c>
      <c r="M6" s="284"/>
      <c r="N6" s="285"/>
      <c r="O6" s="285"/>
      <c r="P6" s="286"/>
      <c r="Q6" s="287" t="s">
        <v>66</v>
      </c>
      <c r="R6" s="287"/>
      <c r="S6" s="288"/>
      <c r="T6" s="289"/>
      <c r="U6" s="290"/>
      <c r="V6" s="291"/>
      <c r="W6" s="291"/>
      <c r="X6" s="292" t="s">
        <v>216</v>
      </c>
      <c r="Y6" s="292"/>
      <c r="Z6" s="290" t="s">
        <v>160</v>
      </c>
      <c r="AA6" s="290"/>
      <c r="AB6" s="291" t="s">
        <v>174</v>
      </c>
      <c r="AC6" s="291"/>
      <c r="AD6" s="291" t="s">
        <v>173</v>
      </c>
      <c r="AE6" s="293"/>
      <c r="AF6" s="294" t="s">
        <v>217</v>
      </c>
      <c r="AG6" s="294"/>
      <c r="AH6" s="294" t="s">
        <v>103</v>
      </c>
      <c r="AI6" s="294"/>
      <c r="AJ6" s="294" t="s">
        <v>218</v>
      </c>
      <c r="AK6" s="294"/>
      <c r="AL6" s="294" t="s">
        <v>92</v>
      </c>
      <c r="AM6" s="294"/>
      <c r="AN6" s="295" t="s">
        <v>106</v>
      </c>
      <c r="AO6" s="295"/>
      <c r="AP6" s="296" t="s">
        <v>86</v>
      </c>
      <c r="AQ6" s="296"/>
      <c r="AR6" s="296" t="s">
        <v>97</v>
      </c>
      <c r="AS6" s="296"/>
      <c r="AT6" s="295" t="s">
        <v>110</v>
      </c>
      <c r="AU6" s="295"/>
      <c r="AV6" s="297" t="s">
        <v>219</v>
      </c>
      <c r="AW6" s="297" t="s">
        <v>219</v>
      </c>
      <c r="AX6" s="297" t="s">
        <v>219</v>
      </c>
      <c r="AY6" s="298" t="s">
        <v>74</v>
      </c>
      <c r="AZ6" s="298"/>
      <c r="BA6" s="299" t="s">
        <v>68</v>
      </c>
      <c r="BB6" s="299"/>
      <c r="BC6" s="299" t="s">
        <v>220</v>
      </c>
      <c r="BD6" s="299"/>
      <c r="BE6" s="299" t="s">
        <v>221</v>
      </c>
      <c r="BF6" s="299"/>
      <c r="BG6" s="299" t="s">
        <v>222</v>
      </c>
      <c r="BH6" s="299"/>
      <c r="BI6" s="299" t="s">
        <v>223</v>
      </c>
      <c r="BJ6" s="299"/>
      <c r="BK6" s="300" t="s">
        <v>95</v>
      </c>
      <c r="BL6" s="300"/>
      <c r="BM6" s="299" t="s">
        <v>224</v>
      </c>
      <c r="BN6" s="299"/>
      <c r="BO6" s="300" t="s">
        <v>108</v>
      </c>
      <c r="BP6" s="300"/>
      <c r="BQ6" s="299" t="s">
        <v>114</v>
      </c>
      <c r="BR6" s="299"/>
      <c r="BS6" s="299" t="s">
        <v>225</v>
      </c>
      <c r="BT6" s="299"/>
      <c r="BU6" s="300" t="s">
        <v>226</v>
      </c>
      <c r="BV6" s="300"/>
      <c r="BW6" s="301" t="s">
        <v>227</v>
      </c>
      <c r="BX6" s="302" t="s">
        <v>227</v>
      </c>
      <c r="BY6" s="301" t="s">
        <v>227</v>
      </c>
      <c r="BZ6" s="303" t="s">
        <v>78</v>
      </c>
      <c r="CA6" s="303"/>
      <c r="CB6" s="304" t="s">
        <v>100</v>
      </c>
      <c r="CC6" s="304"/>
      <c r="CD6" s="304" t="s">
        <v>228</v>
      </c>
      <c r="CE6" s="304"/>
      <c r="CF6" s="305" t="s">
        <v>229</v>
      </c>
      <c r="CG6" s="305" t="s">
        <v>229</v>
      </c>
      <c r="CH6" s="305" t="s">
        <v>229</v>
      </c>
      <c r="CI6" s="306" t="s">
        <v>230</v>
      </c>
      <c r="CJ6" s="306"/>
      <c r="CK6" s="306" t="s">
        <v>231</v>
      </c>
      <c r="CL6" s="306"/>
      <c r="CM6" s="306" t="s">
        <v>140</v>
      </c>
      <c r="CN6" s="306"/>
      <c r="CO6" s="306" t="s">
        <v>232</v>
      </c>
      <c r="CP6" s="306"/>
      <c r="CQ6" s="307" t="s">
        <v>233</v>
      </c>
      <c r="CR6" s="307"/>
      <c r="CS6" s="307" t="s">
        <v>234</v>
      </c>
      <c r="CT6" s="307"/>
      <c r="CU6" s="306" t="s">
        <v>235</v>
      </c>
      <c r="CV6" s="306"/>
      <c r="CW6" s="307" t="s">
        <v>236</v>
      </c>
      <c r="CX6" s="307"/>
      <c r="CY6" s="306" t="s">
        <v>237</v>
      </c>
      <c r="CZ6" s="306"/>
      <c r="DA6" s="306" t="s">
        <v>238</v>
      </c>
      <c r="DB6" s="306"/>
      <c r="DC6" s="306" t="s">
        <v>239</v>
      </c>
      <c r="DD6" s="306"/>
      <c r="DE6" s="307" t="s">
        <v>148</v>
      </c>
      <c r="DF6" s="307"/>
      <c r="DG6" s="306" t="s">
        <v>240</v>
      </c>
      <c r="DH6" s="306"/>
      <c r="DI6" s="306" t="s">
        <v>241</v>
      </c>
      <c r="DJ6" s="306"/>
      <c r="DK6" s="307" t="s">
        <v>151</v>
      </c>
      <c r="DL6" s="307"/>
      <c r="DM6" s="306" t="s">
        <v>242</v>
      </c>
      <c r="DN6" s="306"/>
      <c r="DO6" s="306" t="s">
        <v>243</v>
      </c>
      <c r="DP6" s="306"/>
      <c r="DQ6" s="306" t="s">
        <v>244</v>
      </c>
      <c r="DR6" s="306"/>
      <c r="DS6" s="308" t="s">
        <v>219</v>
      </c>
      <c r="DT6" s="308" t="s">
        <v>219</v>
      </c>
      <c r="DU6" s="308" t="s">
        <v>219</v>
      </c>
      <c r="DZ6" s="307" t="s">
        <v>245</v>
      </c>
      <c r="EA6" s="307"/>
      <c r="EB6" s="307" t="s">
        <v>147</v>
      </c>
      <c r="EC6" s="307"/>
      <c r="ED6" s="306" t="s">
        <v>246</v>
      </c>
      <c r="EE6" s="306"/>
      <c r="EF6" s="306" t="s">
        <v>247</v>
      </c>
      <c r="EG6" s="306"/>
      <c r="EH6" s="306" t="s">
        <v>154</v>
      </c>
      <c r="EI6" s="306"/>
      <c r="EJ6" s="306" t="s">
        <v>248</v>
      </c>
      <c r="EK6" s="306"/>
      <c r="EL6" s="306" t="s">
        <v>249</v>
      </c>
      <c r="EM6" s="306"/>
      <c r="EN6" s="309" t="s">
        <v>219</v>
      </c>
      <c r="EO6" s="309" t="s">
        <v>219</v>
      </c>
      <c r="EP6" s="309" t="s">
        <v>219</v>
      </c>
    </row>
    <row r="7" customFormat="false" ht="11.25" hidden="false" customHeight="false" outlineLevel="0" collapsed="false">
      <c r="A7" s="271"/>
      <c r="B7" s="271"/>
      <c r="D7" s="279"/>
      <c r="E7" s="310"/>
      <c r="F7" s="2"/>
      <c r="G7" s="2"/>
      <c r="H7" s="2"/>
      <c r="I7" s="2"/>
      <c r="J7" s="19"/>
      <c r="K7" s="311"/>
      <c r="L7" s="312" t="s">
        <v>250</v>
      </c>
      <c r="M7" s="313" t="s">
        <v>251</v>
      </c>
      <c r="N7" s="314"/>
      <c r="O7" s="314"/>
      <c r="P7" s="315"/>
      <c r="Q7" s="316" t="s">
        <v>250</v>
      </c>
      <c r="R7" s="317" t="s">
        <v>251</v>
      </c>
      <c r="S7" s="318"/>
      <c r="T7" s="319"/>
      <c r="U7" s="320"/>
      <c r="V7" s="321"/>
      <c r="W7" s="321"/>
      <c r="X7" s="322" t="s">
        <v>250</v>
      </c>
      <c r="Y7" s="323" t="s">
        <v>251</v>
      </c>
      <c r="Z7" s="320"/>
      <c r="AA7" s="321"/>
      <c r="AB7" s="321"/>
      <c r="AC7" s="321"/>
      <c r="AD7" s="321"/>
      <c r="AE7" s="324"/>
      <c r="AF7" s="325" t="n">
        <v>49</v>
      </c>
      <c r="AG7" s="314"/>
      <c r="AH7" s="325" t="n">
        <v>400</v>
      </c>
      <c r="AI7" s="314"/>
      <c r="AJ7" s="325" t="n">
        <v>450</v>
      </c>
      <c r="AK7" s="314"/>
      <c r="AL7" s="311" t="n">
        <v>500</v>
      </c>
      <c r="AM7" s="326"/>
      <c r="AN7" s="311" t="n">
        <v>500</v>
      </c>
      <c r="AO7" s="327"/>
      <c r="AP7" s="311" t="n">
        <v>720</v>
      </c>
      <c r="AQ7" s="326"/>
      <c r="AR7" s="311" t="n">
        <v>510</v>
      </c>
      <c r="AS7" s="326"/>
      <c r="AT7" s="311" t="n">
        <v>1100</v>
      </c>
      <c r="AU7" s="327"/>
      <c r="AV7" s="328"/>
      <c r="AW7" s="328"/>
      <c r="AX7" s="328"/>
      <c r="AY7" s="329" t="n">
        <v>520</v>
      </c>
      <c r="AZ7" s="315"/>
      <c r="BA7" s="330" t="n">
        <v>500</v>
      </c>
      <c r="BB7" s="315"/>
      <c r="BC7" s="329" t="n">
        <v>88</v>
      </c>
      <c r="BD7" s="329"/>
      <c r="BE7" s="330" t="n">
        <v>51</v>
      </c>
      <c r="BF7" s="315"/>
      <c r="BG7" s="330" t="n">
        <v>170</v>
      </c>
      <c r="BH7" s="315"/>
      <c r="BI7" s="330" t="n">
        <v>880</v>
      </c>
      <c r="BJ7" s="315"/>
      <c r="BK7" s="330" t="n">
        <v>1060</v>
      </c>
      <c r="BL7" s="329"/>
      <c r="BM7" s="330" t="n">
        <v>500</v>
      </c>
      <c r="BN7" s="315"/>
      <c r="BO7" s="330" t="n">
        <v>530</v>
      </c>
      <c r="BP7" s="329"/>
      <c r="BQ7" s="330" t="n">
        <v>520</v>
      </c>
      <c r="BR7" s="315"/>
      <c r="BS7" s="330" t="n">
        <v>1100</v>
      </c>
      <c r="BT7" s="315"/>
      <c r="BU7" s="330" t="n">
        <v>1000</v>
      </c>
      <c r="BV7" s="329"/>
      <c r="BW7" s="331"/>
      <c r="BX7" s="332"/>
      <c r="BY7" s="331"/>
      <c r="BZ7" s="333" t="n">
        <v>1048</v>
      </c>
      <c r="CA7" s="334"/>
      <c r="CB7" s="335" t="n">
        <v>960</v>
      </c>
      <c r="CC7" s="334"/>
      <c r="CD7" s="335" t="n">
        <v>1000</v>
      </c>
      <c r="CE7" s="334"/>
      <c r="CF7" s="336"/>
      <c r="CG7" s="336"/>
      <c r="CH7" s="337"/>
      <c r="CI7" s="338" t="n">
        <v>545</v>
      </c>
      <c r="CJ7" s="339"/>
      <c r="CK7" s="338" t="n">
        <v>520</v>
      </c>
      <c r="CL7" s="339"/>
      <c r="CM7" s="338" t="n">
        <v>500</v>
      </c>
      <c r="CN7" s="339"/>
      <c r="CO7" s="338" t="n">
        <v>70</v>
      </c>
      <c r="CP7" s="339"/>
      <c r="CQ7" s="340" t="n">
        <v>225</v>
      </c>
      <c r="CR7" s="340"/>
      <c r="CS7" s="338" t="n">
        <v>130</v>
      </c>
      <c r="CT7" s="340"/>
      <c r="CU7" s="338" t="n">
        <v>350</v>
      </c>
      <c r="CV7" s="339"/>
      <c r="CW7" s="338" t="n">
        <v>530</v>
      </c>
      <c r="CX7" s="340"/>
      <c r="CY7" s="338" t="n">
        <v>600</v>
      </c>
      <c r="CZ7" s="339"/>
      <c r="DA7" s="338" t="n">
        <v>825</v>
      </c>
      <c r="DB7" s="339"/>
      <c r="DC7" s="340" t="n">
        <v>825</v>
      </c>
      <c r="DD7" s="340"/>
      <c r="DE7" s="338" t="n">
        <v>1000</v>
      </c>
      <c r="DF7" s="340" t="n">
        <v>2000</v>
      </c>
      <c r="DG7" s="338" t="n">
        <v>1000</v>
      </c>
      <c r="DH7" s="339"/>
      <c r="DI7" s="338" t="n">
        <v>1060</v>
      </c>
      <c r="DJ7" s="339"/>
      <c r="DK7" s="338" t="n">
        <v>530</v>
      </c>
      <c r="DL7" s="340"/>
      <c r="DM7" s="338" t="n">
        <v>1250</v>
      </c>
      <c r="DN7" s="339"/>
      <c r="DO7" s="338" t="n">
        <v>550</v>
      </c>
      <c r="DP7" s="339"/>
      <c r="DQ7" s="340" t="n">
        <v>1080</v>
      </c>
      <c r="DR7" s="339"/>
      <c r="DS7" s="341"/>
      <c r="DT7" s="341"/>
      <c r="DU7" s="341"/>
      <c r="DZ7" s="338" t="n">
        <v>500</v>
      </c>
      <c r="EA7" s="340"/>
      <c r="EB7" s="338" t="n">
        <v>220</v>
      </c>
      <c r="EC7" s="340"/>
      <c r="ED7" s="338" t="n">
        <v>1000</v>
      </c>
      <c r="EE7" s="339"/>
      <c r="EF7" s="338" t="n">
        <v>1400</v>
      </c>
      <c r="EG7" s="339"/>
      <c r="EH7" s="338" t="n">
        <v>500</v>
      </c>
      <c r="EI7" s="339"/>
      <c r="EJ7" s="338" t="n">
        <v>500</v>
      </c>
      <c r="EK7" s="339"/>
      <c r="EL7" s="338" t="n">
        <v>1000</v>
      </c>
      <c r="EM7" s="339"/>
      <c r="EN7" s="342"/>
      <c r="EO7" s="342"/>
      <c r="EP7" s="342"/>
    </row>
    <row r="8" customFormat="false" ht="12" hidden="false" customHeight="false" outlineLevel="0" collapsed="false">
      <c r="A8" s="271"/>
      <c r="B8" s="271"/>
      <c r="C8" s="55"/>
      <c r="D8" s="279"/>
      <c r="E8" s="343" t="s">
        <v>252</v>
      </c>
      <c r="F8" s="162" t="s">
        <v>70</v>
      </c>
      <c r="G8" s="162" t="s">
        <v>160</v>
      </c>
      <c r="H8" s="162" t="s">
        <v>174</v>
      </c>
      <c r="I8" s="162" t="s">
        <v>173</v>
      </c>
      <c r="J8" s="344" t="s">
        <v>67</v>
      </c>
      <c r="K8" s="345" t="s">
        <v>253</v>
      </c>
      <c r="L8" s="346" t="s">
        <v>254</v>
      </c>
      <c r="M8" s="347" t="s">
        <v>254</v>
      </c>
      <c r="N8" s="348" t="s">
        <v>206</v>
      </c>
      <c r="O8" s="348" t="s">
        <v>208</v>
      </c>
      <c r="P8" s="349" t="s">
        <v>255</v>
      </c>
      <c r="Q8" s="350" t="s">
        <v>254</v>
      </c>
      <c r="R8" s="351" t="s">
        <v>254</v>
      </c>
      <c r="S8" s="352" t="s">
        <v>206</v>
      </c>
      <c r="T8" s="353" t="s">
        <v>208</v>
      </c>
      <c r="U8" s="203" t="s">
        <v>256</v>
      </c>
      <c r="V8" s="354" t="s">
        <v>257</v>
      </c>
      <c r="W8" s="354" t="s">
        <v>258</v>
      </c>
      <c r="X8" s="355" t="s">
        <v>254</v>
      </c>
      <c r="Y8" s="356" t="s">
        <v>254</v>
      </c>
      <c r="Z8" s="357" t="s">
        <v>206</v>
      </c>
      <c r="AA8" s="358" t="s">
        <v>208</v>
      </c>
      <c r="AB8" s="358" t="s">
        <v>206</v>
      </c>
      <c r="AC8" s="358" t="s">
        <v>206</v>
      </c>
      <c r="AD8" s="358" t="s">
        <v>206</v>
      </c>
      <c r="AE8" s="359" t="s">
        <v>206</v>
      </c>
      <c r="AF8" s="360" t="s">
        <v>206</v>
      </c>
      <c r="AG8" s="348" t="s">
        <v>208</v>
      </c>
      <c r="AH8" s="360" t="s">
        <v>206</v>
      </c>
      <c r="AI8" s="348" t="s">
        <v>208</v>
      </c>
      <c r="AJ8" s="360" t="s">
        <v>206</v>
      </c>
      <c r="AK8" s="348" t="s">
        <v>208</v>
      </c>
      <c r="AL8" s="345" t="s">
        <v>206</v>
      </c>
      <c r="AM8" s="361" t="s">
        <v>208</v>
      </c>
      <c r="AN8" s="345" t="s">
        <v>206</v>
      </c>
      <c r="AO8" s="362" t="s">
        <v>208</v>
      </c>
      <c r="AP8" s="345" t="s">
        <v>206</v>
      </c>
      <c r="AQ8" s="362" t="s">
        <v>208</v>
      </c>
      <c r="AR8" s="345" t="s">
        <v>206</v>
      </c>
      <c r="AS8" s="361" t="s">
        <v>208</v>
      </c>
      <c r="AT8" s="345" t="s">
        <v>206</v>
      </c>
      <c r="AU8" s="362" t="s">
        <v>208</v>
      </c>
      <c r="AV8" s="328" t="s">
        <v>259</v>
      </c>
      <c r="AW8" s="363" t="s">
        <v>259</v>
      </c>
      <c r="AX8" s="363" t="s">
        <v>259</v>
      </c>
      <c r="AY8" s="364" t="s">
        <v>206</v>
      </c>
      <c r="AZ8" s="365" t="s">
        <v>208</v>
      </c>
      <c r="BA8" s="366" t="s">
        <v>206</v>
      </c>
      <c r="BB8" s="365" t="s">
        <v>208</v>
      </c>
      <c r="BC8" s="366" t="s">
        <v>206</v>
      </c>
      <c r="BD8" s="365" t="s">
        <v>208</v>
      </c>
      <c r="BE8" s="366" t="s">
        <v>206</v>
      </c>
      <c r="BF8" s="365" t="s">
        <v>208</v>
      </c>
      <c r="BG8" s="366" t="s">
        <v>206</v>
      </c>
      <c r="BH8" s="365" t="s">
        <v>208</v>
      </c>
      <c r="BI8" s="366" t="s">
        <v>206</v>
      </c>
      <c r="BJ8" s="365" t="s">
        <v>208</v>
      </c>
      <c r="BK8" s="366" t="s">
        <v>206</v>
      </c>
      <c r="BL8" s="364" t="s">
        <v>208</v>
      </c>
      <c r="BM8" s="366" t="s">
        <v>206</v>
      </c>
      <c r="BN8" s="365" t="s">
        <v>208</v>
      </c>
      <c r="BO8" s="366" t="s">
        <v>206</v>
      </c>
      <c r="BP8" s="364" t="s">
        <v>208</v>
      </c>
      <c r="BQ8" s="366" t="s">
        <v>206</v>
      </c>
      <c r="BR8" s="365" t="s">
        <v>208</v>
      </c>
      <c r="BS8" s="366" t="s">
        <v>206</v>
      </c>
      <c r="BT8" s="365" t="s">
        <v>208</v>
      </c>
      <c r="BU8" s="366" t="s">
        <v>206</v>
      </c>
      <c r="BV8" s="364" t="s">
        <v>208</v>
      </c>
      <c r="BW8" s="367" t="s">
        <v>195</v>
      </c>
      <c r="BX8" s="368" t="s">
        <v>195</v>
      </c>
      <c r="BY8" s="367" t="s">
        <v>195</v>
      </c>
      <c r="BZ8" s="369" t="s">
        <v>206</v>
      </c>
      <c r="CA8" s="370" t="s">
        <v>208</v>
      </c>
      <c r="CB8" s="371" t="s">
        <v>206</v>
      </c>
      <c r="CC8" s="370" t="s">
        <v>208</v>
      </c>
      <c r="CD8" s="371" t="s">
        <v>206</v>
      </c>
      <c r="CE8" s="370" t="s">
        <v>208</v>
      </c>
      <c r="CF8" s="336" t="s">
        <v>195</v>
      </c>
      <c r="CG8" s="336" t="s">
        <v>195</v>
      </c>
      <c r="CH8" s="336" t="s">
        <v>195</v>
      </c>
      <c r="CI8" s="203" t="s">
        <v>206</v>
      </c>
      <c r="CJ8" s="372" t="s">
        <v>208</v>
      </c>
      <c r="CK8" s="203" t="s">
        <v>206</v>
      </c>
      <c r="CL8" s="372" t="s">
        <v>208</v>
      </c>
      <c r="CM8" s="203" t="s">
        <v>206</v>
      </c>
      <c r="CN8" s="372" t="s">
        <v>208</v>
      </c>
      <c r="CO8" s="203" t="s">
        <v>206</v>
      </c>
      <c r="CP8" s="372" t="s">
        <v>208</v>
      </c>
      <c r="CQ8" s="203" t="s">
        <v>206</v>
      </c>
      <c r="CR8" s="354" t="s">
        <v>208</v>
      </c>
      <c r="CS8" s="203" t="s">
        <v>206</v>
      </c>
      <c r="CT8" s="354" t="s">
        <v>208</v>
      </c>
      <c r="CU8" s="203" t="s">
        <v>206</v>
      </c>
      <c r="CV8" s="354" t="s">
        <v>208</v>
      </c>
      <c r="CW8" s="203" t="s">
        <v>206</v>
      </c>
      <c r="CX8" s="354" t="s">
        <v>208</v>
      </c>
      <c r="CY8" s="203" t="s">
        <v>206</v>
      </c>
      <c r="CZ8" s="372" t="s">
        <v>208</v>
      </c>
      <c r="DA8" s="203" t="s">
        <v>206</v>
      </c>
      <c r="DB8" s="372" t="s">
        <v>208</v>
      </c>
      <c r="DC8" s="203" t="s">
        <v>206</v>
      </c>
      <c r="DD8" s="372" t="s">
        <v>208</v>
      </c>
      <c r="DE8" s="203" t="s">
        <v>206</v>
      </c>
      <c r="DF8" s="354" t="s">
        <v>208</v>
      </c>
      <c r="DG8" s="203" t="s">
        <v>206</v>
      </c>
      <c r="DH8" s="354" t="s">
        <v>208</v>
      </c>
      <c r="DI8" s="203" t="s">
        <v>206</v>
      </c>
      <c r="DJ8" s="372" t="s">
        <v>208</v>
      </c>
      <c r="DK8" s="203" t="s">
        <v>206</v>
      </c>
      <c r="DL8" s="354" t="s">
        <v>208</v>
      </c>
      <c r="DM8" s="203" t="s">
        <v>206</v>
      </c>
      <c r="DN8" s="372" t="s">
        <v>208</v>
      </c>
      <c r="DO8" s="203" t="s">
        <v>206</v>
      </c>
      <c r="DP8" s="372" t="s">
        <v>208</v>
      </c>
      <c r="DQ8" s="203" t="s">
        <v>206</v>
      </c>
      <c r="DR8" s="372" t="s">
        <v>208</v>
      </c>
      <c r="DS8" s="341" t="s">
        <v>137</v>
      </c>
      <c r="DT8" s="341" t="s">
        <v>137</v>
      </c>
      <c r="DU8" s="341" t="s">
        <v>137</v>
      </c>
      <c r="DV8" s="55"/>
      <c r="DW8" s="55"/>
      <c r="DX8" s="55"/>
      <c r="DY8" s="55"/>
      <c r="DZ8" s="203" t="s">
        <v>206</v>
      </c>
      <c r="EA8" s="354" t="s">
        <v>208</v>
      </c>
      <c r="EB8" s="203" t="s">
        <v>206</v>
      </c>
      <c r="EC8" s="354" t="s">
        <v>208</v>
      </c>
      <c r="ED8" s="203" t="s">
        <v>206</v>
      </c>
      <c r="EE8" s="372" t="s">
        <v>208</v>
      </c>
      <c r="EF8" s="203" t="s">
        <v>206</v>
      </c>
      <c r="EG8" s="372" t="s">
        <v>208</v>
      </c>
      <c r="EH8" s="203" t="s">
        <v>206</v>
      </c>
      <c r="EI8" s="372" t="s">
        <v>208</v>
      </c>
      <c r="EJ8" s="203" t="s">
        <v>206</v>
      </c>
      <c r="EK8" s="372" t="s">
        <v>208</v>
      </c>
      <c r="EL8" s="203" t="s">
        <v>206</v>
      </c>
      <c r="EM8" s="372" t="s">
        <v>208</v>
      </c>
      <c r="EN8" s="373" t="s">
        <v>260</v>
      </c>
      <c r="EO8" s="373" t="s">
        <v>260</v>
      </c>
      <c r="EP8" s="373" t="s">
        <v>260</v>
      </c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3" t="e">
        <f aca="false">(1+($A9/2))^(-2*($D9-$A$1)/365.25)</f>
        <v>#N/A</v>
      </c>
      <c r="C9" s="83" t="n">
        <f aca="false">D10-D9</f>
        <v>28</v>
      </c>
      <c r="D9" s="374" t="n">
        <v>36923</v>
      </c>
      <c r="E9" s="375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76" t="e">
        <f aca="false">VLOOKUP($D9,Curves!$A$2:$H$1700,8)*$B9</f>
        <v>#N/A</v>
      </c>
      <c r="K9" s="51" t="e">
        <f aca="false">($E9+$I9)*$J$5+$J$4</f>
        <v>#N/A</v>
      </c>
      <c r="L9" s="377" t="e">
        <f aca="false">VLOOKUP($D9,Curves!$N$2:$T$2600,2)*$B9</f>
        <v>#N/A</v>
      </c>
      <c r="M9" s="241" t="e">
        <f aca="false">VLOOKUP($D9,Curves!$N$2:$T$2600,3)*$B9</f>
        <v>#N/A</v>
      </c>
      <c r="N9" s="378" t="e">
        <f aca="false">IF($K9&lt;$L9,1,0)</f>
        <v>#N/A</v>
      </c>
      <c r="O9" s="379" t="e">
        <f aca="false">IF($K9&lt;$M9,1,0)</f>
        <v>#N/A</v>
      </c>
      <c r="P9" s="375" t="e">
        <f aca="false">($E9+J9)*$J$5+$J$4</f>
        <v>#N/A</v>
      </c>
      <c r="Q9" s="377" t="e">
        <f aca="false">VLOOKUP($D9,Curves!$N$2:$T$2600,4)*$B9</f>
        <v>#N/A</v>
      </c>
      <c r="R9" s="241" t="e">
        <f aca="false">VLOOKUP($D9,Curves!$N$2:$T$2600,5)*$B9</f>
        <v>#N/A</v>
      </c>
      <c r="S9" s="378" t="e">
        <f aca="false">IF($P9&lt;$Q9,1,0)</f>
        <v>#N/A</v>
      </c>
      <c r="T9" s="379" t="e">
        <f aca="false">IF($P9&lt;$R9,1,0)</f>
        <v>#N/A</v>
      </c>
      <c r="U9" s="380" t="e">
        <f aca="false">($E9+G9)*$J$5+$J$4</f>
        <v>#N/A</v>
      </c>
      <c r="V9" s="380" t="e">
        <f aca="false">($E9+H9)*$J$5+$J$4</f>
        <v>#N/A</v>
      </c>
      <c r="W9" s="380" t="e">
        <f aca="false">($E9+I9)*$J$5+$J$4</f>
        <v>#N/A</v>
      </c>
      <c r="X9" s="269" t="e">
        <f aca="false">VLOOKUP($D9,[5]CurveFetch!$D$8:$S$13000,16,0)*$B9</f>
        <v>#N/A</v>
      </c>
      <c r="Y9" s="241" t="e">
        <f aca="false">VLOOKUP($D9,Curves!$N$2:$T$2600,7)*$B9</f>
        <v>#N/A</v>
      </c>
      <c r="Z9" s="381" t="e">
        <f aca="false">IF($U9&lt;$X9,1,0)</f>
        <v>#N/A</v>
      </c>
      <c r="AA9" s="378" t="e">
        <f aca="false">IF($U9&lt;$Y9,1,0)</f>
        <v>#N/A</v>
      </c>
      <c r="AB9" s="378" t="e">
        <f aca="false">IF($V9&lt;$X9,1,0)</f>
        <v>#N/A</v>
      </c>
      <c r="AC9" s="378" t="e">
        <f aca="false">IF($V9&lt;$X9,1,0)</f>
        <v>#N/A</v>
      </c>
      <c r="AD9" s="378" t="e">
        <f aca="false">IF($W9&lt;$X9,1,0)</f>
        <v>#N/A</v>
      </c>
      <c r="AE9" s="379" t="e">
        <f aca="false">IF($W9&lt;$Y9,1,0)</f>
        <v>#N/A</v>
      </c>
      <c r="AF9" s="378"/>
      <c r="AG9" s="378"/>
      <c r="AH9" s="378"/>
      <c r="AI9" s="378"/>
      <c r="AJ9" s="378"/>
      <c r="AK9" s="378"/>
      <c r="AV9" s="125" t="n">
        <f aca="false">SUM(AF9:AG9,AL9:AM9,AP9:AQ9)</f>
        <v>0</v>
      </c>
      <c r="AW9" s="158" t="n">
        <f aca="false">SUM(AF9:AM9,AP9:AU9)</f>
        <v>0</v>
      </c>
      <c r="AX9" s="131" t="n">
        <f aca="false">SUM(AF9:AU9)</f>
        <v>0</v>
      </c>
      <c r="BW9" s="382" t="n">
        <f aca="false">SUM(AY9:BF9,BI9:BL9)</f>
        <v>0</v>
      </c>
      <c r="BX9" s="383" t="n">
        <f aca="false">SUM(AY9:BF9,BI9:BL9,BS9:BV9)</f>
        <v>0</v>
      </c>
      <c r="BY9" s="25" t="n">
        <f aca="false">SUM(AY9:BV9)</f>
        <v>0</v>
      </c>
      <c r="CF9" s="125" t="n">
        <f aca="false">SUM(BZ9:CA9)</f>
        <v>0</v>
      </c>
      <c r="CG9" s="384" t="n">
        <f aca="false">SUM(BZ9:CC9)</f>
        <v>0</v>
      </c>
      <c r="CH9" s="125" t="n">
        <f aca="false">SUM(BZ9:CE9)</f>
        <v>0</v>
      </c>
      <c r="DS9" s="125" t="n">
        <f aca="false">SUM(CI9:CR9,CW9:CX9,DG9:DH9)</f>
        <v>0</v>
      </c>
      <c r="DT9" s="11" t="n">
        <f aca="false">SUM(CI9:CZ9,DC9:DL9)</f>
        <v>0</v>
      </c>
      <c r="DU9" s="131" t="n">
        <f aca="false">SUM(CI9:DR9)</f>
        <v>0</v>
      </c>
      <c r="EN9" s="125" t="n">
        <f aca="false">SUM(EB9:EC9)</f>
        <v>0</v>
      </c>
      <c r="EO9" s="11" t="n">
        <f aca="false">SUM(EB9:EE9,EJ9:EM9)</f>
        <v>0</v>
      </c>
      <c r="EP9" s="11" t="n">
        <f aca="false">SUM(DZ9:EM9)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3" t="e">
        <f aca="false">(1+($A10/2))^(-2*($D10-$A$1)/365.25)</f>
        <v>#N/A</v>
      </c>
      <c r="C10" s="83" t="n">
        <f aca="false">D11-D10</f>
        <v>31</v>
      </c>
      <c r="D10" s="374" t="n">
        <v>36951</v>
      </c>
      <c r="E10" s="375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76" t="e">
        <f aca="false">VLOOKUP($D10,Curves!$A$2:$H$1700,8)*$B10</f>
        <v>#N/A</v>
      </c>
      <c r="K10" s="51" t="e">
        <f aca="false">($E10+$I10)*$J$5+$J$4</f>
        <v>#N/A</v>
      </c>
      <c r="L10" s="377" t="e">
        <f aca="false">VLOOKUP($D10,Curves!$N$2:$T$2600,2)*$B10</f>
        <v>#N/A</v>
      </c>
      <c r="M10" s="241" t="e">
        <f aca="false">VLOOKUP($D10,Curves!$N$2:$T$2600,3)*$B10</f>
        <v>#N/A</v>
      </c>
      <c r="N10" s="378" t="e">
        <f aca="false">IF($K10&lt;$L10,1,0)</f>
        <v>#N/A</v>
      </c>
      <c r="O10" s="379" t="e">
        <f aca="false">IF($K10&lt;$M10,1,0)</f>
        <v>#N/A</v>
      </c>
      <c r="P10" s="375" t="e">
        <f aca="false">($E10+J10)*$J$5+$J$4</f>
        <v>#N/A</v>
      </c>
      <c r="Q10" s="377" t="e">
        <f aca="false">VLOOKUP($D10,Curves!$N$2:$T$2600,4)*$B10</f>
        <v>#N/A</v>
      </c>
      <c r="R10" s="241" t="e">
        <f aca="false">VLOOKUP($D10,Curves!$N$2:$T$2600,5)*$B10</f>
        <v>#N/A</v>
      </c>
      <c r="S10" s="378" t="e">
        <f aca="false">IF($P10&lt;$Q10,1,0)</f>
        <v>#N/A</v>
      </c>
      <c r="T10" s="379" t="e">
        <f aca="false">IF($P10&lt;$R10,1,0)</f>
        <v>#N/A</v>
      </c>
      <c r="U10" s="380" t="e">
        <f aca="false">($E10+G10)*$J$5+$J$4</f>
        <v>#N/A</v>
      </c>
      <c r="V10" s="380" t="e">
        <f aca="false">($E10+H10)*$J$5+$J$4</f>
        <v>#N/A</v>
      </c>
      <c r="W10" s="380" t="e">
        <f aca="false">($E10+I10)*$J$5+$J$4</f>
        <v>#N/A</v>
      </c>
      <c r="X10" s="269" t="e">
        <f aca="false">VLOOKUP($D10,[5]CurveFetch!$D$8:$S$13000,16,0)*$B10</f>
        <v>#N/A</v>
      </c>
      <c r="Y10" s="241" t="e">
        <f aca="false">VLOOKUP($D10,Curves!$N$2:$T$2600,7)*$B10</f>
        <v>#N/A</v>
      </c>
      <c r="Z10" s="381" t="e">
        <f aca="false">IF($U10&lt;$X10,1,0)</f>
        <v>#N/A</v>
      </c>
      <c r="AA10" s="378" t="e">
        <f aca="false">IF($U10&lt;$Y10,1,0)</f>
        <v>#N/A</v>
      </c>
      <c r="AB10" s="378" t="e">
        <f aca="false">IF($V10&lt;$X10,1,0)</f>
        <v>#N/A</v>
      </c>
      <c r="AC10" s="378" t="e">
        <f aca="false">IF($V10&lt;$X10,1,0)</f>
        <v>#N/A</v>
      </c>
      <c r="AD10" s="378" t="e">
        <f aca="false">IF($W10&lt;$X10,1,0)</f>
        <v>#N/A</v>
      </c>
      <c r="AE10" s="379" t="e">
        <f aca="false">IF($W10&lt;$Y10,1,0)</f>
        <v>#N/A</v>
      </c>
      <c r="AF10" s="378"/>
      <c r="AG10" s="378"/>
      <c r="AH10" s="378"/>
      <c r="AI10" s="378"/>
      <c r="AJ10" s="378"/>
      <c r="AK10" s="378"/>
      <c r="AV10" s="131" t="n">
        <f aca="false">SUM(AF10:AG10,AL10:AM10,AP10:AQ10)</f>
        <v>0</v>
      </c>
      <c r="AW10" s="158" t="n">
        <f aca="false">SUM(AF10:AM10,AP10:AU10)</f>
        <v>0</v>
      </c>
      <c r="AX10" s="131" t="n">
        <f aca="false">SUM(AF10:AU10)</f>
        <v>0</v>
      </c>
      <c r="BW10" s="382" t="n">
        <f aca="false">SUM(AY10:BF10,BI10:BL10)</f>
        <v>0</v>
      </c>
      <c r="BX10" s="383" t="n">
        <f aca="false">SUM(AY10:BF10,BI10:BL10,BS10:BV10)</f>
        <v>0</v>
      </c>
      <c r="BY10" s="25" t="n">
        <f aca="false">SUM(AY10:BV10)</f>
        <v>0</v>
      </c>
      <c r="CF10" s="131" t="n">
        <f aca="false">SUM(BZ10:CA10)</f>
        <v>0</v>
      </c>
      <c r="CG10" s="383" t="n">
        <f aca="false">SUM(BZ10:CC10)</f>
        <v>0</v>
      </c>
      <c r="CH10" s="131" t="n">
        <f aca="false">SUM(BZ10:CE10)</f>
        <v>0</v>
      </c>
      <c r="CI10" s="70"/>
      <c r="CJ10" s="70"/>
      <c r="DS10" s="131" t="n">
        <f aca="false">SUM(CI10:CR10,CW10:CX10,DG10:DH10)</f>
        <v>0</v>
      </c>
      <c r="DT10" s="25" t="n">
        <f aca="false">SUM(CI10:CZ10,DC10:DL10)</f>
        <v>0</v>
      </c>
      <c r="DU10" s="131" t="n">
        <f aca="false">SUM(CI10:DR10)</f>
        <v>0</v>
      </c>
      <c r="EN10" s="131" t="n">
        <f aca="false">SUM(EB10:EC10)</f>
        <v>0</v>
      </c>
      <c r="EO10" s="25" t="n">
        <f aca="false">SUM(EB10:EE10,EJ10:EM10)</f>
        <v>0</v>
      </c>
      <c r="EP10" s="25" t="n">
        <f aca="false">SUM(DZ10:EM10)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3" t="e">
        <f aca="false">(1+($A11/2))^(-2*($D11-$A$1)/365.25)</f>
        <v>#N/A</v>
      </c>
      <c r="C11" s="83" t="n">
        <f aca="false">D12-D11</f>
        <v>30</v>
      </c>
      <c r="D11" s="374" t="n">
        <v>36982</v>
      </c>
      <c r="E11" s="375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76" t="e">
        <f aca="false">VLOOKUP($D11,Curves!$A$2:$H$1700,8)*$B11</f>
        <v>#N/A</v>
      </c>
      <c r="K11" s="51" t="e">
        <f aca="false">($E11+$I11)*$J$5+$J$4</f>
        <v>#N/A</v>
      </c>
      <c r="L11" s="377" t="e">
        <f aca="false">VLOOKUP($D11,Curves!$N$2:$T$2600,2)*$B11</f>
        <v>#N/A</v>
      </c>
      <c r="M11" s="241" t="e">
        <f aca="false">VLOOKUP($D11,Curves!$N$2:$T$2600,3)*$B11</f>
        <v>#N/A</v>
      </c>
      <c r="N11" s="378" t="e">
        <f aca="false">IF($K11&lt;$L11,1,0)</f>
        <v>#N/A</v>
      </c>
      <c r="O11" s="379" t="e">
        <f aca="false">IF($K11&lt;$M11,1,0)</f>
        <v>#N/A</v>
      </c>
      <c r="P11" s="375" t="e">
        <f aca="false">($E11+J11)*$J$5+$J$4</f>
        <v>#N/A</v>
      </c>
      <c r="Q11" s="377" t="e">
        <f aca="false">VLOOKUP($D11,Curves!$N$2:$T$2600,4)*$B11</f>
        <v>#N/A</v>
      </c>
      <c r="R11" s="241" t="e">
        <f aca="false">VLOOKUP($D11,Curves!$N$2:$T$2600,5)*$B11</f>
        <v>#N/A</v>
      </c>
      <c r="S11" s="378" t="e">
        <f aca="false">IF($P11&lt;$Q11,1,0)</f>
        <v>#N/A</v>
      </c>
      <c r="T11" s="379" t="e">
        <f aca="false">IF($P11&lt;$R11,1,0)</f>
        <v>#N/A</v>
      </c>
      <c r="U11" s="380" t="e">
        <f aca="false">($E11+G11)*$J$5+$J$4</f>
        <v>#N/A</v>
      </c>
      <c r="V11" s="380" t="e">
        <f aca="false">($E11+H11)*$J$5+$J$4</f>
        <v>#N/A</v>
      </c>
      <c r="W11" s="380" t="e">
        <f aca="false">($E11+I11)*$J$5+$J$4</f>
        <v>#N/A</v>
      </c>
      <c r="X11" s="269" t="e">
        <f aca="false">VLOOKUP($D11,[5]CurveFetch!$D$8:$S$13000,16,0)*$B11</f>
        <v>#N/A</v>
      </c>
      <c r="Y11" s="241" t="e">
        <f aca="false">VLOOKUP($D11,Curves!$N$2:$T$2600,7)*$B11</f>
        <v>#N/A</v>
      </c>
      <c r="Z11" s="381" t="e">
        <f aca="false">IF($U11&lt;$X11,1,0)</f>
        <v>#N/A</v>
      </c>
      <c r="AA11" s="378" t="e">
        <f aca="false">IF($U11&lt;$Y11,1,0)</f>
        <v>#N/A</v>
      </c>
      <c r="AB11" s="378" t="e">
        <f aca="false">IF($V11&lt;$X11,1,0)</f>
        <v>#N/A</v>
      </c>
      <c r="AC11" s="378" t="e">
        <f aca="false">IF($V11&lt;$X11,1,0)</f>
        <v>#N/A</v>
      </c>
      <c r="AD11" s="378" t="e">
        <f aca="false">IF($W11&lt;$X11,1,0)</f>
        <v>#N/A</v>
      </c>
      <c r="AE11" s="379" t="e">
        <f aca="false">IF($W11&lt;$Y11,1,0)</f>
        <v>#N/A</v>
      </c>
      <c r="AF11" s="378"/>
      <c r="AG11" s="378"/>
      <c r="AH11" s="378"/>
      <c r="AI11" s="378"/>
      <c r="AJ11" s="378"/>
      <c r="AK11" s="378"/>
      <c r="AV11" s="131" t="n">
        <f aca="false">SUM(AF11:AG11,AL11:AM11,AP11:AQ11)</f>
        <v>0</v>
      </c>
      <c r="AW11" s="158" t="n">
        <f aca="false">SUM(AF11:AM11,AP11:AU11)</f>
        <v>0</v>
      </c>
      <c r="AX11" s="131" t="n">
        <f aca="false">SUM(AF11:AU11)</f>
        <v>0</v>
      </c>
      <c r="BW11" s="382" t="n">
        <f aca="false">SUM(AY11:BF11,BI11:BL11)</f>
        <v>0</v>
      </c>
      <c r="BX11" s="383" t="n">
        <f aca="false">SUM(AY11:BF11,BI11:BL11,BS11:BV11)</f>
        <v>0</v>
      </c>
      <c r="BY11" s="25" t="n">
        <f aca="false">SUM(AY11:BV11)</f>
        <v>0</v>
      </c>
      <c r="CF11" s="131" t="n">
        <f aca="false">SUM(BZ11:CA11)</f>
        <v>0</v>
      </c>
      <c r="CG11" s="383" t="n">
        <f aca="false">SUM(BZ11:CC11)</f>
        <v>0</v>
      </c>
      <c r="CH11" s="131" t="n">
        <f aca="false">SUM(BZ11:CE11)</f>
        <v>0</v>
      </c>
      <c r="CI11" s="70" t="e">
        <f aca="false">$CI$7*$J$2*$J$5*$AB11</f>
        <v>#N/A</v>
      </c>
      <c r="CJ11" s="70" t="e">
        <f aca="false">$CI$7*$J$3*$J$5*$AC11</f>
        <v>#N/A</v>
      </c>
      <c r="DS11" s="131" t="e">
        <f aca="false">SUM(CI11:CR11,CW11:CX11,DG11:DH11)</f>
        <v>#N/A</v>
      </c>
      <c r="DT11" s="25" t="e">
        <f aca="false">SUM(CI11:CZ11,DC11:DL11)</f>
        <v>#N/A</v>
      </c>
      <c r="DU11" s="131" t="e">
        <f aca="false">SUM(CI11:DR11)</f>
        <v>#N/A</v>
      </c>
      <c r="EN11" s="131" t="n">
        <f aca="false">SUM(EB11:EC11)</f>
        <v>0</v>
      </c>
      <c r="EO11" s="25" t="n">
        <f aca="false">SUM(EB11:EE11,EJ11:EM11)</f>
        <v>0</v>
      </c>
      <c r="EP11" s="25" t="n">
        <f aca="false">SUM(DZ11:EM11)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3" t="e">
        <f aca="false">(1+($A12/2))^(-2*($D12-$A$1)/365.25)</f>
        <v>#N/A</v>
      </c>
      <c r="C12" s="83" t="n">
        <f aca="false">D13-D12</f>
        <v>31</v>
      </c>
      <c r="D12" s="374" t="n">
        <v>37012</v>
      </c>
      <c r="E12" s="375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76" t="e">
        <f aca="false">VLOOKUP($D12,Curves!$A$2:$H$1700,8)*$B12</f>
        <v>#N/A</v>
      </c>
      <c r="K12" s="51" t="e">
        <f aca="false">($E12+$I12)*$J$5+$J$4</f>
        <v>#N/A</v>
      </c>
      <c r="L12" s="377" t="e">
        <f aca="false">VLOOKUP($D12,Curves!$N$2:$T$2600,2)*$B12</f>
        <v>#N/A</v>
      </c>
      <c r="M12" s="241" t="e">
        <f aca="false">VLOOKUP($D12,Curves!$N$2:$T$2600,3)*$B12</f>
        <v>#N/A</v>
      </c>
      <c r="N12" s="378" t="e">
        <f aca="false">IF($K12&lt;$L12,1,0)</f>
        <v>#N/A</v>
      </c>
      <c r="O12" s="379" t="e">
        <f aca="false">IF($K12&lt;$M12,1,0)</f>
        <v>#N/A</v>
      </c>
      <c r="P12" s="375" t="e">
        <f aca="false">($E12+J12)*$J$5+$J$4</f>
        <v>#N/A</v>
      </c>
      <c r="Q12" s="377" t="e">
        <f aca="false">VLOOKUP($D12,Curves!$N$2:$T$2600,4)*$B12</f>
        <v>#N/A</v>
      </c>
      <c r="R12" s="241" t="e">
        <f aca="false">VLOOKUP($D12,Curves!$N$2:$T$2600,5)*$B12</f>
        <v>#N/A</v>
      </c>
      <c r="S12" s="378" t="e">
        <f aca="false">IF($P12&lt;$Q12,1,0)</f>
        <v>#N/A</v>
      </c>
      <c r="T12" s="379" t="e">
        <f aca="false">IF($P12&lt;$R12,1,0)</f>
        <v>#N/A</v>
      </c>
      <c r="U12" s="380" t="e">
        <f aca="false">($E12+G12)*$J$5+$J$4</f>
        <v>#N/A</v>
      </c>
      <c r="V12" s="380" t="e">
        <f aca="false">($E12+H12)*$J$5+$J$4</f>
        <v>#N/A</v>
      </c>
      <c r="W12" s="380" t="e">
        <f aca="false">($E12+I12)*$J$5+$J$4</f>
        <v>#N/A</v>
      </c>
      <c r="X12" s="269" t="e">
        <f aca="false">VLOOKUP($D12,[5]CurveFetch!$D$8:$S$13000,16,0)*$B12</f>
        <v>#N/A</v>
      </c>
      <c r="Y12" s="241" t="e">
        <f aca="false">VLOOKUP($D12,Curves!$N$2:$T$2600,7)*$B12</f>
        <v>#N/A</v>
      </c>
      <c r="Z12" s="381" t="e">
        <f aca="false">IF($U12&lt;$X12,1,0)</f>
        <v>#N/A</v>
      </c>
      <c r="AA12" s="378" t="e">
        <f aca="false">IF($U12&lt;$Y12,1,0)</f>
        <v>#N/A</v>
      </c>
      <c r="AB12" s="378" t="e">
        <f aca="false">IF($V12&lt;$X12,1,0)</f>
        <v>#N/A</v>
      </c>
      <c r="AC12" s="378" t="e">
        <f aca="false">IF($V12&lt;$X12,1,0)</f>
        <v>#N/A</v>
      </c>
      <c r="AD12" s="378" t="e">
        <f aca="false">IF($W12&lt;$X12,1,0)</f>
        <v>#N/A</v>
      </c>
      <c r="AE12" s="379" t="e">
        <f aca="false">IF($W12&lt;$Y12,1,0)</f>
        <v>#N/A</v>
      </c>
      <c r="AF12" s="378"/>
      <c r="AG12" s="378"/>
      <c r="AH12" s="378"/>
      <c r="AI12" s="378"/>
      <c r="AJ12" s="378"/>
      <c r="AK12" s="378"/>
      <c r="AV12" s="131" t="n">
        <f aca="false">SUM(AF12:AG12,AL12:AM12,AP12:AQ12)</f>
        <v>0</v>
      </c>
      <c r="AW12" s="158" t="n">
        <f aca="false">SUM(AF12:AM12,AP12:AU12)</f>
        <v>0</v>
      </c>
      <c r="AX12" s="131" t="n">
        <f aca="false">SUM(AF12:AU12)</f>
        <v>0</v>
      </c>
      <c r="BA12" s="70"/>
      <c r="BB12" s="70"/>
      <c r="BC12" s="70"/>
      <c r="BD12" s="70"/>
      <c r="BE12" s="70"/>
      <c r="BF12" s="70"/>
      <c r="BG12" s="70"/>
      <c r="BH12" s="70"/>
      <c r="BW12" s="382" t="n">
        <f aca="false">SUM(AY12:BF12,BI12:BL12)</f>
        <v>0</v>
      </c>
      <c r="BX12" s="383" t="n">
        <f aca="false">SUM(AY12:BF12,BI12:BL12,BS12:BV12)</f>
        <v>0</v>
      </c>
      <c r="BY12" s="25" t="n">
        <f aca="false">SUM(AY12:BV12)</f>
        <v>0</v>
      </c>
      <c r="CF12" s="131" t="n">
        <f aca="false">SUM(BZ12:CA12)</f>
        <v>0</v>
      </c>
      <c r="CG12" s="383" t="n">
        <f aca="false">SUM(BZ12:CC12)</f>
        <v>0</v>
      </c>
      <c r="CH12" s="131" t="n">
        <f aca="false">SUM(BZ12:CE12)</f>
        <v>0</v>
      </c>
      <c r="CI12" s="70" t="e">
        <f aca="false">$CI$7*$J$2*$J$5*$AB12</f>
        <v>#N/A</v>
      </c>
      <c r="CJ12" s="70" t="e">
        <f aca="false">$CI$7*$J$3*$J$5*$AC12</f>
        <v>#N/A</v>
      </c>
      <c r="CK12" s="70" t="e">
        <f aca="false">$CK$7*$J$2*$J$5*$AB12</f>
        <v>#N/A</v>
      </c>
      <c r="CL12" s="70" t="e">
        <f aca="false">$CK$7*$J$3*$J$5*$AC12</f>
        <v>#N/A</v>
      </c>
      <c r="DS12" s="131" t="e">
        <f aca="false">SUM(CI12:CR12,CW12:CX12,DG12:DH12)</f>
        <v>#N/A</v>
      </c>
      <c r="DT12" s="25" t="e">
        <f aca="false">SUM(CI12:CZ12,DC12:DL12)</f>
        <v>#N/A</v>
      </c>
      <c r="DU12" s="131" t="e">
        <f aca="false">SUM(CI12:DR12)</f>
        <v>#N/A</v>
      </c>
      <c r="EN12" s="131" t="n">
        <f aca="false">SUM(EB12:EC12)</f>
        <v>0</v>
      </c>
      <c r="EO12" s="25" t="n">
        <f aca="false">SUM(EB12:EE12,EJ12:EM12)</f>
        <v>0</v>
      </c>
      <c r="EP12" s="25" t="n">
        <f aca="false">SUM(DZ12:EM12)</f>
        <v>0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3" t="e">
        <f aca="false">(1+($A13/2))^(-2*($D13-$A$1)/365.25)</f>
        <v>#N/A</v>
      </c>
      <c r="C13" s="83" t="n">
        <f aca="false">D14-D13</f>
        <v>30</v>
      </c>
      <c r="D13" s="374" t="n">
        <v>37043</v>
      </c>
      <c r="E13" s="375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76" t="e">
        <f aca="false">VLOOKUP($D13,Curves!$A$2:$H$1700,8)*$B13</f>
        <v>#N/A</v>
      </c>
      <c r="K13" s="51" t="e">
        <f aca="false">($E13+$I13)*$J$5+$J$4</f>
        <v>#N/A</v>
      </c>
      <c r="L13" s="377" t="e">
        <f aca="false">VLOOKUP($D13,Curves!$N$2:$T$2600,2)*$B13</f>
        <v>#N/A</v>
      </c>
      <c r="M13" s="241" t="e">
        <f aca="false">VLOOKUP($D13,Curves!$N$2:$T$2600,3)*$B13</f>
        <v>#N/A</v>
      </c>
      <c r="N13" s="378" t="e">
        <f aca="false">IF($K13&lt;$L13,1,0)</f>
        <v>#N/A</v>
      </c>
      <c r="O13" s="379" t="e">
        <f aca="false">IF($K13&lt;$M13,1,0)</f>
        <v>#N/A</v>
      </c>
      <c r="P13" s="375" t="e">
        <f aca="false">($E13+J13)*$J$5+$J$4</f>
        <v>#N/A</v>
      </c>
      <c r="Q13" s="377" t="e">
        <f aca="false">VLOOKUP($D13,Curves!$N$2:$T$2600,4)*$B13</f>
        <v>#N/A</v>
      </c>
      <c r="R13" s="241" t="e">
        <f aca="false">VLOOKUP($D13,Curves!$N$2:$T$2600,5)*$B13</f>
        <v>#N/A</v>
      </c>
      <c r="S13" s="378" t="e">
        <f aca="false">IF($P13&lt;$Q13,1,0)</f>
        <v>#N/A</v>
      </c>
      <c r="T13" s="379" t="e">
        <f aca="false">IF($P13&lt;$R13,1,0)</f>
        <v>#N/A</v>
      </c>
      <c r="U13" s="380" t="e">
        <f aca="false">($E13+G13)*$J$5+$J$4</f>
        <v>#N/A</v>
      </c>
      <c r="V13" s="380" t="e">
        <f aca="false">($E13+H13)*$J$5+$J$4</f>
        <v>#N/A</v>
      </c>
      <c r="W13" s="380" t="e">
        <f aca="false">($E13+I13)*$J$5+$J$4</f>
        <v>#N/A</v>
      </c>
      <c r="X13" s="269" t="e">
        <f aca="false">VLOOKUP($D13,[5]CurveFetch!$D$8:$S$13000,16,0)*$B13</f>
        <v>#N/A</v>
      </c>
      <c r="Y13" s="241" t="e">
        <f aca="false">VLOOKUP($D13,Curves!$N$2:$T$2600,7)*$B13</f>
        <v>#N/A</v>
      </c>
      <c r="Z13" s="381" t="e">
        <f aca="false">IF($U13&lt;$X13,1,0)</f>
        <v>#N/A</v>
      </c>
      <c r="AA13" s="378" t="e">
        <f aca="false">IF($U13&lt;$Y13,1,0)</f>
        <v>#N/A</v>
      </c>
      <c r="AB13" s="378" t="e">
        <f aca="false">IF($V13&lt;$X13,1,0)</f>
        <v>#N/A</v>
      </c>
      <c r="AC13" s="378" t="e">
        <f aca="false">IF($V13&lt;$X13,1,0)</f>
        <v>#N/A</v>
      </c>
      <c r="AD13" s="378" t="e">
        <f aca="false">IF($W13&lt;$X13,1,0)</f>
        <v>#N/A</v>
      </c>
      <c r="AE13" s="379" t="e">
        <f aca="false">IF($W13&lt;$Y13,1,0)</f>
        <v>#N/A</v>
      </c>
      <c r="AF13" s="70" t="e">
        <f aca="false">$AF$7*$J$2*$J$5*$N13</f>
        <v>#N/A</v>
      </c>
      <c r="AG13" s="70" t="e">
        <f aca="false">$AF$7*$J$2*$J$5*$O13</f>
        <v>#N/A</v>
      </c>
      <c r="AH13" s="378"/>
      <c r="AI13" s="378"/>
      <c r="AJ13" s="378"/>
      <c r="AK13" s="378"/>
      <c r="AV13" s="131" t="e">
        <f aca="false">SUM(AF13:AG13,AL13:AM13,AP13:AQ13)</f>
        <v>#N/A</v>
      </c>
      <c r="AW13" s="158" t="e">
        <f aca="false">SUM(AF13:AM13,AP13:AU13)</f>
        <v>#N/A</v>
      </c>
      <c r="AX13" s="131" t="e">
        <f aca="false">SUM(AF13:AU13)</f>
        <v>#N/A</v>
      </c>
      <c r="AY13" s="70" t="e">
        <f aca="false">$AY$7*$J$2*$J$5*$S13</f>
        <v>#N/A</v>
      </c>
      <c r="AZ13" s="70" t="e">
        <f aca="false">$AY$7*$J$3*$J$5*$T13</f>
        <v>#N/A</v>
      </c>
      <c r="BA13" s="70"/>
      <c r="BB13" s="70"/>
      <c r="BC13" s="70" t="e">
        <f aca="false">$BC$7*$J$2*$J$5*$S13</f>
        <v>#N/A</v>
      </c>
      <c r="BD13" s="70" t="e">
        <f aca="false">$BC$7*$J$3*$J$5*$T13</f>
        <v>#N/A</v>
      </c>
      <c r="BE13" s="70"/>
      <c r="BF13" s="70"/>
      <c r="BG13" s="70"/>
      <c r="BH13" s="70"/>
      <c r="BW13" s="382" t="e">
        <f aca="false">SUM(AY13:BF13,BI13:BL13)</f>
        <v>#N/A</v>
      </c>
      <c r="BX13" s="383" t="e">
        <f aca="false">SUM(AY13:BF13,BI13:BL13,BS13:BV13)</f>
        <v>#N/A</v>
      </c>
      <c r="BY13" s="25" t="e">
        <f aca="false">SUM(AY13:BV13)</f>
        <v>#N/A</v>
      </c>
      <c r="CF13" s="131" t="n">
        <f aca="false">SUM(BZ13:CA13)</f>
        <v>0</v>
      </c>
      <c r="CG13" s="383" t="n">
        <f aca="false">SUM(BZ13:CC13)</f>
        <v>0</v>
      </c>
      <c r="CH13" s="131" t="n">
        <f aca="false">SUM(BZ13:CE13)</f>
        <v>0</v>
      </c>
      <c r="CI13" s="70" t="e">
        <f aca="false">$CI$7*$J$2*$J$5*$AB13</f>
        <v>#N/A</v>
      </c>
      <c r="CJ13" s="70" t="e">
        <f aca="false">$CI$7*$J$3*$J$5*$AC13</f>
        <v>#N/A</v>
      </c>
      <c r="CK13" s="70" t="e">
        <f aca="false">$CK$7*$J$2*$J$5*$AB13</f>
        <v>#N/A</v>
      </c>
      <c r="CL13" s="70" t="e">
        <f aca="false">$CK$7*$J$3*$J$5*$AC13</f>
        <v>#N/A</v>
      </c>
      <c r="CM13" s="70" t="e">
        <f aca="false">$CM$7*$J$2*$J$5*$AB13</f>
        <v>#N/A</v>
      </c>
      <c r="CN13" s="70" t="e">
        <f aca="false">$CM$7*$J$3*$J$5*$AC13</f>
        <v>#N/A</v>
      </c>
      <c r="DS13" s="131" t="e">
        <f aca="false">SUM(CI13:CR13,CW13:CX13,DG13:DH13)</f>
        <v>#N/A</v>
      </c>
      <c r="DT13" s="25" t="e">
        <f aca="false">SUM(CI13:CZ13,DC13:DL13)</f>
        <v>#N/A</v>
      </c>
      <c r="DU13" s="131" t="e">
        <f aca="false">SUM(CI13:DR13)</f>
        <v>#N/A</v>
      </c>
      <c r="EN13" s="131" t="n">
        <f aca="false">SUM(EB13:EC13)</f>
        <v>0</v>
      </c>
      <c r="EO13" s="25" t="n">
        <f aca="false">SUM(EB13:EE13,EJ13:EM13)</f>
        <v>0</v>
      </c>
      <c r="EP13" s="25" t="n">
        <f aca="false">SUM(DZ13:EM13)</f>
        <v>0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3" t="e">
        <f aca="false">(1+($A14/2))^(-2*($D14-$A$1)/365.25)</f>
        <v>#N/A</v>
      </c>
      <c r="C14" s="83" t="n">
        <f aca="false">D15-D14</f>
        <v>31</v>
      </c>
      <c r="D14" s="374" t="n">
        <v>37073</v>
      </c>
      <c r="E14" s="375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76" t="e">
        <f aca="false">VLOOKUP($D14,Curves!$A$2:$H$1700,8)*$B14</f>
        <v>#N/A</v>
      </c>
      <c r="K14" s="51" t="e">
        <f aca="false">($E14+$I14)*$J$5+$J$4</f>
        <v>#N/A</v>
      </c>
      <c r="L14" s="377" t="e">
        <f aca="false">VLOOKUP($D14,Curves!$N$2:$T$2600,2)*$B14</f>
        <v>#N/A</v>
      </c>
      <c r="M14" s="241" t="e">
        <f aca="false">VLOOKUP($D14,Curves!$N$2:$T$2600,3)*$B14</f>
        <v>#N/A</v>
      </c>
      <c r="N14" s="378" t="e">
        <f aca="false">IF($K14&lt;$L14,1,0)</f>
        <v>#N/A</v>
      </c>
      <c r="O14" s="379" t="e">
        <f aca="false">IF($K14&lt;$M14,1,0)</f>
        <v>#N/A</v>
      </c>
      <c r="P14" s="375" t="e">
        <f aca="false">($E14+J14)*$J$5+$J$4</f>
        <v>#N/A</v>
      </c>
      <c r="Q14" s="377" t="e">
        <f aca="false">VLOOKUP($D14,Curves!$N$2:$T$2600,4)*$B14</f>
        <v>#N/A</v>
      </c>
      <c r="R14" s="241" t="e">
        <f aca="false">VLOOKUP($D14,Curves!$N$2:$T$2600,5)*$B14</f>
        <v>#N/A</v>
      </c>
      <c r="S14" s="378" t="e">
        <f aca="false">IF($P14&lt;$Q14,1,0)</f>
        <v>#N/A</v>
      </c>
      <c r="T14" s="379" t="e">
        <f aca="false">IF($P14&lt;$R14,1,0)</f>
        <v>#N/A</v>
      </c>
      <c r="U14" s="380" t="e">
        <f aca="false">($E14+G14)*$J$5+$J$4</f>
        <v>#N/A</v>
      </c>
      <c r="V14" s="380" t="e">
        <f aca="false">($E14+H14)*$J$5+$J$4</f>
        <v>#N/A</v>
      </c>
      <c r="W14" s="380" t="e">
        <f aca="false">($E14+I14)*$J$5+$J$4</f>
        <v>#N/A</v>
      </c>
      <c r="X14" s="269" t="e">
        <f aca="false">VLOOKUP($D14,[5]CurveFetch!$D$8:$S$13000,16,0)*$B14</f>
        <v>#N/A</v>
      </c>
      <c r="Y14" s="241" t="e">
        <f aca="false">VLOOKUP($D14,Curves!$N$2:$T$2600,7)*$B14</f>
        <v>#N/A</v>
      </c>
      <c r="Z14" s="381" t="e">
        <f aca="false">IF($U14&lt;$X14,1,0)</f>
        <v>#N/A</v>
      </c>
      <c r="AA14" s="378" t="e">
        <f aca="false">IF($U14&lt;$Y14,1,0)</f>
        <v>#N/A</v>
      </c>
      <c r="AB14" s="378" t="e">
        <f aca="false">IF($V14&lt;$X14,1,0)</f>
        <v>#N/A</v>
      </c>
      <c r="AC14" s="378" t="e">
        <f aca="false">IF($V14&lt;$X14,1,0)</f>
        <v>#N/A</v>
      </c>
      <c r="AD14" s="378" t="e">
        <f aca="false">IF($W14&lt;$X14,1,0)</f>
        <v>#N/A</v>
      </c>
      <c r="AE14" s="379" t="e">
        <f aca="false">IF($W14&lt;$Y14,1,0)</f>
        <v>#N/A</v>
      </c>
      <c r="AF14" s="70" t="e">
        <f aca="false">$AF$7*$J$2*$J$5*$N14</f>
        <v>#N/A</v>
      </c>
      <c r="AG14" s="70" t="e">
        <f aca="false">$AF$7*$J$2*$J$5*$O14</f>
        <v>#N/A</v>
      </c>
      <c r="AH14" s="378"/>
      <c r="AI14" s="378"/>
      <c r="AJ14" s="378"/>
      <c r="AK14" s="378"/>
      <c r="AV14" s="131" t="e">
        <f aca="false">SUM(AF14:AG14,AL14:AM14,AP14:AQ14)</f>
        <v>#N/A</v>
      </c>
      <c r="AW14" s="158" t="e">
        <f aca="false">SUM(AF14:AM14,AP14:AU14)</f>
        <v>#N/A</v>
      </c>
      <c r="AX14" s="131" t="e">
        <f aca="false">SUM(AF14:AU14)</f>
        <v>#N/A</v>
      </c>
      <c r="AY14" s="70" t="e">
        <f aca="false">$AY$7*$J$2*$J$5*$S14</f>
        <v>#N/A</v>
      </c>
      <c r="AZ14" s="70" t="e">
        <f aca="false">$AY$7*$J$3*$J$5*$T14</f>
        <v>#N/A</v>
      </c>
      <c r="BA14" s="70" t="e">
        <f aca="false">$BA$7*$J$2*$J$5*$S14</f>
        <v>#N/A</v>
      </c>
      <c r="BB14" s="70" t="e">
        <f aca="false">$BA$7*$J$3*$J$5*$T14</f>
        <v>#N/A</v>
      </c>
      <c r="BC14" s="70" t="e">
        <f aca="false">$BC$7*$J$2*$J$5*$S14</f>
        <v>#N/A</v>
      </c>
      <c r="BD14" s="70" t="e">
        <f aca="false">$BC$7*$J$3*$J$5*$T14</f>
        <v>#N/A</v>
      </c>
      <c r="BE14" s="70"/>
      <c r="BF14" s="70"/>
      <c r="BG14" s="70"/>
      <c r="BH14" s="70"/>
      <c r="BW14" s="382" t="e">
        <f aca="false">SUM(AY14:BF14,BI14:BL14)</f>
        <v>#N/A</v>
      </c>
      <c r="BX14" s="383" t="e">
        <f aca="false">SUM(AY14:BF14,BI14:BL14,BS14:BV14)</f>
        <v>#N/A</v>
      </c>
      <c r="BY14" s="25" t="e">
        <f aca="false">SUM(AY14:BV14)</f>
        <v>#N/A</v>
      </c>
      <c r="CF14" s="131" t="n">
        <f aca="false">SUM(BZ14:CA14)</f>
        <v>0</v>
      </c>
      <c r="CG14" s="383" t="n">
        <f aca="false">SUM(BZ14:CC14)</f>
        <v>0</v>
      </c>
      <c r="CH14" s="131" t="n">
        <f aca="false">SUM(BZ14:CE14)</f>
        <v>0</v>
      </c>
      <c r="CI14" s="70" t="e">
        <f aca="false">$CI$7*$J$2*$J$5*$AB14</f>
        <v>#N/A</v>
      </c>
      <c r="CJ14" s="70" t="e">
        <f aca="false">$CI$7*$J$3*$J$5*$AC14</f>
        <v>#N/A</v>
      </c>
      <c r="CK14" s="70" t="e">
        <f aca="false">$CK$7*$J$2*$J$5*$AB14</f>
        <v>#N/A</v>
      </c>
      <c r="CL14" s="70" t="e">
        <f aca="false">$CK$7*$J$3*$J$5*$AC14</f>
        <v>#N/A</v>
      </c>
      <c r="CM14" s="70" t="e">
        <f aca="false">$CM$7*$J$2*$J$5*$AB14</f>
        <v>#N/A</v>
      </c>
      <c r="CN14" s="70" t="e">
        <f aca="false">$CM$7*$J$3*$J$5*$AC14</f>
        <v>#N/A</v>
      </c>
      <c r="DS14" s="131" t="e">
        <f aca="false">SUM(CI14:CR14,CW14:CX14,DG14:DH14)</f>
        <v>#N/A</v>
      </c>
      <c r="DT14" s="25" t="e">
        <f aca="false">SUM(CI14:CZ14,DC14:DL14)</f>
        <v>#N/A</v>
      </c>
      <c r="DU14" s="131" t="e">
        <f aca="false">SUM(CI14:DR14)</f>
        <v>#N/A</v>
      </c>
      <c r="EN14" s="131" t="n">
        <f aca="false">SUM(EB14:EC14)</f>
        <v>0</v>
      </c>
      <c r="EO14" s="25" t="n">
        <f aca="false">SUM(EB14:EE14,EJ14:EM14)</f>
        <v>0</v>
      </c>
      <c r="EP14" s="25" t="n">
        <f aca="false">SUM(DZ14:EM14)</f>
        <v>0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3" t="e">
        <f aca="false">(1+($A15/2))^(-2*($D15-$A$1)/365.25)</f>
        <v>#N/A</v>
      </c>
      <c r="C15" s="83" t="n">
        <f aca="false">D16-D15</f>
        <v>31</v>
      </c>
      <c r="D15" s="374" t="n">
        <v>37104</v>
      </c>
      <c r="E15" s="375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76" t="e">
        <f aca="false">VLOOKUP($D15,Curves!$A$2:$H$1700,8)*$B15</f>
        <v>#N/A</v>
      </c>
      <c r="K15" s="51" t="e">
        <f aca="false">($E15+$I15)*$J$5+$J$4</f>
        <v>#N/A</v>
      </c>
      <c r="L15" s="377" t="e">
        <f aca="false">VLOOKUP($D15,Curves!$N$2:$T$2600,2)*$B15</f>
        <v>#N/A</v>
      </c>
      <c r="M15" s="241" t="e">
        <f aca="false">VLOOKUP($D15,Curves!$N$2:$T$2600,3)*$B15</f>
        <v>#N/A</v>
      </c>
      <c r="N15" s="378" t="e">
        <f aca="false">IF($K15&lt;$L15,1,0)</f>
        <v>#N/A</v>
      </c>
      <c r="O15" s="379" t="e">
        <f aca="false">IF($K15&lt;$M15,1,0)</f>
        <v>#N/A</v>
      </c>
      <c r="P15" s="375" t="e">
        <f aca="false">($E15+J15)*$J$5+$J$4</f>
        <v>#N/A</v>
      </c>
      <c r="Q15" s="377" t="e">
        <f aca="false">VLOOKUP($D15,Curves!$N$2:$T$2600,4)*$B15</f>
        <v>#N/A</v>
      </c>
      <c r="R15" s="241" t="e">
        <f aca="false">VLOOKUP($D15,Curves!$N$2:$T$2600,5)*$B15</f>
        <v>#N/A</v>
      </c>
      <c r="S15" s="378" t="e">
        <f aca="false">IF($P15&lt;$Q15,1,0)</f>
        <v>#N/A</v>
      </c>
      <c r="T15" s="379" t="e">
        <f aca="false">IF($P15&lt;$R15,1,0)</f>
        <v>#N/A</v>
      </c>
      <c r="U15" s="380" t="e">
        <f aca="false">($E15+G15)*$J$5+$J$4</f>
        <v>#N/A</v>
      </c>
      <c r="V15" s="380" t="e">
        <f aca="false">($E15+H15)*$J$5+$J$4</f>
        <v>#N/A</v>
      </c>
      <c r="W15" s="380" t="e">
        <f aca="false">($E15+I15)*$J$5+$J$4</f>
        <v>#N/A</v>
      </c>
      <c r="X15" s="269" t="e">
        <f aca="false">VLOOKUP($D15,[5]CurveFetch!$D$8:$S$13000,16,0)*$B15</f>
        <v>#N/A</v>
      </c>
      <c r="Y15" s="241" t="e">
        <f aca="false">VLOOKUP($D15,Curves!$N$2:$T$2600,7)*$B15</f>
        <v>#N/A</v>
      </c>
      <c r="Z15" s="381" t="e">
        <f aca="false">IF($U15&lt;$X15,1,0)</f>
        <v>#N/A</v>
      </c>
      <c r="AA15" s="378" t="e">
        <f aca="false">IF($U15&lt;$Y15,1,0)</f>
        <v>#N/A</v>
      </c>
      <c r="AB15" s="378" t="e">
        <f aca="false">IF($V15&lt;$X15,1,0)</f>
        <v>#N/A</v>
      </c>
      <c r="AC15" s="378" t="e">
        <f aca="false">IF($V15&lt;$X15,1,0)</f>
        <v>#N/A</v>
      </c>
      <c r="AD15" s="378" t="e">
        <f aca="false">IF($W15&lt;$X15,1,0)</f>
        <v>#N/A</v>
      </c>
      <c r="AE15" s="379" t="e">
        <f aca="false">IF($W15&lt;$Y15,1,0)</f>
        <v>#N/A</v>
      </c>
      <c r="AF15" s="70" t="e">
        <f aca="false">$AF$7*$J$2*$J$5*$N15</f>
        <v>#N/A</v>
      </c>
      <c r="AG15" s="70" t="e">
        <f aca="false">$AF$7*$J$2*$J$5*$O15</f>
        <v>#N/A</v>
      </c>
      <c r="AH15" s="378"/>
      <c r="AI15" s="378"/>
      <c r="AJ15" s="70" t="e">
        <f aca="false">$AJ$7*$J$2*$J$5*$N15</f>
        <v>#N/A</v>
      </c>
      <c r="AK15" s="70" t="e">
        <f aca="false">$AJ$7*$J$2*$J$5*$O15</f>
        <v>#N/A</v>
      </c>
      <c r="AV15" s="131" t="e">
        <f aca="false">SUM(AF15:AG15,AL15:AM15,AP15:AQ15)</f>
        <v>#N/A</v>
      </c>
      <c r="AW15" s="158" t="e">
        <f aca="false">SUM(AF15:AM15,AP15:AU15)</f>
        <v>#N/A</v>
      </c>
      <c r="AX15" s="131" t="e">
        <f aca="false">SUM(AF15:AU15)</f>
        <v>#N/A</v>
      </c>
      <c r="AY15" s="70" t="e">
        <f aca="false">$AY$7*$J$2*$J$5*$S15</f>
        <v>#N/A</v>
      </c>
      <c r="AZ15" s="70" t="e">
        <f aca="false">$AY$7*$J$3*$J$5*$T15</f>
        <v>#N/A</v>
      </c>
      <c r="BA15" s="70" t="e">
        <f aca="false">$BA$7*$J$2*$J$5*$S15</f>
        <v>#N/A</v>
      </c>
      <c r="BB15" s="70" t="e">
        <f aca="false">$BA$7*$J$3*$J$5*$T15</f>
        <v>#N/A</v>
      </c>
      <c r="BC15" s="70" t="e">
        <f aca="false">$BC$7*$J$2*$J$5*$S15</f>
        <v>#N/A</v>
      </c>
      <c r="BD15" s="70" t="e">
        <f aca="false">$BC$7*$J$3*$J$5*$T15</f>
        <v>#N/A</v>
      </c>
      <c r="BE15" s="70" t="e">
        <f aca="false">$BE$7*$J$2*$J$5*$S15</f>
        <v>#N/A</v>
      </c>
      <c r="BF15" s="70" t="e">
        <f aca="false">$BE$7*$J$3*$J$5*$T15</f>
        <v>#N/A</v>
      </c>
      <c r="BG15" s="70"/>
      <c r="BH15" s="70"/>
      <c r="BW15" s="382" t="e">
        <f aca="false">SUM(AY15:BF15,BI15:BL15)</f>
        <v>#N/A</v>
      </c>
      <c r="BX15" s="383" t="e">
        <f aca="false">SUM(AY15:BF15,BI15:BL15,BS15:BV15)</f>
        <v>#N/A</v>
      </c>
      <c r="BY15" s="25" t="e">
        <f aca="false">SUM(AY15:BV15)</f>
        <v>#N/A</v>
      </c>
      <c r="CF15" s="131" t="n">
        <f aca="false">SUM(BZ15:CA15)</f>
        <v>0</v>
      </c>
      <c r="CG15" s="383" t="n">
        <f aca="false">SUM(BZ15:CC15)</f>
        <v>0</v>
      </c>
      <c r="CH15" s="131" t="n">
        <f aca="false">SUM(BZ15:CE15)</f>
        <v>0</v>
      </c>
      <c r="CI15" s="70" t="e">
        <f aca="false">$CI$7*$J$2*$J$5*$AB15</f>
        <v>#N/A</v>
      </c>
      <c r="CJ15" s="70" t="e">
        <f aca="false">$CI$7*$J$3*$J$5*$AC15</f>
        <v>#N/A</v>
      </c>
      <c r="CK15" s="70" t="e">
        <f aca="false">$CK$7*$J$2*$J$5*$AB15</f>
        <v>#N/A</v>
      </c>
      <c r="CL15" s="70" t="e">
        <f aca="false">$CK$7*$J$3*$J$5*$AC15</f>
        <v>#N/A</v>
      </c>
      <c r="CM15" s="70" t="e">
        <f aca="false">$CM$7*$J$2*$J$5*$AB15</f>
        <v>#N/A</v>
      </c>
      <c r="CN15" s="70" t="e">
        <f aca="false">$CM$7*$J$3*$J$5*$AC15</f>
        <v>#N/A</v>
      </c>
      <c r="CO15" s="70" t="e">
        <f aca="false">$CO$7*$J$2*$J$5*$AB15</f>
        <v>#N/A</v>
      </c>
      <c r="CP15" s="70" t="e">
        <f aca="false">$CO$7*$J$3*$J$5*$AC15</f>
        <v>#N/A</v>
      </c>
      <c r="CQ15" s="70"/>
      <c r="CR15" s="70"/>
      <c r="CS15" s="70"/>
      <c r="CT15" s="70"/>
      <c r="CU15" s="70"/>
      <c r="CV15" s="70"/>
      <c r="DS15" s="131" t="e">
        <f aca="false">SUM(CI15:CR15,CW15:CX15,DG15:DH15)</f>
        <v>#N/A</v>
      </c>
      <c r="DT15" s="25" t="e">
        <f aca="false">SUM(CI15:CZ15,DC15:DL15)</f>
        <v>#N/A</v>
      </c>
      <c r="DU15" s="131" t="e">
        <f aca="false">SUM(CI15:DR15)</f>
        <v>#N/A</v>
      </c>
      <c r="EN15" s="131" t="n">
        <f aca="false">SUM(EB15:EC15)</f>
        <v>0</v>
      </c>
      <c r="EO15" s="25" t="n">
        <f aca="false">SUM(EB15:EE15,EJ15:EM15)</f>
        <v>0</v>
      </c>
      <c r="EP15" s="25" t="n">
        <f aca="false">SUM(DZ15:EM15)</f>
        <v>0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3" t="e">
        <f aca="false">(1+($A16/2))^(-2*($D16-$A$1)/365.25)</f>
        <v>#N/A</v>
      </c>
      <c r="C16" s="83" t="n">
        <f aca="false">D17-D16</f>
        <v>30</v>
      </c>
      <c r="D16" s="374" t="n">
        <v>37135</v>
      </c>
      <c r="E16" s="375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76" t="e">
        <f aca="false">VLOOKUP($D16,Curves!$A$2:$H$1700,8)*$B16</f>
        <v>#N/A</v>
      </c>
      <c r="K16" s="51" t="e">
        <f aca="false">($E16+$I16)*$J$5+$J$4</f>
        <v>#N/A</v>
      </c>
      <c r="L16" s="377" t="e">
        <f aca="false">VLOOKUP($D16,Curves!$N$2:$T$2600,2)*$B16</f>
        <v>#N/A</v>
      </c>
      <c r="M16" s="241" t="e">
        <f aca="false">VLOOKUP($D16,Curves!$N$2:$T$2600,3)*$B16</f>
        <v>#N/A</v>
      </c>
      <c r="N16" s="378" t="e">
        <f aca="false">IF($K16&lt;$L16,1,0)</f>
        <v>#N/A</v>
      </c>
      <c r="O16" s="379" t="e">
        <f aca="false">IF($K16&lt;$M16,1,0)</f>
        <v>#N/A</v>
      </c>
      <c r="P16" s="375" t="e">
        <f aca="false">($E16+J16)*$J$5+$J$4</f>
        <v>#N/A</v>
      </c>
      <c r="Q16" s="377" t="e">
        <f aca="false">VLOOKUP($D16,Curves!$N$2:$T$2600,4)*$B16</f>
        <v>#N/A</v>
      </c>
      <c r="R16" s="241" t="e">
        <f aca="false">VLOOKUP($D16,Curves!$N$2:$T$2600,5)*$B16</f>
        <v>#N/A</v>
      </c>
      <c r="S16" s="378" t="e">
        <f aca="false">IF($P16&lt;$Q16,1,0)</f>
        <v>#N/A</v>
      </c>
      <c r="T16" s="379" t="e">
        <f aca="false">IF($P16&lt;$R16,1,0)</f>
        <v>#N/A</v>
      </c>
      <c r="U16" s="380" t="e">
        <f aca="false">($E16+G16)*$J$5+$J$4</f>
        <v>#N/A</v>
      </c>
      <c r="V16" s="380" t="e">
        <f aca="false">($E16+H16)*$J$5+$J$4</f>
        <v>#N/A</v>
      </c>
      <c r="W16" s="380" t="e">
        <f aca="false">($E16+I16)*$J$5+$J$4</f>
        <v>#N/A</v>
      </c>
      <c r="X16" s="269" t="e">
        <f aca="false">VLOOKUP($D16,[5]CurveFetch!$D$8:$S$13000,16,0)*$B16</f>
        <v>#N/A</v>
      </c>
      <c r="Y16" s="241" t="e">
        <f aca="false">VLOOKUP($D16,Curves!$N$2:$T$2600,7)*$B16</f>
        <v>#N/A</v>
      </c>
      <c r="Z16" s="381" t="e">
        <f aca="false">IF($U16&lt;$X16,1,0)</f>
        <v>#N/A</v>
      </c>
      <c r="AA16" s="378" t="e">
        <f aca="false">IF($U16&lt;$Y16,1,0)</f>
        <v>#N/A</v>
      </c>
      <c r="AB16" s="378" t="e">
        <f aca="false">IF($V16&lt;$X16,1,0)</f>
        <v>#N/A</v>
      </c>
      <c r="AC16" s="378" t="e">
        <f aca="false">IF($V16&lt;$X16,1,0)</f>
        <v>#N/A</v>
      </c>
      <c r="AD16" s="378" t="e">
        <f aca="false">IF($W16&lt;$X16,1,0)</f>
        <v>#N/A</v>
      </c>
      <c r="AE16" s="379" t="e">
        <f aca="false">IF($W16&lt;$Y16,1,0)</f>
        <v>#N/A</v>
      </c>
      <c r="AF16" s="70" t="e">
        <f aca="false">$AF$7*$J$2*$J$5*$N16</f>
        <v>#N/A</v>
      </c>
      <c r="AG16" s="70" t="e">
        <f aca="false">$AF$7*$J$2*$J$5*$O16</f>
        <v>#N/A</v>
      </c>
      <c r="AH16" s="378"/>
      <c r="AI16" s="378"/>
      <c r="AJ16" s="70" t="e">
        <f aca="false">$AJ$7*$J$2*$J$5*$N16</f>
        <v>#N/A</v>
      </c>
      <c r="AK16" s="70" t="e">
        <f aca="false">$AJ$7*$J$2*$J$5*$O16</f>
        <v>#N/A</v>
      </c>
      <c r="AV16" s="131" t="e">
        <f aca="false">SUM(AF16:AG16,AL16:AM16,AP16:AQ16)</f>
        <v>#N/A</v>
      </c>
      <c r="AW16" s="158" t="e">
        <f aca="false">SUM(AF16:AM16,AP16:AU16)</f>
        <v>#N/A</v>
      </c>
      <c r="AX16" s="131" t="e">
        <f aca="false">SUM(AF16:AU16)</f>
        <v>#N/A</v>
      </c>
      <c r="AY16" s="70" t="e">
        <f aca="false">$AY$7*$J$2*$J$5*$S16</f>
        <v>#N/A</v>
      </c>
      <c r="AZ16" s="70" t="e">
        <f aca="false">$AY$7*$J$3*$J$5*$T16</f>
        <v>#N/A</v>
      </c>
      <c r="BA16" s="70" t="e">
        <f aca="false">$BA$7*$J$2*$J$5*$S16</f>
        <v>#N/A</v>
      </c>
      <c r="BB16" s="70" t="e">
        <f aca="false">$BA$7*$J$3*$J$5*$T16</f>
        <v>#N/A</v>
      </c>
      <c r="BC16" s="70" t="e">
        <f aca="false">$BC$7*$J$2*$J$5*$S16</f>
        <v>#N/A</v>
      </c>
      <c r="BD16" s="70" t="e">
        <f aca="false">$BC$7*$J$3*$J$5*$T16</f>
        <v>#N/A</v>
      </c>
      <c r="BE16" s="70" t="e">
        <f aca="false">$BE$7*$J$2*$J$5*$S16</f>
        <v>#N/A</v>
      </c>
      <c r="BF16" s="70" t="e">
        <f aca="false">$BE$7*$J$3*$J$5*$T16</f>
        <v>#N/A</v>
      </c>
      <c r="BG16" s="70"/>
      <c r="BH16" s="70"/>
      <c r="BW16" s="382" t="e">
        <f aca="false">SUM(AY16:BF16,BI16:BL16)</f>
        <v>#N/A</v>
      </c>
      <c r="BX16" s="383" t="e">
        <f aca="false">SUM(AY16:BF16,BI16:BL16,BS16:BV16)</f>
        <v>#N/A</v>
      </c>
      <c r="BY16" s="25" t="e">
        <f aca="false">SUM(AY16:BV16)</f>
        <v>#N/A</v>
      </c>
      <c r="BZ16" s="70" t="e">
        <f aca="false">$BZ$7*$J$2*$J$5*$N16</f>
        <v>#N/A</v>
      </c>
      <c r="CA16" s="70" t="e">
        <f aca="false">$BZ$7*$J$3*$J$5*$O16</f>
        <v>#N/A</v>
      </c>
      <c r="CF16" s="131" t="e">
        <f aca="false">SUM(BZ16:CA16)</f>
        <v>#N/A</v>
      </c>
      <c r="CG16" s="383" t="e">
        <f aca="false">SUM(BZ16:CC16)</f>
        <v>#N/A</v>
      </c>
      <c r="CH16" s="131" t="e">
        <f aca="false">SUM(BZ16:CE16)</f>
        <v>#N/A</v>
      </c>
      <c r="CI16" s="70" t="e">
        <f aca="false">$CI$7*$J$2*$J$5*$AB16</f>
        <v>#N/A</v>
      </c>
      <c r="CJ16" s="70" t="e">
        <f aca="false">$CI$7*$J$3*$J$5*$AC16</f>
        <v>#N/A</v>
      </c>
      <c r="CK16" s="70" t="e">
        <f aca="false">$CK$7*$J$2*$J$5*$AB16</f>
        <v>#N/A</v>
      </c>
      <c r="CL16" s="70" t="e">
        <f aca="false">$CK$7*$J$3*$J$5*$AC16</f>
        <v>#N/A</v>
      </c>
      <c r="CM16" s="70" t="e">
        <f aca="false">$CM$7*$J$2*$J$5*$AB16</f>
        <v>#N/A</v>
      </c>
      <c r="CN16" s="70" t="e">
        <f aca="false">$CM$7*$J$3*$J$5*$AC16</f>
        <v>#N/A</v>
      </c>
      <c r="CO16" s="70" t="e">
        <f aca="false">$CO$7*$J$2*$J$5*$AB16</f>
        <v>#N/A</v>
      </c>
      <c r="CP16" s="70" t="e">
        <f aca="false">$CO$7*$J$3*$J$5*$AC16</f>
        <v>#N/A</v>
      </c>
      <c r="CQ16" s="70"/>
      <c r="CR16" s="70"/>
      <c r="CS16" s="70"/>
      <c r="CT16" s="70"/>
      <c r="CU16" s="70"/>
      <c r="CV16" s="70"/>
      <c r="DS16" s="131" t="e">
        <f aca="false">SUM(CI16:CR16,CW16:CX16,DG16:DH16)</f>
        <v>#N/A</v>
      </c>
      <c r="DT16" s="25" t="e">
        <f aca="false">SUM(CI16:CZ16,DC16:DL16)</f>
        <v>#N/A</v>
      </c>
      <c r="DU16" s="131" t="e">
        <f aca="false">SUM(CI16:DR16)</f>
        <v>#N/A</v>
      </c>
      <c r="EN16" s="131" t="n">
        <f aca="false">SUM(EB16:EC16)</f>
        <v>0</v>
      </c>
      <c r="EO16" s="25" t="n">
        <f aca="false">SUM(EB16:EE16,EJ16:EM16)</f>
        <v>0</v>
      </c>
      <c r="EP16" s="25" t="n">
        <f aca="false">SUM(DZ16:EM16)</f>
        <v>0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3" t="e">
        <f aca="false">(1+($A17/2))^(-2*($D17-$A$1)/365.25)</f>
        <v>#N/A</v>
      </c>
      <c r="C17" s="83" t="n">
        <f aca="false">D18-D17</f>
        <v>31</v>
      </c>
      <c r="D17" s="374" t="n">
        <v>37165</v>
      </c>
      <c r="E17" s="375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76" t="e">
        <f aca="false">VLOOKUP($D17,Curves!$A$2:$H$1700,8)*$B17</f>
        <v>#N/A</v>
      </c>
      <c r="K17" s="51" t="e">
        <f aca="false">($E17+$I17)*$J$5+$J$4</f>
        <v>#N/A</v>
      </c>
      <c r="L17" s="377" t="e">
        <f aca="false">VLOOKUP($D17,Curves!$N$2:$T$2600,2)*$B17</f>
        <v>#N/A</v>
      </c>
      <c r="M17" s="241" t="e">
        <f aca="false">VLOOKUP($D17,Curves!$N$2:$T$2600,3)*$B17</f>
        <v>#N/A</v>
      </c>
      <c r="N17" s="378" t="e">
        <f aca="false">IF($K17&lt;$L17,1,0)</f>
        <v>#N/A</v>
      </c>
      <c r="O17" s="379" t="e">
        <f aca="false">IF($K17&lt;$M17,1,0)</f>
        <v>#N/A</v>
      </c>
      <c r="P17" s="375" t="e">
        <f aca="false">($E17+J17)*$J$5+$J$4</f>
        <v>#N/A</v>
      </c>
      <c r="Q17" s="377" t="e">
        <f aca="false">VLOOKUP($D17,Curves!$N$2:$T$2600,4)*$B17</f>
        <v>#N/A</v>
      </c>
      <c r="R17" s="241" t="e">
        <f aca="false">VLOOKUP($D17,Curves!$N$2:$T$2600,5)*$B17</f>
        <v>#N/A</v>
      </c>
      <c r="S17" s="378" t="e">
        <f aca="false">IF($P17&lt;$Q17,1,0)</f>
        <v>#N/A</v>
      </c>
      <c r="T17" s="379" t="e">
        <f aca="false">IF($P17&lt;$R17,1,0)</f>
        <v>#N/A</v>
      </c>
      <c r="U17" s="380" t="e">
        <f aca="false">($E17+G17)*$J$5+$J$4</f>
        <v>#N/A</v>
      </c>
      <c r="V17" s="380" t="e">
        <f aca="false">($E17+H17)*$J$5+$J$4</f>
        <v>#N/A</v>
      </c>
      <c r="W17" s="380" t="e">
        <f aca="false">($E17+I17)*$J$5+$J$4</f>
        <v>#N/A</v>
      </c>
      <c r="X17" s="269" t="e">
        <f aca="false">VLOOKUP($D17,[5]CurveFetch!$D$8:$S$13000,16,0)*$B17</f>
        <v>#N/A</v>
      </c>
      <c r="Y17" s="241" t="e">
        <f aca="false">VLOOKUP($D17,Curves!$N$2:$T$2600,7)*$B17</f>
        <v>#N/A</v>
      </c>
      <c r="Z17" s="381" t="e">
        <f aca="false">IF($U17&lt;$X17,1,0)</f>
        <v>#N/A</v>
      </c>
      <c r="AA17" s="378" t="e">
        <f aca="false">IF($U17&lt;$Y17,1,0)</f>
        <v>#N/A</v>
      </c>
      <c r="AB17" s="378" t="e">
        <f aca="false">IF($V17&lt;$X17,1,0)</f>
        <v>#N/A</v>
      </c>
      <c r="AC17" s="378" t="e">
        <f aca="false">IF($V17&lt;$X17,1,0)</f>
        <v>#N/A</v>
      </c>
      <c r="AD17" s="378" t="e">
        <f aca="false">IF($W17&lt;$X17,1,0)</f>
        <v>#N/A</v>
      </c>
      <c r="AE17" s="379" t="e">
        <f aca="false">IF($W17&lt;$Y17,1,0)</f>
        <v>#N/A</v>
      </c>
      <c r="AF17" s="70" t="e">
        <f aca="false">$AF$7*$J$2*$J$5*$N17</f>
        <v>#N/A</v>
      </c>
      <c r="AG17" s="70" t="e">
        <f aca="false">$AF$7*$J$2*$J$5*$O17</f>
        <v>#N/A</v>
      </c>
      <c r="AH17" s="378"/>
      <c r="AI17" s="378"/>
      <c r="AJ17" s="70" t="e">
        <f aca="false">$AJ$7*$J$2*$J$5*$N17</f>
        <v>#N/A</v>
      </c>
      <c r="AK17" s="70" t="e">
        <f aca="false">$AJ$7*$J$2*$J$5*$O17</f>
        <v>#N/A</v>
      </c>
      <c r="AV17" s="131" t="e">
        <f aca="false">SUM(AF17:AG17,AL17:AM17,AP17:AQ17)</f>
        <v>#N/A</v>
      </c>
      <c r="AW17" s="158" t="e">
        <f aca="false">SUM(AF17:AM17,AP17:AU17)</f>
        <v>#N/A</v>
      </c>
      <c r="AX17" s="131" t="e">
        <f aca="false">SUM(AF17:AU17)</f>
        <v>#N/A</v>
      </c>
      <c r="AY17" s="70" t="e">
        <f aca="false">$AY$7*$J$2*$J$5*$S17</f>
        <v>#N/A</v>
      </c>
      <c r="AZ17" s="70" t="e">
        <f aca="false">$AY$7*$J$3*$J$5*$T17</f>
        <v>#N/A</v>
      </c>
      <c r="BA17" s="70" t="e">
        <f aca="false">$BA$7*$J$2*$J$5*$S17</f>
        <v>#N/A</v>
      </c>
      <c r="BB17" s="70" t="e">
        <f aca="false">$BA$7*$J$3*$J$5*$T17</f>
        <v>#N/A</v>
      </c>
      <c r="BC17" s="70" t="e">
        <f aca="false">$BC$7*$J$2*$J$5*$S17</f>
        <v>#N/A</v>
      </c>
      <c r="BD17" s="70" t="e">
        <f aca="false">$BC$7*$J$3*$J$5*$T17</f>
        <v>#N/A</v>
      </c>
      <c r="BE17" s="70" t="e">
        <f aca="false">$BE$7*$J$2*$J$5*$S17</f>
        <v>#N/A</v>
      </c>
      <c r="BF17" s="70" t="e">
        <f aca="false">$BE$7*$J$3*$J$5*$T17</f>
        <v>#N/A</v>
      </c>
      <c r="BG17" s="70"/>
      <c r="BH17" s="70"/>
      <c r="BW17" s="382" t="e">
        <f aca="false">SUM(AY17:BF17,BI17:BL17)</f>
        <v>#N/A</v>
      </c>
      <c r="BX17" s="383" t="e">
        <f aca="false">SUM(AY17:BF17,BI17:BL17,BS17:BV17)</f>
        <v>#N/A</v>
      </c>
      <c r="BY17" s="25" t="e">
        <f aca="false">SUM(AY17:BV17)</f>
        <v>#N/A</v>
      </c>
      <c r="BZ17" s="70" t="e">
        <f aca="false">$BZ$7*$J$2*$J$5*$N17</f>
        <v>#N/A</v>
      </c>
      <c r="CA17" s="70" t="e">
        <f aca="false">$BZ$7*$J$3*$J$5*$O17</f>
        <v>#N/A</v>
      </c>
      <c r="CF17" s="131" t="e">
        <f aca="false">SUM(BZ17:CA17)</f>
        <v>#N/A</v>
      </c>
      <c r="CG17" s="383" t="e">
        <f aca="false">SUM(BZ17:CC17)</f>
        <v>#N/A</v>
      </c>
      <c r="CH17" s="131" t="e">
        <f aca="false">SUM(BZ17:CE17)</f>
        <v>#N/A</v>
      </c>
      <c r="CI17" s="70" t="e">
        <f aca="false">$CI$7*$J$2*$J$5*$AB17</f>
        <v>#N/A</v>
      </c>
      <c r="CJ17" s="70" t="e">
        <f aca="false">$CI$7*$J$3*$J$5*$AC17</f>
        <v>#N/A</v>
      </c>
      <c r="CK17" s="70" t="e">
        <f aca="false">$CK$7*$J$2*$J$5*$AB17</f>
        <v>#N/A</v>
      </c>
      <c r="CL17" s="70" t="e">
        <f aca="false">$CK$7*$J$3*$J$5*$AC17</f>
        <v>#N/A</v>
      </c>
      <c r="CM17" s="70" t="e">
        <f aca="false">$CM$7*$J$2*$J$5*$AB17</f>
        <v>#N/A</v>
      </c>
      <c r="CN17" s="70" t="e">
        <f aca="false">$CM$7*$J$3*$J$5*$AC17</f>
        <v>#N/A</v>
      </c>
      <c r="CO17" s="70" t="e">
        <f aca="false">$CO$7*$J$2*$J$5*$AB17</f>
        <v>#N/A</v>
      </c>
      <c r="CP17" s="70" t="e">
        <f aca="false">$CO$7*$J$3*$J$5*$AC17</f>
        <v>#N/A</v>
      </c>
      <c r="CQ17" s="70"/>
      <c r="CR17" s="70"/>
      <c r="CS17" s="70"/>
      <c r="CT17" s="70"/>
      <c r="CU17" s="70"/>
      <c r="CV17" s="70"/>
      <c r="DS17" s="131" t="e">
        <f aca="false">SUM(CI17:CR17,CW17:CX17,DG17:DH17)</f>
        <v>#N/A</v>
      </c>
      <c r="DT17" s="25" t="e">
        <f aca="false">SUM(CI17:CZ17,DC17:DL17)</f>
        <v>#N/A</v>
      </c>
      <c r="DU17" s="131" t="e">
        <f aca="false">SUM(CI17:DR17)</f>
        <v>#N/A</v>
      </c>
      <c r="EN17" s="131" t="n">
        <f aca="false">SUM(EB17:EC17)</f>
        <v>0</v>
      </c>
      <c r="EO17" s="25" t="n">
        <f aca="false">SUM(EB17:EE17,EJ17:EM17)</f>
        <v>0</v>
      </c>
      <c r="EP17" s="25" t="n">
        <f aca="false">SUM(DZ17:EM17)</f>
        <v>0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3" t="e">
        <f aca="false">(1+($A18/2))^(-2*($D18-$A$1)/365.25)</f>
        <v>#N/A</v>
      </c>
      <c r="C18" s="83" t="n">
        <f aca="false">D19-D18</f>
        <v>30</v>
      </c>
      <c r="D18" s="374" t="n">
        <v>37196</v>
      </c>
      <c r="E18" s="375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76" t="e">
        <f aca="false">VLOOKUP($D18,Curves!$A$2:$H$1700,8)*$B18</f>
        <v>#N/A</v>
      </c>
      <c r="K18" s="51" t="e">
        <f aca="false">($E18+$I18)*$J$5+$J$4</f>
        <v>#N/A</v>
      </c>
      <c r="L18" s="377" t="e">
        <f aca="false">VLOOKUP($D18,Curves!$N$2:$T$2600,2)*$B18</f>
        <v>#N/A</v>
      </c>
      <c r="M18" s="241" t="e">
        <f aca="false">VLOOKUP($D18,Curves!$N$2:$T$2600,3)*$B18</f>
        <v>#N/A</v>
      </c>
      <c r="N18" s="378" t="e">
        <f aca="false">IF($K18&lt;$L18,1,0)</f>
        <v>#N/A</v>
      </c>
      <c r="O18" s="379" t="e">
        <f aca="false">IF($K18&lt;$M18,1,0)</f>
        <v>#N/A</v>
      </c>
      <c r="P18" s="375" t="e">
        <f aca="false">($E18+J18)*$J$5+$J$4</f>
        <v>#N/A</v>
      </c>
      <c r="Q18" s="377" t="e">
        <f aca="false">VLOOKUP($D18,Curves!$N$2:$T$2600,4)*$B18</f>
        <v>#N/A</v>
      </c>
      <c r="R18" s="241" t="e">
        <f aca="false">VLOOKUP($D18,Curves!$N$2:$T$2600,5)*$B18</f>
        <v>#N/A</v>
      </c>
      <c r="S18" s="378" t="e">
        <f aca="false">IF($P18&lt;$Q18,1,0)</f>
        <v>#N/A</v>
      </c>
      <c r="T18" s="379" t="e">
        <f aca="false">IF($P18&lt;$R18,1,0)</f>
        <v>#N/A</v>
      </c>
      <c r="U18" s="380" t="e">
        <f aca="false">($E18+G18)*$J$5+$J$4</f>
        <v>#N/A</v>
      </c>
      <c r="V18" s="380" t="e">
        <f aca="false">($E18+H18)*$J$5+$J$4</f>
        <v>#N/A</v>
      </c>
      <c r="W18" s="380" t="e">
        <f aca="false">($E18+I18)*$J$5+$J$4</f>
        <v>#N/A</v>
      </c>
      <c r="X18" s="269" t="e">
        <f aca="false">VLOOKUP($D18,[5]CurveFetch!$D$8:$S$13000,16,0)*$B18</f>
        <v>#N/A</v>
      </c>
      <c r="Y18" s="241" t="e">
        <f aca="false">VLOOKUP($D18,Curves!$N$2:$T$2600,7)*$B18</f>
        <v>#N/A</v>
      </c>
      <c r="Z18" s="381" t="e">
        <f aca="false">IF($U18&lt;$X18,1,0)</f>
        <v>#N/A</v>
      </c>
      <c r="AA18" s="378" t="e">
        <f aca="false">IF($U18&lt;$Y18,1,0)</f>
        <v>#N/A</v>
      </c>
      <c r="AB18" s="378" t="e">
        <f aca="false">IF($V18&lt;$X18,1,0)</f>
        <v>#N/A</v>
      </c>
      <c r="AC18" s="378" t="e">
        <f aca="false">IF($V18&lt;$X18,1,0)</f>
        <v>#N/A</v>
      </c>
      <c r="AD18" s="378" t="e">
        <f aca="false">IF($W18&lt;$X18,1,0)</f>
        <v>#N/A</v>
      </c>
      <c r="AE18" s="379" t="e">
        <f aca="false">IF($W18&lt;$Y18,1,0)</f>
        <v>#N/A</v>
      </c>
      <c r="AF18" s="70" t="e">
        <f aca="false">$AF$7*$J$2*$J$5*$N18</f>
        <v>#N/A</v>
      </c>
      <c r="AG18" s="70" t="e">
        <f aca="false">$AF$7*$J$2*$J$5*$O18</f>
        <v>#N/A</v>
      </c>
      <c r="AH18" s="378"/>
      <c r="AI18" s="378"/>
      <c r="AJ18" s="70" t="e">
        <f aca="false">$AJ$7*$J$2*$J$5*$N18</f>
        <v>#N/A</v>
      </c>
      <c r="AK18" s="70" t="e">
        <f aca="false">$AJ$7*$J$2*$J$5*$O18</f>
        <v>#N/A</v>
      </c>
      <c r="AV18" s="131" t="e">
        <f aca="false">SUM(AF18:AG18,AL18:AM18,AP18:AQ18)</f>
        <v>#N/A</v>
      </c>
      <c r="AW18" s="158" t="e">
        <f aca="false">SUM(AF18:AM18,AP18:AU18)</f>
        <v>#N/A</v>
      </c>
      <c r="AX18" s="131" t="e">
        <f aca="false">SUM(AF18:AU18)</f>
        <v>#N/A</v>
      </c>
      <c r="AY18" s="70" t="e">
        <f aca="false">$AY$7*$J$2*$J$5*$S18</f>
        <v>#N/A</v>
      </c>
      <c r="AZ18" s="70" t="e">
        <f aca="false">$AY$7*$J$3*$J$5*$T18</f>
        <v>#N/A</v>
      </c>
      <c r="BA18" s="70" t="e">
        <f aca="false">$BA$7*$J$2*$J$5*$S18</f>
        <v>#N/A</v>
      </c>
      <c r="BB18" s="70" t="e">
        <f aca="false">$BA$7*$J$3*$J$5*$T18</f>
        <v>#N/A</v>
      </c>
      <c r="BC18" s="70" t="e">
        <f aca="false">$BC$7*$J$2*$J$5*$S18</f>
        <v>#N/A</v>
      </c>
      <c r="BD18" s="70" t="e">
        <f aca="false">$BC$7*$J$3*$J$5*$T18</f>
        <v>#N/A</v>
      </c>
      <c r="BE18" s="70" t="e">
        <f aca="false">$BE$7*$J$2*$J$5*$S18</f>
        <v>#N/A</v>
      </c>
      <c r="BF18" s="70" t="e">
        <f aca="false">$BE$7*$J$3*$J$5*$T18</f>
        <v>#N/A</v>
      </c>
      <c r="BG18" s="70"/>
      <c r="BH18" s="70"/>
      <c r="BW18" s="382" t="e">
        <f aca="false">SUM(AY18:BF18,BI18:BL18)</f>
        <v>#N/A</v>
      </c>
      <c r="BX18" s="383" t="e">
        <f aca="false">SUM(AY18:BF18,BI18:BL18,BS18:BV18)</f>
        <v>#N/A</v>
      </c>
      <c r="BY18" s="25" t="e">
        <f aca="false">SUM(AY18:BV18)</f>
        <v>#N/A</v>
      </c>
      <c r="BZ18" s="70" t="e">
        <f aca="false">$BZ$7*$J$2*$J$5*$N18</f>
        <v>#N/A</v>
      </c>
      <c r="CA18" s="70" t="e">
        <f aca="false">$BZ$7*$J$3*$J$5*$O18</f>
        <v>#N/A</v>
      </c>
      <c r="CF18" s="131" t="e">
        <f aca="false">SUM(BZ18:CA18)</f>
        <v>#N/A</v>
      </c>
      <c r="CG18" s="383" t="e">
        <f aca="false">SUM(BZ18:CC18)</f>
        <v>#N/A</v>
      </c>
      <c r="CH18" s="131" t="e">
        <f aca="false">SUM(BZ18:CE18)</f>
        <v>#N/A</v>
      </c>
      <c r="CI18" s="70" t="e">
        <f aca="false">$CI$7*$J$2*$J$5*$AB18</f>
        <v>#N/A</v>
      </c>
      <c r="CJ18" s="70" t="e">
        <f aca="false">$CI$7*$J$3*$J$5*$AC18</f>
        <v>#N/A</v>
      </c>
      <c r="CK18" s="70" t="e">
        <f aca="false">$CK$7*$J$2*$J$5*$AB18</f>
        <v>#N/A</v>
      </c>
      <c r="CL18" s="70" t="e">
        <f aca="false">$CK$7*$J$3*$J$5*$AC18</f>
        <v>#N/A</v>
      </c>
      <c r="CM18" s="70" t="e">
        <f aca="false">$CM$7*$J$2*$J$5*$AB18</f>
        <v>#N/A</v>
      </c>
      <c r="CN18" s="70" t="e">
        <f aca="false">$CM$7*$J$3*$J$5*$AC18</f>
        <v>#N/A</v>
      </c>
      <c r="CO18" s="70" t="e">
        <f aca="false">$CO$7*$J$2*$J$5*$AB18</f>
        <v>#N/A</v>
      </c>
      <c r="CP18" s="70" t="e">
        <f aca="false">$CO$7*$J$3*$J$5*$AC18</f>
        <v>#N/A</v>
      </c>
      <c r="CQ18" s="70"/>
      <c r="CR18" s="70"/>
      <c r="CS18" s="70"/>
      <c r="CT18" s="70"/>
      <c r="CU18" s="70"/>
      <c r="CV18" s="70"/>
      <c r="DS18" s="131" t="e">
        <f aca="false">SUM(CI18:CR18,CW18:CX18,DG18:DH18)</f>
        <v>#N/A</v>
      </c>
      <c r="DT18" s="25" t="e">
        <f aca="false">SUM(CI18:CZ18,DC18:DL18)</f>
        <v>#N/A</v>
      </c>
      <c r="DU18" s="131" t="e">
        <f aca="false">SUM(CI18:DR18)</f>
        <v>#N/A</v>
      </c>
      <c r="EN18" s="131" t="n">
        <f aca="false">SUM(EB18:EC18)</f>
        <v>0</v>
      </c>
      <c r="EO18" s="25" t="n">
        <f aca="false">SUM(EB18:EE18,EJ18:EM18)</f>
        <v>0</v>
      </c>
      <c r="EP18" s="25" t="n">
        <f aca="false">SUM(DZ18:EM18)</f>
        <v>0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3" t="e">
        <f aca="false">(1+($A19/2))^(-2*($D19-$A$1)/365.25)</f>
        <v>#N/A</v>
      </c>
      <c r="C19" s="83" t="n">
        <f aca="false">D20-D19</f>
        <v>31</v>
      </c>
      <c r="D19" s="374" t="n">
        <v>37226</v>
      </c>
      <c r="E19" s="375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76" t="e">
        <f aca="false">VLOOKUP($D19,Curves!$A$2:$H$1700,8)*$B19</f>
        <v>#N/A</v>
      </c>
      <c r="K19" s="51" t="e">
        <f aca="false">($E19+$I19)*$J$5+$J$4</f>
        <v>#N/A</v>
      </c>
      <c r="L19" s="377" t="e">
        <f aca="false">VLOOKUP($D19,Curves!$N$2:$T$2600,2)*$B19</f>
        <v>#N/A</v>
      </c>
      <c r="M19" s="241" t="e">
        <f aca="false">VLOOKUP($D19,Curves!$N$2:$T$2600,3)*$B19</f>
        <v>#N/A</v>
      </c>
      <c r="N19" s="378" t="e">
        <f aca="false">IF($K19&lt;$L19,1,0)</f>
        <v>#N/A</v>
      </c>
      <c r="O19" s="379" t="e">
        <f aca="false">IF($K19&lt;$M19,1,0)</f>
        <v>#N/A</v>
      </c>
      <c r="P19" s="375" t="e">
        <f aca="false">($E19+J19)*$J$5+$J$4</f>
        <v>#N/A</v>
      </c>
      <c r="Q19" s="377" t="e">
        <f aca="false">VLOOKUP($D19,Curves!$N$2:$T$2600,4)*$B19</f>
        <v>#N/A</v>
      </c>
      <c r="R19" s="241" t="e">
        <f aca="false">VLOOKUP($D19,Curves!$N$2:$T$2600,5)*$B19</f>
        <v>#N/A</v>
      </c>
      <c r="S19" s="378" t="e">
        <f aca="false">IF($P19&lt;$Q19,1,0)</f>
        <v>#N/A</v>
      </c>
      <c r="T19" s="379" t="e">
        <f aca="false">IF($P19&lt;$R19,1,0)</f>
        <v>#N/A</v>
      </c>
      <c r="U19" s="380" t="e">
        <f aca="false">($E19+G19)*$J$5+$J$4</f>
        <v>#N/A</v>
      </c>
      <c r="V19" s="380" t="e">
        <f aca="false">($E19+H19)*$J$5+$J$4</f>
        <v>#N/A</v>
      </c>
      <c r="W19" s="380" t="e">
        <f aca="false">($E19+I19)*$J$5+$J$4</f>
        <v>#N/A</v>
      </c>
      <c r="X19" s="269" t="e">
        <f aca="false">VLOOKUP($D19,[5]CurveFetch!$D$8:$S$13000,16,0)*$B19</f>
        <v>#N/A</v>
      </c>
      <c r="Y19" s="241" t="e">
        <f aca="false">VLOOKUP($D19,Curves!$N$2:$T$2600,7)*$B19</f>
        <v>#N/A</v>
      </c>
      <c r="Z19" s="381" t="e">
        <f aca="false">IF($U19&lt;$X19,1,0)</f>
        <v>#N/A</v>
      </c>
      <c r="AA19" s="378" t="e">
        <f aca="false">IF($U19&lt;$Y19,1,0)</f>
        <v>#N/A</v>
      </c>
      <c r="AB19" s="378" t="e">
        <f aca="false">IF($V19&lt;$X19,1,0)</f>
        <v>#N/A</v>
      </c>
      <c r="AC19" s="378" t="e">
        <f aca="false">IF($V19&lt;$X19,1,0)</f>
        <v>#N/A</v>
      </c>
      <c r="AD19" s="378" t="e">
        <f aca="false">IF($W19&lt;$X19,1,0)</f>
        <v>#N/A</v>
      </c>
      <c r="AE19" s="379" t="e">
        <f aca="false">IF($W19&lt;$Y19,1,0)</f>
        <v>#N/A</v>
      </c>
      <c r="AF19" s="70" t="e">
        <f aca="false">$AF$7*$J$2*$J$5*$N19</f>
        <v>#N/A</v>
      </c>
      <c r="AG19" s="70" t="e">
        <f aca="false">$AF$7*$J$2*$J$5*$O19</f>
        <v>#N/A</v>
      </c>
      <c r="AH19" s="70" t="e">
        <f aca="false">$AH$7*$J$2*$J$5*$N19</f>
        <v>#N/A</v>
      </c>
      <c r="AI19" s="70" t="e">
        <f aca="false">$AH$7*$J$2*$J$5*$O19</f>
        <v>#N/A</v>
      </c>
      <c r="AJ19" s="70" t="e">
        <f aca="false">$AJ$7*$J$2*$J$5*$N19</f>
        <v>#N/A</v>
      </c>
      <c r="AK19" s="70" t="e">
        <f aca="false">$AJ$7*$J$2*$J$5*$O19</f>
        <v>#N/A</v>
      </c>
      <c r="AV19" s="131" t="e">
        <f aca="false">SUM(AF19:AG19,AL19:AM19,AP19:AQ19)</f>
        <v>#N/A</v>
      </c>
      <c r="AW19" s="158" t="e">
        <f aca="false">SUM(AF19:AM19,AP19:AU19)</f>
        <v>#N/A</v>
      </c>
      <c r="AX19" s="131" t="e">
        <f aca="false">SUM(AF19:AU19)</f>
        <v>#N/A</v>
      </c>
      <c r="AY19" s="70" t="e">
        <f aca="false">$AY$7*$J$2*$J$5*$S19</f>
        <v>#N/A</v>
      </c>
      <c r="AZ19" s="70" t="e">
        <f aca="false">$AY$7*$J$3*$J$5*$T19</f>
        <v>#N/A</v>
      </c>
      <c r="BA19" s="70" t="e">
        <f aca="false">$BA$7*$J$2*$J$5*$S19</f>
        <v>#N/A</v>
      </c>
      <c r="BB19" s="70" t="e">
        <f aca="false">$BA$7*$J$3*$J$5*$T19</f>
        <v>#N/A</v>
      </c>
      <c r="BC19" s="70" t="e">
        <f aca="false">$BC$7*$J$2*$J$5*$S19</f>
        <v>#N/A</v>
      </c>
      <c r="BD19" s="70" t="e">
        <f aca="false">$BC$7*$J$3*$J$5*$T19</f>
        <v>#N/A</v>
      </c>
      <c r="BE19" s="70" t="e">
        <f aca="false">$BE$7*$J$2*$J$5*$S19</f>
        <v>#N/A</v>
      </c>
      <c r="BF19" s="70" t="e">
        <f aca="false">$BE$7*$J$3*$J$5*$T19</f>
        <v>#N/A</v>
      </c>
      <c r="BG19" s="70" t="e">
        <f aca="false">$BG$7*$J$2*$J$5*$S19</f>
        <v>#N/A</v>
      </c>
      <c r="BH19" s="70" t="e">
        <f aca="false">$BG$7*$J$3*$J$5*$T19</f>
        <v>#N/A</v>
      </c>
      <c r="BW19" s="382" t="e">
        <f aca="false">SUM(AY19:BF19,BI19:BL19)</f>
        <v>#N/A</v>
      </c>
      <c r="BX19" s="383" t="e">
        <f aca="false">SUM(AY19:BF19,BI19:BL19,BS19:BV19)</f>
        <v>#N/A</v>
      </c>
      <c r="BY19" s="25" t="e">
        <f aca="false">SUM(AY19:BV19)</f>
        <v>#N/A</v>
      </c>
      <c r="BZ19" s="70" t="e">
        <f aca="false">$BZ$7*$J$2*$J$5*$N19</f>
        <v>#N/A</v>
      </c>
      <c r="CA19" s="70" t="e">
        <f aca="false">$BZ$7*$J$3*$J$5*$O19</f>
        <v>#N/A</v>
      </c>
      <c r="CF19" s="131" t="e">
        <f aca="false">SUM(BZ19:CA19)</f>
        <v>#N/A</v>
      </c>
      <c r="CG19" s="383" t="e">
        <f aca="false">SUM(BZ19:CC19)</f>
        <v>#N/A</v>
      </c>
      <c r="CH19" s="131" t="e">
        <f aca="false">SUM(BZ19:CE19)</f>
        <v>#N/A</v>
      </c>
      <c r="CI19" s="70" t="e">
        <f aca="false">$CI$7*$J$2*$J$5*$AB19</f>
        <v>#N/A</v>
      </c>
      <c r="CJ19" s="70" t="e">
        <f aca="false">$CI$7*$J$3*$J$5*$AC19</f>
        <v>#N/A</v>
      </c>
      <c r="CK19" s="70" t="e">
        <f aca="false">$CK$7*$J$2*$J$5*$AB19</f>
        <v>#N/A</v>
      </c>
      <c r="CL19" s="70" t="e">
        <f aca="false">$CK$7*$J$3*$J$5*$AC19</f>
        <v>#N/A</v>
      </c>
      <c r="CM19" s="70" t="e">
        <f aca="false">$CM$7*$J$2*$J$5*$AB19</f>
        <v>#N/A</v>
      </c>
      <c r="CN19" s="70" t="e">
        <f aca="false">$CM$7*$J$3*$J$5*$AC19</f>
        <v>#N/A</v>
      </c>
      <c r="CO19" s="70" t="e">
        <f aca="false">$CO$7*$J$2*$J$5*$AB19</f>
        <v>#N/A</v>
      </c>
      <c r="CP19" s="70" t="e">
        <f aca="false">$CO$7*$J$3*$J$5*$AC19</f>
        <v>#N/A</v>
      </c>
      <c r="CQ19" s="70" t="e">
        <f aca="false">$CQ$7*$J$2*$J$5*$AB19</f>
        <v>#N/A</v>
      </c>
      <c r="CR19" s="70" t="e">
        <f aca="false">$CQ$7*$J$3*$J$5*$AC19</f>
        <v>#N/A</v>
      </c>
      <c r="CS19" s="70" t="e">
        <f aca="false">$CS$7*$J$2*$J$5*$AB19</f>
        <v>#N/A</v>
      </c>
      <c r="CT19" s="70" t="e">
        <f aca="false">$CS$7*$J$3*$J$5*$AC19</f>
        <v>#N/A</v>
      </c>
      <c r="CU19" s="70"/>
      <c r="CV19" s="70"/>
      <c r="DE19" s="70" t="e">
        <f aca="false">$DE$7*$J$2*$J$5*$AB19</f>
        <v>#N/A</v>
      </c>
      <c r="DF19" s="70" t="e">
        <f aca="false">$DE$7*$J$3*$J$5*$AC19</f>
        <v>#N/A</v>
      </c>
      <c r="DG19" s="70"/>
      <c r="DH19" s="70"/>
      <c r="DS19" s="131" t="e">
        <f aca="false">SUM(CI19:CR19,CW19:CX19,DG19:DH19)</f>
        <v>#N/A</v>
      </c>
      <c r="DT19" s="25" t="e">
        <f aca="false">SUM(CI19:CZ19,DC19:DL19)</f>
        <v>#N/A</v>
      </c>
      <c r="DU19" s="131" t="e">
        <f aca="false">SUM(CI19:DR19)</f>
        <v>#N/A</v>
      </c>
      <c r="DZ19" s="70" t="e">
        <f aca="false">$DZ$7*$J$2*$J$5*$AB19</f>
        <v>#N/A</v>
      </c>
      <c r="EA19" s="70" t="e">
        <f aca="false">$DZ$7*$J$3*$J$5*$AC19</f>
        <v>#N/A</v>
      </c>
      <c r="EN19" s="131" t="n">
        <f aca="false">SUM(EB19:EC19)</f>
        <v>0</v>
      </c>
      <c r="EO19" s="25" t="n">
        <f aca="false">SUM(EB19:EE19,EJ19:EM19)</f>
        <v>0</v>
      </c>
      <c r="EP19" s="25" t="e">
        <f aca="false">SUM(DZ19:EM19)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3" t="e">
        <f aca="false">(1+($A20/2))^(-2*($D20-$A$1)/365.25)</f>
        <v>#N/A</v>
      </c>
      <c r="C20" s="83" t="n">
        <f aca="false">D21-D20</f>
        <v>31</v>
      </c>
      <c r="D20" s="374" t="n">
        <v>37257</v>
      </c>
      <c r="E20" s="375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76" t="e">
        <f aca="false">VLOOKUP($D20,Curves!$A$2:$H$1700,8)*$B20</f>
        <v>#N/A</v>
      </c>
      <c r="K20" s="51" t="e">
        <f aca="false">($E20+$I20)*$J$5+$J$4</f>
        <v>#N/A</v>
      </c>
      <c r="L20" s="377" t="e">
        <f aca="false">VLOOKUP($D20,Curves!$N$2:$T$2600,2)*$B20</f>
        <v>#N/A</v>
      </c>
      <c r="M20" s="241" t="e">
        <f aca="false">VLOOKUP($D20,Curves!$N$2:$T$2600,3)*$B20</f>
        <v>#N/A</v>
      </c>
      <c r="N20" s="378" t="e">
        <f aca="false">IF($K20&lt;$L20,1,0)</f>
        <v>#N/A</v>
      </c>
      <c r="O20" s="379" t="e">
        <f aca="false">IF($K20&lt;$M20,1,0)</f>
        <v>#N/A</v>
      </c>
      <c r="P20" s="375" t="e">
        <f aca="false">($E20+J20)*$J$5+$J$4</f>
        <v>#N/A</v>
      </c>
      <c r="Q20" s="377" t="e">
        <f aca="false">VLOOKUP($D20,Curves!$N$2:$T$2600,4)*$B20</f>
        <v>#N/A</v>
      </c>
      <c r="R20" s="241" t="e">
        <f aca="false">VLOOKUP($D20,Curves!$N$2:$T$2600,5)*$B20</f>
        <v>#N/A</v>
      </c>
      <c r="S20" s="378" t="e">
        <f aca="false">IF($P20&lt;$Q20,1,0)</f>
        <v>#N/A</v>
      </c>
      <c r="T20" s="379" t="e">
        <f aca="false">IF($P20&lt;$R20,1,0)</f>
        <v>#N/A</v>
      </c>
      <c r="U20" s="380" t="e">
        <f aca="false">($E20+G20)*$J$5+$J$4</f>
        <v>#N/A</v>
      </c>
      <c r="V20" s="380" t="e">
        <f aca="false">($E20+H20)*$J$5+$J$4</f>
        <v>#N/A</v>
      </c>
      <c r="W20" s="380" t="e">
        <f aca="false">($E20+I20)*$J$5+$J$4</f>
        <v>#N/A</v>
      </c>
      <c r="X20" s="269" t="e">
        <f aca="false">VLOOKUP($D20,[5]CurveFetch!$D$8:$S$13000,16,0)*$B20</f>
        <v>#N/A</v>
      </c>
      <c r="Y20" s="241" t="e">
        <f aca="false">VLOOKUP($D20,Curves!$N$2:$T$2600,7)*$B20</f>
        <v>#N/A</v>
      </c>
      <c r="Z20" s="381" t="e">
        <f aca="false">IF($U20&lt;$X20,1,0)</f>
        <v>#N/A</v>
      </c>
      <c r="AA20" s="378" t="e">
        <f aca="false">IF($U20&lt;$Y20,1,0)</f>
        <v>#N/A</v>
      </c>
      <c r="AB20" s="378" t="e">
        <f aca="false">IF($V20&lt;$X20,1,0)</f>
        <v>#N/A</v>
      </c>
      <c r="AC20" s="378" t="e">
        <f aca="false">IF($V20&lt;$X20,1,0)</f>
        <v>#N/A</v>
      </c>
      <c r="AD20" s="378" t="e">
        <f aca="false">IF($W20&lt;$X20,1,0)</f>
        <v>#N/A</v>
      </c>
      <c r="AE20" s="379" t="e">
        <f aca="false">IF($W20&lt;$Y20,1,0)</f>
        <v>#N/A</v>
      </c>
      <c r="AF20" s="70" t="e">
        <f aca="false">$AF$7*$J$2*$J$5*$N20</f>
        <v>#N/A</v>
      </c>
      <c r="AG20" s="70" t="e">
        <f aca="false">$AF$7*$J$2*$J$5*$O20</f>
        <v>#N/A</v>
      </c>
      <c r="AH20" s="70" t="e">
        <f aca="false">$AH$7*$J$2*$J$5*$N20</f>
        <v>#N/A</v>
      </c>
      <c r="AI20" s="70" t="e">
        <f aca="false">$AH$7*$J$2*$J$5*$O20</f>
        <v>#N/A</v>
      </c>
      <c r="AJ20" s="70" t="e">
        <f aca="false">$AJ$7*$J$2*$J$5*$N20</f>
        <v>#N/A</v>
      </c>
      <c r="AK20" s="70" t="e">
        <f aca="false">$AJ$7*$J$2*$J$5*$O20</f>
        <v>#N/A</v>
      </c>
      <c r="AV20" s="131" t="e">
        <f aca="false">SUM(AF20:AG20,AL20:AM20,AP20:AQ20)</f>
        <v>#N/A</v>
      </c>
      <c r="AW20" s="158" t="e">
        <f aca="false">SUM(AF20:AM20,AP20:AU20)</f>
        <v>#N/A</v>
      </c>
      <c r="AX20" s="131" t="e">
        <f aca="false">SUM(AF20:AU20)</f>
        <v>#N/A</v>
      </c>
      <c r="AY20" s="70" t="e">
        <f aca="false">$AY$7*$J$2*$J$5*$S20</f>
        <v>#N/A</v>
      </c>
      <c r="AZ20" s="70" t="e">
        <f aca="false">$AY$7*$J$3*$J$5*$T20</f>
        <v>#N/A</v>
      </c>
      <c r="BA20" s="70" t="e">
        <f aca="false">$BA$7*$J$2*$J$5*$S20</f>
        <v>#N/A</v>
      </c>
      <c r="BB20" s="70" t="e">
        <f aca="false">$BA$7*$J$3*$J$5*$T20</f>
        <v>#N/A</v>
      </c>
      <c r="BC20" s="70" t="e">
        <f aca="false">$BC$7*$J$2*$J$5*$S20</f>
        <v>#N/A</v>
      </c>
      <c r="BD20" s="70" t="e">
        <f aca="false">$BC$7*$J$3*$J$5*$T20</f>
        <v>#N/A</v>
      </c>
      <c r="BE20" s="70" t="e">
        <f aca="false">$BE$7*$J$2*$J$5*$S20</f>
        <v>#N/A</v>
      </c>
      <c r="BF20" s="70" t="e">
        <f aca="false">$BE$7*$J$3*$J$5*$T20</f>
        <v>#N/A</v>
      </c>
      <c r="BG20" s="70" t="e">
        <f aca="false">$BG$7*$J$2*$J$5*$S20</f>
        <v>#N/A</v>
      </c>
      <c r="BH20" s="70" t="e">
        <f aca="false">$BG$7*$J$3*$J$5*$T20</f>
        <v>#N/A</v>
      </c>
      <c r="BW20" s="382" t="e">
        <f aca="false">SUM(AY20:BF20,BI20:BL20)</f>
        <v>#N/A</v>
      </c>
      <c r="BX20" s="383" t="e">
        <f aca="false">SUM(AY20:BF20,BI20:BL20,BS20:BV20)</f>
        <v>#N/A</v>
      </c>
      <c r="BY20" s="25" t="e">
        <f aca="false">SUM(AY20:BV20)</f>
        <v>#N/A</v>
      </c>
      <c r="BZ20" s="70" t="e">
        <f aca="false">$BZ$7*$J$2*$J$5*$N20</f>
        <v>#N/A</v>
      </c>
      <c r="CA20" s="70" t="e">
        <f aca="false">$BZ$7*$J$3*$J$5*$O20</f>
        <v>#N/A</v>
      </c>
      <c r="CF20" s="131" t="e">
        <f aca="false">SUM(BZ20:CA20)</f>
        <v>#N/A</v>
      </c>
      <c r="CG20" s="383" t="e">
        <f aca="false">SUM(BZ20:CC20)</f>
        <v>#N/A</v>
      </c>
      <c r="CH20" s="131" t="e">
        <f aca="false">SUM(BZ20:CE20)</f>
        <v>#N/A</v>
      </c>
      <c r="CI20" s="70" t="e">
        <f aca="false">$CI$7*$J$2*$J$5*$AB20</f>
        <v>#N/A</v>
      </c>
      <c r="CJ20" s="70" t="e">
        <f aca="false">$CI$7*$J$3*$J$5*$AC20</f>
        <v>#N/A</v>
      </c>
      <c r="CK20" s="70" t="e">
        <f aca="false">$CK$7*$J$2*$J$5*$AB20</f>
        <v>#N/A</v>
      </c>
      <c r="CL20" s="70" t="e">
        <f aca="false">$CK$7*$J$3*$J$5*$AC20</f>
        <v>#N/A</v>
      </c>
      <c r="CM20" s="70" t="e">
        <f aca="false">$CM$7*$J$2*$J$5*$AB20</f>
        <v>#N/A</v>
      </c>
      <c r="CN20" s="70" t="e">
        <f aca="false">$CM$7*$J$3*$J$5*$AC20</f>
        <v>#N/A</v>
      </c>
      <c r="CO20" s="70" t="e">
        <f aca="false">$CO$7*$J$2*$J$5*$AB20</f>
        <v>#N/A</v>
      </c>
      <c r="CP20" s="70" t="e">
        <f aca="false">$CO$7*$J$3*$J$5*$AC20</f>
        <v>#N/A</v>
      </c>
      <c r="CQ20" s="70" t="e">
        <f aca="false">$CQ$7*$J$2*$J$5*$AB20</f>
        <v>#N/A</v>
      </c>
      <c r="CR20" s="70" t="e">
        <f aca="false">$CQ$7*$J$3*$J$5*$AC20</f>
        <v>#N/A</v>
      </c>
      <c r="CS20" s="70" t="e">
        <f aca="false">$CS$7*$J$2*$J$5*$AB20</f>
        <v>#N/A</v>
      </c>
      <c r="CT20" s="70" t="e">
        <f aca="false">$CS$7*$J$3*$J$5*$AC20</f>
        <v>#N/A</v>
      </c>
      <c r="CU20" s="70"/>
      <c r="CV20" s="70"/>
      <c r="DE20" s="70" t="e">
        <f aca="false">$DE$7*$J$2*$J$5*$AB20</f>
        <v>#N/A</v>
      </c>
      <c r="DF20" s="70" t="e">
        <f aca="false">$DE$7*$J$3*$J$5*$AC20</f>
        <v>#N/A</v>
      </c>
      <c r="DG20" s="70"/>
      <c r="DH20" s="70"/>
      <c r="DS20" s="131" t="e">
        <f aca="false">SUM(CI20:CR20,CW20:CX20,DG20:DH20)</f>
        <v>#N/A</v>
      </c>
      <c r="DT20" s="25" t="e">
        <f aca="false">SUM(CI20:CZ20,DC20:DL20)</f>
        <v>#N/A</v>
      </c>
      <c r="DU20" s="131" t="e">
        <f aca="false">SUM(CI20:DR20)</f>
        <v>#N/A</v>
      </c>
      <c r="DZ20" s="70" t="e">
        <f aca="false">$DZ$7*$J$2*$J$5*$AB20</f>
        <v>#N/A</v>
      </c>
      <c r="EA20" s="70" t="e">
        <f aca="false">$DZ$7*$J$3*$J$5*$AC20</f>
        <v>#N/A</v>
      </c>
      <c r="EN20" s="131" t="n">
        <f aca="false">SUM(EB20:EC20)</f>
        <v>0</v>
      </c>
      <c r="EO20" s="25" t="n">
        <f aca="false">SUM(EB20:EE20,EJ20:EM20)</f>
        <v>0</v>
      </c>
      <c r="EP20" s="25" t="e">
        <f aca="false">SUM(DZ20:EM20)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3" t="e">
        <f aca="false">(1+($A21/2))^(-2*($D21-$A$1)/365.25)</f>
        <v>#N/A</v>
      </c>
      <c r="C21" s="83" t="n">
        <f aca="false">D22-D21</f>
        <v>28</v>
      </c>
      <c r="D21" s="374" t="n">
        <v>37288</v>
      </c>
      <c r="E21" s="375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76" t="e">
        <f aca="false">VLOOKUP($D21,Curves!$A$2:$H$1700,8)*$B21</f>
        <v>#N/A</v>
      </c>
      <c r="K21" s="51" t="e">
        <f aca="false">($E21+$I21)*$J$5+$J$4</f>
        <v>#N/A</v>
      </c>
      <c r="L21" s="377" t="e">
        <f aca="false">VLOOKUP($D21,Curves!$N$2:$T$2600,2)*$B21</f>
        <v>#N/A</v>
      </c>
      <c r="M21" s="241" t="e">
        <f aca="false">VLOOKUP($D21,Curves!$N$2:$T$2600,3)*$B21</f>
        <v>#N/A</v>
      </c>
      <c r="N21" s="378" t="e">
        <f aca="false">IF($K21&lt;$L21,1,0)</f>
        <v>#N/A</v>
      </c>
      <c r="O21" s="379" t="e">
        <f aca="false">IF($K21&lt;$M21,1,0)</f>
        <v>#N/A</v>
      </c>
      <c r="P21" s="375" t="e">
        <f aca="false">($E21+J21)*$J$5+$J$4</f>
        <v>#N/A</v>
      </c>
      <c r="Q21" s="377" t="e">
        <f aca="false">VLOOKUP($D21,Curves!$N$2:$T$2600,4)*$B21</f>
        <v>#N/A</v>
      </c>
      <c r="R21" s="241" t="e">
        <f aca="false">VLOOKUP($D21,Curves!$N$2:$T$2600,5)*$B21</f>
        <v>#N/A</v>
      </c>
      <c r="S21" s="378" t="e">
        <f aca="false">IF($P21&lt;$Q21,1,0)</f>
        <v>#N/A</v>
      </c>
      <c r="T21" s="379" t="e">
        <f aca="false">IF($P21&lt;$R21,1,0)</f>
        <v>#N/A</v>
      </c>
      <c r="U21" s="380" t="e">
        <f aca="false">($E21+G21)*$J$5+$J$4</f>
        <v>#N/A</v>
      </c>
      <c r="V21" s="380" t="e">
        <f aca="false">($E21+H21)*$J$5+$J$4</f>
        <v>#N/A</v>
      </c>
      <c r="W21" s="380" t="e">
        <f aca="false">($E21+I21)*$J$5+$J$4</f>
        <v>#N/A</v>
      </c>
      <c r="X21" s="269" t="e">
        <f aca="false">VLOOKUP($D21,[5]CurveFetch!$D$8:$S$13000,16,0)*$B21</f>
        <v>#N/A</v>
      </c>
      <c r="Y21" s="241" t="e">
        <f aca="false">VLOOKUP($D21,Curves!$N$2:$T$2600,7)*$B21</f>
        <v>#N/A</v>
      </c>
      <c r="Z21" s="381" t="e">
        <f aca="false">IF($U21&lt;$X21,1,0)</f>
        <v>#N/A</v>
      </c>
      <c r="AA21" s="378" t="e">
        <f aca="false">IF($U21&lt;$Y21,1,0)</f>
        <v>#N/A</v>
      </c>
      <c r="AB21" s="378" t="e">
        <f aca="false">IF($V21&lt;$X21,1,0)</f>
        <v>#N/A</v>
      </c>
      <c r="AC21" s="378" t="e">
        <f aca="false">IF($V21&lt;$X21,1,0)</f>
        <v>#N/A</v>
      </c>
      <c r="AD21" s="378" t="e">
        <f aca="false">IF($W21&lt;$X21,1,0)</f>
        <v>#N/A</v>
      </c>
      <c r="AE21" s="379" t="e">
        <f aca="false">IF($W21&lt;$Y21,1,0)</f>
        <v>#N/A</v>
      </c>
      <c r="AF21" s="70" t="e">
        <f aca="false">$AF$7*$J$2*$J$5*$N21</f>
        <v>#N/A</v>
      </c>
      <c r="AG21" s="70" t="e">
        <f aca="false">$AF$7*$J$2*$J$5*$O21</f>
        <v>#N/A</v>
      </c>
      <c r="AH21" s="70" t="e">
        <f aca="false">$AH$7*$J$2*$J$5*$N21</f>
        <v>#N/A</v>
      </c>
      <c r="AI21" s="70" t="e">
        <f aca="false">$AH$7*$J$2*$J$5*$O21</f>
        <v>#N/A</v>
      </c>
      <c r="AJ21" s="70" t="e">
        <f aca="false">$AJ$7*$J$2*$J$5*$N21</f>
        <v>#N/A</v>
      </c>
      <c r="AK21" s="70" t="e">
        <f aca="false">$AJ$7*$J$2*$J$5*$O21</f>
        <v>#N/A</v>
      </c>
      <c r="AV21" s="131" t="e">
        <f aca="false">SUM(AF21:AG21,AL21:AM21,AP21:AQ21)</f>
        <v>#N/A</v>
      </c>
      <c r="AW21" s="158" t="e">
        <f aca="false">SUM(AF21:AM21,AP21:AU21)</f>
        <v>#N/A</v>
      </c>
      <c r="AX21" s="131" t="e">
        <f aca="false">SUM(AF21:AU21)</f>
        <v>#N/A</v>
      </c>
      <c r="AY21" s="70" t="e">
        <f aca="false">$AY$7*$J$2*$J$5*$S21</f>
        <v>#N/A</v>
      </c>
      <c r="AZ21" s="70" t="e">
        <f aca="false">$AY$7*$J$3*$J$5*$T21</f>
        <v>#N/A</v>
      </c>
      <c r="BA21" s="70" t="e">
        <f aca="false">$BA$7*$J$2*$J$5*$S21</f>
        <v>#N/A</v>
      </c>
      <c r="BB21" s="70" t="e">
        <f aca="false">$BA$7*$J$3*$J$5*$T21</f>
        <v>#N/A</v>
      </c>
      <c r="BC21" s="70" t="e">
        <f aca="false">$BC$7*$J$2*$J$5*$S21</f>
        <v>#N/A</v>
      </c>
      <c r="BD21" s="70" t="e">
        <f aca="false">$BC$7*$J$3*$J$5*$T21</f>
        <v>#N/A</v>
      </c>
      <c r="BE21" s="70" t="e">
        <f aca="false">$BE$7*$J$2*$J$5*$S21</f>
        <v>#N/A</v>
      </c>
      <c r="BF21" s="70" t="e">
        <f aca="false">$BE$7*$J$3*$J$5*$T21</f>
        <v>#N/A</v>
      </c>
      <c r="BG21" s="70" t="e">
        <f aca="false">$BG$7*$J$2*$J$5*$S21</f>
        <v>#N/A</v>
      </c>
      <c r="BH21" s="70" t="e">
        <f aca="false">$BG$7*$J$3*$J$5*$T21</f>
        <v>#N/A</v>
      </c>
      <c r="BW21" s="382" t="e">
        <f aca="false">SUM(AY21:BF21,BI21:BL21)</f>
        <v>#N/A</v>
      </c>
      <c r="BX21" s="383" t="e">
        <f aca="false">SUM(AY21:BF21,BI21:BL21,BS21:BV21)</f>
        <v>#N/A</v>
      </c>
      <c r="BY21" s="25" t="e">
        <f aca="false">SUM(AY21:BV21)</f>
        <v>#N/A</v>
      </c>
      <c r="BZ21" s="70" t="e">
        <f aca="false">$BZ$7*$J$2*$J$5*$N21</f>
        <v>#N/A</v>
      </c>
      <c r="CA21" s="70" t="e">
        <f aca="false">$BZ$7*$J$3*$J$5*$O21</f>
        <v>#N/A</v>
      </c>
      <c r="CF21" s="131" t="e">
        <f aca="false">SUM(BZ21:CA21)</f>
        <v>#N/A</v>
      </c>
      <c r="CG21" s="383" t="e">
        <f aca="false">SUM(BZ21:CC21)</f>
        <v>#N/A</v>
      </c>
      <c r="CH21" s="131" t="e">
        <f aca="false">SUM(BZ21:CE21)</f>
        <v>#N/A</v>
      </c>
      <c r="CI21" s="70" t="e">
        <f aca="false">$CI$7*$J$2*$J$5*$AB21</f>
        <v>#N/A</v>
      </c>
      <c r="CJ21" s="70" t="e">
        <f aca="false">$CI$7*$J$3*$J$5*$AC21</f>
        <v>#N/A</v>
      </c>
      <c r="CK21" s="70" t="e">
        <f aca="false">$CK$7*$J$2*$J$5*$AB21</f>
        <v>#N/A</v>
      </c>
      <c r="CL21" s="70" t="e">
        <f aca="false">$CK$7*$J$3*$J$5*$AC21</f>
        <v>#N/A</v>
      </c>
      <c r="CM21" s="70" t="e">
        <f aca="false">$CM$7*$J$2*$J$5*$AB21</f>
        <v>#N/A</v>
      </c>
      <c r="CN21" s="70" t="e">
        <f aca="false">$CM$7*$J$3*$J$5*$AC21</f>
        <v>#N/A</v>
      </c>
      <c r="CO21" s="70" t="e">
        <f aca="false">$CO$7*$J$2*$J$5*$AB21</f>
        <v>#N/A</v>
      </c>
      <c r="CP21" s="70" t="e">
        <f aca="false">$CO$7*$J$3*$J$5*$AC21</f>
        <v>#N/A</v>
      </c>
      <c r="CQ21" s="70" t="e">
        <f aca="false">$CQ$7*$J$2*$J$5*$AB21</f>
        <v>#N/A</v>
      </c>
      <c r="CR21" s="70" t="e">
        <f aca="false">$CQ$7*$J$3*$J$5*$AC21</f>
        <v>#N/A</v>
      </c>
      <c r="CS21" s="70" t="e">
        <f aca="false">$CS$7*$J$2*$J$5*$AB21</f>
        <v>#N/A</v>
      </c>
      <c r="CT21" s="70" t="e">
        <f aca="false">$CS$7*$J$3*$J$5*$AC21</f>
        <v>#N/A</v>
      </c>
      <c r="CU21" s="70"/>
      <c r="CV21" s="70"/>
      <c r="DE21" s="70" t="e">
        <f aca="false">$DE$7*$J$2*$J$5*$AB21</f>
        <v>#N/A</v>
      </c>
      <c r="DF21" s="70" t="e">
        <f aca="false">$DE$7*$J$3*$J$5*$AC21</f>
        <v>#N/A</v>
      </c>
      <c r="DG21" s="70"/>
      <c r="DH21" s="70"/>
      <c r="DS21" s="131" t="e">
        <f aca="false">SUM(CI21:CR21,CW21:CX21,DG21:DH21)</f>
        <v>#N/A</v>
      </c>
      <c r="DT21" s="25" t="e">
        <f aca="false">SUM(CI21:CZ21,DC21:DL21)</f>
        <v>#N/A</v>
      </c>
      <c r="DU21" s="131" t="e">
        <f aca="false">SUM(CI21:DR21)</f>
        <v>#N/A</v>
      </c>
      <c r="DZ21" s="70" t="e">
        <f aca="false">$DZ$7*$J$2*$J$5*$AB21</f>
        <v>#N/A</v>
      </c>
      <c r="EA21" s="70" t="e">
        <f aca="false">$DZ$7*$J$3*$J$5*$AC21</f>
        <v>#N/A</v>
      </c>
      <c r="EN21" s="131" t="n">
        <f aca="false">SUM(EB21:EC21)</f>
        <v>0</v>
      </c>
      <c r="EO21" s="25" t="n">
        <f aca="false">SUM(EB21:EE21,EJ21:EM21)</f>
        <v>0</v>
      </c>
      <c r="EP21" s="25" t="e">
        <f aca="false">SUM(DZ21:EM21)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3" t="e">
        <f aca="false">(1+($A22/2))^(-2*($D22-$A$1)/365.25)</f>
        <v>#N/A</v>
      </c>
      <c r="C22" s="83" t="n">
        <f aca="false">D23-D22</f>
        <v>31</v>
      </c>
      <c r="D22" s="374" t="n">
        <v>37316</v>
      </c>
      <c r="E22" s="375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76" t="e">
        <f aca="false">VLOOKUP($D22,Curves!$A$2:$H$1700,8)*$B22</f>
        <v>#N/A</v>
      </c>
      <c r="K22" s="51" t="e">
        <f aca="false">($E22+$I22)*$J$5+$J$4</f>
        <v>#N/A</v>
      </c>
      <c r="L22" s="377" t="e">
        <f aca="false">VLOOKUP($D22,Curves!$N$2:$T$2600,2)*$B22</f>
        <v>#N/A</v>
      </c>
      <c r="M22" s="241" t="e">
        <f aca="false">VLOOKUP($D22,Curves!$N$2:$T$2600,3)*$B22</f>
        <v>#N/A</v>
      </c>
      <c r="N22" s="378" t="e">
        <f aca="false">IF($K22&lt;$L22,1,0)</f>
        <v>#N/A</v>
      </c>
      <c r="O22" s="379" t="e">
        <f aca="false">IF($K22&lt;$M22,1,0)</f>
        <v>#N/A</v>
      </c>
      <c r="P22" s="375" t="e">
        <f aca="false">($E22+J22)*$J$5+$J$4</f>
        <v>#N/A</v>
      </c>
      <c r="Q22" s="377" t="e">
        <f aca="false">VLOOKUP($D22,Curves!$N$2:$T$2600,4)*$B22</f>
        <v>#N/A</v>
      </c>
      <c r="R22" s="241" t="e">
        <f aca="false">VLOOKUP($D22,Curves!$N$2:$T$2600,5)*$B22</f>
        <v>#N/A</v>
      </c>
      <c r="S22" s="378" t="e">
        <f aca="false">IF($P22&lt;$Q22,1,0)</f>
        <v>#N/A</v>
      </c>
      <c r="T22" s="379" t="e">
        <f aca="false">IF($P22&lt;$R22,1,0)</f>
        <v>#N/A</v>
      </c>
      <c r="U22" s="380" t="e">
        <f aca="false">($E22+G22)*$J$5+$J$4</f>
        <v>#N/A</v>
      </c>
      <c r="V22" s="380" t="e">
        <f aca="false">($E22+H22)*$J$5+$J$4</f>
        <v>#N/A</v>
      </c>
      <c r="W22" s="380" t="e">
        <f aca="false">($E22+I22)*$J$5+$J$4</f>
        <v>#N/A</v>
      </c>
      <c r="X22" s="269" t="e">
        <f aca="false">VLOOKUP($D22,[5]CurveFetch!$D$8:$S$13000,16,0)*$B22</f>
        <v>#N/A</v>
      </c>
      <c r="Y22" s="241" t="e">
        <f aca="false">VLOOKUP($D22,Curves!$N$2:$T$2600,7)*$B22</f>
        <v>#N/A</v>
      </c>
      <c r="Z22" s="381" t="e">
        <f aca="false">IF($U22&lt;$X22,1,0)</f>
        <v>#N/A</v>
      </c>
      <c r="AA22" s="378" t="e">
        <f aca="false">IF($U22&lt;$Y22,1,0)</f>
        <v>#N/A</v>
      </c>
      <c r="AB22" s="378" t="e">
        <f aca="false">IF($V22&lt;$X22,1,0)</f>
        <v>#N/A</v>
      </c>
      <c r="AC22" s="378" t="e">
        <f aca="false">IF($V22&lt;$X22,1,0)</f>
        <v>#N/A</v>
      </c>
      <c r="AD22" s="378" t="e">
        <f aca="false">IF($W22&lt;$X22,1,0)</f>
        <v>#N/A</v>
      </c>
      <c r="AE22" s="379" t="e">
        <f aca="false">IF($W22&lt;$Y22,1,0)</f>
        <v>#N/A</v>
      </c>
      <c r="AF22" s="70" t="e">
        <f aca="false">$AF$7*$J$2*$J$5*$N22</f>
        <v>#N/A</v>
      </c>
      <c r="AG22" s="70" t="e">
        <f aca="false">$AF$7*$J$2*$J$5*$O22</f>
        <v>#N/A</v>
      </c>
      <c r="AH22" s="70" t="e">
        <f aca="false">$AH$7*$J$2*$J$5*$N22</f>
        <v>#N/A</v>
      </c>
      <c r="AI22" s="70" t="e">
        <f aca="false">$AH$7*$J$2*$J$5*$O22</f>
        <v>#N/A</v>
      </c>
      <c r="AJ22" s="70" t="e">
        <f aca="false">$AJ$7*$J$2*$J$5*$N22</f>
        <v>#N/A</v>
      </c>
      <c r="AK22" s="70" t="e">
        <f aca="false">$AJ$7*$J$2*$J$5*$O22</f>
        <v>#N/A</v>
      </c>
      <c r="AV22" s="131" t="e">
        <f aca="false">SUM(AF22:AG22,AL22:AM22,AP22:AQ22)</f>
        <v>#N/A</v>
      </c>
      <c r="AW22" s="158" t="e">
        <f aca="false">SUM(AF22:AM22,AP22:AU22)</f>
        <v>#N/A</v>
      </c>
      <c r="AX22" s="131" t="e">
        <f aca="false">SUM(AF22:AU22)</f>
        <v>#N/A</v>
      </c>
      <c r="AY22" s="70" t="e">
        <f aca="false">$AY$7*$J$2*$J$5*$S22</f>
        <v>#N/A</v>
      </c>
      <c r="AZ22" s="70" t="e">
        <f aca="false">$AY$7*$J$3*$J$5*$T22</f>
        <v>#N/A</v>
      </c>
      <c r="BA22" s="70" t="e">
        <f aca="false">$BA$7*$J$2*$J$5*$S22</f>
        <v>#N/A</v>
      </c>
      <c r="BB22" s="70" t="e">
        <f aca="false">$BA$7*$J$3*$J$5*$T22</f>
        <v>#N/A</v>
      </c>
      <c r="BC22" s="70" t="e">
        <f aca="false">$BC$7*$J$2*$J$5*$S22</f>
        <v>#N/A</v>
      </c>
      <c r="BD22" s="70" t="e">
        <f aca="false">$BC$7*$J$3*$J$5*$T22</f>
        <v>#N/A</v>
      </c>
      <c r="BE22" s="70" t="e">
        <f aca="false">$BE$7*$J$2*$J$5*$S22</f>
        <v>#N/A</v>
      </c>
      <c r="BF22" s="70" t="e">
        <f aca="false">$BE$7*$J$3*$J$5*$T22</f>
        <v>#N/A</v>
      </c>
      <c r="BG22" s="70" t="e">
        <f aca="false">$BG$7*$J$2*$J$5*$S22</f>
        <v>#N/A</v>
      </c>
      <c r="BH22" s="70" t="e">
        <f aca="false">$BG$7*$J$3*$J$5*$T22</f>
        <v>#N/A</v>
      </c>
      <c r="BW22" s="382" t="e">
        <f aca="false">SUM(AY22:BF22,BI22:BL22)</f>
        <v>#N/A</v>
      </c>
      <c r="BX22" s="383" t="e">
        <f aca="false">SUM(AY22:BF22,BI22:BL22,BS22:BV22)</f>
        <v>#N/A</v>
      </c>
      <c r="BY22" s="25" t="e">
        <f aca="false">SUM(AY22:BV22)</f>
        <v>#N/A</v>
      </c>
      <c r="BZ22" s="70" t="e">
        <f aca="false">$BZ$7*$J$2*$J$5*$N22</f>
        <v>#N/A</v>
      </c>
      <c r="CA22" s="70" t="e">
        <f aca="false">$BZ$7*$J$3*$J$5*$O22</f>
        <v>#N/A</v>
      </c>
      <c r="CF22" s="131" t="e">
        <f aca="false">SUM(BZ22:CA22)</f>
        <v>#N/A</v>
      </c>
      <c r="CG22" s="383" t="e">
        <f aca="false">SUM(BZ22:CC22)</f>
        <v>#N/A</v>
      </c>
      <c r="CH22" s="131" t="e">
        <f aca="false">SUM(BZ22:CE22)</f>
        <v>#N/A</v>
      </c>
      <c r="CI22" s="70" t="e">
        <f aca="false">$CI$7*$J$2*$J$5*$AB22</f>
        <v>#N/A</v>
      </c>
      <c r="CJ22" s="70" t="e">
        <f aca="false">$CI$7*$J$3*$J$5*$AC22</f>
        <v>#N/A</v>
      </c>
      <c r="CK22" s="70" t="e">
        <f aca="false">$CK$7*$J$2*$J$5*$AB22</f>
        <v>#N/A</v>
      </c>
      <c r="CL22" s="70" t="e">
        <f aca="false">$CK$7*$J$3*$J$5*$AC22</f>
        <v>#N/A</v>
      </c>
      <c r="CM22" s="70" t="e">
        <f aca="false">$CM$7*$J$2*$J$5*$AB22</f>
        <v>#N/A</v>
      </c>
      <c r="CN22" s="70" t="e">
        <f aca="false">$CM$7*$J$3*$J$5*$AC22</f>
        <v>#N/A</v>
      </c>
      <c r="CO22" s="70" t="e">
        <f aca="false">$CO$7*$J$2*$J$5*$AB22</f>
        <v>#N/A</v>
      </c>
      <c r="CP22" s="70" t="e">
        <f aca="false">$CO$7*$J$3*$J$5*$AC22</f>
        <v>#N/A</v>
      </c>
      <c r="CQ22" s="70" t="e">
        <f aca="false">$CQ$7*$J$2*$J$5*$AB22</f>
        <v>#N/A</v>
      </c>
      <c r="CR22" s="70" t="e">
        <f aca="false">$CQ$7*$J$3*$J$5*$AC22</f>
        <v>#N/A</v>
      </c>
      <c r="CS22" s="70" t="e">
        <f aca="false">$CS$7*$J$2*$J$5*$AB22</f>
        <v>#N/A</v>
      </c>
      <c r="CT22" s="70" t="e">
        <f aca="false">$CS$7*$J$3*$J$5*$AC22</f>
        <v>#N/A</v>
      </c>
      <c r="CU22" s="70" t="e">
        <f aca="false">$CU$7*$J$2*$J$5*$AB22</f>
        <v>#N/A</v>
      </c>
      <c r="CV22" s="70" t="e">
        <f aca="false">$CU$7*$J$3*$J$5*$AC22</f>
        <v>#N/A</v>
      </c>
      <c r="DE22" s="70" t="e">
        <f aca="false">$DE$7*$J$2*$J$5*$AB22</f>
        <v>#N/A</v>
      </c>
      <c r="DF22" s="70" t="e">
        <f aca="false">$DE$7*$J$3*$J$5*$AC22</f>
        <v>#N/A</v>
      </c>
      <c r="DG22" s="70"/>
      <c r="DH22" s="70"/>
      <c r="DS22" s="131" t="e">
        <f aca="false">SUM(CI22:CR22,CW22:CX22,DG22:DH22)</f>
        <v>#N/A</v>
      </c>
      <c r="DT22" s="25" t="e">
        <f aca="false">SUM(CI22:CZ22,DC22:DL22)</f>
        <v>#N/A</v>
      </c>
      <c r="DU22" s="131" t="e">
        <f aca="false">SUM(CI22:DR22)</f>
        <v>#N/A</v>
      </c>
      <c r="DZ22" s="70" t="e">
        <f aca="false">$DZ$7*$J$2*$J$5*$AB22</f>
        <v>#N/A</v>
      </c>
      <c r="EA22" s="70" t="e">
        <f aca="false">$DZ$7*$J$3*$J$5*$AC22</f>
        <v>#N/A</v>
      </c>
      <c r="EN22" s="131" t="n">
        <f aca="false">SUM(EB22:EC22)</f>
        <v>0</v>
      </c>
      <c r="EO22" s="25" t="n">
        <f aca="false">SUM(EB22:EE22,EJ22:EM22)</f>
        <v>0</v>
      </c>
      <c r="EP22" s="25" t="e">
        <f aca="false">SUM(DZ22:EM22)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3" t="e">
        <f aca="false">(1+($A23/2))^(-2*($D23-$A$1)/365.25)</f>
        <v>#N/A</v>
      </c>
      <c r="C23" s="83" t="n">
        <f aca="false">D24-D23</f>
        <v>30</v>
      </c>
      <c r="D23" s="374" t="n">
        <v>37347</v>
      </c>
      <c r="E23" s="375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76" t="e">
        <f aca="false">VLOOKUP($D23,Curves!$A$2:$H$1700,8)*$B23</f>
        <v>#N/A</v>
      </c>
      <c r="K23" s="51" t="e">
        <f aca="false">($E23+$I23)*$J$5+$J$4</f>
        <v>#N/A</v>
      </c>
      <c r="L23" s="377" t="e">
        <f aca="false">VLOOKUP($D23,Curves!$N$2:$T$2600,2)*$B23</f>
        <v>#N/A</v>
      </c>
      <c r="M23" s="241" t="e">
        <f aca="false">VLOOKUP($D23,Curves!$N$2:$T$2600,3)*$B23</f>
        <v>#N/A</v>
      </c>
      <c r="N23" s="378" t="e">
        <f aca="false">IF($K23&lt;$L23,1,0)</f>
        <v>#N/A</v>
      </c>
      <c r="O23" s="379" t="e">
        <f aca="false">IF($K23&lt;$M23,1,0)</f>
        <v>#N/A</v>
      </c>
      <c r="P23" s="375" t="e">
        <f aca="false">($E23+J23)*$J$5+$J$4</f>
        <v>#N/A</v>
      </c>
      <c r="Q23" s="377" t="e">
        <f aca="false">VLOOKUP($D23,Curves!$N$2:$T$2600,4)*$B23</f>
        <v>#N/A</v>
      </c>
      <c r="R23" s="241" t="e">
        <f aca="false">VLOOKUP($D23,Curves!$N$2:$T$2600,5)*$B23</f>
        <v>#N/A</v>
      </c>
      <c r="S23" s="378" t="e">
        <f aca="false">IF($P23&lt;$Q23,1,0)</f>
        <v>#N/A</v>
      </c>
      <c r="T23" s="379" t="e">
        <f aca="false">IF($P23&lt;$R23,1,0)</f>
        <v>#N/A</v>
      </c>
      <c r="U23" s="380" t="e">
        <f aca="false">($E23+G23)*$J$5+$J$4</f>
        <v>#N/A</v>
      </c>
      <c r="V23" s="380" t="e">
        <f aca="false">($E23+H23)*$J$5+$J$4</f>
        <v>#N/A</v>
      </c>
      <c r="W23" s="380" t="e">
        <f aca="false">($E23+I23)*$J$5+$J$4</f>
        <v>#N/A</v>
      </c>
      <c r="X23" s="269" t="e">
        <f aca="false">VLOOKUP($D23,[5]CurveFetch!$D$8:$S$13000,16,0)*$B23</f>
        <v>#N/A</v>
      </c>
      <c r="Y23" s="241" t="e">
        <f aca="false">VLOOKUP($D23,Curves!$N$2:$T$2600,7)*$B23</f>
        <v>#N/A</v>
      </c>
      <c r="Z23" s="381" t="e">
        <f aca="false">IF($U23&lt;$X23,1,0)</f>
        <v>#N/A</v>
      </c>
      <c r="AA23" s="378" t="e">
        <f aca="false">IF($U23&lt;$Y23,1,0)</f>
        <v>#N/A</v>
      </c>
      <c r="AB23" s="378" t="e">
        <f aca="false">IF($V23&lt;$X23,1,0)</f>
        <v>#N/A</v>
      </c>
      <c r="AC23" s="378" t="e">
        <f aca="false">IF($V23&lt;$X23,1,0)</f>
        <v>#N/A</v>
      </c>
      <c r="AD23" s="378" t="e">
        <f aca="false">IF($W23&lt;$X23,1,0)</f>
        <v>#N/A</v>
      </c>
      <c r="AE23" s="379" t="e">
        <f aca="false">IF($W23&lt;$Y23,1,0)</f>
        <v>#N/A</v>
      </c>
      <c r="AF23" s="70" t="e">
        <f aca="false">$AF$7*$J$2*$J$5*$N23</f>
        <v>#N/A</v>
      </c>
      <c r="AG23" s="70" t="e">
        <f aca="false">$AF$7*$J$2*$J$5*$O23</f>
        <v>#N/A</v>
      </c>
      <c r="AH23" s="70" t="e">
        <f aca="false">$AH$7*$J$2*$J$5*$N23</f>
        <v>#N/A</v>
      </c>
      <c r="AI23" s="70" t="e">
        <f aca="false">$AH$7*$J$2*$J$5*$O23</f>
        <v>#N/A</v>
      </c>
      <c r="AJ23" s="70" t="e">
        <f aca="false">$AJ$7*$J$2*$J$5*$N23</f>
        <v>#N/A</v>
      </c>
      <c r="AK23" s="70" t="e">
        <f aca="false">$AJ$7*$J$2*$J$5*$O23</f>
        <v>#N/A</v>
      </c>
      <c r="AV23" s="131" t="e">
        <f aca="false">SUM(AF23:AG23,AL23:AM23,AP23:AQ23)</f>
        <v>#N/A</v>
      </c>
      <c r="AW23" s="158" t="e">
        <f aca="false">SUM(AF23:AM23,AP23:AU23)</f>
        <v>#N/A</v>
      </c>
      <c r="AX23" s="131" t="e">
        <f aca="false">SUM(AF23:AU23)</f>
        <v>#N/A</v>
      </c>
      <c r="AY23" s="70" t="e">
        <f aca="false">$AY$7*$J$2*$J$5*$S23</f>
        <v>#N/A</v>
      </c>
      <c r="AZ23" s="70" t="e">
        <f aca="false">$AY$7*$J$3*$J$5*$T23</f>
        <v>#N/A</v>
      </c>
      <c r="BA23" s="70" t="e">
        <f aca="false">$BA$7*$J$2*$J$5*$S23</f>
        <v>#N/A</v>
      </c>
      <c r="BB23" s="70" t="e">
        <f aca="false">$BA$7*$J$3*$J$5*$T23</f>
        <v>#N/A</v>
      </c>
      <c r="BC23" s="70" t="e">
        <f aca="false">$BC$7*$J$2*$J$5*$S23</f>
        <v>#N/A</v>
      </c>
      <c r="BD23" s="70" t="e">
        <f aca="false">$BC$7*$J$3*$J$5*$T23</f>
        <v>#N/A</v>
      </c>
      <c r="BE23" s="70" t="e">
        <f aca="false">$BE$7*$J$2*$J$5*$S23</f>
        <v>#N/A</v>
      </c>
      <c r="BF23" s="70" t="e">
        <f aca="false">$BE$7*$J$3*$J$5*$T23</f>
        <v>#N/A</v>
      </c>
      <c r="BG23" s="70" t="e">
        <f aca="false">$BG$7*$J$2*$J$5*$S23</f>
        <v>#N/A</v>
      </c>
      <c r="BH23" s="70" t="e">
        <f aca="false">$BG$7*$J$3*$J$5*$T23</f>
        <v>#N/A</v>
      </c>
      <c r="BW23" s="382" t="e">
        <f aca="false">SUM(AY23:BF23,BI23:BL23)</f>
        <v>#N/A</v>
      </c>
      <c r="BX23" s="383" t="e">
        <f aca="false">SUM(AY23:BF23,BI23:BL23,BS23:BV23)</f>
        <v>#N/A</v>
      </c>
      <c r="BY23" s="25" t="e">
        <f aca="false">SUM(AY23:BV23)</f>
        <v>#N/A</v>
      </c>
      <c r="BZ23" s="70" t="e">
        <f aca="false">$BZ$7*$J$2*$J$5*$N23</f>
        <v>#N/A</v>
      </c>
      <c r="CA23" s="70" t="e">
        <f aca="false">$BZ$7*$J$3*$J$5*$O23</f>
        <v>#N/A</v>
      </c>
      <c r="CF23" s="131" t="e">
        <f aca="false">SUM(BZ23:CA23)</f>
        <v>#N/A</v>
      </c>
      <c r="CG23" s="383" t="e">
        <f aca="false">SUM(BZ23:CC23)</f>
        <v>#N/A</v>
      </c>
      <c r="CH23" s="131" t="e">
        <f aca="false">SUM(BZ23:CE23)</f>
        <v>#N/A</v>
      </c>
      <c r="CI23" s="70" t="e">
        <f aca="false">$CI$7*$J$2*$J$5*$AB23</f>
        <v>#N/A</v>
      </c>
      <c r="CJ23" s="70" t="e">
        <f aca="false">$CI$7*$J$3*$J$5*$AC23</f>
        <v>#N/A</v>
      </c>
      <c r="CK23" s="70" t="e">
        <f aca="false">$CK$7*$J$2*$J$5*$AB23</f>
        <v>#N/A</v>
      </c>
      <c r="CL23" s="70" t="e">
        <f aca="false">$CK$7*$J$3*$J$5*$AC23</f>
        <v>#N/A</v>
      </c>
      <c r="CM23" s="70" t="e">
        <f aca="false">$CM$7*$J$2*$J$5*$AB23</f>
        <v>#N/A</v>
      </c>
      <c r="CN23" s="70" t="e">
        <f aca="false">$CM$7*$J$3*$J$5*$AC23</f>
        <v>#N/A</v>
      </c>
      <c r="CO23" s="70" t="e">
        <f aca="false">$CO$7*$J$2*$J$5*$AB23</f>
        <v>#N/A</v>
      </c>
      <c r="CP23" s="70" t="e">
        <f aca="false">$CO$7*$J$3*$J$5*$AC23</f>
        <v>#N/A</v>
      </c>
      <c r="CQ23" s="70" t="e">
        <f aca="false">$CQ$7*$J$2*$J$5*$AB23</f>
        <v>#N/A</v>
      </c>
      <c r="CR23" s="70" t="e">
        <f aca="false">$CQ$7*$J$3*$J$5*$AC23</f>
        <v>#N/A</v>
      </c>
      <c r="CS23" s="70" t="e">
        <f aca="false">$CS$7*$J$2*$J$5*$AB23</f>
        <v>#N/A</v>
      </c>
      <c r="CT23" s="70" t="e">
        <f aca="false">$CS$7*$J$3*$J$5*$AC23</f>
        <v>#N/A</v>
      </c>
      <c r="CU23" s="70" t="e">
        <f aca="false">$CU$7*$J$2*$J$5*$AB23</f>
        <v>#N/A</v>
      </c>
      <c r="CV23" s="70" t="e">
        <f aca="false">$CU$7*$J$3*$J$5*$AC23</f>
        <v>#N/A</v>
      </c>
      <c r="DE23" s="70" t="e">
        <f aca="false">$DE$7*$J$2*$J$5*$AB23</f>
        <v>#N/A</v>
      </c>
      <c r="DF23" s="70" t="e">
        <f aca="false">$DE$7*$J$3*$J$5*$AC23</f>
        <v>#N/A</v>
      </c>
      <c r="DG23" s="70"/>
      <c r="DH23" s="70"/>
      <c r="DS23" s="131" t="e">
        <f aca="false">SUM(CI23:CR23,CW23:CX23,DG23:DH23)</f>
        <v>#N/A</v>
      </c>
      <c r="DT23" s="25" t="e">
        <f aca="false">SUM(CI23:CZ23,DC23:DL23)</f>
        <v>#N/A</v>
      </c>
      <c r="DU23" s="131" t="e">
        <f aca="false">SUM(CI23:DR23)</f>
        <v>#N/A</v>
      </c>
      <c r="DZ23" s="70" t="e">
        <f aca="false">$DZ$7*$J$2*$J$5*$AB23</f>
        <v>#N/A</v>
      </c>
      <c r="EA23" s="70" t="e">
        <f aca="false">$DZ$7*$J$3*$J$5*$AC23</f>
        <v>#N/A</v>
      </c>
      <c r="EN23" s="131" t="n">
        <f aca="false">SUM(EB23:EC23)</f>
        <v>0</v>
      </c>
      <c r="EO23" s="25" t="n">
        <f aca="false">SUM(EB23:EE23,EJ23:EM23)</f>
        <v>0</v>
      </c>
      <c r="EP23" s="25" t="e">
        <f aca="false">SUM(DZ23:EM23)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3" t="e">
        <f aca="false">(1+($A24/2))^(-2*($D24-$A$1)/365.25)</f>
        <v>#N/A</v>
      </c>
      <c r="C24" s="83" t="n">
        <f aca="false">D25-D24</f>
        <v>31</v>
      </c>
      <c r="D24" s="374" t="n">
        <v>37377</v>
      </c>
      <c r="E24" s="375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76" t="e">
        <f aca="false">VLOOKUP($D24,Curves!$A$2:$H$1700,8)*$B24</f>
        <v>#N/A</v>
      </c>
      <c r="K24" s="51" t="e">
        <f aca="false">($E24+$I24)*$J$5+$J$4</f>
        <v>#N/A</v>
      </c>
      <c r="L24" s="377" t="e">
        <f aca="false">VLOOKUP($D24,Curves!$N$2:$T$2600,2)*$B24</f>
        <v>#N/A</v>
      </c>
      <c r="M24" s="241" t="e">
        <f aca="false">VLOOKUP($D24,Curves!$N$2:$T$2600,3)*$B24</f>
        <v>#N/A</v>
      </c>
      <c r="N24" s="378" t="e">
        <f aca="false">IF($K24&lt;$L24,1,0)</f>
        <v>#N/A</v>
      </c>
      <c r="O24" s="379" t="e">
        <f aca="false">IF($K24&lt;$M24,1,0)</f>
        <v>#N/A</v>
      </c>
      <c r="P24" s="375" t="e">
        <f aca="false">($E24+J24)*$J$5+$J$4</f>
        <v>#N/A</v>
      </c>
      <c r="Q24" s="377" t="e">
        <f aca="false">VLOOKUP($D24,Curves!$N$2:$T$2600,4)*$B24</f>
        <v>#N/A</v>
      </c>
      <c r="R24" s="241" t="e">
        <f aca="false">VLOOKUP($D24,Curves!$N$2:$T$2600,5)*$B24</f>
        <v>#N/A</v>
      </c>
      <c r="S24" s="378" t="e">
        <f aca="false">IF($P24&lt;$Q24,1,0)</f>
        <v>#N/A</v>
      </c>
      <c r="T24" s="379" t="e">
        <f aca="false">IF($P24&lt;$R24,1,0)</f>
        <v>#N/A</v>
      </c>
      <c r="U24" s="380" t="e">
        <f aca="false">($E24+G24)*$J$5+$J$4</f>
        <v>#N/A</v>
      </c>
      <c r="V24" s="380" t="e">
        <f aca="false">($E24+H24)*$J$5+$J$4</f>
        <v>#N/A</v>
      </c>
      <c r="W24" s="380" t="e">
        <f aca="false">($E24+I24)*$J$5+$J$4</f>
        <v>#N/A</v>
      </c>
      <c r="X24" s="269" t="e">
        <f aca="false">VLOOKUP($D24,[5]CurveFetch!$D$8:$S$13000,16,0)*$B24</f>
        <v>#N/A</v>
      </c>
      <c r="Y24" s="241" t="e">
        <f aca="false">VLOOKUP($D24,Curves!$N$2:$T$2600,7)*$B24</f>
        <v>#N/A</v>
      </c>
      <c r="Z24" s="381" t="e">
        <f aca="false">IF($U24&lt;$X24,1,0)</f>
        <v>#N/A</v>
      </c>
      <c r="AA24" s="378" t="e">
        <f aca="false">IF($U24&lt;$Y24,1,0)</f>
        <v>#N/A</v>
      </c>
      <c r="AB24" s="378" t="e">
        <f aca="false">IF($V24&lt;$X24,1,0)</f>
        <v>#N/A</v>
      </c>
      <c r="AC24" s="378" t="e">
        <f aca="false">IF($V24&lt;$X24,1,0)</f>
        <v>#N/A</v>
      </c>
      <c r="AD24" s="378" t="e">
        <f aca="false">IF($W24&lt;$X24,1,0)</f>
        <v>#N/A</v>
      </c>
      <c r="AE24" s="379" t="e">
        <f aca="false">IF($W24&lt;$Y24,1,0)</f>
        <v>#N/A</v>
      </c>
      <c r="AF24" s="70" t="e">
        <f aca="false">$AF$7*$J$2*$J$5*$N24</f>
        <v>#N/A</v>
      </c>
      <c r="AG24" s="70" t="e">
        <f aca="false">$AF$7*$J$2*$J$5*$O24</f>
        <v>#N/A</v>
      </c>
      <c r="AH24" s="70" t="e">
        <f aca="false">$AH$7*$J$2*$J$5*$N24</f>
        <v>#N/A</v>
      </c>
      <c r="AI24" s="70" t="e">
        <f aca="false">$AH$7*$J$2*$J$5*$O24</f>
        <v>#N/A</v>
      </c>
      <c r="AJ24" s="70" t="e">
        <f aca="false">$AJ$7*$J$2*$J$5*$N24</f>
        <v>#N/A</v>
      </c>
      <c r="AK24" s="70" t="e">
        <f aca="false">$AJ$7*$J$2*$J$5*$O24</f>
        <v>#N/A</v>
      </c>
      <c r="AV24" s="131" t="e">
        <f aca="false">SUM(AF24:AG24,AL24:AM24,AP24:AQ24)</f>
        <v>#N/A</v>
      </c>
      <c r="AW24" s="158" t="e">
        <f aca="false">SUM(AF24:AM24,AP24:AU24)</f>
        <v>#N/A</v>
      </c>
      <c r="AX24" s="131" t="e">
        <f aca="false">SUM(AF24:AU24)</f>
        <v>#N/A</v>
      </c>
      <c r="AY24" s="70" t="e">
        <f aca="false">$AY$7*$J$2*$J$5*$S24</f>
        <v>#N/A</v>
      </c>
      <c r="AZ24" s="70" t="e">
        <f aca="false">$AY$7*$J$3*$J$5*$T24</f>
        <v>#N/A</v>
      </c>
      <c r="BA24" s="70" t="e">
        <f aca="false">$BA$7*$J$2*$J$5*$S24</f>
        <v>#N/A</v>
      </c>
      <c r="BB24" s="70" t="e">
        <f aca="false">$BA$7*$J$3*$J$5*$T24</f>
        <v>#N/A</v>
      </c>
      <c r="BC24" s="70" t="e">
        <f aca="false">$BC$7*$J$2*$J$5*$S24</f>
        <v>#N/A</v>
      </c>
      <c r="BD24" s="70" t="e">
        <f aca="false">$BC$7*$J$3*$J$5*$T24</f>
        <v>#N/A</v>
      </c>
      <c r="BE24" s="70" t="e">
        <f aca="false">$BE$7*$J$2*$J$5*$S24</f>
        <v>#N/A</v>
      </c>
      <c r="BF24" s="70" t="e">
        <f aca="false">$BE$7*$J$3*$J$5*$T24</f>
        <v>#N/A</v>
      </c>
      <c r="BG24" s="70" t="e">
        <f aca="false">$BG$7*$J$2*$J$5*$S24</f>
        <v>#N/A</v>
      </c>
      <c r="BH24" s="70" t="e">
        <f aca="false">$BG$7*$J$3*$J$5*$T24</f>
        <v>#N/A</v>
      </c>
      <c r="BW24" s="382" t="e">
        <f aca="false">SUM(AY24:BF24,BI24:BL24)</f>
        <v>#N/A</v>
      </c>
      <c r="BX24" s="383" t="e">
        <f aca="false">SUM(AY24:BF24,BI24:BL24,BS24:BV24)</f>
        <v>#N/A</v>
      </c>
      <c r="BY24" s="25" t="e">
        <f aca="false">SUM(AY24:BV24)</f>
        <v>#N/A</v>
      </c>
      <c r="BZ24" s="70" t="e">
        <f aca="false">$BZ$7*$J$2*$J$5*$N24</f>
        <v>#N/A</v>
      </c>
      <c r="CA24" s="70" t="e">
        <f aca="false">$BZ$7*$J$3*$J$5*$O24</f>
        <v>#N/A</v>
      </c>
      <c r="CF24" s="131" t="e">
        <f aca="false">SUM(BZ24:CA24)</f>
        <v>#N/A</v>
      </c>
      <c r="CG24" s="383" t="e">
        <f aca="false">SUM(BZ24:CC24)</f>
        <v>#N/A</v>
      </c>
      <c r="CH24" s="131" t="e">
        <f aca="false">SUM(BZ24:CE24)</f>
        <v>#N/A</v>
      </c>
      <c r="CI24" s="70" t="e">
        <f aca="false">$CI$7*$J$2*$J$5*$AB24</f>
        <v>#N/A</v>
      </c>
      <c r="CJ24" s="70" t="e">
        <f aca="false">$CI$7*$J$3*$J$5*$AC24</f>
        <v>#N/A</v>
      </c>
      <c r="CK24" s="70" t="e">
        <f aca="false">$CK$7*$J$2*$J$5*$AB24</f>
        <v>#N/A</v>
      </c>
      <c r="CL24" s="70" t="e">
        <f aca="false">$CK$7*$J$3*$J$5*$AC24</f>
        <v>#N/A</v>
      </c>
      <c r="CM24" s="70" t="e">
        <f aca="false">$CM$7*$J$2*$J$5*$AB24</f>
        <v>#N/A</v>
      </c>
      <c r="CN24" s="70" t="e">
        <f aca="false">$CM$7*$J$3*$J$5*$AC24</f>
        <v>#N/A</v>
      </c>
      <c r="CO24" s="70" t="e">
        <f aca="false">$CO$7*$J$2*$J$5*$AB24</f>
        <v>#N/A</v>
      </c>
      <c r="CP24" s="70" t="e">
        <f aca="false">$CO$7*$J$3*$J$5*$AC24</f>
        <v>#N/A</v>
      </c>
      <c r="CQ24" s="70" t="e">
        <f aca="false">$CQ$7*$J$2*$J$5*$AB24</f>
        <v>#N/A</v>
      </c>
      <c r="CR24" s="70" t="e">
        <f aca="false">$CQ$7*$J$3*$J$5*$AC24</f>
        <v>#N/A</v>
      </c>
      <c r="CS24" s="70" t="e">
        <f aca="false">$CS$7*$J$2*$J$5*$AB24</f>
        <v>#N/A</v>
      </c>
      <c r="CT24" s="70" t="e">
        <f aca="false">$CS$7*$J$3*$J$5*$AC24</f>
        <v>#N/A</v>
      </c>
      <c r="CU24" s="70" t="e">
        <f aca="false">$CU$7*$J$2*$J$5*$AB24</f>
        <v>#N/A</v>
      </c>
      <c r="CV24" s="70" t="e">
        <f aca="false">$CU$7*$J$3*$J$5*$AC24</f>
        <v>#N/A</v>
      </c>
      <c r="DE24" s="70" t="e">
        <f aca="false">$DE$7*$J$2*$J$5*$AB24</f>
        <v>#N/A</v>
      </c>
      <c r="DF24" s="70" t="e">
        <f aca="false">$DE$7*$J$3*$J$5*$AC24</f>
        <v>#N/A</v>
      </c>
      <c r="DG24" s="70"/>
      <c r="DH24" s="70"/>
      <c r="DS24" s="131" t="e">
        <f aca="false">SUM(CI24:CR24,CW24:CX24,DG24:DH24)</f>
        <v>#N/A</v>
      </c>
      <c r="DT24" s="25" t="e">
        <f aca="false">SUM(CI24:CZ24,DC24:DL24)</f>
        <v>#N/A</v>
      </c>
      <c r="DU24" s="131" t="e">
        <f aca="false">SUM(CI24:DR24)</f>
        <v>#N/A</v>
      </c>
      <c r="DZ24" s="70" t="e">
        <f aca="false">$DZ$7*$J$2*$J$5*$AB24</f>
        <v>#N/A</v>
      </c>
      <c r="EA24" s="70" t="e">
        <f aca="false">$DZ$7*$J$3*$J$5*$AC24</f>
        <v>#N/A</v>
      </c>
      <c r="EN24" s="131" t="n">
        <f aca="false">SUM(EB24:EC24)</f>
        <v>0</v>
      </c>
      <c r="EO24" s="25" t="n">
        <f aca="false">SUM(EB24:EE24,EJ24:EM24)</f>
        <v>0</v>
      </c>
      <c r="EP24" s="25" t="e">
        <f aca="false">SUM(DZ24:EM24)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3" t="e">
        <f aca="false">(1+($A25/2))^(-2*($D25-$A$1)/365.25)</f>
        <v>#N/A</v>
      </c>
      <c r="C25" s="83" t="n">
        <f aca="false">D26-D25</f>
        <v>30</v>
      </c>
      <c r="D25" s="374" t="n">
        <v>37408</v>
      </c>
      <c r="E25" s="375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76" t="e">
        <f aca="false">VLOOKUP($D25,Curves!$A$2:$H$1700,8)*$B25</f>
        <v>#N/A</v>
      </c>
      <c r="K25" s="51" t="e">
        <f aca="false">($E25+$I25)*$J$5+$J$4</f>
        <v>#N/A</v>
      </c>
      <c r="L25" s="377" t="e">
        <f aca="false">VLOOKUP($D25,Curves!$N$2:$T$2600,2)*$B25</f>
        <v>#N/A</v>
      </c>
      <c r="M25" s="241" t="e">
        <f aca="false">VLOOKUP($D25,Curves!$N$2:$T$2600,3)*$B25</f>
        <v>#N/A</v>
      </c>
      <c r="N25" s="378" t="e">
        <f aca="false">IF($K25&lt;$L25,1,0)</f>
        <v>#N/A</v>
      </c>
      <c r="O25" s="379" t="e">
        <f aca="false">IF($K25&lt;$M25,1,0)</f>
        <v>#N/A</v>
      </c>
      <c r="P25" s="375" t="e">
        <f aca="false">($E25+J25)*$J$5+$J$4</f>
        <v>#N/A</v>
      </c>
      <c r="Q25" s="377" t="e">
        <f aca="false">VLOOKUP($D25,Curves!$N$2:$T$2600,4)*$B25</f>
        <v>#N/A</v>
      </c>
      <c r="R25" s="241" t="e">
        <f aca="false">VLOOKUP($D25,Curves!$N$2:$T$2600,5)*$B25</f>
        <v>#N/A</v>
      </c>
      <c r="S25" s="378" t="e">
        <f aca="false">IF($P25&lt;$Q25,1,0)</f>
        <v>#N/A</v>
      </c>
      <c r="T25" s="379" t="e">
        <f aca="false">IF($P25&lt;$R25,1,0)</f>
        <v>#N/A</v>
      </c>
      <c r="U25" s="380" t="e">
        <f aca="false">($E25+G25)*$J$5+$J$4</f>
        <v>#N/A</v>
      </c>
      <c r="V25" s="380" t="e">
        <f aca="false">($E25+H25)*$J$5+$J$4</f>
        <v>#N/A</v>
      </c>
      <c r="W25" s="380" t="e">
        <f aca="false">($E25+I25)*$J$5+$J$4</f>
        <v>#N/A</v>
      </c>
      <c r="X25" s="269" t="e">
        <f aca="false">VLOOKUP($D25,[5]CurveFetch!$D$8:$S$13000,16,0)*$B25</f>
        <v>#N/A</v>
      </c>
      <c r="Y25" s="241" t="e">
        <f aca="false">VLOOKUP($D25,Curves!$N$2:$T$2600,7)*$B25</f>
        <v>#N/A</v>
      </c>
      <c r="Z25" s="381" t="e">
        <f aca="false">IF($U25&lt;$X25,1,0)</f>
        <v>#N/A</v>
      </c>
      <c r="AA25" s="378" t="e">
        <f aca="false">IF($U25&lt;$Y25,1,0)</f>
        <v>#N/A</v>
      </c>
      <c r="AB25" s="378" t="e">
        <f aca="false">IF($V25&lt;$X25,1,0)</f>
        <v>#N/A</v>
      </c>
      <c r="AC25" s="378" t="e">
        <f aca="false">IF($V25&lt;$X25,1,0)</f>
        <v>#N/A</v>
      </c>
      <c r="AD25" s="378" t="e">
        <f aca="false">IF($W25&lt;$X25,1,0)</f>
        <v>#N/A</v>
      </c>
      <c r="AE25" s="379" t="e">
        <f aca="false">IF($W25&lt;$Y25,1,0)</f>
        <v>#N/A</v>
      </c>
      <c r="AF25" s="70" t="e">
        <f aca="false">$AF$7*$J$2*$J$5*$N25</f>
        <v>#N/A</v>
      </c>
      <c r="AG25" s="70" t="e">
        <f aca="false">$AF$7*$J$2*$J$5*$O25</f>
        <v>#N/A</v>
      </c>
      <c r="AH25" s="70" t="e">
        <f aca="false">$AH$7*$J$2*$J$5*$N25</f>
        <v>#N/A</v>
      </c>
      <c r="AI25" s="70" t="e">
        <f aca="false">$AH$7*$J$2*$J$5*$O25</f>
        <v>#N/A</v>
      </c>
      <c r="AJ25" s="70" t="e">
        <f aca="false">$AJ$7*$J$2*$J$5*$N25</f>
        <v>#N/A</v>
      </c>
      <c r="AK25" s="70" t="e">
        <f aca="false">$AJ$7*$J$2*$J$5*$O25</f>
        <v>#N/A</v>
      </c>
      <c r="AL25" s="70"/>
      <c r="AM25" s="70"/>
      <c r="AN25" s="70"/>
      <c r="AO25" s="70"/>
      <c r="AP25" s="70"/>
      <c r="AQ25" s="70"/>
      <c r="AV25" s="131" t="e">
        <f aca="false">SUM(AF25:AG25,AL25:AM25,AP25:AQ25)</f>
        <v>#N/A</v>
      </c>
      <c r="AW25" s="158" t="e">
        <f aca="false">SUM(AF25:AM25,AP25:AU25)</f>
        <v>#N/A</v>
      </c>
      <c r="AX25" s="131" t="e">
        <f aca="false">SUM(AF25:AU25)</f>
        <v>#N/A</v>
      </c>
      <c r="AY25" s="70" t="e">
        <f aca="false">$AY$7*$J$2*$J$5*$S25</f>
        <v>#N/A</v>
      </c>
      <c r="AZ25" s="70" t="e">
        <f aca="false">$AY$7*$J$3*$J$5*$T25</f>
        <v>#N/A</v>
      </c>
      <c r="BA25" s="70" t="e">
        <f aca="false">$BA$7*$J$2*$J$5*$S25</f>
        <v>#N/A</v>
      </c>
      <c r="BB25" s="70" t="e">
        <f aca="false">$BA$7*$J$3*$J$5*$T25</f>
        <v>#N/A</v>
      </c>
      <c r="BC25" s="70" t="e">
        <f aca="false">$BC$7*$J$2*$J$5*$S25</f>
        <v>#N/A</v>
      </c>
      <c r="BD25" s="70" t="e">
        <f aca="false">$BC$7*$J$3*$J$5*$T25</f>
        <v>#N/A</v>
      </c>
      <c r="BE25" s="70" t="e">
        <f aca="false">$BE$7*$J$2*$J$5*$S25</f>
        <v>#N/A</v>
      </c>
      <c r="BF25" s="70" t="e">
        <f aca="false">$BE$7*$J$3*$J$5*$T25</f>
        <v>#N/A</v>
      </c>
      <c r="BG25" s="70" t="e">
        <f aca="false">$BG$7*$J$2*$J$5*$S25</f>
        <v>#N/A</v>
      </c>
      <c r="BH25" s="70" t="e">
        <f aca="false">$BG$7*$J$3*$J$5*$T25</f>
        <v>#N/A</v>
      </c>
      <c r="BI25" s="70"/>
      <c r="BJ25" s="70"/>
      <c r="BW25" s="382" t="e">
        <f aca="false">SUM(AY25:BF25,BI25:BL25)</f>
        <v>#N/A</v>
      </c>
      <c r="BX25" s="383" t="e">
        <f aca="false">SUM(AY25:BF25,BI25:BL25,BS25:BV25)</f>
        <v>#N/A</v>
      </c>
      <c r="BY25" s="25" t="e">
        <f aca="false">SUM(AY25:BV25)</f>
        <v>#N/A</v>
      </c>
      <c r="BZ25" s="70" t="e">
        <f aca="false">$BZ$7*$J$2*$J$5*$N25</f>
        <v>#N/A</v>
      </c>
      <c r="CA25" s="70" t="e">
        <f aca="false">$BZ$7*$J$3*$J$5*$O25</f>
        <v>#N/A</v>
      </c>
      <c r="CF25" s="131" t="e">
        <f aca="false">SUM(BZ25:CA25)</f>
        <v>#N/A</v>
      </c>
      <c r="CG25" s="383" t="e">
        <f aca="false">SUM(BZ25:CC25)</f>
        <v>#N/A</v>
      </c>
      <c r="CH25" s="131" t="e">
        <f aca="false">SUM(BZ25:CE25)</f>
        <v>#N/A</v>
      </c>
      <c r="CI25" s="70" t="e">
        <f aca="false">$CI$7*$J$2*$J$5*$AB25</f>
        <v>#N/A</v>
      </c>
      <c r="CJ25" s="70" t="e">
        <f aca="false">$CI$7*$J$3*$J$5*$AC25</f>
        <v>#N/A</v>
      </c>
      <c r="CK25" s="70" t="e">
        <f aca="false">$CK$7*$J$2*$J$5*$AB25</f>
        <v>#N/A</v>
      </c>
      <c r="CL25" s="70" t="e">
        <f aca="false">$CK$7*$J$3*$J$5*$AC25</f>
        <v>#N/A</v>
      </c>
      <c r="CM25" s="70" t="e">
        <f aca="false">$CM$7*$J$2*$J$5*$AB25</f>
        <v>#N/A</v>
      </c>
      <c r="CN25" s="70" t="e">
        <f aca="false">$CM$7*$J$3*$J$5*$AC25</f>
        <v>#N/A</v>
      </c>
      <c r="CO25" s="70" t="e">
        <f aca="false">$CO$7*$J$2*$J$5*$AB25</f>
        <v>#N/A</v>
      </c>
      <c r="CP25" s="70" t="e">
        <f aca="false">$CO$7*$J$3*$J$5*$AC25</f>
        <v>#N/A</v>
      </c>
      <c r="CQ25" s="70" t="e">
        <f aca="false">$CQ$7*$J$2*$J$5*$AB25</f>
        <v>#N/A</v>
      </c>
      <c r="CR25" s="70" t="e">
        <f aca="false">$CQ$7*$J$3*$J$5*$AC25</f>
        <v>#N/A</v>
      </c>
      <c r="CS25" s="70" t="e">
        <f aca="false">$CS$7*$J$2*$J$5*$AB25</f>
        <v>#N/A</v>
      </c>
      <c r="CT25" s="70" t="e">
        <f aca="false">$CS$7*$J$3*$J$5*$AC25</f>
        <v>#N/A</v>
      </c>
      <c r="CU25" s="70" t="e">
        <f aca="false">$CU$7*$J$2*$J$5*$AB25</f>
        <v>#N/A</v>
      </c>
      <c r="CV25" s="70" t="e">
        <f aca="false">$CU$7*$J$3*$J$5*$AC25</f>
        <v>#N/A</v>
      </c>
      <c r="CY25" s="70" t="e">
        <f aca="false">$CY$7*$J$2*$J$5*$AB25</f>
        <v>#N/A</v>
      </c>
      <c r="CZ25" s="70" t="e">
        <f aca="false">$CY$7*$J$3*$J$5*$AC25</f>
        <v>#N/A</v>
      </c>
      <c r="DA25" s="70"/>
      <c r="DB25" s="70"/>
      <c r="DC25" s="70"/>
      <c r="DD25" s="70"/>
      <c r="DE25" s="70" t="e">
        <f aca="false">$DE$7*$J$2*$J$5*$AB25</f>
        <v>#N/A</v>
      </c>
      <c r="DF25" s="70" t="e">
        <f aca="false">$DE$7*$J$3*$J$5*$AC25</f>
        <v>#N/A</v>
      </c>
      <c r="DG25" s="70"/>
      <c r="DH25" s="70"/>
      <c r="DI25" s="70" t="e">
        <f aca="false">$DI$7*$J$2*$J$5*$AB25</f>
        <v>#N/A</v>
      </c>
      <c r="DJ25" s="70" t="e">
        <f aca="false">$DI$7*$J$3*$J$5*$AC25</f>
        <v>#N/A</v>
      </c>
      <c r="DS25" s="131" t="e">
        <f aca="false">SUM(CI25:CR25,CW25:CX25,DG25:DH25)</f>
        <v>#N/A</v>
      </c>
      <c r="DT25" s="25" t="e">
        <f aca="false">SUM(CI25:CZ25,DC25:DL25)</f>
        <v>#N/A</v>
      </c>
      <c r="DU25" s="131" t="e">
        <f aca="false">SUM(CI25:DR25)</f>
        <v>#N/A</v>
      </c>
      <c r="DZ25" s="70" t="e">
        <f aca="false">$DZ$7*$J$2*$J$5*$AB25</f>
        <v>#N/A</v>
      </c>
      <c r="EA25" s="70" t="e">
        <f aca="false">$DZ$7*$J$3*$J$5*$AC25</f>
        <v>#N/A</v>
      </c>
      <c r="EB25" s="70" t="e">
        <f aca="false">$EB$7*$J$2*$J$5*$AB25</f>
        <v>#N/A</v>
      </c>
      <c r="EC25" s="70" t="e">
        <f aca="false">$EB$7*$J$3*$J$5*$AC25</f>
        <v>#N/A</v>
      </c>
      <c r="EN25" s="131" t="e">
        <f aca="false">SUM(EB25:EC25)</f>
        <v>#N/A</v>
      </c>
      <c r="EO25" s="25" t="e">
        <f aca="false">SUM(EB25:EE25,EJ25:EM25)</f>
        <v>#N/A</v>
      </c>
      <c r="EP25" s="25" t="e">
        <f aca="false">SUM(DZ25:EM25)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3" t="e">
        <f aca="false">(1+($A26/2))^(-2*($D26-$A$1)/365.25)</f>
        <v>#N/A</v>
      </c>
      <c r="C26" s="83" t="n">
        <f aca="false">D27-D26</f>
        <v>31</v>
      </c>
      <c r="D26" s="374" t="n">
        <v>37438</v>
      </c>
      <c r="E26" s="375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76" t="e">
        <f aca="false">VLOOKUP($D26,Curves!$A$2:$H$1700,8)*$B26</f>
        <v>#N/A</v>
      </c>
      <c r="K26" s="51" t="e">
        <f aca="false">($E26+$I26)*$J$5+$J$4</f>
        <v>#N/A</v>
      </c>
      <c r="L26" s="377" t="e">
        <f aca="false">VLOOKUP($D26,Curves!$N$2:$T$2600,2)*$B26</f>
        <v>#N/A</v>
      </c>
      <c r="M26" s="241" t="e">
        <f aca="false">VLOOKUP($D26,Curves!$N$2:$T$2600,3)*$B26</f>
        <v>#N/A</v>
      </c>
      <c r="N26" s="378" t="e">
        <f aca="false">IF($K26&lt;$L26,1,0)</f>
        <v>#N/A</v>
      </c>
      <c r="O26" s="379" t="e">
        <f aca="false">IF($K26&lt;$M26,1,0)</f>
        <v>#N/A</v>
      </c>
      <c r="P26" s="375" t="e">
        <f aca="false">($E26+J26)*$J$5+$J$4</f>
        <v>#N/A</v>
      </c>
      <c r="Q26" s="377" t="e">
        <f aca="false">VLOOKUP($D26,Curves!$N$2:$T$2600,4)*$B26</f>
        <v>#N/A</v>
      </c>
      <c r="R26" s="241" t="e">
        <f aca="false">VLOOKUP($D26,Curves!$N$2:$T$2600,5)*$B26</f>
        <v>#N/A</v>
      </c>
      <c r="S26" s="378" t="e">
        <f aca="false">IF($P26&lt;$Q26,1,0)</f>
        <v>#N/A</v>
      </c>
      <c r="T26" s="379" t="e">
        <f aca="false">IF($P26&lt;$R26,1,0)</f>
        <v>#N/A</v>
      </c>
      <c r="U26" s="380" t="e">
        <f aca="false">($E26+G26)*$J$5+$J$4</f>
        <v>#N/A</v>
      </c>
      <c r="V26" s="380" t="e">
        <f aca="false">($E26+H26)*$J$5+$J$4</f>
        <v>#N/A</v>
      </c>
      <c r="W26" s="380" t="e">
        <f aca="false">($E26+I26)*$J$5+$J$4</f>
        <v>#N/A</v>
      </c>
      <c r="X26" s="269" t="e">
        <f aca="false">VLOOKUP($D26,[5]CurveFetch!$D$8:$S$13000,16,0)*$B26</f>
        <v>#N/A</v>
      </c>
      <c r="Y26" s="241" t="e">
        <f aca="false">VLOOKUP($D26,Curves!$N$2:$T$2600,7)*$B26</f>
        <v>#N/A</v>
      </c>
      <c r="Z26" s="381" t="e">
        <f aca="false">IF($U26&lt;$X26,1,0)</f>
        <v>#N/A</v>
      </c>
      <c r="AA26" s="378" t="e">
        <f aca="false">IF($U26&lt;$Y26,1,0)</f>
        <v>#N/A</v>
      </c>
      <c r="AB26" s="378" t="e">
        <f aca="false">IF($V26&lt;$X26,1,0)</f>
        <v>#N/A</v>
      </c>
      <c r="AC26" s="378" t="e">
        <f aca="false">IF($V26&lt;$X26,1,0)</f>
        <v>#N/A</v>
      </c>
      <c r="AD26" s="378" t="e">
        <f aca="false">IF($W26&lt;$X26,1,0)</f>
        <v>#N/A</v>
      </c>
      <c r="AE26" s="379" t="e">
        <f aca="false">IF($W26&lt;$Y26,1,0)</f>
        <v>#N/A</v>
      </c>
      <c r="AF26" s="70" t="e">
        <f aca="false">$AF$7*$J$2*$J$5*$N26</f>
        <v>#N/A</v>
      </c>
      <c r="AG26" s="70" t="e">
        <f aca="false">$AF$7*$J$2*$J$5*$O26</f>
        <v>#N/A</v>
      </c>
      <c r="AH26" s="70" t="e">
        <f aca="false">$AH$7*$J$2*$J$5*$N26</f>
        <v>#N/A</v>
      </c>
      <c r="AI26" s="70" t="e">
        <f aca="false">$AH$7*$J$2*$J$5*$O26</f>
        <v>#N/A</v>
      </c>
      <c r="AJ26" s="70" t="e">
        <f aca="false">$AJ$7*$J$2*$J$5*$N26</f>
        <v>#N/A</v>
      </c>
      <c r="AK26" s="70" t="e">
        <f aca="false">$AJ$7*$J$2*$J$5*$O26</f>
        <v>#N/A</v>
      </c>
      <c r="AL26" s="70" t="e">
        <f aca="false">$AL$7*$J$2*$J$5*$N26</f>
        <v>#N/A</v>
      </c>
      <c r="AM26" s="70" t="e">
        <f aca="false">$AL$7*$J$3*$J$5*$O26</f>
        <v>#N/A</v>
      </c>
      <c r="AN26" s="70"/>
      <c r="AO26" s="70"/>
      <c r="AP26" s="70"/>
      <c r="AQ26" s="70"/>
      <c r="AV26" s="131" t="e">
        <f aca="false">SUM(AF26:AG26,AL26:AM26,AP26:AQ26)</f>
        <v>#N/A</v>
      </c>
      <c r="AW26" s="158" t="e">
        <f aca="false">SUM(AF26:AM26,AP26:AU26)</f>
        <v>#N/A</v>
      </c>
      <c r="AX26" s="131" t="e">
        <f aca="false">SUM(AF26:AU26)</f>
        <v>#N/A</v>
      </c>
      <c r="AY26" s="70" t="e">
        <f aca="false">$AY$7*$J$2*$J$5*$S26</f>
        <v>#N/A</v>
      </c>
      <c r="AZ26" s="70" t="e">
        <f aca="false">$AY$7*$J$3*$J$5*$T26</f>
        <v>#N/A</v>
      </c>
      <c r="BA26" s="70" t="e">
        <f aca="false">$BA$7*$J$2*$J$5*$S26</f>
        <v>#N/A</v>
      </c>
      <c r="BB26" s="70" t="e">
        <f aca="false">$BA$7*$J$3*$J$5*$T26</f>
        <v>#N/A</v>
      </c>
      <c r="BC26" s="70" t="e">
        <f aca="false">$BC$7*$J$2*$J$5*$S26</f>
        <v>#N/A</v>
      </c>
      <c r="BD26" s="70" t="e">
        <f aca="false">$BC$7*$J$3*$J$5*$T26</f>
        <v>#N/A</v>
      </c>
      <c r="BE26" s="70" t="e">
        <f aca="false">$BE$7*$J$2*$J$5*$S26</f>
        <v>#N/A</v>
      </c>
      <c r="BF26" s="70" t="e">
        <f aca="false">$BE$7*$J$3*$J$5*$T26</f>
        <v>#N/A</v>
      </c>
      <c r="BG26" s="70" t="e">
        <f aca="false">$BG$7*$J$2*$J$5*$S26</f>
        <v>#N/A</v>
      </c>
      <c r="BH26" s="70" t="e">
        <f aca="false">$BG$7*$J$3*$J$5*$T26</f>
        <v>#N/A</v>
      </c>
      <c r="BI26" s="70" t="e">
        <f aca="false">$BI$7*$J$2*$J$5*$S26</f>
        <v>#N/A</v>
      </c>
      <c r="BJ26" s="70" t="e">
        <f aca="false">$BI$7*$J$3*$J$5*$T26</f>
        <v>#N/A</v>
      </c>
      <c r="BK26" s="70" t="e">
        <f aca="false">$BK$7*$J$2*$J$5*$S26</f>
        <v>#N/A</v>
      </c>
      <c r="BL26" s="70" t="e">
        <f aca="false">$BK$7*$J$3*$J$5*$T26</f>
        <v>#N/A</v>
      </c>
      <c r="BW26" s="382" t="e">
        <f aca="false">SUM(AY26:BF26,BI26:BL26)</f>
        <v>#N/A</v>
      </c>
      <c r="BX26" s="383" t="e">
        <f aca="false">SUM(AY26:BF26,BI26:BL26,BS26:BV26)</f>
        <v>#N/A</v>
      </c>
      <c r="BY26" s="25" t="e">
        <f aca="false">SUM(AY26:BV26)</f>
        <v>#N/A</v>
      </c>
      <c r="BZ26" s="70" t="e">
        <f aca="false">$BZ$7*$J$2*$J$5*$N26</f>
        <v>#N/A</v>
      </c>
      <c r="CA26" s="70" t="e">
        <f aca="false">$BZ$7*$J$3*$J$5*$O26</f>
        <v>#N/A</v>
      </c>
      <c r="CF26" s="131" t="e">
        <f aca="false">SUM(BZ26:CA26)</f>
        <v>#N/A</v>
      </c>
      <c r="CG26" s="383" t="e">
        <f aca="false">SUM(BZ26:CC26)</f>
        <v>#N/A</v>
      </c>
      <c r="CH26" s="131" t="e">
        <f aca="false">SUM(BZ26:CE26)</f>
        <v>#N/A</v>
      </c>
      <c r="CI26" s="70" t="e">
        <f aca="false">$CI$7*$J$2*$J$5*$AB26</f>
        <v>#N/A</v>
      </c>
      <c r="CJ26" s="70" t="e">
        <f aca="false">$CI$7*$J$3*$J$5*$AC26</f>
        <v>#N/A</v>
      </c>
      <c r="CK26" s="70" t="e">
        <f aca="false">$CK$7*$J$2*$J$5*$AB26</f>
        <v>#N/A</v>
      </c>
      <c r="CL26" s="70" t="e">
        <f aca="false">$CK$7*$J$3*$J$5*$AC26</f>
        <v>#N/A</v>
      </c>
      <c r="CM26" s="70" t="e">
        <f aca="false">$CM$7*$J$2*$J$5*$AB26</f>
        <v>#N/A</v>
      </c>
      <c r="CN26" s="70" t="e">
        <f aca="false">$CM$7*$J$3*$J$5*$AC26</f>
        <v>#N/A</v>
      </c>
      <c r="CO26" s="70" t="e">
        <f aca="false">$CO$7*$J$2*$J$5*$AB26</f>
        <v>#N/A</v>
      </c>
      <c r="CP26" s="70" t="e">
        <f aca="false">$CO$7*$J$3*$J$5*$AC26</f>
        <v>#N/A</v>
      </c>
      <c r="CQ26" s="70" t="e">
        <f aca="false">$CQ$7*$J$2*$J$5*$AB26</f>
        <v>#N/A</v>
      </c>
      <c r="CR26" s="70" t="e">
        <f aca="false">$CQ$7*$J$3*$J$5*$AC26</f>
        <v>#N/A</v>
      </c>
      <c r="CS26" s="70" t="e">
        <f aca="false">$CS$7*$J$2*$J$5*$AB26</f>
        <v>#N/A</v>
      </c>
      <c r="CT26" s="70" t="e">
        <f aca="false">$CS$7*$J$3*$J$5*$AC26</f>
        <v>#N/A</v>
      </c>
      <c r="CU26" s="70" t="e">
        <f aca="false">$CU$7*$J$2*$J$5*$AB26</f>
        <v>#N/A</v>
      </c>
      <c r="CV26" s="70" t="e">
        <f aca="false">$CU$7*$J$3*$J$5*$AC26</f>
        <v>#N/A</v>
      </c>
      <c r="CY26" s="70" t="e">
        <f aca="false">$CY$7*$J$2*$J$5*$AB26</f>
        <v>#N/A</v>
      </c>
      <c r="CZ26" s="70" t="e">
        <f aca="false">$CY$7*$J$3*$J$5*$AC26</f>
        <v>#N/A</v>
      </c>
      <c r="DA26" s="70"/>
      <c r="DB26" s="70"/>
      <c r="DC26" s="70"/>
      <c r="DD26" s="70"/>
      <c r="DE26" s="70" t="e">
        <f aca="false">$DE$7*$J$2*$J$5*$AB26</f>
        <v>#N/A</v>
      </c>
      <c r="DF26" s="70" t="e">
        <f aca="false">$DE$7*$J$3*$J$5*$AC26</f>
        <v>#N/A</v>
      </c>
      <c r="DG26" s="70"/>
      <c r="DH26" s="70"/>
      <c r="DI26" s="70" t="e">
        <f aca="false">$DI$7*$J$2*$J$5*$AB26</f>
        <v>#N/A</v>
      </c>
      <c r="DJ26" s="70" t="e">
        <f aca="false">$DI$7*$J$3*$J$5*$AC26</f>
        <v>#N/A</v>
      </c>
      <c r="DS26" s="131" t="e">
        <f aca="false">SUM(CI26:CR26,CW26:CX26,DG26:DH26)</f>
        <v>#N/A</v>
      </c>
      <c r="DT26" s="25" t="e">
        <f aca="false">SUM(CI26:CZ26,DC26:DL26)</f>
        <v>#N/A</v>
      </c>
      <c r="DU26" s="131" t="e">
        <f aca="false">SUM(CI26:DR26)</f>
        <v>#N/A</v>
      </c>
      <c r="DZ26" s="70" t="e">
        <f aca="false">$DZ$7*$J$2*$J$5*$AB26</f>
        <v>#N/A</v>
      </c>
      <c r="EA26" s="70" t="e">
        <f aca="false">$DZ$7*$J$3*$J$5*$AC26</f>
        <v>#N/A</v>
      </c>
      <c r="EB26" s="70" t="e">
        <f aca="false">$EB$7*$J$2*$J$5*$AB26</f>
        <v>#N/A</v>
      </c>
      <c r="EC26" s="70" t="e">
        <f aca="false">$EB$7*$J$3*$J$5*$AC26</f>
        <v>#N/A</v>
      </c>
      <c r="EN26" s="131" t="e">
        <f aca="false">SUM(EB26:EC26)</f>
        <v>#N/A</v>
      </c>
      <c r="EO26" s="25" t="e">
        <f aca="false">SUM(EB26:EE26,EJ26:EM26)</f>
        <v>#N/A</v>
      </c>
      <c r="EP26" s="25" t="e">
        <f aca="false">SUM(DZ26:EM26)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3" t="e">
        <f aca="false">(1+($A27/2))^(-2*($D27-$A$1)/365.25)</f>
        <v>#N/A</v>
      </c>
      <c r="C27" s="83" t="n">
        <f aca="false">D28-D27</f>
        <v>31</v>
      </c>
      <c r="D27" s="374" t="n">
        <v>37469</v>
      </c>
      <c r="E27" s="375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76" t="e">
        <f aca="false">VLOOKUP($D27,Curves!$A$2:$H$1700,8)*$B27</f>
        <v>#N/A</v>
      </c>
      <c r="K27" s="51" t="e">
        <f aca="false">($E27+$I27)*$J$5+$J$4</f>
        <v>#N/A</v>
      </c>
      <c r="L27" s="377" t="e">
        <f aca="false">VLOOKUP($D27,Curves!$N$2:$T$2600,2)*$B27</f>
        <v>#N/A</v>
      </c>
      <c r="M27" s="241" t="e">
        <f aca="false">VLOOKUP($D27,Curves!$N$2:$T$2600,3)*$B27</f>
        <v>#N/A</v>
      </c>
      <c r="N27" s="378" t="e">
        <f aca="false">IF($K27&lt;$L27,1,0)</f>
        <v>#N/A</v>
      </c>
      <c r="O27" s="379" t="e">
        <f aca="false">IF($K27&lt;$M27,1,0)</f>
        <v>#N/A</v>
      </c>
      <c r="P27" s="375" t="e">
        <f aca="false">($E27+J27)*$J$5+$J$4</f>
        <v>#N/A</v>
      </c>
      <c r="Q27" s="377" t="e">
        <f aca="false">VLOOKUP($D27,Curves!$N$2:$T$2600,4)*$B27</f>
        <v>#N/A</v>
      </c>
      <c r="R27" s="241" t="e">
        <f aca="false">VLOOKUP($D27,Curves!$N$2:$T$2600,5)*$B27</f>
        <v>#N/A</v>
      </c>
      <c r="S27" s="378" t="e">
        <f aca="false">IF($P27&lt;$Q27,1,0)</f>
        <v>#N/A</v>
      </c>
      <c r="T27" s="379" t="e">
        <f aca="false">IF($P27&lt;$R27,1,0)</f>
        <v>#N/A</v>
      </c>
      <c r="U27" s="380" t="e">
        <f aca="false">($E27+G27)*$J$5+$J$4</f>
        <v>#N/A</v>
      </c>
      <c r="V27" s="380" t="e">
        <f aca="false">($E27+H27)*$J$5+$J$4</f>
        <v>#N/A</v>
      </c>
      <c r="W27" s="380" t="e">
        <f aca="false">($E27+I27)*$J$5+$J$4</f>
        <v>#N/A</v>
      </c>
      <c r="X27" s="269" t="e">
        <f aca="false">VLOOKUP($D27,[5]CurveFetch!$D$8:$S$13000,16,0)*$B27</f>
        <v>#N/A</v>
      </c>
      <c r="Y27" s="241" t="e">
        <f aca="false">VLOOKUP($D27,Curves!$N$2:$T$2600,7)*$B27</f>
        <v>#N/A</v>
      </c>
      <c r="Z27" s="381" t="e">
        <f aca="false">IF($U27&lt;$X27,1,0)</f>
        <v>#N/A</v>
      </c>
      <c r="AA27" s="378" t="e">
        <f aca="false">IF($U27&lt;$Y27,1,0)</f>
        <v>#N/A</v>
      </c>
      <c r="AB27" s="378" t="e">
        <f aca="false">IF($V27&lt;$X27,1,0)</f>
        <v>#N/A</v>
      </c>
      <c r="AC27" s="378" t="e">
        <f aca="false">IF($V27&lt;$X27,1,0)</f>
        <v>#N/A</v>
      </c>
      <c r="AD27" s="378" t="e">
        <f aca="false">IF($W27&lt;$X27,1,0)</f>
        <v>#N/A</v>
      </c>
      <c r="AE27" s="379" t="e">
        <f aca="false">IF($W27&lt;$Y27,1,0)</f>
        <v>#N/A</v>
      </c>
      <c r="AF27" s="70" t="e">
        <f aca="false">$AF$7*$J$2*$J$5*$N27</f>
        <v>#N/A</v>
      </c>
      <c r="AG27" s="70" t="e">
        <f aca="false">$AF$7*$J$2*$J$5*$O27</f>
        <v>#N/A</v>
      </c>
      <c r="AH27" s="70" t="e">
        <f aca="false">$AH$7*$J$2*$J$5*$N27</f>
        <v>#N/A</v>
      </c>
      <c r="AI27" s="70" t="e">
        <f aca="false">$AH$7*$J$2*$J$5*$O27</f>
        <v>#N/A</v>
      </c>
      <c r="AJ27" s="70" t="e">
        <f aca="false">$AJ$7*$J$2*$J$5*$N27</f>
        <v>#N/A</v>
      </c>
      <c r="AK27" s="70" t="e">
        <f aca="false">$AJ$7*$J$2*$J$5*$O27</f>
        <v>#N/A</v>
      </c>
      <c r="AL27" s="70" t="e">
        <f aca="false">$AL$7*$J$2*$J$5*$N27</f>
        <v>#N/A</v>
      </c>
      <c r="AM27" s="70" t="e">
        <f aca="false">$AL$7*$J$3*$J$5*$O27</f>
        <v>#N/A</v>
      </c>
      <c r="AN27" s="70"/>
      <c r="AO27" s="70"/>
      <c r="AP27" s="70"/>
      <c r="AQ27" s="70"/>
      <c r="AV27" s="131" t="e">
        <f aca="false">SUM(AF27:AG27,AL27:AM27,AP27:AQ27)</f>
        <v>#N/A</v>
      </c>
      <c r="AW27" s="158" t="e">
        <f aca="false">SUM(AF27:AM27,AP27:AU27)</f>
        <v>#N/A</v>
      </c>
      <c r="AX27" s="131" t="e">
        <f aca="false">SUM(AF27:AU27)</f>
        <v>#N/A</v>
      </c>
      <c r="AY27" s="70" t="e">
        <f aca="false">$AY$7*$J$2*$J$5*$S27</f>
        <v>#N/A</v>
      </c>
      <c r="AZ27" s="70" t="e">
        <f aca="false">$AY$7*$J$3*$J$5*$T27</f>
        <v>#N/A</v>
      </c>
      <c r="BA27" s="70" t="e">
        <f aca="false">$BA$7*$J$2*$J$5*$S27</f>
        <v>#N/A</v>
      </c>
      <c r="BB27" s="70" t="e">
        <f aca="false">$BA$7*$J$3*$J$5*$T27</f>
        <v>#N/A</v>
      </c>
      <c r="BC27" s="70" t="e">
        <f aca="false">$BC$7*$J$2*$J$5*$S27</f>
        <v>#N/A</v>
      </c>
      <c r="BD27" s="70" t="e">
        <f aca="false">$BC$7*$J$3*$J$5*$T27</f>
        <v>#N/A</v>
      </c>
      <c r="BE27" s="70" t="e">
        <f aca="false">$BE$7*$J$2*$J$5*$S27</f>
        <v>#N/A</v>
      </c>
      <c r="BF27" s="70" t="e">
        <f aca="false">$BE$7*$J$3*$J$5*$T27</f>
        <v>#N/A</v>
      </c>
      <c r="BG27" s="70" t="e">
        <f aca="false">$BG$7*$J$2*$J$5*$S27</f>
        <v>#N/A</v>
      </c>
      <c r="BH27" s="70" t="e">
        <f aca="false">$BG$7*$J$3*$J$5*$T27</f>
        <v>#N/A</v>
      </c>
      <c r="BI27" s="70" t="e">
        <f aca="false">$BI$7*$J$2*$J$5*$S27</f>
        <v>#N/A</v>
      </c>
      <c r="BJ27" s="70" t="e">
        <f aca="false">$BI$7*$J$3*$J$5*$T27</f>
        <v>#N/A</v>
      </c>
      <c r="BK27" s="70" t="e">
        <f aca="false">$BK$7*$J$2*$J$5*$S27</f>
        <v>#N/A</v>
      </c>
      <c r="BL27" s="70" t="e">
        <f aca="false">$BK$7*$J$3*$J$5*$T27</f>
        <v>#N/A</v>
      </c>
      <c r="BW27" s="382" t="e">
        <f aca="false">SUM(AY27:BF27,BI27:BL27)</f>
        <v>#N/A</v>
      </c>
      <c r="BX27" s="383" t="e">
        <f aca="false">SUM(AY27:BF27,BI27:BL27,BS27:BV27)</f>
        <v>#N/A</v>
      </c>
      <c r="BY27" s="25" t="e">
        <f aca="false">SUM(AY27:BV27)</f>
        <v>#N/A</v>
      </c>
      <c r="BZ27" s="70" t="e">
        <f aca="false">$BZ$7*$J$2*$J$5*$N27</f>
        <v>#N/A</v>
      </c>
      <c r="CA27" s="70" t="e">
        <f aca="false">$BZ$7*$J$3*$J$5*$O27</f>
        <v>#N/A</v>
      </c>
      <c r="CF27" s="131" t="e">
        <f aca="false">SUM(BZ27:CA27)</f>
        <v>#N/A</v>
      </c>
      <c r="CG27" s="383" t="e">
        <f aca="false">SUM(BZ27:CC27)</f>
        <v>#N/A</v>
      </c>
      <c r="CH27" s="131" t="e">
        <f aca="false">SUM(BZ27:CE27)</f>
        <v>#N/A</v>
      </c>
      <c r="CI27" s="70" t="e">
        <f aca="false">$CI$7*$J$2*$J$5*$AB27</f>
        <v>#N/A</v>
      </c>
      <c r="CJ27" s="70" t="e">
        <f aca="false">$CI$7*$J$3*$J$5*$AC27</f>
        <v>#N/A</v>
      </c>
      <c r="CK27" s="70" t="e">
        <f aca="false">$CK$7*$J$2*$J$5*$AB27</f>
        <v>#N/A</v>
      </c>
      <c r="CL27" s="70" t="e">
        <f aca="false">$CK$7*$J$3*$J$5*$AC27</f>
        <v>#N/A</v>
      </c>
      <c r="CM27" s="70" t="e">
        <f aca="false">$CM$7*$J$2*$J$5*$AB27</f>
        <v>#N/A</v>
      </c>
      <c r="CN27" s="70" t="e">
        <f aca="false">$CM$7*$J$3*$J$5*$AC27</f>
        <v>#N/A</v>
      </c>
      <c r="CO27" s="70" t="e">
        <f aca="false">$CO$7*$J$2*$J$5*$AB27</f>
        <v>#N/A</v>
      </c>
      <c r="CP27" s="70" t="e">
        <f aca="false">$CO$7*$J$3*$J$5*$AC27</f>
        <v>#N/A</v>
      </c>
      <c r="CQ27" s="70" t="e">
        <f aca="false">$CQ$7*$J$2*$J$5*$AB27</f>
        <v>#N/A</v>
      </c>
      <c r="CR27" s="70" t="e">
        <f aca="false">$CQ$7*$J$3*$J$5*$AC27</f>
        <v>#N/A</v>
      </c>
      <c r="CS27" s="70" t="e">
        <f aca="false">$CS$7*$J$2*$J$5*$AB27</f>
        <v>#N/A</v>
      </c>
      <c r="CT27" s="70" t="e">
        <f aca="false">$CS$7*$J$3*$J$5*$AC27</f>
        <v>#N/A</v>
      </c>
      <c r="CU27" s="70" t="e">
        <f aca="false">$CU$7*$J$2*$J$5*$AB27</f>
        <v>#N/A</v>
      </c>
      <c r="CV27" s="70" t="e">
        <f aca="false">$CU$7*$J$3*$J$5*$AC27</f>
        <v>#N/A</v>
      </c>
      <c r="CY27" s="70" t="e">
        <f aca="false">$CY$7*$J$2*$J$5*$AB27</f>
        <v>#N/A</v>
      </c>
      <c r="CZ27" s="70" t="e">
        <f aca="false">$CY$7*$J$3*$J$5*$AC27</f>
        <v>#N/A</v>
      </c>
      <c r="DA27" s="70"/>
      <c r="DB27" s="70"/>
      <c r="DC27" s="70"/>
      <c r="DD27" s="70"/>
      <c r="DE27" s="70" t="e">
        <f aca="false">$DE$7*$J$2*$J$5*$AB27</f>
        <v>#N/A</v>
      </c>
      <c r="DF27" s="70" t="e">
        <f aca="false">$DE$7*$J$3*$J$5*$AC27</f>
        <v>#N/A</v>
      </c>
      <c r="DG27" s="70"/>
      <c r="DH27" s="70"/>
      <c r="DI27" s="70" t="e">
        <f aca="false">$DI$7*$J$2*$J$5*$AB27</f>
        <v>#N/A</v>
      </c>
      <c r="DJ27" s="70" t="e">
        <f aca="false">$DI$7*$J$3*$J$5*$AC27</f>
        <v>#N/A</v>
      </c>
      <c r="DS27" s="131" t="e">
        <f aca="false">SUM(CI27:CR27,CW27:CX27,DG27:DH27)</f>
        <v>#N/A</v>
      </c>
      <c r="DT27" s="25" t="e">
        <f aca="false">SUM(CI27:CZ27,DC27:DL27)</f>
        <v>#N/A</v>
      </c>
      <c r="DU27" s="131" t="e">
        <f aca="false">SUM(CI27:DR27)</f>
        <v>#N/A</v>
      </c>
      <c r="DZ27" s="70" t="e">
        <f aca="false">$DZ$7*$J$2*$J$5*$AB27</f>
        <v>#N/A</v>
      </c>
      <c r="EA27" s="70" t="e">
        <f aca="false">$DZ$7*$J$3*$J$5*$AC27</f>
        <v>#N/A</v>
      </c>
      <c r="EB27" s="70" t="e">
        <f aca="false">$EB$7*$J$2*$J$5*$AB27</f>
        <v>#N/A</v>
      </c>
      <c r="EC27" s="70" t="e">
        <f aca="false">$EB$7*$J$3*$J$5*$AC27</f>
        <v>#N/A</v>
      </c>
      <c r="EN27" s="131" t="e">
        <f aca="false">SUM(EB27:EC27)</f>
        <v>#N/A</v>
      </c>
      <c r="EO27" s="25" t="e">
        <f aca="false">SUM(EB27:EE27,EJ27:EM27)</f>
        <v>#N/A</v>
      </c>
      <c r="EP27" s="25" t="e">
        <f aca="false">SUM(DZ27:EM27)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3" t="e">
        <f aca="false">(1+($A28/2))^(-2*($D28-$A$1)/365.25)</f>
        <v>#N/A</v>
      </c>
      <c r="C28" s="83" t="n">
        <f aca="false">D29-D28</f>
        <v>30</v>
      </c>
      <c r="D28" s="374" t="n">
        <v>37500</v>
      </c>
      <c r="E28" s="375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76" t="e">
        <f aca="false">VLOOKUP($D28,Curves!$A$2:$H$1700,8)*$B28</f>
        <v>#N/A</v>
      </c>
      <c r="K28" s="51" t="e">
        <f aca="false">($E28+$I28)*$J$5+$J$4</f>
        <v>#N/A</v>
      </c>
      <c r="L28" s="377" t="e">
        <f aca="false">VLOOKUP($D28,Curves!$N$2:$T$2600,2)*$B28</f>
        <v>#N/A</v>
      </c>
      <c r="M28" s="241" t="e">
        <f aca="false">VLOOKUP($D28,Curves!$N$2:$T$2600,3)*$B28</f>
        <v>#N/A</v>
      </c>
      <c r="N28" s="378" t="e">
        <f aca="false">IF($K28&lt;$L28,1,0)</f>
        <v>#N/A</v>
      </c>
      <c r="O28" s="379" t="e">
        <f aca="false">IF($K28&lt;$M28,1,0)</f>
        <v>#N/A</v>
      </c>
      <c r="P28" s="375" t="e">
        <f aca="false">($E28+J28)*$J$5+$J$4</f>
        <v>#N/A</v>
      </c>
      <c r="Q28" s="377" t="e">
        <f aca="false">VLOOKUP($D28,Curves!$N$2:$T$2600,4)*$B28</f>
        <v>#N/A</v>
      </c>
      <c r="R28" s="241" t="e">
        <f aca="false">VLOOKUP($D28,Curves!$N$2:$T$2600,5)*$B28</f>
        <v>#N/A</v>
      </c>
      <c r="S28" s="378" t="e">
        <f aca="false">IF($P28&lt;$Q28,1,0)</f>
        <v>#N/A</v>
      </c>
      <c r="T28" s="379" t="e">
        <f aca="false">IF($P28&lt;$R28,1,0)</f>
        <v>#N/A</v>
      </c>
      <c r="U28" s="380" t="e">
        <f aca="false">($E28+G28)*$J$5+$J$4</f>
        <v>#N/A</v>
      </c>
      <c r="V28" s="380" t="e">
        <f aca="false">($E28+H28)*$J$5+$J$4</f>
        <v>#N/A</v>
      </c>
      <c r="W28" s="380" t="e">
        <f aca="false">($E28+I28)*$J$5+$J$4</f>
        <v>#N/A</v>
      </c>
      <c r="X28" s="269" t="e">
        <f aca="false">VLOOKUP($D28,[5]CurveFetch!$D$8:$S$13000,16,0)*$B28</f>
        <v>#N/A</v>
      </c>
      <c r="Y28" s="241" t="e">
        <f aca="false">VLOOKUP($D28,Curves!$N$2:$T$2600,7)*$B28</f>
        <v>#N/A</v>
      </c>
      <c r="Z28" s="381" t="e">
        <f aca="false">IF($U28&lt;$X28,1,0)</f>
        <v>#N/A</v>
      </c>
      <c r="AA28" s="378" t="e">
        <f aca="false">IF($U28&lt;$Y28,1,0)</f>
        <v>#N/A</v>
      </c>
      <c r="AB28" s="378" t="e">
        <f aca="false">IF($V28&lt;$X28,1,0)</f>
        <v>#N/A</v>
      </c>
      <c r="AC28" s="378" t="e">
        <f aca="false">IF($V28&lt;$X28,1,0)</f>
        <v>#N/A</v>
      </c>
      <c r="AD28" s="378" t="e">
        <f aca="false">IF($W28&lt;$X28,1,0)</f>
        <v>#N/A</v>
      </c>
      <c r="AE28" s="379" t="e">
        <f aca="false">IF($W28&lt;$Y28,1,0)</f>
        <v>#N/A</v>
      </c>
      <c r="AF28" s="70" t="e">
        <f aca="false">$AF$7*$J$2*$J$5*$N28</f>
        <v>#N/A</v>
      </c>
      <c r="AG28" s="70" t="e">
        <f aca="false">$AF$7*$J$2*$J$5*$O28</f>
        <v>#N/A</v>
      </c>
      <c r="AH28" s="70" t="e">
        <f aca="false">$AH$7*$J$2*$J$5*$N28</f>
        <v>#N/A</v>
      </c>
      <c r="AI28" s="70" t="e">
        <f aca="false">$AH$7*$J$2*$J$5*$O28</f>
        <v>#N/A</v>
      </c>
      <c r="AJ28" s="70" t="e">
        <f aca="false">$AJ$7*$J$2*$J$5*$N28</f>
        <v>#N/A</v>
      </c>
      <c r="AK28" s="70" t="e">
        <f aca="false">$AJ$7*$J$2*$J$5*$O28</f>
        <v>#N/A</v>
      </c>
      <c r="AL28" s="70" t="e">
        <f aca="false">$AL$7*$J$2*$J$5*$N28</f>
        <v>#N/A</v>
      </c>
      <c r="AM28" s="70" t="e">
        <f aca="false">$AL$7*$J$3*$J$5*$O28</f>
        <v>#N/A</v>
      </c>
      <c r="AN28" s="70"/>
      <c r="AO28" s="70"/>
      <c r="AP28" s="70"/>
      <c r="AQ28" s="70"/>
      <c r="AV28" s="131" t="e">
        <f aca="false">SUM(AF28:AG28,AL28:AM28,AP28:AQ28)</f>
        <v>#N/A</v>
      </c>
      <c r="AW28" s="158" t="e">
        <f aca="false">SUM(AF28:AM28,AP28:AU28)</f>
        <v>#N/A</v>
      </c>
      <c r="AX28" s="131" t="e">
        <f aca="false">SUM(AF28:AU28)</f>
        <v>#N/A</v>
      </c>
      <c r="AY28" s="70" t="e">
        <f aca="false">$AY$7*$J$2*$J$5*$S28</f>
        <v>#N/A</v>
      </c>
      <c r="AZ28" s="70" t="e">
        <f aca="false">$AY$7*$J$3*$J$5*$T28</f>
        <v>#N/A</v>
      </c>
      <c r="BA28" s="70" t="e">
        <f aca="false">$BA$7*$J$2*$J$5*$S28</f>
        <v>#N/A</v>
      </c>
      <c r="BB28" s="70" t="e">
        <f aca="false">$BA$7*$J$3*$J$5*$T28</f>
        <v>#N/A</v>
      </c>
      <c r="BC28" s="70" t="e">
        <f aca="false">$BC$7*$J$2*$J$5*$S28</f>
        <v>#N/A</v>
      </c>
      <c r="BD28" s="70" t="e">
        <f aca="false">$BC$7*$J$3*$J$5*$T28</f>
        <v>#N/A</v>
      </c>
      <c r="BE28" s="70" t="e">
        <f aca="false">$BE$7*$J$2*$J$5*$S28</f>
        <v>#N/A</v>
      </c>
      <c r="BF28" s="70" t="e">
        <f aca="false">$BE$7*$J$3*$J$5*$T28</f>
        <v>#N/A</v>
      </c>
      <c r="BG28" s="70" t="e">
        <f aca="false">$BG$7*$J$2*$J$5*$S28</f>
        <v>#N/A</v>
      </c>
      <c r="BH28" s="70" t="e">
        <f aca="false">$BG$7*$J$3*$J$5*$T28</f>
        <v>#N/A</v>
      </c>
      <c r="BI28" s="70" t="e">
        <f aca="false">$BI$7*$J$2*$J$5*$S28</f>
        <v>#N/A</v>
      </c>
      <c r="BJ28" s="70" t="e">
        <f aca="false">$BI$7*$J$3*$J$5*$T28</f>
        <v>#N/A</v>
      </c>
      <c r="BK28" s="70" t="e">
        <f aca="false">$BK$7*$J$2*$J$5*$S28</f>
        <v>#N/A</v>
      </c>
      <c r="BL28" s="70" t="e">
        <f aca="false">$BK$7*$J$3*$J$5*$T28</f>
        <v>#N/A</v>
      </c>
      <c r="BW28" s="382" t="e">
        <f aca="false">SUM(AY28:BF28,BI28:BL28)</f>
        <v>#N/A</v>
      </c>
      <c r="BX28" s="383" t="e">
        <f aca="false">SUM(AY28:BF28,BI28:BL28,BS28:BV28)</f>
        <v>#N/A</v>
      </c>
      <c r="BY28" s="25" t="e">
        <f aca="false">SUM(AY28:BV28)</f>
        <v>#N/A</v>
      </c>
      <c r="BZ28" s="70" t="e">
        <f aca="false">$BZ$7*$J$2*$J$5*$N28</f>
        <v>#N/A</v>
      </c>
      <c r="CA28" s="70" t="e">
        <f aca="false">$BZ$7*$J$3*$J$5*$O28</f>
        <v>#N/A</v>
      </c>
      <c r="CF28" s="131" t="e">
        <f aca="false">SUM(BZ28:CA28)</f>
        <v>#N/A</v>
      </c>
      <c r="CG28" s="383" t="e">
        <f aca="false">SUM(BZ28:CC28)</f>
        <v>#N/A</v>
      </c>
      <c r="CH28" s="131" t="e">
        <f aca="false">SUM(BZ28:CE28)</f>
        <v>#N/A</v>
      </c>
      <c r="CI28" s="70" t="e">
        <f aca="false">$CI$7*$J$2*$J$5*$AB28</f>
        <v>#N/A</v>
      </c>
      <c r="CJ28" s="70" t="e">
        <f aca="false">$CI$7*$J$3*$J$5*$AC28</f>
        <v>#N/A</v>
      </c>
      <c r="CK28" s="70" t="e">
        <f aca="false">$CK$7*$J$2*$J$5*$AB28</f>
        <v>#N/A</v>
      </c>
      <c r="CL28" s="70" t="e">
        <f aca="false">$CK$7*$J$3*$J$5*$AC28</f>
        <v>#N/A</v>
      </c>
      <c r="CM28" s="70" t="e">
        <f aca="false">$CM$7*$J$2*$J$5*$AB28</f>
        <v>#N/A</v>
      </c>
      <c r="CN28" s="70" t="e">
        <f aca="false">$CM$7*$J$3*$J$5*$AC28</f>
        <v>#N/A</v>
      </c>
      <c r="CO28" s="70" t="e">
        <f aca="false">$CO$7*$J$2*$J$5*$AB28</f>
        <v>#N/A</v>
      </c>
      <c r="CP28" s="70" t="e">
        <f aca="false">$CO$7*$J$3*$J$5*$AC28</f>
        <v>#N/A</v>
      </c>
      <c r="CQ28" s="70" t="e">
        <f aca="false">$CQ$7*$J$2*$J$5*$AB28</f>
        <v>#N/A</v>
      </c>
      <c r="CR28" s="70" t="e">
        <f aca="false">$CQ$7*$J$3*$J$5*$AC28</f>
        <v>#N/A</v>
      </c>
      <c r="CS28" s="70" t="e">
        <f aca="false">$CS$7*$J$2*$J$5*$AB28</f>
        <v>#N/A</v>
      </c>
      <c r="CT28" s="70" t="e">
        <f aca="false">$CS$7*$J$3*$J$5*$AC28</f>
        <v>#N/A</v>
      </c>
      <c r="CU28" s="70" t="e">
        <f aca="false">$CU$7*$J$2*$J$5*$AB28</f>
        <v>#N/A</v>
      </c>
      <c r="CV28" s="70" t="e">
        <f aca="false">$CU$7*$J$3*$J$5*$AC28</f>
        <v>#N/A</v>
      </c>
      <c r="CY28" s="70" t="e">
        <f aca="false">$CY$7*$J$2*$J$5*$AB28</f>
        <v>#N/A</v>
      </c>
      <c r="CZ28" s="70" t="e">
        <f aca="false">$CY$7*$J$3*$J$5*$AC28</f>
        <v>#N/A</v>
      </c>
      <c r="DA28" s="70"/>
      <c r="DB28" s="70"/>
      <c r="DC28" s="70"/>
      <c r="DD28" s="70"/>
      <c r="DE28" s="70" t="e">
        <f aca="false">$DE$7*$J$2*$J$5*$AB28</f>
        <v>#N/A</v>
      </c>
      <c r="DF28" s="70" t="e">
        <f aca="false">$DE$7*$J$3*$J$5*$AC28</f>
        <v>#N/A</v>
      </c>
      <c r="DG28" s="70"/>
      <c r="DH28" s="70"/>
      <c r="DI28" s="70" t="e">
        <f aca="false">$DI$7*$J$2*$J$5*$AB28</f>
        <v>#N/A</v>
      </c>
      <c r="DJ28" s="70" t="e">
        <f aca="false">$DI$7*$J$3*$J$5*$AC28</f>
        <v>#N/A</v>
      </c>
      <c r="DS28" s="131" t="e">
        <f aca="false">SUM(CI28:CR28,CW28:CX28,DG28:DH28)</f>
        <v>#N/A</v>
      </c>
      <c r="DT28" s="25" t="e">
        <f aca="false">SUM(CI28:CZ28,DC28:DL28)</f>
        <v>#N/A</v>
      </c>
      <c r="DU28" s="131" t="e">
        <f aca="false">SUM(CI28:DR28)</f>
        <v>#N/A</v>
      </c>
      <c r="DZ28" s="70" t="e">
        <f aca="false">$DZ$7*$J$2*$J$5*$AB28</f>
        <v>#N/A</v>
      </c>
      <c r="EA28" s="70" t="e">
        <f aca="false">$DZ$7*$J$3*$J$5*$AC28</f>
        <v>#N/A</v>
      </c>
      <c r="EB28" s="70" t="e">
        <f aca="false">$EB$7*$J$2*$J$5*$AB28</f>
        <v>#N/A</v>
      </c>
      <c r="EC28" s="70" t="e">
        <f aca="false">$EB$7*$J$3*$J$5*$AC28</f>
        <v>#N/A</v>
      </c>
      <c r="EN28" s="131" t="e">
        <f aca="false">SUM(EB28:EC28)</f>
        <v>#N/A</v>
      </c>
      <c r="EO28" s="25" t="e">
        <f aca="false">SUM(EB28:EE28,EJ28:EM28)</f>
        <v>#N/A</v>
      </c>
      <c r="EP28" s="25" t="e">
        <f aca="false">SUM(DZ28:EM28)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3" t="e">
        <f aca="false">(1+($A29/2))^(-2*($D29-$A$1)/365.25)</f>
        <v>#N/A</v>
      </c>
      <c r="C29" s="83" t="n">
        <f aca="false">D30-D29</f>
        <v>31</v>
      </c>
      <c r="D29" s="374" t="n">
        <v>37530</v>
      </c>
      <c r="E29" s="375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76" t="e">
        <f aca="false">VLOOKUP($D29,Curves!$A$2:$H$1700,8)*$B29</f>
        <v>#N/A</v>
      </c>
      <c r="K29" s="51" t="e">
        <f aca="false">($E29+$I29)*$J$5+$J$4</f>
        <v>#N/A</v>
      </c>
      <c r="L29" s="377" t="e">
        <f aca="false">VLOOKUP($D29,Curves!$N$2:$T$2600,2)*$B29</f>
        <v>#N/A</v>
      </c>
      <c r="M29" s="241" t="e">
        <f aca="false">VLOOKUP($D29,Curves!$N$2:$T$2600,3)*$B29</f>
        <v>#N/A</v>
      </c>
      <c r="N29" s="378" t="e">
        <f aca="false">IF($K29&lt;$L29,1,0)</f>
        <v>#N/A</v>
      </c>
      <c r="O29" s="379" t="e">
        <f aca="false">IF($K29&lt;$M29,1,0)</f>
        <v>#N/A</v>
      </c>
      <c r="P29" s="375" t="e">
        <f aca="false">($E29+J29)*$J$5+$J$4</f>
        <v>#N/A</v>
      </c>
      <c r="Q29" s="377" t="e">
        <f aca="false">VLOOKUP($D29,Curves!$N$2:$T$2600,4)*$B29</f>
        <v>#N/A</v>
      </c>
      <c r="R29" s="241" t="e">
        <f aca="false">VLOOKUP($D29,Curves!$N$2:$T$2600,5)*$B29</f>
        <v>#N/A</v>
      </c>
      <c r="S29" s="378" t="e">
        <f aca="false">IF($P29&lt;$Q29,1,0)</f>
        <v>#N/A</v>
      </c>
      <c r="T29" s="379" t="e">
        <f aca="false">IF($P29&lt;$R29,1,0)</f>
        <v>#N/A</v>
      </c>
      <c r="U29" s="380" t="e">
        <f aca="false">($E29+G29)*$J$5+$J$4</f>
        <v>#N/A</v>
      </c>
      <c r="V29" s="380" t="e">
        <f aca="false">($E29+H29)*$J$5+$J$4</f>
        <v>#N/A</v>
      </c>
      <c r="W29" s="380" t="e">
        <f aca="false">($E29+I29)*$J$5+$J$4</f>
        <v>#N/A</v>
      </c>
      <c r="X29" s="269" t="e">
        <f aca="false">VLOOKUP($D29,[5]CurveFetch!$D$8:$S$13000,16,0)*$B29</f>
        <v>#N/A</v>
      </c>
      <c r="Y29" s="241" t="e">
        <f aca="false">VLOOKUP($D29,Curves!$N$2:$T$2600,7)*$B29</f>
        <v>#N/A</v>
      </c>
      <c r="Z29" s="381" t="e">
        <f aca="false">IF($U29&lt;$X29,1,0)</f>
        <v>#N/A</v>
      </c>
      <c r="AA29" s="378" t="e">
        <f aca="false">IF($U29&lt;$Y29,1,0)</f>
        <v>#N/A</v>
      </c>
      <c r="AB29" s="378" t="e">
        <f aca="false">IF($V29&lt;$X29,1,0)</f>
        <v>#N/A</v>
      </c>
      <c r="AC29" s="378" t="e">
        <f aca="false">IF($V29&lt;$X29,1,0)</f>
        <v>#N/A</v>
      </c>
      <c r="AD29" s="378" t="e">
        <f aca="false">IF($W29&lt;$X29,1,0)</f>
        <v>#N/A</v>
      </c>
      <c r="AE29" s="379" t="e">
        <f aca="false">IF($W29&lt;$Y29,1,0)</f>
        <v>#N/A</v>
      </c>
      <c r="AF29" s="70" t="e">
        <f aca="false">$AF$7*$J$2*$J$5*$N29</f>
        <v>#N/A</v>
      </c>
      <c r="AG29" s="70" t="e">
        <f aca="false">$AF$7*$J$2*$J$5*$O29</f>
        <v>#N/A</v>
      </c>
      <c r="AH29" s="70" t="e">
        <f aca="false">$AH$7*$J$2*$J$5*$N29</f>
        <v>#N/A</v>
      </c>
      <c r="AI29" s="70" t="e">
        <f aca="false">$AH$7*$J$2*$J$5*$O29</f>
        <v>#N/A</v>
      </c>
      <c r="AJ29" s="70" t="e">
        <f aca="false">$AJ$7*$J$2*$J$5*$N29</f>
        <v>#N/A</v>
      </c>
      <c r="AK29" s="70" t="e">
        <f aca="false">$AJ$7*$J$2*$J$5*$O29</f>
        <v>#N/A</v>
      </c>
      <c r="AL29" s="70" t="e">
        <f aca="false">$AL$7*$J$2*$J$5*$N29</f>
        <v>#N/A</v>
      </c>
      <c r="AM29" s="70" t="e">
        <f aca="false">$AL$7*$J$3*$J$5*$O29</f>
        <v>#N/A</v>
      </c>
      <c r="AN29" s="70"/>
      <c r="AO29" s="70"/>
      <c r="AP29" s="70"/>
      <c r="AQ29" s="70"/>
      <c r="AV29" s="131" t="e">
        <f aca="false">SUM(AF29:AG29,AL29:AM29,AP29:AQ29)</f>
        <v>#N/A</v>
      </c>
      <c r="AW29" s="158" t="e">
        <f aca="false">SUM(AF29:AM29,AP29:AU29)</f>
        <v>#N/A</v>
      </c>
      <c r="AX29" s="131" t="e">
        <f aca="false">SUM(AF29:AU29)</f>
        <v>#N/A</v>
      </c>
      <c r="AY29" s="70" t="e">
        <f aca="false">$AY$7*$J$2*$J$5*$S29</f>
        <v>#N/A</v>
      </c>
      <c r="AZ29" s="70" t="e">
        <f aca="false">$AY$7*$J$3*$J$5*$T29</f>
        <v>#N/A</v>
      </c>
      <c r="BA29" s="70" t="e">
        <f aca="false">$BA$7*$J$2*$J$5*$S29</f>
        <v>#N/A</v>
      </c>
      <c r="BB29" s="70" t="e">
        <f aca="false">$BA$7*$J$3*$J$5*$T29</f>
        <v>#N/A</v>
      </c>
      <c r="BC29" s="70" t="e">
        <f aca="false">$BC$7*$J$2*$J$5*$S29</f>
        <v>#N/A</v>
      </c>
      <c r="BD29" s="70" t="e">
        <f aca="false">$BC$7*$J$3*$J$5*$T29</f>
        <v>#N/A</v>
      </c>
      <c r="BE29" s="70" t="e">
        <f aca="false">$BE$7*$J$2*$J$5*$S29</f>
        <v>#N/A</v>
      </c>
      <c r="BF29" s="70" t="e">
        <f aca="false">$BE$7*$J$3*$J$5*$T29</f>
        <v>#N/A</v>
      </c>
      <c r="BG29" s="70" t="e">
        <f aca="false">$BG$7*$J$2*$J$5*$S29</f>
        <v>#N/A</v>
      </c>
      <c r="BH29" s="70" t="e">
        <f aca="false">$BG$7*$J$3*$J$5*$T29</f>
        <v>#N/A</v>
      </c>
      <c r="BI29" s="70" t="e">
        <f aca="false">$BI$7*$J$2*$J$5*$S29</f>
        <v>#N/A</v>
      </c>
      <c r="BJ29" s="70" t="e">
        <f aca="false">$BI$7*$J$3*$J$5*$T29</f>
        <v>#N/A</v>
      </c>
      <c r="BK29" s="70" t="e">
        <f aca="false">$BK$7*$J$2*$J$5*$S29</f>
        <v>#N/A</v>
      </c>
      <c r="BL29" s="70" t="e">
        <f aca="false">$BK$7*$J$3*$J$5*$T29</f>
        <v>#N/A</v>
      </c>
      <c r="BW29" s="382" t="e">
        <f aca="false">SUM(AY29:BF29,BI29:BL29)</f>
        <v>#N/A</v>
      </c>
      <c r="BX29" s="383" t="e">
        <f aca="false">SUM(AY29:BF29,BI29:BL29,BS29:BV29)</f>
        <v>#N/A</v>
      </c>
      <c r="BY29" s="25" t="e">
        <f aca="false">SUM(AY29:BV29)</f>
        <v>#N/A</v>
      </c>
      <c r="BZ29" s="70" t="e">
        <f aca="false">$BZ$7*$J$2*$J$5*$N29</f>
        <v>#N/A</v>
      </c>
      <c r="CA29" s="70" t="e">
        <f aca="false">$BZ$7*$J$3*$J$5*$O29</f>
        <v>#N/A</v>
      </c>
      <c r="CF29" s="131" t="e">
        <f aca="false">SUM(BZ29:CA29)</f>
        <v>#N/A</v>
      </c>
      <c r="CG29" s="383" t="e">
        <f aca="false">SUM(BZ29:CC29)</f>
        <v>#N/A</v>
      </c>
      <c r="CH29" s="131" t="e">
        <f aca="false">SUM(BZ29:CE29)</f>
        <v>#N/A</v>
      </c>
      <c r="CI29" s="70" t="e">
        <f aca="false">$CI$7*$J$2*$J$5*$AB29</f>
        <v>#N/A</v>
      </c>
      <c r="CJ29" s="70" t="e">
        <f aca="false">$CI$7*$J$3*$J$5*$AC29</f>
        <v>#N/A</v>
      </c>
      <c r="CK29" s="70" t="e">
        <f aca="false">$CK$7*$J$2*$J$5*$AB29</f>
        <v>#N/A</v>
      </c>
      <c r="CL29" s="70" t="e">
        <f aca="false">$CK$7*$J$3*$J$5*$AC29</f>
        <v>#N/A</v>
      </c>
      <c r="CM29" s="70" t="e">
        <f aca="false">$CM$7*$J$2*$J$5*$AB29</f>
        <v>#N/A</v>
      </c>
      <c r="CN29" s="70" t="e">
        <f aca="false">$CM$7*$J$3*$J$5*$AC29</f>
        <v>#N/A</v>
      </c>
      <c r="CO29" s="70" t="e">
        <f aca="false">$CO$7*$J$2*$J$5*$AB29</f>
        <v>#N/A</v>
      </c>
      <c r="CP29" s="70" t="e">
        <f aca="false">$CO$7*$J$3*$J$5*$AC29</f>
        <v>#N/A</v>
      </c>
      <c r="CQ29" s="70" t="e">
        <f aca="false">$CQ$7*$J$2*$J$5*$AB29</f>
        <v>#N/A</v>
      </c>
      <c r="CR29" s="70" t="e">
        <f aca="false">$CQ$7*$J$3*$J$5*$AC29</f>
        <v>#N/A</v>
      </c>
      <c r="CS29" s="70" t="e">
        <f aca="false">$CS$7*$J$2*$J$5*$AB29</f>
        <v>#N/A</v>
      </c>
      <c r="CT29" s="70" t="e">
        <f aca="false">$CS$7*$J$3*$J$5*$AC29</f>
        <v>#N/A</v>
      </c>
      <c r="CU29" s="70" t="e">
        <f aca="false">$CU$7*$J$2*$J$5*$AB29</f>
        <v>#N/A</v>
      </c>
      <c r="CV29" s="70" t="e">
        <f aca="false">$CU$7*$J$3*$J$5*$AC29</f>
        <v>#N/A</v>
      </c>
      <c r="CY29" s="70" t="e">
        <f aca="false">$CY$7*$J$2*$J$5*$AB29</f>
        <v>#N/A</v>
      </c>
      <c r="CZ29" s="70" t="e">
        <f aca="false">$CY$7*$J$3*$J$5*$AC29</f>
        <v>#N/A</v>
      </c>
      <c r="DA29" s="70"/>
      <c r="DB29" s="70"/>
      <c r="DC29" s="70"/>
      <c r="DD29" s="70"/>
      <c r="DE29" s="70" t="e">
        <f aca="false">$DE$7*$J$2*$J$5*$AB29</f>
        <v>#N/A</v>
      </c>
      <c r="DF29" s="70" t="e">
        <f aca="false">$DE$7*$J$3*$J$5*$AC29</f>
        <v>#N/A</v>
      </c>
      <c r="DG29" s="70"/>
      <c r="DH29" s="70"/>
      <c r="DI29" s="70" t="e">
        <f aca="false">$DI$7*$J$2*$J$5*$AB29</f>
        <v>#N/A</v>
      </c>
      <c r="DJ29" s="70" t="e">
        <f aca="false">$DI$7*$J$3*$J$5*$AC29</f>
        <v>#N/A</v>
      </c>
      <c r="DS29" s="131" t="e">
        <f aca="false">SUM(CI29:CR29,CW29:CX29,DG29:DH29)</f>
        <v>#N/A</v>
      </c>
      <c r="DT29" s="25" t="e">
        <f aca="false">SUM(CI29:CZ29,DC29:DL29)</f>
        <v>#N/A</v>
      </c>
      <c r="DU29" s="131" t="e">
        <f aca="false">SUM(CI29:DR29)</f>
        <v>#N/A</v>
      </c>
      <c r="DZ29" s="70" t="e">
        <f aca="false">$DZ$7*$J$2*$J$5*$AB29</f>
        <v>#N/A</v>
      </c>
      <c r="EA29" s="70" t="e">
        <f aca="false">$DZ$7*$J$3*$J$5*$AC29</f>
        <v>#N/A</v>
      </c>
      <c r="EB29" s="70" t="e">
        <f aca="false">$EB$7*$J$2*$J$5*$AB29</f>
        <v>#N/A</v>
      </c>
      <c r="EC29" s="70" t="e">
        <f aca="false">$EB$7*$J$3*$J$5*$AC29</f>
        <v>#N/A</v>
      </c>
      <c r="EN29" s="131" t="e">
        <f aca="false">SUM(EB29:EC29)</f>
        <v>#N/A</v>
      </c>
      <c r="EO29" s="25" t="e">
        <f aca="false">SUM(EB29:EE29,EJ29:EM29)</f>
        <v>#N/A</v>
      </c>
      <c r="EP29" s="25" t="e">
        <f aca="false">SUM(DZ29:EM29)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3" t="e">
        <f aca="false">(1+($A30/2))^(-2*($D30-$A$1)/365.25)</f>
        <v>#N/A</v>
      </c>
      <c r="C30" s="83" t="n">
        <f aca="false">D31-D30</f>
        <v>30</v>
      </c>
      <c r="D30" s="374" t="n">
        <v>37561</v>
      </c>
      <c r="E30" s="375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76" t="e">
        <f aca="false">VLOOKUP($D30,Curves!$A$2:$H$1700,8)*$B30</f>
        <v>#N/A</v>
      </c>
      <c r="K30" s="51" t="e">
        <f aca="false">($E30+$I30)*$J$5+$J$4</f>
        <v>#N/A</v>
      </c>
      <c r="L30" s="377" t="e">
        <f aca="false">VLOOKUP($D30,Curves!$N$2:$T$2600,2)*$B30</f>
        <v>#N/A</v>
      </c>
      <c r="M30" s="241" t="e">
        <f aca="false">VLOOKUP($D30,Curves!$N$2:$T$2600,3)*$B30</f>
        <v>#N/A</v>
      </c>
      <c r="N30" s="378" t="e">
        <f aca="false">IF($K30&lt;$L30,1,0)</f>
        <v>#N/A</v>
      </c>
      <c r="O30" s="379" t="e">
        <f aca="false">IF($K30&lt;$M30,1,0)</f>
        <v>#N/A</v>
      </c>
      <c r="P30" s="375" t="e">
        <f aca="false">($E30+J30)*$J$5+$J$4</f>
        <v>#N/A</v>
      </c>
      <c r="Q30" s="377" t="e">
        <f aca="false">VLOOKUP($D30,Curves!$N$2:$T$2600,4)*$B30</f>
        <v>#N/A</v>
      </c>
      <c r="R30" s="241" t="e">
        <f aca="false">VLOOKUP($D30,Curves!$N$2:$T$2600,5)*$B30</f>
        <v>#N/A</v>
      </c>
      <c r="S30" s="378" t="e">
        <f aca="false">IF($P30&lt;$Q30,1,0)</f>
        <v>#N/A</v>
      </c>
      <c r="T30" s="379" t="e">
        <f aca="false">IF($P30&lt;$R30,1,0)</f>
        <v>#N/A</v>
      </c>
      <c r="U30" s="380" t="e">
        <f aca="false">($E30+G30)*$J$5+$J$4</f>
        <v>#N/A</v>
      </c>
      <c r="V30" s="380" t="e">
        <f aca="false">($E30+H30)*$J$5+$J$4</f>
        <v>#N/A</v>
      </c>
      <c r="W30" s="380" t="e">
        <f aca="false">($E30+I30)*$J$5+$J$4</f>
        <v>#N/A</v>
      </c>
      <c r="X30" s="269" t="e">
        <f aca="false">VLOOKUP($D30,[5]CurveFetch!$D$8:$S$13000,16,0)*$B30</f>
        <v>#N/A</v>
      </c>
      <c r="Y30" s="241" t="e">
        <f aca="false">VLOOKUP($D30,Curves!$N$2:$T$2600,7)*$B30</f>
        <v>#N/A</v>
      </c>
      <c r="Z30" s="381" t="e">
        <f aca="false">IF($U30&lt;$X30,1,0)</f>
        <v>#N/A</v>
      </c>
      <c r="AA30" s="378" t="e">
        <f aca="false">IF($U30&lt;$Y30,1,0)</f>
        <v>#N/A</v>
      </c>
      <c r="AB30" s="378" t="e">
        <f aca="false">IF($V30&lt;$X30,1,0)</f>
        <v>#N/A</v>
      </c>
      <c r="AC30" s="378" t="e">
        <f aca="false">IF($V30&lt;$X30,1,0)</f>
        <v>#N/A</v>
      </c>
      <c r="AD30" s="378" t="e">
        <f aca="false">IF($W30&lt;$X30,1,0)</f>
        <v>#N/A</v>
      </c>
      <c r="AE30" s="379" t="e">
        <f aca="false">IF($W30&lt;$Y30,1,0)</f>
        <v>#N/A</v>
      </c>
      <c r="AF30" s="70" t="e">
        <f aca="false">$AF$7*$J$2*$J$5*$N30</f>
        <v>#N/A</v>
      </c>
      <c r="AG30" s="70" t="e">
        <f aca="false">$AF$7*$J$2*$J$5*$O30</f>
        <v>#N/A</v>
      </c>
      <c r="AH30" s="70" t="e">
        <f aca="false">$AH$7*$J$2*$J$5*$N30</f>
        <v>#N/A</v>
      </c>
      <c r="AI30" s="70" t="e">
        <f aca="false">$AH$7*$J$2*$J$5*$O30</f>
        <v>#N/A</v>
      </c>
      <c r="AJ30" s="70" t="e">
        <f aca="false">$AJ$7*$J$2*$J$5*$N30</f>
        <v>#N/A</v>
      </c>
      <c r="AK30" s="70" t="e">
        <f aca="false">$AJ$7*$J$2*$J$5*$O30</f>
        <v>#N/A</v>
      </c>
      <c r="AL30" s="70" t="e">
        <f aca="false">$AL$7*$J$2*$J$5*$N30</f>
        <v>#N/A</v>
      </c>
      <c r="AM30" s="70" t="e">
        <f aca="false">$AL$7*$J$3*$J$5*$O30</f>
        <v>#N/A</v>
      </c>
      <c r="AN30" s="70"/>
      <c r="AO30" s="70"/>
      <c r="AP30" s="70"/>
      <c r="AQ30" s="70"/>
      <c r="AV30" s="131" t="e">
        <f aca="false">SUM(AF30:AG30,AL30:AM30,AP30:AQ30)</f>
        <v>#N/A</v>
      </c>
      <c r="AW30" s="158" t="e">
        <f aca="false">SUM(AF30:AM30,AP30:AU30)</f>
        <v>#N/A</v>
      </c>
      <c r="AX30" s="131" t="e">
        <f aca="false">SUM(AF30:AU30)</f>
        <v>#N/A</v>
      </c>
      <c r="AY30" s="70" t="e">
        <f aca="false">$AY$7*$J$2*$J$5*$S30</f>
        <v>#N/A</v>
      </c>
      <c r="AZ30" s="70" t="e">
        <f aca="false">$AY$7*$J$3*$J$5*$T30</f>
        <v>#N/A</v>
      </c>
      <c r="BA30" s="70" t="e">
        <f aca="false">$BA$7*$J$2*$J$5*$S30</f>
        <v>#N/A</v>
      </c>
      <c r="BB30" s="70" t="e">
        <f aca="false">$BA$7*$J$3*$J$5*$T30</f>
        <v>#N/A</v>
      </c>
      <c r="BC30" s="70" t="e">
        <f aca="false">$BC$7*$J$2*$J$5*$S30</f>
        <v>#N/A</v>
      </c>
      <c r="BD30" s="70" t="e">
        <f aca="false">$BC$7*$J$3*$J$5*$T30</f>
        <v>#N/A</v>
      </c>
      <c r="BE30" s="70" t="e">
        <f aca="false">$BE$7*$J$2*$J$5*$S30</f>
        <v>#N/A</v>
      </c>
      <c r="BF30" s="70" t="e">
        <f aca="false">$BE$7*$J$3*$J$5*$T30</f>
        <v>#N/A</v>
      </c>
      <c r="BG30" s="70" t="e">
        <f aca="false">$BG$7*$J$2*$J$5*$S30</f>
        <v>#N/A</v>
      </c>
      <c r="BH30" s="70" t="e">
        <f aca="false">$BG$7*$J$3*$J$5*$T30</f>
        <v>#N/A</v>
      </c>
      <c r="BI30" s="70" t="e">
        <f aca="false">$BI$7*$J$2*$J$5*$S30</f>
        <v>#N/A</v>
      </c>
      <c r="BJ30" s="70" t="e">
        <f aca="false">$BI$7*$J$3*$J$5*$T30</f>
        <v>#N/A</v>
      </c>
      <c r="BK30" s="70" t="e">
        <f aca="false">$BK$7*$J$2*$J$5*$S30</f>
        <v>#N/A</v>
      </c>
      <c r="BL30" s="70" t="e">
        <f aca="false">$BK$7*$J$3*$J$5*$T30</f>
        <v>#N/A</v>
      </c>
      <c r="BW30" s="382" t="e">
        <f aca="false">SUM(AY30:BF30,BI30:BL30)</f>
        <v>#N/A</v>
      </c>
      <c r="BX30" s="383" t="e">
        <f aca="false">SUM(AY30:BF30,BI30:BL30,BS30:BV30)</f>
        <v>#N/A</v>
      </c>
      <c r="BY30" s="25" t="e">
        <f aca="false">SUM(AY30:BV30)</f>
        <v>#N/A</v>
      </c>
      <c r="BZ30" s="70" t="e">
        <f aca="false">$BZ$7*$J$2*$J$5*$N30</f>
        <v>#N/A</v>
      </c>
      <c r="CA30" s="70" t="e">
        <f aca="false">$BZ$7*$J$3*$J$5*$O30</f>
        <v>#N/A</v>
      </c>
      <c r="CF30" s="131" t="e">
        <f aca="false">SUM(BZ30:CA30)</f>
        <v>#N/A</v>
      </c>
      <c r="CG30" s="383" t="e">
        <f aca="false">SUM(BZ30:CC30)</f>
        <v>#N/A</v>
      </c>
      <c r="CH30" s="131" t="e">
        <f aca="false">SUM(BZ30:CE30)</f>
        <v>#N/A</v>
      </c>
      <c r="CI30" s="70" t="e">
        <f aca="false">$CI$7*$J$2*$J$5*$AB30</f>
        <v>#N/A</v>
      </c>
      <c r="CJ30" s="70" t="e">
        <f aca="false">$CI$7*$J$3*$J$5*$AC30</f>
        <v>#N/A</v>
      </c>
      <c r="CK30" s="70" t="e">
        <f aca="false">$CK$7*$J$2*$J$5*$AB30</f>
        <v>#N/A</v>
      </c>
      <c r="CL30" s="70" t="e">
        <f aca="false">$CK$7*$J$3*$J$5*$AC30</f>
        <v>#N/A</v>
      </c>
      <c r="CM30" s="70" t="e">
        <f aca="false">$CM$7*$J$2*$J$5*$AB30</f>
        <v>#N/A</v>
      </c>
      <c r="CN30" s="70" t="e">
        <f aca="false">$CM$7*$J$3*$J$5*$AC30</f>
        <v>#N/A</v>
      </c>
      <c r="CO30" s="70" t="e">
        <f aca="false">$CO$7*$J$2*$J$5*$AB30</f>
        <v>#N/A</v>
      </c>
      <c r="CP30" s="70" t="e">
        <f aca="false">$CO$7*$J$3*$J$5*$AC30</f>
        <v>#N/A</v>
      </c>
      <c r="CQ30" s="70" t="e">
        <f aca="false">$CQ$7*$J$2*$J$5*$AB30</f>
        <v>#N/A</v>
      </c>
      <c r="CR30" s="70" t="e">
        <f aca="false">$CQ$7*$J$3*$J$5*$AC30</f>
        <v>#N/A</v>
      </c>
      <c r="CS30" s="70" t="e">
        <f aca="false">$CS$7*$J$2*$J$5*$AB30</f>
        <v>#N/A</v>
      </c>
      <c r="CT30" s="70" t="e">
        <f aca="false">$CS$7*$J$3*$J$5*$AC30</f>
        <v>#N/A</v>
      </c>
      <c r="CU30" s="70" t="e">
        <f aca="false">$CU$7*$J$2*$J$5*$AB30</f>
        <v>#N/A</v>
      </c>
      <c r="CV30" s="70" t="e">
        <f aca="false">$CU$7*$J$3*$J$5*$AC30</f>
        <v>#N/A</v>
      </c>
      <c r="CY30" s="70" t="e">
        <f aca="false">$CY$7*$J$2*$J$5*$AB30</f>
        <v>#N/A</v>
      </c>
      <c r="CZ30" s="70" t="e">
        <f aca="false">$CY$7*$J$3*$J$5*$AC30</f>
        <v>#N/A</v>
      </c>
      <c r="DA30" s="70"/>
      <c r="DB30" s="70"/>
      <c r="DC30" s="70"/>
      <c r="DD30" s="70"/>
      <c r="DE30" s="70" t="e">
        <f aca="false">$DE$7*$J$2*$J$5*$AB30</f>
        <v>#N/A</v>
      </c>
      <c r="DF30" s="70" t="e">
        <f aca="false">$DE$7*$J$3*$J$5*$AC30</f>
        <v>#N/A</v>
      </c>
      <c r="DG30" s="70"/>
      <c r="DH30" s="70"/>
      <c r="DI30" s="70" t="e">
        <f aca="false">$DI$7*$J$2*$J$5*$AB30</f>
        <v>#N/A</v>
      </c>
      <c r="DJ30" s="70" t="e">
        <f aca="false">$DI$7*$J$3*$J$5*$AC30</f>
        <v>#N/A</v>
      </c>
      <c r="DS30" s="131" t="e">
        <f aca="false">SUM(CI30:CR30,CW30:CX30,DG30:DH30)</f>
        <v>#N/A</v>
      </c>
      <c r="DT30" s="25" t="e">
        <f aca="false">SUM(CI30:CZ30,DC30:DL30)</f>
        <v>#N/A</v>
      </c>
      <c r="DU30" s="131" t="e">
        <f aca="false">SUM(CI30:DR30)</f>
        <v>#N/A</v>
      </c>
      <c r="DZ30" s="70" t="e">
        <f aca="false">$DZ$7*$J$2*$J$5*$AB30</f>
        <v>#N/A</v>
      </c>
      <c r="EA30" s="70" t="e">
        <f aca="false">$DZ$7*$J$3*$J$5*$AC30</f>
        <v>#N/A</v>
      </c>
      <c r="EB30" s="70" t="e">
        <f aca="false">$EB$7*$J$2*$J$5*$AB30</f>
        <v>#N/A</v>
      </c>
      <c r="EC30" s="70" t="e">
        <f aca="false">$EB$7*$J$3*$J$5*$AC30</f>
        <v>#N/A</v>
      </c>
      <c r="EN30" s="131" t="e">
        <f aca="false">SUM(EB30:EC30)</f>
        <v>#N/A</v>
      </c>
      <c r="EO30" s="25" t="e">
        <f aca="false">SUM(EB30:EE30,EJ30:EM30)</f>
        <v>#N/A</v>
      </c>
      <c r="EP30" s="25" t="e">
        <f aca="false">SUM(DZ30:EM30)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3" t="e">
        <f aca="false">(1+($A31/2))^(-2*($D31-$A$1)/365.25)</f>
        <v>#N/A</v>
      </c>
      <c r="C31" s="83" t="n">
        <f aca="false">D32-D31</f>
        <v>31</v>
      </c>
      <c r="D31" s="374" t="n">
        <v>37591</v>
      </c>
      <c r="E31" s="375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76" t="e">
        <f aca="false">VLOOKUP($D31,Curves!$A$2:$H$1700,8)*$B31</f>
        <v>#N/A</v>
      </c>
      <c r="K31" s="51" t="e">
        <f aca="false">($E31+$I31)*$J$5+$J$4</f>
        <v>#N/A</v>
      </c>
      <c r="L31" s="377" t="e">
        <f aca="false">VLOOKUP($D31,Curves!$N$2:$T$2600,2)*$B31</f>
        <v>#N/A</v>
      </c>
      <c r="M31" s="241" t="e">
        <f aca="false">VLOOKUP($D31,Curves!$N$2:$T$2600,3)*$B31</f>
        <v>#N/A</v>
      </c>
      <c r="N31" s="378" t="e">
        <f aca="false">IF($K31&lt;$L31,1,0)</f>
        <v>#N/A</v>
      </c>
      <c r="O31" s="379" t="e">
        <f aca="false">IF($K31&lt;$M31,1,0)</f>
        <v>#N/A</v>
      </c>
      <c r="P31" s="375" t="e">
        <f aca="false">($E31+J31)*$J$5+$J$4</f>
        <v>#N/A</v>
      </c>
      <c r="Q31" s="377" t="e">
        <f aca="false">VLOOKUP($D31,Curves!$N$2:$T$2600,4)*$B31</f>
        <v>#N/A</v>
      </c>
      <c r="R31" s="241" t="e">
        <f aca="false">VLOOKUP($D31,Curves!$N$2:$T$2600,5)*$B31</f>
        <v>#N/A</v>
      </c>
      <c r="S31" s="378" t="e">
        <f aca="false">IF($P31&lt;$Q31,1,0)</f>
        <v>#N/A</v>
      </c>
      <c r="T31" s="379" t="e">
        <f aca="false">IF($P31&lt;$R31,1,0)</f>
        <v>#N/A</v>
      </c>
      <c r="U31" s="380" t="e">
        <f aca="false">($E31+G31)*$J$5+$J$4</f>
        <v>#N/A</v>
      </c>
      <c r="V31" s="380" t="e">
        <f aca="false">($E31+H31)*$J$5+$J$4</f>
        <v>#N/A</v>
      </c>
      <c r="W31" s="380" t="e">
        <f aca="false">($E31+I31)*$J$5+$J$4</f>
        <v>#N/A</v>
      </c>
      <c r="X31" s="269" t="e">
        <f aca="false">VLOOKUP($D31,[5]CurveFetch!$D$8:$S$13000,16,0)*$B31</f>
        <v>#N/A</v>
      </c>
      <c r="Y31" s="241" t="e">
        <f aca="false">VLOOKUP($D31,Curves!$N$2:$T$2600,7)*$B31</f>
        <v>#N/A</v>
      </c>
      <c r="Z31" s="381" t="e">
        <f aca="false">IF($U31&lt;$X31,1,0)</f>
        <v>#N/A</v>
      </c>
      <c r="AA31" s="378" t="e">
        <f aca="false">IF($U31&lt;$Y31,1,0)</f>
        <v>#N/A</v>
      </c>
      <c r="AB31" s="378" t="e">
        <f aca="false">IF($V31&lt;$X31,1,0)</f>
        <v>#N/A</v>
      </c>
      <c r="AC31" s="378" t="e">
        <f aca="false">IF($V31&lt;$X31,1,0)</f>
        <v>#N/A</v>
      </c>
      <c r="AD31" s="378" t="e">
        <f aca="false">IF($W31&lt;$X31,1,0)</f>
        <v>#N/A</v>
      </c>
      <c r="AE31" s="379" t="e">
        <f aca="false">IF($W31&lt;$Y31,1,0)</f>
        <v>#N/A</v>
      </c>
      <c r="AF31" s="70" t="e">
        <f aca="false">$AF$7*$J$2*$J$5*$N31</f>
        <v>#N/A</v>
      </c>
      <c r="AG31" s="70" t="e">
        <f aca="false">$AF$7*$J$2*$J$5*$O31</f>
        <v>#N/A</v>
      </c>
      <c r="AH31" s="70" t="e">
        <f aca="false">$AH$7*$J$2*$J$5*$N31</f>
        <v>#N/A</v>
      </c>
      <c r="AI31" s="70" t="e">
        <f aca="false">$AH$7*$J$2*$J$5*$O31</f>
        <v>#N/A</v>
      </c>
      <c r="AJ31" s="70" t="e">
        <f aca="false">$AJ$7*$J$2*$J$5*$N31</f>
        <v>#N/A</v>
      </c>
      <c r="AK31" s="70" t="e">
        <f aca="false">$AJ$7*$J$2*$J$5*$O31</f>
        <v>#N/A</v>
      </c>
      <c r="AL31" s="70" t="e">
        <f aca="false">$AL$7*$J$2*$J$5*$N31</f>
        <v>#N/A</v>
      </c>
      <c r="AM31" s="70" t="e">
        <f aca="false">$AL$7*$J$3*$J$5*$O31</f>
        <v>#N/A</v>
      </c>
      <c r="AN31" s="70"/>
      <c r="AO31" s="70"/>
      <c r="AP31" s="70"/>
      <c r="AQ31" s="70"/>
      <c r="AV31" s="131" t="e">
        <f aca="false">SUM(AF31:AG31,AL31:AM31,AP31:AQ31)</f>
        <v>#N/A</v>
      </c>
      <c r="AW31" s="158" t="e">
        <f aca="false">SUM(AF31:AM31,AP31:AU31)</f>
        <v>#N/A</v>
      </c>
      <c r="AX31" s="131" t="e">
        <f aca="false">SUM(AF31:AU31)</f>
        <v>#N/A</v>
      </c>
      <c r="AY31" s="70" t="e">
        <f aca="false">$AY$7*$J$2*$J$5*$S31</f>
        <v>#N/A</v>
      </c>
      <c r="AZ31" s="70" t="e">
        <f aca="false">$AY$7*$J$3*$J$5*$T31</f>
        <v>#N/A</v>
      </c>
      <c r="BA31" s="70" t="e">
        <f aca="false">$BA$7*$J$2*$J$5*$S31</f>
        <v>#N/A</v>
      </c>
      <c r="BB31" s="70" t="e">
        <f aca="false">$BA$7*$J$3*$J$5*$T31</f>
        <v>#N/A</v>
      </c>
      <c r="BC31" s="70" t="e">
        <f aca="false">$BC$7*$J$2*$J$5*$S31</f>
        <v>#N/A</v>
      </c>
      <c r="BD31" s="70" t="e">
        <f aca="false">$BC$7*$J$3*$J$5*$T31</f>
        <v>#N/A</v>
      </c>
      <c r="BE31" s="70" t="e">
        <f aca="false">$BE$7*$J$2*$J$5*$S31</f>
        <v>#N/A</v>
      </c>
      <c r="BF31" s="70" t="e">
        <f aca="false">$BE$7*$J$3*$J$5*$T31</f>
        <v>#N/A</v>
      </c>
      <c r="BG31" s="70" t="e">
        <f aca="false">$BG$7*$J$2*$J$5*$S31</f>
        <v>#N/A</v>
      </c>
      <c r="BH31" s="70" t="e">
        <f aca="false">$BG$7*$J$3*$J$5*$T31</f>
        <v>#N/A</v>
      </c>
      <c r="BI31" s="70" t="e">
        <f aca="false">$BI$7*$J$2*$J$5*$S31</f>
        <v>#N/A</v>
      </c>
      <c r="BJ31" s="70" t="e">
        <f aca="false">$BI$7*$J$3*$J$5*$T31</f>
        <v>#N/A</v>
      </c>
      <c r="BK31" s="70" t="e">
        <f aca="false">$BK$7*$J$2*$J$5*$S31</f>
        <v>#N/A</v>
      </c>
      <c r="BL31" s="70" t="e">
        <f aca="false">$BK$7*$J$3*$J$5*$T31</f>
        <v>#N/A</v>
      </c>
      <c r="BM31" s="70" t="e">
        <f aca="false">$BM$7*$J$2*$J$5*$S31</f>
        <v>#N/A</v>
      </c>
      <c r="BN31" s="70" t="e">
        <f aca="false">$BM$7*$J$3*$J$5*$T31</f>
        <v>#N/A</v>
      </c>
      <c r="BW31" s="382" t="e">
        <f aca="false">SUM(AY31:BF31,BI31:BL31)</f>
        <v>#N/A</v>
      </c>
      <c r="BX31" s="383" t="e">
        <f aca="false">SUM(AY31:BF31,BI31:BL31,BS31:BV31)</f>
        <v>#N/A</v>
      </c>
      <c r="BY31" s="25" t="e">
        <f aca="false">SUM(AY31:BV31)</f>
        <v>#N/A</v>
      </c>
      <c r="BZ31" s="70" t="e">
        <f aca="false">$BZ$7*$J$2*$J$5*$N31</f>
        <v>#N/A</v>
      </c>
      <c r="CA31" s="70" t="e">
        <f aca="false">$BZ$7*$J$3*$J$5*$O31</f>
        <v>#N/A</v>
      </c>
      <c r="CB31" s="70" t="e">
        <f aca="false">$CB$7*$J$2*$J$5*$N31</f>
        <v>#N/A</v>
      </c>
      <c r="CC31" s="70" t="e">
        <f aca="false">$CB$7*$J$3*$J$5*$O31</f>
        <v>#N/A</v>
      </c>
      <c r="CF31" s="131" t="e">
        <f aca="false">SUM(BZ31:CA31)</f>
        <v>#N/A</v>
      </c>
      <c r="CG31" s="383" t="e">
        <f aca="false">SUM(BZ31:CC31)</f>
        <v>#N/A</v>
      </c>
      <c r="CH31" s="131" t="e">
        <f aca="false">SUM(BZ31:CE31)</f>
        <v>#N/A</v>
      </c>
      <c r="CI31" s="70" t="e">
        <f aca="false">$CI$7*$J$2*$J$5*$AB31</f>
        <v>#N/A</v>
      </c>
      <c r="CJ31" s="70" t="e">
        <f aca="false">$CI$7*$J$3*$J$5*$AC31</f>
        <v>#N/A</v>
      </c>
      <c r="CK31" s="70" t="e">
        <f aca="false">$CK$7*$J$2*$J$5*$AB31</f>
        <v>#N/A</v>
      </c>
      <c r="CL31" s="70" t="e">
        <f aca="false">$CK$7*$J$3*$J$5*$AC31</f>
        <v>#N/A</v>
      </c>
      <c r="CM31" s="70" t="e">
        <f aca="false">$CM$7*$J$2*$J$5*$AB31</f>
        <v>#N/A</v>
      </c>
      <c r="CN31" s="70" t="e">
        <f aca="false">$CM$7*$J$3*$J$5*$AC31</f>
        <v>#N/A</v>
      </c>
      <c r="CO31" s="70" t="e">
        <f aca="false">$CO$7*$J$2*$J$5*$AB31</f>
        <v>#N/A</v>
      </c>
      <c r="CP31" s="70" t="e">
        <f aca="false">$CO$7*$J$3*$J$5*$AC31</f>
        <v>#N/A</v>
      </c>
      <c r="CQ31" s="70" t="e">
        <f aca="false">$CQ$7*$J$2*$J$5*$AB31</f>
        <v>#N/A</v>
      </c>
      <c r="CR31" s="70" t="e">
        <f aca="false">$CQ$7*$J$3*$J$5*$AC31</f>
        <v>#N/A</v>
      </c>
      <c r="CS31" s="70" t="e">
        <f aca="false">$CS$7*$J$2*$J$5*$AB31</f>
        <v>#N/A</v>
      </c>
      <c r="CT31" s="70" t="e">
        <f aca="false">$CS$7*$J$3*$J$5*$AC31</f>
        <v>#N/A</v>
      </c>
      <c r="CU31" s="70" t="e">
        <f aca="false">$CU$7*$J$2*$J$5*$AB31</f>
        <v>#N/A</v>
      </c>
      <c r="CV31" s="70" t="e">
        <f aca="false">$CU$7*$J$3*$J$5*$AC31</f>
        <v>#N/A</v>
      </c>
      <c r="CY31" s="70" t="e">
        <f aca="false">$CY$7*$J$2*$J$5*$AB31</f>
        <v>#N/A</v>
      </c>
      <c r="CZ31" s="70" t="e">
        <f aca="false">$CY$7*$J$3*$J$5*$AC31</f>
        <v>#N/A</v>
      </c>
      <c r="DA31" s="70" t="e">
        <f aca="false">$DA$7*$J$2*$J$5*$AB31</f>
        <v>#N/A</v>
      </c>
      <c r="DB31" s="70" t="e">
        <f aca="false">$DA$7*$J$3*$J$5*$AC31</f>
        <v>#N/A</v>
      </c>
      <c r="DC31" s="70"/>
      <c r="DD31" s="70"/>
      <c r="DE31" s="70" t="e">
        <f aca="false">$DF$7*$J$2*$J$5*$AB31</f>
        <v>#N/A</v>
      </c>
      <c r="DF31" s="70" t="e">
        <f aca="false">$DF$7*$J$3*$J$5*$AC31</f>
        <v>#N/A</v>
      </c>
      <c r="DG31" s="70"/>
      <c r="DH31" s="70"/>
      <c r="DI31" s="70" t="e">
        <f aca="false">$DI$7*$J$2*$J$5*$AB31</f>
        <v>#N/A</v>
      </c>
      <c r="DJ31" s="70" t="e">
        <f aca="false">$DI$7*$J$3*$J$5*$AC31</f>
        <v>#N/A</v>
      </c>
      <c r="DS31" s="131" t="e">
        <f aca="false">SUM(CI31:CR31,CW31:CX31,DG31:DH31)</f>
        <v>#N/A</v>
      </c>
      <c r="DT31" s="25" t="e">
        <f aca="false">SUM(CI31:CZ31,DC31:DL31)</f>
        <v>#N/A</v>
      </c>
      <c r="DU31" s="131" t="e">
        <f aca="false">SUM(CI31:DR31)</f>
        <v>#N/A</v>
      </c>
      <c r="DZ31" s="70" t="e">
        <f aca="false">$DZ$7*$J$2*$J$5*$AB31</f>
        <v>#N/A</v>
      </c>
      <c r="EA31" s="70" t="e">
        <f aca="false">$DZ$7*$J$3*$J$5*$AC31</f>
        <v>#N/A</v>
      </c>
      <c r="EB31" s="70" t="e">
        <f aca="false">$EB$7*$J$2*$J$5*$AB31</f>
        <v>#N/A</v>
      </c>
      <c r="EC31" s="70" t="e">
        <f aca="false">$EB$7*$J$3*$J$5*$AC31</f>
        <v>#N/A</v>
      </c>
      <c r="EN31" s="131" t="e">
        <f aca="false">SUM(EB31:EC31)</f>
        <v>#N/A</v>
      </c>
      <c r="EO31" s="25" t="e">
        <f aca="false">SUM(EB31:EE31,EJ31:EM31)</f>
        <v>#N/A</v>
      </c>
      <c r="EP31" s="25" t="e">
        <f aca="false">SUM(DZ31:EM31)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3" t="e">
        <f aca="false">(1+($A32/2))^(-2*($D32-$A$1)/365.25)</f>
        <v>#N/A</v>
      </c>
      <c r="C32" s="83" t="n">
        <f aca="false">D33-D32</f>
        <v>31</v>
      </c>
      <c r="D32" s="374" t="n">
        <v>37622</v>
      </c>
      <c r="E32" s="375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76" t="e">
        <f aca="false">VLOOKUP($D32,Curves!$A$2:$H$1700,8)*$B32</f>
        <v>#N/A</v>
      </c>
      <c r="K32" s="51" t="e">
        <f aca="false">($E32+$I32)*$J$5+$J$4</f>
        <v>#N/A</v>
      </c>
      <c r="L32" s="377" t="e">
        <f aca="false">VLOOKUP($D32,Curves!$N$2:$T$2600,2)*$B32</f>
        <v>#N/A</v>
      </c>
      <c r="M32" s="241" t="e">
        <f aca="false">VLOOKUP($D32,Curves!$N$2:$T$2600,3)*$B32</f>
        <v>#N/A</v>
      </c>
      <c r="N32" s="378" t="e">
        <f aca="false">IF($K32&lt;$L32,1,0)</f>
        <v>#N/A</v>
      </c>
      <c r="O32" s="379" t="e">
        <f aca="false">IF($K32&lt;$M32,1,0)</f>
        <v>#N/A</v>
      </c>
      <c r="P32" s="375" t="e">
        <f aca="false">($E32+J32)*$J$5+$J$4</f>
        <v>#N/A</v>
      </c>
      <c r="Q32" s="377" t="e">
        <f aca="false">VLOOKUP($D32,Curves!$N$2:$T$2600,4)*$B32</f>
        <v>#N/A</v>
      </c>
      <c r="R32" s="241" t="e">
        <f aca="false">VLOOKUP($D32,Curves!$N$2:$T$2600,5)*$B32</f>
        <v>#N/A</v>
      </c>
      <c r="S32" s="378" t="e">
        <f aca="false">IF($P32&lt;$Q32,1,0)</f>
        <v>#N/A</v>
      </c>
      <c r="T32" s="379" t="e">
        <f aca="false">IF($P32&lt;$R32,1,0)</f>
        <v>#N/A</v>
      </c>
      <c r="U32" s="380" t="e">
        <f aca="false">($E32+G32)*$J$5+$J$4</f>
        <v>#N/A</v>
      </c>
      <c r="V32" s="380" t="e">
        <f aca="false">($E32+H32)*$J$5+$J$4</f>
        <v>#N/A</v>
      </c>
      <c r="W32" s="380" t="e">
        <f aca="false">($E32+I32)*$J$5+$J$4</f>
        <v>#N/A</v>
      </c>
      <c r="X32" s="269" t="e">
        <f aca="false">VLOOKUP($D32,[5]CurveFetch!$D$8:$S$13000,16,0)*$B32</f>
        <v>#N/A</v>
      </c>
      <c r="Y32" s="241" t="e">
        <f aca="false">VLOOKUP($D32,Curves!$N$2:$T$2600,7)*$B32</f>
        <v>#N/A</v>
      </c>
      <c r="Z32" s="381" t="e">
        <f aca="false">IF($U32&lt;$X32,1,0)</f>
        <v>#N/A</v>
      </c>
      <c r="AA32" s="378" t="e">
        <f aca="false">IF($U32&lt;$Y32,1,0)</f>
        <v>#N/A</v>
      </c>
      <c r="AB32" s="378" t="e">
        <f aca="false">IF($V32&lt;$X32,1,0)</f>
        <v>#N/A</v>
      </c>
      <c r="AC32" s="378" t="e">
        <f aca="false">IF($V32&lt;$X32,1,0)</f>
        <v>#N/A</v>
      </c>
      <c r="AD32" s="378" t="e">
        <f aca="false">IF($W32&lt;$X32,1,0)</f>
        <v>#N/A</v>
      </c>
      <c r="AE32" s="379" t="e">
        <f aca="false">IF($W32&lt;$Y32,1,0)</f>
        <v>#N/A</v>
      </c>
      <c r="AF32" s="70" t="e">
        <f aca="false">$AF$7*$J$2*$J$5*$N32</f>
        <v>#N/A</v>
      </c>
      <c r="AG32" s="70" t="e">
        <f aca="false">$AF$7*$J$2*$J$5*$O32</f>
        <v>#N/A</v>
      </c>
      <c r="AH32" s="70" t="e">
        <f aca="false">$AH$7*$J$2*$J$5*$N32</f>
        <v>#N/A</v>
      </c>
      <c r="AI32" s="70" t="e">
        <f aca="false">$AH$7*$J$2*$J$5*$O32</f>
        <v>#N/A</v>
      </c>
      <c r="AJ32" s="70" t="e">
        <f aca="false">$AJ$7*$J$2*$J$5*$N32</f>
        <v>#N/A</v>
      </c>
      <c r="AK32" s="70" t="e">
        <f aca="false">$AJ$7*$J$2*$J$5*$O32</f>
        <v>#N/A</v>
      </c>
      <c r="AL32" s="70" t="e">
        <f aca="false">$AL$7*$J$2*$J$5*$N32</f>
        <v>#N/A</v>
      </c>
      <c r="AM32" s="70" t="e">
        <f aca="false">$AL$7*$J$3*$J$5*$O32</f>
        <v>#N/A</v>
      </c>
      <c r="AN32" s="70"/>
      <c r="AO32" s="70"/>
      <c r="AP32" s="70" t="e">
        <f aca="false">$AP$7*$J$2*$J$5*$N32</f>
        <v>#N/A</v>
      </c>
      <c r="AQ32" s="70" t="e">
        <f aca="false">$AN$7*$J$3*$J$5*$O32</f>
        <v>#N/A</v>
      </c>
      <c r="AV32" s="131" t="e">
        <f aca="false">SUM(AF32:AG32,AL32:AM32,AP32:AQ32)</f>
        <v>#N/A</v>
      </c>
      <c r="AW32" s="158" t="e">
        <f aca="false">SUM(AF32:AM32,AP32:AU32)</f>
        <v>#N/A</v>
      </c>
      <c r="AX32" s="131" t="e">
        <f aca="false">SUM(AF32:AU32)</f>
        <v>#N/A</v>
      </c>
      <c r="AY32" s="70" t="e">
        <f aca="false">$AY$7*$J$2*$J$5*$S32</f>
        <v>#N/A</v>
      </c>
      <c r="AZ32" s="70" t="e">
        <f aca="false">$AY$7*$J$3*$J$5*$T32</f>
        <v>#N/A</v>
      </c>
      <c r="BA32" s="70" t="e">
        <f aca="false">$BA$7*$J$2*$J$5*$S32</f>
        <v>#N/A</v>
      </c>
      <c r="BB32" s="70" t="e">
        <f aca="false">$BA$7*$J$3*$J$5*$T32</f>
        <v>#N/A</v>
      </c>
      <c r="BC32" s="70" t="e">
        <f aca="false">$BC$7*$J$2*$J$5*$S32</f>
        <v>#N/A</v>
      </c>
      <c r="BD32" s="70" t="e">
        <f aca="false">$BC$7*$J$3*$J$5*$T32</f>
        <v>#N/A</v>
      </c>
      <c r="BE32" s="70" t="e">
        <f aca="false">$BE$7*$J$2*$J$5*$S32</f>
        <v>#N/A</v>
      </c>
      <c r="BF32" s="70" t="e">
        <f aca="false">$BE$7*$J$3*$J$5*$T32</f>
        <v>#N/A</v>
      </c>
      <c r="BG32" s="70" t="e">
        <f aca="false">$BG$7*$J$2*$J$5*$S32</f>
        <v>#N/A</v>
      </c>
      <c r="BH32" s="70" t="e">
        <f aca="false">$BG$7*$J$3*$J$5*$T32</f>
        <v>#N/A</v>
      </c>
      <c r="BI32" s="70" t="e">
        <f aca="false">$BI$7*$J$2*$J$5*$S32</f>
        <v>#N/A</v>
      </c>
      <c r="BJ32" s="70" t="e">
        <f aca="false">$BI$7*$J$3*$J$5*$T32</f>
        <v>#N/A</v>
      </c>
      <c r="BK32" s="70" t="e">
        <f aca="false">$BK$7*$J$2*$J$5*$S32</f>
        <v>#N/A</v>
      </c>
      <c r="BL32" s="70" t="e">
        <f aca="false">$BK$7*$J$3*$J$5*$T32</f>
        <v>#N/A</v>
      </c>
      <c r="BM32" s="70" t="e">
        <f aca="false">$BM$7*$J$2*$J$5*$S32</f>
        <v>#N/A</v>
      </c>
      <c r="BN32" s="70" t="e">
        <f aca="false">$BM$7*$J$3*$J$5*$T32</f>
        <v>#N/A</v>
      </c>
      <c r="BW32" s="382" t="e">
        <f aca="false">SUM(AY32:BF32,BI32:BL32)</f>
        <v>#N/A</v>
      </c>
      <c r="BX32" s="383" t="e">
        <f aca="false">SUM(AY32:BF32,BI32:BL32,BS32:BV32)</f>
        <v>#N/A</v>
      </c>
      <c r="BY32" s="25" t="e">
        <f aca="false">SUM(AY32:BV32)</f>
        <v>#N/A</v>
      </c>
      <c r="BZ32" s="70" t="e">
        <f aca="false">$BZ$7*$J$2*$J$5*$N32</f>
        <v>#N/A</v>
      </c>
      <c r="CA32" s="70" t="e">
        <f aca="false">$BZ$7*$J$3*$J$5*$O32</f>
        <v>#N/A</v>
      </c>
      <c r="CB32" s="70" t="e">
        <f aca="false">$CB$7*$J$2*$J$5*$N32</f>
        <v>#N/A</v>
      </c>
      <c r="CC32" s="70" t="e">
        <f aca="false">$CB$7*$J$3*$J$5*$O32</f>
        <v>#N/A</v>
      </c>
      <c r="CF32" s="131" t="e">
        <f aca="false">SUM(BZ32:CA32)</f>
        <v>#N/A</v>
      </c>
      <c r="CG32" s="383" t="e">
        <f aca="false">SUM(BZ32:CC32)</f>
        <v>#N/A</v>
      </c>
      <c r="CH32" s="131" t="e">
        <f aca="false">SUM(BZ32:CE32)</f>
        <v>#N/A</v>
      </c>
      <c r="CI32" s="70" t="e">
        <f aca="false">$CI$7*$J$2*$J$5*$AB32</f>
        <v>#N/A</v>
      </c>
      <c r="CJ32" s="70" t="e">
        <f aca="false">$CI$7*$J$3*$J$5*$AC32</f>
        <v>#N/A</v>
      </c>
      <c r="CK32" s="70" t="e">
        <f aca="false">$CK$7*$J$2*$J$5*$AB32</f>
        <v>#N/A</v>
      </c>
      <c r="CL32" s="70" t="e">
        <f aca="false">$CK$7*$J$3*$J$5*$AC32</f>
        <v>#N/A</v>
      </c>
      <c r="CM32" s="70" t="e">
        <f aca="false">$CM$7*$J$2*$J$5*$AB32</f>
        <v>#N/A</v>
      </c>
      <c r="CN32" s="70" t="e">
        <f aca="false">$CM$7*$J$3*$J$5*$AC32</f>
        <v>#N/A</v>
      </c>
      <c r="CO32" s="70" t="e">
        <f aca="false">$CO$7*$J$2*$J$5*$AB32</f>
        <v>#N/A</v>
      </c>
      <c r="CP32" s="70" t="e">
        <f aca="false">$CO$7*$J$3*$J$5*$AC32</f>
        <v>#N/A</v>
      </c>
      <c r="CQ32" s="70" t="e">
        <f aca="false">$CQ$7*$J$2*$J$5*$AB32</f>
        <v>#N/A</v>
      </c>
      <c r="CR32" s="70" t="e">
        <f aca="false">$CQ$7*$J$3*$J$5*$AC32</f>
        <v>#N/A</v>
      </c>
      <c r="CS32" s="70" t="e">
        <f aca="false">$CS$7*$J$2*$J$5*$AB32</f>
        <v>#N/A</v>
      </c>
      <c r="CT32" s="70" t="e">
        <f aca="false">$CS$7*$J$3*$J$5*$AC32</f>
        <v>#N/A</v>
      </c>
      <c r="CU32" s="70" t="e">
        <f aca="false">$CU$7*$J$2*$J$5*$AB32</f>
        <v>#N/A</v>
      </c>
      <c r="CV32" s="70" t="e">
        <f aca="false">$CU$7*$J$3*$J$5*$AC32</f>
        <v>#N/A</v>
      </c>
      <c r="CY32" s="70" t="e">
        <f aca="false">$CY$7*$J$2*$J$5*$AB32</f>
        <v>#N/A</v>
      </c>
      <c r="CZ32" s="70" t="e">
        <f aca="false">$CY$7*$J$3*$J$5*$AC32</f>
        <v>#N/A</v>
      </c>
      <c r="DA32" s="70" t="e">
        <f aca="false">$DA$7*$J$2*$J$5*$AB32</f>
        <v>#N/A</v>
      </c>
      <c r="DB32" s="70" t="e">
        <f aca="false">$DA$7*$J$3*$J$5*$AC32</f>
        <v>#N/A</v>
      </c>
      <c r="DC32" s="70"/>
      <c r="DD32" s="70"/>
      <c r="DE32" s="70" t="e">
        <f aca="false">$DF$7*$J$2*$J$5*$AB32</f>
        <v>#N/A</v>
      </c>
      <c r="DF32" s="70" t="e">
        <f aca="false">$DF$7*$J$3*$J$5*$AC32</f>
        <v>#N/A</v>
      </c>
      <c r="DG32" s="70" t="e">
        <f aca="false">$DG$7*$J$2*$J$5*$AB32</f>
        <v>#N/A</v>
      </c>
      <c r="DH32" s="70" t="e">
        <f aca="false">$DG$7*$J$3*$J$5*$AC32</f>
        <v>#N/A</v>
      </c>
      <c r="DI32" s="70" t="e">
        <f aca="false">$DI$7*$J$2*$J$5*$AB32</f>
        <v>#N/A</v>
      </c>
      <c r="DJ32" s="70" t="e">
        <f aca="false">$DI$7*$J$3*$J$5*$AC32</f>
        <v>#N/A</v>
      </c>
      <c r="DM32" s="70" t="e">
        <f aca="false">$DM$7*$J$2*$J$5*$AB32</f>
        <v>#N/A</v>
      </c>
      <c r="DN32" s="70" t="e">
        <f aca="false">$DM$7*$J$3*$J$5*$AC32</f>
        <v>#N/A</v>
      </c>
      <c r="DS32" s="131" t="e">
        <f aca="false">SUM(CI32:CR32,CW32:CX32,DG32:DH32)</f>
        <v>#N/A</v>
      </c>
      <c r="DT32" s="25" t="e">
        <f aca="false">SUM(CI32:CZ32,DC32:DL32)</f>
        <v>#N/A</v>
      </c>
      <c r="DU32" s="131" t="e">
        <f aca="false">SUM(CI32:DR32)</f>
        <v>#N/A</v>
      </c>
      <c r="DZ32" s="70" t="e">
        <f aca="false">$DZ$7*$J$2*$J$5*$AB32</f>
        <v>#N/A</v>
      </c>
      <c r="EA32" s="70" t="e">
        <f aca="false">$DZ$7*$J$3*$J$5*$AC32</f>
        <v>#N/A</v>
      </c>
      <c r="EB32" s="70" t="e">
        <f aca="false">$EB$7*$J$2*$J$5*$AB32</f>
        <v>#N/A</v>
      </c>
      <c r="EC32" s="70" t="e">
        <f aca="false">$EB$7*$J$3*$J$5*$AC32</f>
        <v>#N/A</v>
      </c>
      <c r="ED32" s="70" t="e">
        <f aca="false">$ED$7*$J$2*$J$5*$AB32</f>
        <v>#N/A</v>
      </c>
      <c r="EE32" s="70" t="e">
        <f aca="false">$ED$7*$J$3*$J$5*$AC32</f>
        <v>#N/A</v>
      </c>
      <c r="EN32" s="131" t="e">
        <f aca="false">SUM(EB32:EC32)</f>
        <v>#N/A</v>
      </c>
      <c r="EO32" s="25" t="e">
        <f aca="false">SUM(EB32:EE32,EJ32:EM32)</f>
        <v>#N/A</v>
      </c>
      <c r="EP32" s="25" t="e">
        <f aca="false">SUM(DZ32:EM32)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3" t="e">
        <f aca="false">(1+($A33/2))^(-2*($D33-$A$1)/365.25)</f>
        <v>#N/A</v>
      </c>
      <c r="C33" s="83" t="n">
        <f aca="false">D34-D33</f>
        <v>28</v>
      </c>
      <c r="D33" s="374" t="n">
        <v>37653</v>
      </c>
      <c r="E33" s="375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76" t="e">
        <f aca="false">VLOOKUP($D33,Curves!$A$2:$H$1700,8)*$B33</f>
        <v>#N/A</v>
      </c>
      <c r="K33" s="51" t="e">
        <f aca="false">($E33+$I33)*$J$5+$J$4</f>
        <v>#N/A</v>
      </c>
      <c r="L33" s="377" t="e">
        <f aca="false">VLOOKUP($D33,Curves!$N$2:$T$2600,2)*$B33</f>
        <v>#N/A</v>
      </c>
      <c r="M33" s="241" t="e">
        <f aca="false">VLOOKUP($D33,Curves!$N$2:$T$2600,3)*$B33</f>
        <v>#N/A</v>
      </c>
      <c r="N33" s="378" t="e">
        <f aca="false">IF($K33&lt;$L33,1,0)</f>
        <v>#N/A</v>
      </c>
      <c r="O33" s="379" t="e">
        <f aca="false">IF($K33&lt;$M33,1,0)</f>
        <v>#N/A</v>
      </c>
      <c r="P33" s="375" t="e">
        <f aca="false">($E33+J33)*$J$5+$J$4</f>
        <v>#N/A</v>
      </c>
      <c r="Q33" s="377" t="e">
        <f aca="false">VLOOKUP($D33,Curves!$N$2:$T$2600,4)*$B33</f>
        <v>#N/A</v>
      </c>
      <c r="R33" s="241" t="e">
        <f aca="false">VLOOKUP($D33,Curves!$N$2:$T$2600,5)*$B33</f>
        <v>#N/A</v>
      </c>
      <c r="S33" s="378" t="e">
        <f aca="false">IF($P33&lt;$Q33,1,0)</f>
        <v>#N/A</v>
      </c>
      <c r="T33" s="379" t="e">
        <f aca="false">IF($P33&lt;$R33,1,0)</f>
        <v>#N/A</v>
      </c>
      <c r="U33" s="380" t="e">
        <f aca="false">($E33+G33)*$J$5+$J$4</f>
        <v>#N/A</v>
      </c>
      <c r="V33" s="380" t="e">
        <f aca="false">($E33+H33)*$J$5+$J$4</f>
        <v>#N/A</v>
      </c>
      <c r="W33" s="380" t="e">
        <f aca="false">($E33+I33)*$J$5+$J$4</f>
        <v>#N/A</v>
      </c>
      <c r="X33" s="269" t="e">
        <f aca="false">VLOOKUP($D33,[5]CurveFetch!$D$8:$S$13000,16,0)*$B33</f>
        <v>#N/A</v>
      </c>
      <c r="Y33" s="241" t="e">
        <f aca="false">VLOOKUP($D33,Curves!$N$2:$T$2600,7)*$B33</f>
        <v>#N/A</v>
      </c>
      <c r="Z33" s="381" t="e">
        <f aca="false">IF($U33&lt;$X33,1,0)</f>
        <v>#N/A</v>
      </c>
      <c r="AA33" s="378" t="e">
        <f aca="false">IF($U33&lt;$Y33,1,0)</f>
        <v>#N/A</v>
      </c>
      <c r="AB33" s="378" t="e">
        <f aca="false">IF($V33&lt;$X33,1,0)</f>
        <v>#N/A</v>
      </c>
      <c r="AC33" s="378" t="e">
        <f aca="false">IF($V33&lt;$X33,1,0)</f>
        <v>#N/A</v>
      </c>
      <c r="AD33" s="378" t="e">
        <f aca="false">IF($W33&lt;$X33,1,0)</f>
        <v>#N/A</v>
      </c>
      <c r="AE33" s="379" t="e">
        <f aca="false">IF($W33&lt;$Y33,1,0)</f>
        <v>#N/A</v>
      </c>
      <c r="AF33" s="70" t="e">
        <f aca="false">$AF$7*$J$2*$J$5*$N33</f>
        <v>#N/A</v>
      </c>
      <c r="AG33" s="70" t="e">
        <f aca="false">$AF$7*$J$2*$J$5*$O33</f>
        <v>#N/A</v>
      </c>
      <c r="AH33" s="70" t="e">
        <f aca="false">$AH$7*$J$2*$J$5*$N33</f>
        <v>#N/A</v>
      </c>
      <c r="AI33" s="70" t="e">
        <f aca="false">$AH$7*$J$2*$J$5*$O33</f>
        <v>#N/A</v>
      </c>
      <c r="AJ33" s="70" t="e">
        <f aca="false">$AJ$7*$J$2*$J$5*$N33</f>
        <v>#N/A</v>
      </c>
      <c r="AK33" s="70" t="e">
        <f aca="false">$AJ$7*$J$2*$J$5*$O33</f>
        <v>#N/A</v>
      </c>
      <c r="AL33" s="70" t="e">
        <f aca="false">$AL$7*$J$2*$J$5*$N33</f>
        <v>#N/A</v>
      </c>
      <c r="AM33" s="70" t="e">
        <f aca="false">$AL$7*$J$3*$J$5*$O33</f>
        <v>#N/A</v>
      </c>
      <c r="AN33" s="70"/>
      <c r="AO33" s="70"/>
      <c r="AP33" s="70" t="e">
        <f aca="false">$AP$7*$J$2*$J$5*$N33</f>
        <v>#N/A</v>
      </c>
      <c r="AQ33" s="70" t="e">
        <f aca="false">$AN$7*$J$3*$J$5*$O33</f>
        <v>#N/A</v>
      </c>
      <c r="AV33" s="131" t="e">
        <f aca="false">SUM(AF33:AG33,AL33:AM33,AP33:AQ33)</f>
        <v>#N/A</v>
      </c>
      <c r="AW33" s="158" t="e">
        <f aca="false">SUM(AF33:AM33,AP33:AU33)</f>
        <v>#N/A</v>
      </c>
      <c r="AX33" s="131" t="e">
        <f aca="false">SUM(AF33:AU33)</f>
        <v>#N/A</v>
      </c>
      <c r="AY33" s="70" t="e">
        <f aca="false">$AY$7*$J$2*$J$5*$S33</f>
        <v>#N/A</v>
      </c>
      <c r="AZ33" s="70" t="e">
        <f aca="false">$AY$7*$J$3*$J$5*$T33</f>
        <v>#N/A</v>
      </c>
      <c r="BA33" s="70" t="e">
        <f aca="false">$BA$7*$J$2*$J$5*$S33</f>
        <v>#N/A</v>
      </c>
      <c r="BB33" s="70" t="e">
        <f aca="false">$BA$7*$J$3*$J$5*$T33</f>
        <v>#N/A</v>
      </c>
      <c r="BC33" s="70" t="e">
        <f aca="false">$BC$7*$J$2*$J$5*$S33</f>
        <v>#N/A</v>
      </c>
      <c r="BD33" s="70" t="e">
        <f aca="false">$BC$7*$J$3*$J$5*$T33</f>
        <v>#N/A</v>
      </c>
      <c r="BE33" s="70" t="e">
        <f aca="false">$BE$7*$J$2*$J$5*$S33</f>
        <v>#N/A</v>
      </c>
      <c r="BF33" s="70" t="e">
        <f aca="false">$BE$7*$J$3*$J$5*$T33</f>
        <v>#N/A</v>
      </c>
      <c r="BG33" s="70" t="e">
        <f aca="false">$BG$7*$J$2*$J$5*$S33</f>
        <v>#N/A</v>
      </c>
      <c r="BH33" s="70" t="e">
        <f aca="false">$BG$7*$J$3*$J$5*$T33</f>
        <v>#N/A</v>
      </c>
      <c r="BI33" s="70" t="e">
        <f aca="false">$BI$7*$J$2*$J$5*$S33</f>
        <v>#N/A</v>
      </c>
      <c r="BJ33" s="70" t="e">
        <f aca="false">$BI$7*$J$3*$J$5*$T33</f>
        <v>#N/A</v>
      </c>
      <c r="BK33" s="70" t="e">
        <f aca="false">$BK$7*$J$2*$J$5*$S33</f>
        <v>#N/A</v>
      </c>
      <c r="BL33" s="70" t="e">
        <f aca="false">$BK$7*$J$3*$J$5*$T33</f>
        <v>#N/A</v>
      </c>
      <c r="BM33" s="70" t="e">
        <f aca="false">$BM$7*$J$2*$J$5*$S33</f>
        <v>#N/A</v>
      </c>
      <c r="BN33" s="70" t="e">
        <f aca="false">$BM$7*$J$3*$J$5*$T33</f>
        <v>#N/A</v>
      </c>
      <c r="BW33" s="382" t="e">
        <f aca="false">SUM(AY33:BF33,BI33:BL33)</f>
        <v>#N/A</v>
      </c>
      <c r="BX33" s="383" t="e">
        <f aca="false">SUM(AY33:BF33,BI33:BL33,BS33:BV33)</f>
        <v>#N/A</v>
      </c>
      <c r="BY33" s="25" t="e">
        <f aca="false">SUM(AY33:BV33)</f>
        <v>#N/A</v>
      </c>
      <c r="BZ33" s="70" t="e">
        <f aca="false">$BZ$7*$J$2*$J$5*$N33</f>
        <v>#N/A</v>
      </c>
      <c r="CA33" s="70" t="e">
        <f aca="false">$BZ$7*$J$3*$J$5*$O33</f>
        <v>#N/A</v>
      </c>
      <c r="CB33" s="70" t="e">
        <f aca="false">$CB$7*$J$2*$J$5*$N33</f>
        <v>#N/A</v>
      </c>
      <c r="CC33" s="70" t="e">
        <f aca="false">$CB$7*$J$3*$J$5*$O33</f>
        <v>#N/A</v>
      </c>
      <c r="CF33" s="131" t="e">
        <f aca="false">SUM(BZ33:CA33)</f>
        <v>#N/A</v>
      </c>
      <c r="CG33" s="383" t="e">
        <f aca="false">SUM(BZ33:CC33)</f>
        <v>#N/A</v>
      </c>
      <c r="CH33" s="131" t="e">
        <f aca="false">SUM(BZ33:CE33)</f>
        <v>#N/A</v>
      </c>
      <c r="CI33" s="70" t="e">
        <f aca="false">$CI$7*$J$2*$J$5*$AB33</f>
        <v>#N/A</v>
      </c>
      <c r="CJ33" s="70" t="e">
        <f aca="false">$CI$7*$J$3*$J$5*$AC33</f>
        <v>#N/A</v>
      </c>
      <c r="CK33" s="70" t="e">
        <f aca="false">$CK$7*$J$2*$J$5*$AB33</f>
        <v>#N/A</v>
      </c>
      <c r="CL33" s="70" t="e">
        <f aca="false">$CK$7*$J$3*$J$5*$AC33</f>
        <v>#N/A</v>
      </c>
      <c r="CM33" s="70" t="e">
        <f aca="false">$CM$7*$J$2*$J$5*$AB33</f>
        <v>#N/A</v>
      </c>
      <c r="CN33" s="70" t="e">
        <f aca="false">$CM$7*$J$3*$J$5*$AC33</f>
        <v>#N/A</v>
      </c>
      <c r="CO33" s="70" t="e">
        <f aca="false">$CO$7*$J$2*$J$5*$AB33</f>
        <v>#N/A</v>
      </c>
      <c r="CP33" s="70" t="e">
        <f aca="false">$CO$7*$J$3*$J$5*$AC33</f>
        <v>#N/A</v>
      </c>
      <c r="CQ33" s="70" t="e">
        <f aca="false">$CQ$7*$J$2*$J$5*$AB33</f>
        <v>#N/A</v>
      </c>
      <c r="CR33" s="70" t="e">
        <f aca="false">$CQ$7*$J$3*$J$5*$AC33</f>
        <v>#N/A</v>
      </c>
      <c r="CS33" s="70" t="e">
        <f aca="false">$CS$7*$J$2*$J$5*$AB33</f>
        <v>#N/A</v>
      </c>
      <c r="CT33" s="70" t="e">
        <f aca="false">$CS$7*$J$3*$J$5*$AC33</f>
        <v>#N/A</v>
      </c>
      <c r="CU33" s="70" t="e">
        <f aca="false">$CU$7*$J$2*$J$5*$AB33</f>
        <v>#N/A</v>
      </c>
      <c r="CV33" s="70" t="e">
        <f aca="false">$CU$7*$J$3*$J$5*$AC33</f>
        <v>#N/A</v>
      </c>
      <c r="CY33" s="70" t="e">
        <f aca="false">$CY$7*$J$2*$J$5*$AB33</f>
        <v>#N/A</v>
      </c>
      <c r="CZ33" s="70" t="e">
        <f aca="false">$CY$7*$J$3*$J$5*$AC33</f>
        <v>#N/A</v>
      </c>
      <c r="DA33" s="70" t="e">
        <f aca="false">$DA$7*$J$2*$J$5*$AB33</f>
        <v>#N/A</v>
      </c>
      <c r="DB33" s="70" t="e">
        <f aca="false">$DA$7*$J$3*$J$5*$AC33</f>
        <v>#N/A</v>
      </c>
      <c r="DC33" s="70"/>
      <c r="DD33" s="70"/>
      <c r="DE33" s="70" t="e">
        <f aca="false">$DF$7*$J$2*$J$5*$AB33</f>
        <v>#N/A</v>
      </c>
      <c r="DF33" s="70" t="e">
        <f aca="false">$DF$7*$J$3*$J$5*$AC33</f>
        <v>#N/A</v>
      </c>
      <c r="DG33" s="70" t="e">
        <f aca="false">$DG$7*$J$2*$J$5*$AB33</f>
        <v>#N/A</v>
      </c>
      <c r="DH33" s="70" t="e">
        <f aca="false">$DG$7*$J$3*$J$5*$AC33</f>
        <v>#N/A</v>
      </c>
      <c r="DI33" s="70" t="e">
        <f aca="false">$DI$7*$J$2*$J$5*$AB33</f>
        <v>#N/A</v>
      </c>
      <c r="DJ33" s="70" t="e">
        <f aca="false">$DI$7*$J$3*$J$5*$AC33</f>
        <v>#N/A</v>
      </c>
      <c r="DM33" s="70" t="e">
        <f aca="false">$DM$7*$J$2*$J$5*$AB33</f>
        <v>#N/A</v>
      </c>
      <c r="DN33" s="70" t="e">
        <f aca="false">$DM$7*$J$3*$J$5*$AC33</f>
        <v>#N/A</v>
      </c>
      <c r="DS33" s="131" t="e">
        <f aca="false">SUM(CI33:CR33,CW33:CX33,DG33:DH33)</f>
        <v>#N/A</v>
      </c>
      <c r="DT33" s="25" t="e">
        <f aca="false">SUM(CI33:CZ33,DC33:DL33)</f>
        <v>#N/A</v>
      </c>
      <c r="DU33" s="131" t="e">
        <f aca="false">SUM(CI33:DR33)</f>
        <v>#N/A</v>
      </c>
      <c r="DZ33" s="70" t="e">
        <f aca="false">$DZ$7*$J$2*$J$5*$AB33</f>
        <v>#N/A</v>
      </c>
      <c r="EA33" s="70" t="e">
        <f aca="false">$DZ$7*$J$3*$J$5*$AC33</f>
        <v>#N/A</v>
      </c>
      <c r="EB33" s="70" t="e">
        <f aca="false">$EB$7*$J$2*$J$5*$AB33</f>
        <v>#N/A</v>
      </c>
      <c r="EC33" s="70" t="e">
        <f aca="false">$EB$7*$J$3*$J$5*$AC33</f>
        <v>#N/A</v>
      </c>
      <c r="ED33" s="70" t="e">
        <f aca="false">$ED$7*$J$2*$J$5*$AB33</f>
        <v>#N/A</v>
      </c>
      <c r="EE33" s="70" t="e">
        <f aca="false">$ED$7*$J$3*$J$5*$AC33</f>
        <v>#N/A</v>
      </c>
      <c r="EN33" s="131" t="e">
        <f aca="false">SUM(EB33:EC33)</f>
        <v>#N/A</v>
      </c>
      <c r="EO33" s="25" t="e">
        <f aca="false">SUM(EB33:EE33,EJ33:EM33)</f>
        <v>#N/A</v>
      </c>
      <c r="EP33" s="25" t="e">
        <f aca="false">SUM(DZ33:EM33)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3" t="e">
        <f aca="false">(1+($A34/2))^(-2*($D34-$A$1)/365.25)</f>
        <v>#N/A</v>
      </c>
      <c r="C34" s="83" t="n">
        <f aca="false">D35-D34</f>
        <v>31</v>
      </c>
      <c r="D34" s="374" t="n">
        <v>37681</v>
      </c>
      <c r="E34" s="375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76" t="e">
        <f aca="false">VLOOKUP($D34,Curves!$A$2:$H$1700,8)*$B34</f>
        <v>#N/A</v>
      </c>
      <c r="K34" s="51" t="e">
        <f aca="false">($E34+$I34)*$J$5+$J$4</f>
        <v>#N/A</v>
      </c>
      <c r="L34" s="377" t="e">
        <f aca="false">VLOOKUP($D34,Curves!$N$2:$T$2600,2)*$B34</f>
        <v>#N/A</v>
      </c>
      <c r="M34" s="241" t="e">
        <f aca="false">VLOOKUP($D34,Curves!$N$2:$T$2600,3)*$B34</f>
        <v>#N/A</v>
      </c>
      <c r="N34" s="378" t="e">
        <f aca="false">IF($K34&lt;$L34,1,0)</f>
        <v>#N/A</v>
      </c>
      <c r="O34" s="379" t="e">
        <f aca="false">IF($K34&lt;$M34,1,0)</f>
        <v>#N/A</v>
      </c>
      <c r="P34" s="375" t="e">
        <f aca="false">($E34+J34)*$J$5+$J$4</f>
        <v>#N/A</v>
      </c>
      <c r="Q34" s="377" t="e">
        <f aca="false">VLOOKUP($D34,Curves!$N$2:$T$2600,4)*$B34</f>
        <v>#N/A</v>
      </c>
      <c r="R34" s="241" t="e">
        <f aca="false">VLOOKUP($D34,Curves!$N$2:$T$2600,5)*$B34</f>
        <v>#N/A</v>
      </c>
      <c r="S34" s="378" t="e">
        <f aca="false">IF($P34&lt;$Q34,1,0)</f>
        <v>#N/A</v>
      </c>
      <c r="T34" s="379" t="e">
        <f aca="false">IF($P34&lt;$R34,1,0)</f>
        <v>#N/A</v>
      </c>
      <c r="U34" s="380" t="e">
        <f aca="false">($E34+G34)*$J$5+$J$4</f>
        <v>#N/A</v>
      </c>
      <c r="V34" s="380" t="e">
        <f aca="false">($E34+H34)*$J$5+$J$4</f>
        <v>#N/A</v>
      </c>
      <c r="W34" s="380" t="e">
        <f aca="false">($E34+I34)*$J$5+$J$4</f>
        <v>#N/A</v>
      </c>
      <c r="X34" s="269" t="e">
        <f aca="false">VLOOKUP($D34,[5]CurveFetch!$D$8:$S$13000,16,0)*$B34</f>
        <v>#N/A</v>
      </c>
      <c r="Y34" s="241" t="e">
        <f aca="false">VLOOKUP($D34,Curves!$N$2:$T$2600,7)*$B34</f>
        <v>#N/A</v>
      </c>
      <c r="Z34" s="381" t="e">
        <f aca="false">IF($U34&lt;$X34,1,0)</f>
        <v>#N/A</v>
      </c>
      <c r="AA34" s="378" t="e">
        <f aca="false">IF($U34&lt;$Y34,1,0)</f>
        <v>#N/A</v>
      </c>
      <c r="AB34" s="378" t="e">
        <f aca="false">IF($V34&lt;$X34,1,0)</f>
        <v>#N/A</v>
      </c>
      <c r="AC34" s="378" t="e">
        <f aca="false">IF($V34&lt;$X34,1,0)</f>
        <v>#N/A</v>
      </c>
      <c r="AD34" s="378" t="e">
        <f aca="false">IF($W34&lt;$X34,1,0)</f>
        <v>#N/A</v>
      </c>
      <c r="AE34" s="379" t="e">
        <f aca="false">IF($W34&lt;$Y34,1,0)</f>
        <v>#N/A</v>
      </c>
      <c r="AF34" s="70" t="e">
        <f aca="false">$AF$7*$J$2*$J$5*$N34</f>
        <v>#N/A</v>
      </c>
      <c r="AG34" s="70" t="e">
        <f aca="false">$AF$7*$J$2*$J$5*$O34</f>
        <v>#N/A</v>
      </c>
      <c r="AH34" s="70" t="e">
        <f aca="false">$AH$7*$J$2*$J$5*$N34</f>
        <v>#N/A</v>
      </c>
      <c r="AI34" s="70" t="e">
        <f aca="false">$AH$7*$J$2*$J$5*$O34</f>
        <v>#N/A</v>
      </c>
      <c r="AJ34" s="70" t="e">
        <f aca="false">$AJ$7*$J$2*$J$5*$N34</f>
        <v>#N/A</v>
      </c>
      <c r="AK34" s="70" t="e">
        <f aca="false">$AJ$7*$J$2*$J$5*$O34</f>
        <v>#N/A</v>
      </c>
      <c r="AL34" s="70" t="e">
        <f aca="false">$AL$7*$J$2*$J$5*$N34</f>
        <v>#N/A</v>
      </c>
      <c r="AM34" s="70" t="e">
        <f aca="false">$AL$7*$J$3*$J$5*$O34</f>
        <v>#N/A</v>
      </c>
      <c r="AN34" s="70" t="e">
        <f aca="false">$AN$7*$J$2*$J$5*$N34</f>
        <v>#N/A</v>
      </c>
      <c r="AO34" s="70" t="e">
        <f aca="false">$AN$7*$J$3*$J$5*$O34</f>
        <v>#N/A</v>
      </c>
      <c r="AP34" s="70" t="e">
        <f aca="false">$AP$7*$J$2*$J$5*$N34</f>
        <v>#N/A</v>
      </c>
      <c r="AQ34" s="70" t="e">
        <f aca="false">$AN$7*$J$3*$J$5*$O34</f>
        <v>#N/A</v>
      </c>
      <c r="AV34" s="131" t="e">
        <f aca="false">SUM(AF34:AG34,AL34:AM34,AP34:AQ34)</f>
        <v>#N/A</v>
      </c>
      <c r="AW34" s="158" t="e">
        <f aca="false">SUM(AF34:AM34,AP34:AU34)</f>
        <v>#N/A</v>
      </c>
      <c r="AX34" s="131" t="e">
        <f aca="false">SUM(AF34:AU34)</f>
        <v>#N/A</v>
      </c>
      <c r="AY34" s="70" t="e">
        <f aca="false">$AY$7*$J$2*$J$5*$S34</f>
        <v>#N/A</v>
      </c>
      <c r="AZ34" s="70" t="e">
        <f aca="false">$AY$7*$J$3*$J$5*$T34</f>
        <v>#N/A</v>
      </c>
      <c r="BA34" s="70" t="e">
        <f aca="false">$BA$7*$J$2*$J$5*$S34</f>
        <v>#N/A</v>
      </c>
      <c r="BB34" s="70" t="e">
        <f aca="false">$BA$7*$J$3*$J$5*$T34</f>
        <v>#N/A</v>
      </c>
      <c r="BC34" s="70" t="e">
        <f aca="false">$BC$7*$J$2*$J$5*$S34</f>
        <v>#N/A</v>
      </c>
      <c r="BD34" s="70" t="e">
        <f aca="false">$BC$7*$J$3*$J$5*$T34</f>
        <v>#N/A</v>
      </c>
      <c r="BE34" s="70" t="e">
        <f aca="false">$BE$7*$J$2*$J$5*$S34</f>
        <v>#N/A</v>
      </c>
      <c r="BF34" s="70" t="e">
        <f aca="false">$BE$7*$J$3*$J$5*$T34</f>
        <v>#N/A</v>
      </c>
      <c r="BG34" s="70" t="e">
        <f aca="false">$BG$7*$J$2*$J$5*$S34</f>
        <v>#N/A</v>
      </c>
      <c r="BH34" s="70" t="e">
        <f aca="false">$BG$7*$J$3*$J$5*$T34</f>
        <v>#N/A</v>
      </c>
      <c r="BI34" s="70" t="e">
        <f aca="false">$BI$7*$J$2*$J$5*$S34</f>
        <v>#N/A</v>
      </c>
      <c r="BJ34" s="70" t="e">
        <f aca="false">$BI$7*$J$3*$J$5*$T34</f>
        <v>#N/A</v>
      </c>
      <c r="BK34" s="70" t="e">
        <f aca="false">$BK$7*$J$2*$J$5*$S34</f>
        <v>#N/A</v>
      </c>
      <c r="BL34" s="70" t="e">
        <f aca="false">$BK$7*$J$3*$J$5*$T34</f>
        <v>#N/A</v>
      </c>
      <c r="BM34" s="70" t="e">
        <f aca="false">$BM$7*$J$2*$J$5*$S34</f>
        <v>#N/A</v>
      </c>
      <c r="BN34" s="70" t="e">
        <f aca="false">$BM$7*$J$3*$J$5*$T34</f>
        <v>#N/A</v>
      </c>
      <c r="BW34" s="382" t="e">
        <f aca="false">SUM(AY34:BF34,BI34:BL34)</f>
        <v>#N/A</v>
      </c>
      <c r="BX34" s="383" t="e">
        <f aca="false">SUM(AY34:BF34,BI34:BL34,BS34:BV34)</f>
        <v>#N/A</v>
      </c>
      <c r="BY34" s="25" t="e">
        <f aca="false">SUM(AY34:BV34)</f>
        <v>#N/A</v>
      </c>
      <c r="BZ34" s="70" t="e">
        <f aca="false">$BZ$7*$J$2*$J$5*$N34</f>
        <v>#N/A</v>
      </c>
      <c r="CA34" s="70" t="e">
        <f aca="false">$BZ$7*$J$3*$J$5*$O34</f>
        <v>#N/A</v>
      </c>
      <c r="CB34" s="70" t="e">
        <f aca="false">$CB$7*$J$2*$J$5*$N34</f>
        <v>#N/A</v>
      </c>
      <c r="CC34" s="70" t="e">
        <f aca="false">$CB$7*$J$3*$J$5*$O34</f>
        <v>#N/A</v>
      </c>
      <c r="CF34" s="131" t="e">
        <f aca="false">SUM(BZ34:CA34)</f>
        <v>#N/A</v>
      </c>
      <c r="CG34" s="383" t="e">
        <f aca="false">SUM(BZ34:CC34)</f>
        <v>#N/A</v>
      </c>
      <c r="CH34" s="131" t="e">
        <f aca="false">SUM(BZ34:CE34)</f>
        <v>#N/A</v>
      </c>
      <c r="CI34" s="70" t="e">
        <f aca="false">$CI$7*$J$2*$J$5*$AB34</f>
        <v>#N/A</v>
      </c>
      <c r="CJ34" s="70" t="e">
        <f aca="false">$CI$7*$J$3*$J$5*$AC34</f>
        <v>#N/A</v>
      </c>
      <c r="CK34" s="70" t="e">
        <f aca="false">$CK$7*$J$2*$J$5*$AB34</f>
        <v>#N/A</v>
      </c>
      <c r="CL34" s="70" t="e">
        <f aca="false">$CK$7*$J$3*$J$5*$AC34</f>
        <v>#N/A</v>
      </c>
      <c r="CM34" s="70" t="e">
        <f aca="false">$CM$7*$J$2*$J$5*$AB34</f>
        <v>#N/A</v>
      </c>
      <c r="CN34" s="70" t="e">
        <f aca="false">$CM$7*$J$3*$J$5*$AC34</f>
        <v>#N/A</v>
      </c>
      <c r="CO34" s="70" t="e">
        <f aca="false">$CO$7*$J$2*$J$5*$AB34</f>
        <v>#N/A</v>
      </c>
      <c r="CP34" s="70" t="e">
        <f aca="false">$CO$7*$J$3*$J$5*$AC34</f>
        <v>#N/A</v>
      </c>
      <c r="CQ34" s="70" t="e">
        <f aca="false">$CQ$7*$J$2*$J$5*$AB34</f>
        <v>#N/A</v>
      </c>
      <c r="CR34" s="70" t="e">
        <f aca="false">$CQ$7*$J$3*$J$5*$AC34</f>
        <v>#N/A</v>
      </c>
      <c r="CS34" s="70" t="e">
        <f aca="false">$CS$7*$J$2*$J$5*$AB34</f>
        <v>#N/A</v>
      </c>
      <c r="CT34" s="70" t="e">
        <f aca="false">$CS$7*$J$3*$J$5*$AC34</f>
        <v>#N/A</v>
      </c>
      <c r="CU34" s="70" t="e">
        <f aca="false">$CU$7*$J$2*$J$5*$AB34</f>
        <v>#N/A</v>
      </c>
      <c r="CV34" s="70" t="e">
        <f aca="false">$CU$7*$J$3*$J$5*$AC34</f>
        <v>#N/A</v>
      </c>
      <c r="CY34" s="70" t="e">
        <f aca="false">$CY$7*$J$2*$J$5*$AB34</f>
        <v>#N/A</v>
      </c>
      <c r="CZ34" s="70" t="e">
        <f aca="false">$CY$7*$J$3*$J$5*$AC34</f>
        <v>#N/A</v>
      </c>
      <c r="DA34" s="70" t="e">
        <f aca="false">$DA$7*$J$2*$J$5*$AB34</f>
        <v>#N/A</v>
      </c>
      <c r="DB34" s="70" t="e">
        <f aca="false">$DA$7*$J$3*$J$5*$AC34</f>
        <v>#N/A</v>
      </c>
      <c r="DC34" s="70"/>
      <c r="DD34" s="70"/>
      <c r="DE34" s="70" t="e">
        <f aca="false">$DF$7*$J$2*$J$5*$AB34</f>
        <v>#N/A</v>
      </c>
      <c r="DF34" s="70" t="e">
        <f aca="false">$DF$7*$J$3*$J$5*$AC34</f>
        <v>#N/A</v>
      </c>
      <c r="DG34" s="70" t="e">
        <f aca="false">$DG$7*$J$2*$J$5*$AB34</f>
        <v>#N/A</v>
      </c>
      <c r="DH34" s="70" t="e">
        <f aca="false">$DG$7*$J$3*$J$5*$AC34</f>
        <v>#N/A</v>
      </c>
      <c r="DI34" s="70" t="e">
        <f aca="false">$DI$7*$J$2*$J$5*$AB34</f>
        <v>#N/A</v>
      </c>
      <c r="DJ34" s="70" t="e">
        <f aca="false">$DI$7*$J$3*$J$5*$AC34</f>
        <v>#N/A</v>
      </c>
      <c r="DM34" s="70" t="e">
        <f aca="false">$DM$7*$J$2*$J$5*$AB34</f>
        <v>#N/A</v>
      </c>
      <c r="DN34" s="70" t="e">
        <f aca="false">$DM$7*$J$3*$J$5*$AC34</f>
        <v>#N/A</v>
      </c>
      <c r="DS34" s="131" t="e">
        <f aca="false">SUM(CI34:CR34,CW34:CX34,DG34:DH34)</f>
        <v>#N/A</v>
      </c>
      <c r="DT34" s="25" t="e">
        <f aca="false">SUM(CI34:CZ34,DC34:DL34)</f>
        <v>#N/A</v>
      </c>
      <c r="DU34" s="131" t="e">
        <f aca="false">SUM(CI34:DR34)</f>
        <v>#N/A</v>
      </c>
      <c r="DZ34" s="70" t="e">
        <f aca="false">$DZ$7*$J$2*$J$5*$AB34</f>
        <v>#N/A</v>
      </c>
      <c r="EA34" s="70" t="e">
        <f aca="false">$DZ$7*$J$3*$J$5*$AC34</f>
        <v>#N/A</v>
      </c>
      <c r="EB34" s="70" t="e">
        <f aca="false">$EB$7*$J$2*$J$5*$AB34</f>
        <v>#N/A</v>
      </c>
      <c r="EC34" s="70" t="e">
        <f aca="false">$EB$7*$J$3*$J$5*$AC34</f>
        <v>#N/A</v>
      </c>
      <c r="ED34" s="70" t="e">
        <f aca="false">$ED$7*$J$2*$J$5*$AB34</f>
        <v>#N/A</v>
      </c>
      <c r="EE34" s="70" t="e">
        <f aca="false">$ED$7*$J$3*$J$5*$AC34</f>
        <v>#N/A</v>
      </c>
      <c r="EN34" s="131" t="e">
        <f aca="false">SUM(EB34:EC34)</f>
        <v>#N/A</v>
      </c>
      <c r="EO34" s="25" t="e">
        <f aca="false">SUM(EB34:EE34,EJ34:EM34)</f>
        <v>#N/A</v>
      </c>
      <c r="EP34" s="25" t="e">
        <f aca="false">SUM(DZ34:EM34)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3" t="e">
        <f aca="false">(1+($A35/2))^(-2*($D35-$A$1)/365.25)</f>
        <v>#N/A</v>
      </c>
      <c r="C35" s="83" t="n">
        <f aca="false">D36-D35</f>
        <v>30</v>
      </c>
      <c r="D35" s="374" t="n">
        <v>37712</v>
      </c>
      <c r="E35" s="375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76" t="e">
        <f aca="false">VLOOKUP($D35,Curves!$A$2:$H$1700,8)*$B35</f>
        <v>#N/A</v>
      </c>
      <c r="K35" s="51" t="e">
        <f aca="false">($E35+$I35)*$J$5+$J$4</f>
        <v>#N/A</v>
      </c>
      <c r="L35" s="377" t="e">
        <f aca="false">VLOOKUP($D35,Curves!$N$2:$T$2600,2)*$B35</f>
        <v>#N/A</v>
      </c>
      <c r="M35" s="241" t="e">
        <f aca="false">VLOOKUP($D35,Curves!$N$2:$T$2600,3)*$B35</f>
        <v>#N/A</v>
      </c>
      <c r="N35" s="378" t="e">
        <f aca="false">IF($K35&lt;$L35,1,0)</f>
        <v>#N/A</v>
      </c>
      <c r="O35" s="379" t="e">
        <f aca="false">IF($K35&lt;$M35,1,0)</f>
        <v>#N/A</v>
      </c>
      <c r="P35" s="375" t="e">
        <f aca="false">($E35+J35)*$J$5+$J$4</f>
        <v>#N/A</v>
      </c>
      <c r="Q35" s="377" t="e">
        <f aca="false">VLOOKUP($D35,Curves!$N$2:$T$2600,4)*$B35</f>
        <v>#N/A</v>
      </c>
      <c r="R35" s="241" t="e">
        <f aca="false">VLOOKUP($D35,Curves!$N$2:$T$2600,5)*$B35</f>
        <v>#N/A</v>
      </c>
      <c r="S35" s="378" t="e">
        <f aca="false">IF($P35&lt;$Q35,1,0)</f>
        <v>#N/A</v>
      </c>
      <c r="T35" s="379" t="e">
        <f aca="false">IF($P35&lt;$R35,1,0)</f>
        <v>#N/A</v>
      </c>
      <c r="U35" s="380" t="e">
        <f aca="false">($E35+G35)*$J$5+$J$4</f>
        <v>#N/A</v>
      </c>
      <c r="V35" s="380" t="e">
        <f aca="false">($E35+H35)*$J$5+$J$4</f>
        <v>#N/A</v>
      </c>
      <c r="W35" s="380" t="e">
        <f aca="false">($E35+I35)*$J$5+$J$4</f>
        <v>#N/A</v>
      </c>
      <c r="X35" s="269" t="e">
        <f aca="false">VLOOKUP($D35,[5]CurveFetch!$D$8:$S$13000,16,0)*$B35</f>
        <v>#N/A</v>
      </c>
      <c r="Y35" s="241" t="e">
        <f aca="false">VLOOKUP($D35,Curves!$N$2:$T$2600,7)*$B35</f>
        <v>#N/A</v>
      </c>
      <c r="Z35" s="381" t="e">
        <f aca="false">IF($U35&lt;$X35,1,0)</f>
        <v>#N/A</v>
      </c>
      <c r="AA35" s="378" t="e">
        <f aca="false">IF($U35&lt;$Y35,1,0)</f>
        <v>#N/A</v>
      </c>
      <c r="AB35" s="378" t="e">
        <f aca="false">IF($V35&lt;$X35,1,0)</f>
        <v>#N/A</v>
      </c>
      <c r="AC35" s="378" t="e">
        <f aca="false">IF($V35&lt;$X35,1,0)</f>
        <v>#N/A</v>
      </c>
      <c r="AD35" s="378" t="e">
        <f aca="false">IF($W35&lt;$X35,1,0)</f>
        <v>#N/A</v>
      </c>
      <c r="AE35" s="379" t="e">
        <f aca="false">IF($W35&lt;$Y35,1,0)</f>
        <v>#N/A</v>
      </c>
      <c r="AF35" s="70" t="e">
        <f aca="false">$AF$7*$J$2*$J$5*$N35</f>
        <v>#N/A</v>
      </c>
      <c r="AG35" s="70" t="e">
        <f aca="false">$AF$7*$J$2*$J$5*$O35</f>
        <v>#N/A</v>
      </c>
      <c r="AH35" s="70" t="e">
        <f aca="false">$AH$7*$J$2*$J$5*$N35</f>
        <v>#N/A</v>
      </c>
      <c r="AI35" s="70" t="e">
        <f aca="false">$AH$7*$J$2*$J$5*$O35</f>
        <v>#N/A</v>
      </c>
      <c r="AJ35" s="70" t="e">
        <f aca="false">$AJ$7*$J$2*$J$5*$N35</f>
        <v>#N/A</v>
      </c>
      <c r="AK35" s="70" t="e">
        <f aca="false">$AJ$7*$J$2*$J$5*$O35</f>
        <v>#N/A</v>
      </c>
      <c r="AL35" s="70" t="e">
        <f aca="false">$AL$7*$J$2*$J$5*$N35</f>
        <v>#N/A</v>
      </c>
      <c r="AM35" s="70" t="e">
        <f aca="false">$AL$7*$J$3*$J$5*$O35</f>
        <v>#N/A</v>
      </c>
      <c r="AN35" s="70" t="e">
        <f aca="false">$AN$7*$J$2*$J$5*$N35</f>
        <v>#N/A</v>
      </c>
      <c r="AO35" s="70" t="e">
        <f aca="false">$AN$7*$J$3*$J$5*$O35</f>
        <v>#N/A</v>
      </c>
      <c r="AP35" s="70" t="e">
        <f aca="false">$AP$7*$J$2*$J$5*$N35</f>
        <v>#N/A</v>
      </c>
      <c r="AQ35" s="70" t="e">
        <f aca="false">$AN$7*$J$3*$J$5*$O35</f>
        <v>#N/A</v>
      </c>
      <c r="AV35" s="131" t="e">
        <f aca="false">SUM(AF35:AG35,AL35:AM35,AP35:AQ35)</f>
        <v>#N/A</v>
      </c>
      <c r="AW35" s="158" t="e">
        <f aca="false">SUM(AF35:AM35,AP35:AU35)</f>
        <v>#N/A</v>
      </c>
      <c r="AX35" s="131" t="e">
        <f aca="false">SUM(AF35:AU35)</f>
        <v>#N/A</v>
      </c>
      <c r="AY35" s="70" t="e">
        <f aca="false">$AY$7*$J$2*$J$5*$S35</f>
        <v>#N/A</v>
      </c>
      <c r="AZ35" s="70" t="e">
        <f aca="false">$AY$7*$J$3*$J$5*$T35</f>
        <v>#N/A</v>
      </c>
      <c r="BA35" s="70" t="e">
        <f aca="false">$BA$7*$J$2*$J$5*$S35</f>
        <v>#N/A</v>
      </c>
      <c r="BB35" s="70" t="e">
        <f aca="false">$BA$7*$J$3*$J$5*$T35</f>
        <v>#N/A</v>
      </c>
      <c r="BC35" s="70" t="e">
        <f aca="false">$BC$7*$J$2*$J$5*$S35</f>
        <v>#N/A</v>
      </c>
      <c r="BD35" s="70" t="e">
        <f aca="false">$BC$7*$J$3*$J$5*$T35</f>
        <v>#N/A</v>
      </c>
      <c r="BE35" s="70" t="e">
        <f aca="false">$BE$7*$J$2*$J$5*$S35</f>
        <v>#N/A</v>
      </c>
      <c r="BF35" s="70" t="e">
        <f aca="false">$BE$7*$J$3*$J$5*$T35</f>
        <v>#N/A</v>
      </c>
      <c r="BG35" s="70" t="e">
        <f aca="false">$BG$7*$J$2*$J$5*$S35</f>
        <v>#N/A</v>
      </c>
      <c r="BH35" s="70" t="e">
        <f aca="false">$BG$7*$J$3*$J$5*$T35</f>
        <v>#N/A</v>
      </c>
      <c r="BI35" s="70" t="e">
        <f aca="false">$BI$7*$J$2*$J$5*$S35</f>
        <v>#N/A</v>
      </c>
      <c r="BJ35" s="70" t="e">
        <f aca="false">$BI$7*$J$3*$J$5*$T35</f>
        <v>#N/A</v>
      </c>
      <c r="BK35" s="70" t="e">
        <f aca="false">$BK$7*$J$2*$J$5*$S35</f>
        <v>#N/A</v>
      </c>
      <c r="BL35" s="70" t="e">
        <f aca="false">$BK$7*$J$3*$J$5*$T35</f>
        <v>#N/A</v>
      </c>
      <c r="BM35" s="70" t="e">
        <f aca="false">$BM$7*$J$2*$J$5*$S35</f>
        <v>#N/A</v>
      </c>
      <c r="BN35" s="70" t="e">
        <f aca="false">$BM$7*$J$3*$J$5*$T35</f>
        <v>#N/A</v>
      </c>
      <c r="BO35" s="70" t="e">
        <f aca="false">$BO$7*$J$2*$J$5*$S35</f>
        <v>#N/A</v>
      </c>
      <c r="BP35" s="70" t="e">
        <f aca="false">$BO$7*$J$3*$J$5*$T35</f>
        <v>#N/A</v>
      </c>
      <c r="BW35" s="382" t="e">
        <f aca="false">SUM(AY35:BF35,BI35:BL35)</f>
        <v>#N/A</v>
      </c>
      <c r="BX35" s="383" t="e">
        <f aca="false">SUM(AY35:BF35,BI35:BL35,BS35:BV35)</f>
        <v>#N/A</v>
      </c>
      <c r="BY35" s="25" t="e">
        <f aca="false">SUM(AY35:BV35)</f>
        <v>#N/A</v>
      </c>
      <c r="BZ35" s="70" t="e">
        <f aca="false">$BZ$7*$J$2*$J$5*$N35</f>
        <v>#N/A</v>
      </c>
      <c r="CA35" s="70" t="e">
        <f aca="false">$BZ$7*$J$3*$J$5*$O35</f>
        <v>#N/A</v>
      </c>
      <c r="CB35" s="70" t="e">
        <f aca="false">$CB$7*$J$2*$J$5*$N35</f>
        <v>#N/A</v>
      </c>
      <c r="CC35" s="70" t="e">
        <f aca="false">$CB$7*$J$3*$J$5*$O35</f>
        <v>#N/A</v>
      </c>
      <c r="CF35" s="131" t="e">
        <f aca="false">SUM(BZ35:CA35)</f>
        <v>#N/A</v>
      </c>
      <c r="CG35" s="383" t="e">
        <f aca="false">SUM(BZ35:CC35)</f>
        <v>#N/A</v>
      </c>
      <c r="CH35" s="131" t="e">
        <f aca="false">SUM(BZ35:CE35)</f>
        <v>#N/A</v>
      </c>
      <c r="CI35" s="70" t="e">
        <f aca="false">$CI$7*$J$2*$J$5*$AB35</f>
        <v>#N/A</v>
      </c>
      <c r="CJ35" s="70" t="e">
        <f aca="false">$CI$7*$J$3*$J$5*$AC35</f>
        <v>#N/A</v>
      </c>
      <c r="CK35" s="70" t="e">
        <f aca="false">$CK$7*$J$2*$J$5*$AB35</f>
        <v>#N/A</v>
      </c>
      <c r="CL35" s="70" t="e">
        <f aca="false">$CK$7*$J$3*$J$5*$AC35</f>
        <v>#N/A</v>
      </c>
      <c r="CM35" s="70" t="e">
        <f aca="false">$CM$7*$J$2*$J$5*$AB35</f>
        <v>#N/A</v>
      </c>
      <c r="CN35" s="70" t="e">
        <f aca="false">$CM$7*$J$3*$J$5*$AC35</f>
        <v>#N/A</v>
      </c>
      <c r="CO35" s="70" t="e">
        <f aca="false">$CO$7*$J$2*$J$5*$AB35</f>
        <v>#N/A</v>
      </c>
      <c r="CP35" s="70" t="e">
        <f aca="false">$CO$7*$J$3*$J$5*$AC35</f>
        <v>#N/A</v>
      </c>
      <c r="CQ35" s="70" t="e">
        <f aca="false">$CQ$7*$J$2*$J$5*$AB35</f>
        <v>#N/A</v>
      </c>
      <c r="CR35" s="70" t="e">
        <f aca="false">$CQ$7*$J$3*$J$5*$AC35</f>
        <v>#N/A</v>
      </c>
      <c r="CS35" s="70" t="e">
        <f aca="false">$CS$7*$J$2*$J$5*$AB35</f>
        <v>#N/A</v>
      </c>
      <c r="CT35" s="70" t="e">
        <f aca="false">$CS$7*$J$3*$J$5*$AC35</f>
        <v>#N/A</v>
      </c>
      <c r="CU35" s="70" t="e">
        <f aca="false">$CU$7*$J$2*$J$5*$AB35</f>
        <v>#N/A</v>
      </c>
      <c r="CV35" s="70" t="e">
        <f aca="false">$CU$7*$J$3*$J$5*$AC35</f>
        <v>#N/A</v>
      </c>
      <c r="CY35" s="70" t="e">
        <f aca="false">$CY$7*$J$2*$J$5*$AB35</f>
        <v>#N/A</v>
      </c>
      <c r="CZ35" s="70" t="e">
        <f aca="false">$CY$7*$J$3*$J$5*$AC35</f>
        <v>#N/A</v>
      </c>
      <c r="DA35" s="70" t="e">
        <f aca="false">$DA$7*$J$2*$J$5*$AB35</f>
        <v>#N/A</v>
      </c>
      <c r="DB35" s="70" t="e">
        <f aca="false">$DA$7*$J$3*$J$5*$AC35</f>
        <v>#N/A</v>
      </c>
      <c r="DC35" s="70"/>
      <c r="DD35" s="70"/>
      <c r="DE35" s="70" t="e">
        <f aca="false">$DF$7*$J$2*$J$5*$AB35</f>
        <v>#N/A</v>
      </c>
      <c r="DF35" s="70" t="e">
        <f aca="false">$DF$7*$J$3*$J$5*$AC35</f>
        <v>#N/A</v>
      </c>
      <c r="DG35" s="70" t="e">
        <f aca="false">$DG$7*$J$2*$J$5*$AB35</f>
        <v>#N/A</v>
      </c>
      <c r="DH35" s="70" t="e">
        <f aca="false">$DG$7*$J$3*$J$5*$AC35</f>
        <v>#N/A</v>
      </c>
      <c r="DI35" s="70" t="e">
        <f aca="false">$DI$7*$J$2*$J$5*$AB35</f>
        <v>#N/A</v>
      </c>
      <c r="DJ35" s="70" t="e">
        <f aca="false">$DI$7*$J$3*$J$5*$AC35</f>
        <v>#N/A</v>
      </c>
      <c r="DM35" s="70" t="e">
        <f aca="false">$DM$7*$J$2*$J$5*$AB35</f>
        <v>#N/A</v>
      </c>
      <c r="DN35" s="70" t="e">
        <f aca="false">$DM$7*$J$3*$J$5*$AC35</f>
        <v>#N/A</v>
      </c>
      <c r="DS35" s="131" t="e">
        <f aca="false">SUM(CI35:CR35,CW35:CX35,DG35:DH35)</f>
        <v>#N/A</v>
      </c>
      <c r="DT35" s="25" t="e">
        <f aca="false">SUM(CI35:CZ35,DC35:DL35)</f>
        <v>#N/A</v>
      </c>
      <c r="DU35" s="131" t="e">
        <f aca="false">SUM(CI35:DR35)</f>
        <v>#N/A</v>
      </c>
      <c r="DZ35" s="70" t="e">
        <f aca="false">$DZ$7*$J$2*$J$5*$AB35</f>
        <v>#N/A</v>
      </c>
      <c r="EA35" s="70" t="e">
        <f aca="false">$DZ$7*$J$3*$J$5*$AC35</f>
        <v>#N/A</v>
      </c>
      <c r="EB35" s="70" t="e">
        <f aca="false">$EB$7*$J$2*$J$5*$AB35</f>
        <v>#N/A</v>
      </c>
      <c r="EC35" s="70" t="e">
        <f aca="false">$EB$7*$J$3*$J$5*$AC35</f>
        <v>#N/A</v>
      </c>
      <c r="ED35" s="70" t="e">
        <f aca="false">$ED$7*$J$2*$J$5*$AB35</f>
        <v>#N/A</v>
      </c>
      <c r="EE35" s="70" t="e">
        <f aca="false">$ED$7*$J$3*$J$5*$AC35</f>
        <v>#N/A</v>
      </c>
      <c r="EN35" s="131" t="e">
        <f aca="false">SUM(EB35:EC35)</f>
        <v>#N/A</v>
      </c>
      <c r="EO35" s="25" t="e">
        <f aca="false">SUM(EB35:EE35,EJ35:EM35)</f>
        <v>#N/A</v>
      </c>
      <c r="EP35" s="25" t="e">
        <f aca="false">SUM(DZ35:EM35)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3" t="e">
        <f aca="false">(1+($A36/2))^(-2*($D36-$A$1)/365.25)</f>
        <v>#N/A</v>
      </c>
      <c r="C36" s="83" t="n">
        <f aca="false">D37-D36</f>
        <v>31</v>
      </c>
      <c r="D36" s="374" t="n">
        <v>37742</v>
      </c>
      <c r="E36" s="375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76" t="e">
        <f aca="false">VLOOKUP($D36,Curves!$A$2:$H$1700,8)*$B36</f>
        <v>#N/A</v>
      </c>
      <c r="K36" s="51" t="e">
        <f aca="false">($E36+$I36)*$J$5+$J$4</f>
        <v>#N/A</v>
      </c>
      <c r="L36" s="377" t="e">
        <f aca="false">VLOOKUP($D36,Curves!$N$2:$T$2600,2)*$B36</f>
        <v>#N/A</v>
      </c>
      <c r="M36" s="241" t="e">
        <f aca="false">VLOOKUP($D36,Curves!$N$2:$T$2600,3)*$B36</f>
        <v>#N/A</v>
      </c>
      <c r="N36" s="378" t="e">
        <f aca="false">IF($K36&lt;$L36,1,0)</f>
        <v>#N/A</v>
      </c>
      <c r="O36" s="379" t="e">
        <f aca="false">IF($K36&lt;$M36,1,0)</f>
        <v>#N/A</v>
      </c>
      <c r="P36" s="375" t="e">
        <f aca="false">($E36+J36)*$J$5+$J$4</f>
        <v>#N/A</v>
      </c>
      <c r="Q36" s="377" t="e">
        <f aca="false">VLOOKUP($D36,Curves!$N$2:$T$2600,4)*$B36</f>
        <v>#N/A</v>
      </c>
      <c r="R36" s="241" t="e">
        <f aca="false">VLOOKUP($D36,Curves!$N$2:$T$2600,5)*$B36</f>
        <v>#N/A</v>
      </c>
      <c r="S36" s="378" t="e">
        <f aca="false">IF($P36&lt;$Q36,1,0)</f>
        <v>#N/A</v>
      </c>
      <c r="T36" s="379" t="e">
        <f aca="false">IF($P36&lt;$R36,1,0)</f>
        <v>#N/A</v>
      </c>
      <c r="U36" s="380" t="e">
        <f aca="false">($E36+G36)*$J$5+$J$4</f>
        <v>#N/A</v>
      </c>
      <c r="V36" s="380" t="e">
        <f aca="false">($E36+H36)*$J$5+$J$4</f>
        <v>#N/A</v>
      </c>
      <c r="W36" s="380" t="e">
        <f aca="false">($E36+I36)*$J$5+$J$4</f>
        <v>#N/A</v>
      </c>
      <c r="X36" s="269" t="e">
        <f aca="false">VLOOKUP($D36,[5]CurveFetch!$D$8:$S$13000,16,0)*$B36</f>
        <v>#N/A</v>
      </c>
      <c r="Y36" s="241" t="e">
        <f aca="false">VLOOKUP($D36,Curves!$N$2:$T$2600,7)*$B36</f>
        <v>#N/A</v>
      </c>
      <c r="Z36" s="381" t="e">
        <f aca="false">IF($U36&lt;$X36,1,0)</f>
        <v>#N/A</v>
      </c>
      <c r="AA36" s="378" t="e">
        <f aca="false">IF($U36&lt;$Y36,1,0)</f>
        <v>#N/A</v>
      </c>
      <c r="AB36" s="378" t="e">
        <f aca="false">IF($V36&lt;$X36,1,0)</f>
        <v>#N/A</v>
      </c>
      <c r="AC36" s="378" t="e">
        <f aca="false">IF($V36&lt;$X36,1,0)</f>
        <v>#N/A</v>
      </c>
      <c r="AD36" s="378" t="e">
        <f aca="false">IF($W36&lt;$X36,1,0)</f>
        <v>#N/A</v>
      </c>
      <c r="AE36" s="379" t="e">
        <f aca="false">IF($W36&lt;$Y36,1,0)</f>
        <v>#N/A</v>
      </c>
      <c r="AF36" s="70" t="e">
        <f aca="false">$AF$7*$J$2*$J$5*$N36</f>
        <v>#N/A</v>
      </c>
      <c r="AG36" s="70" t="e">
        <f aca="false">$AF$7*$J$2*$J$5*$O36</f>
        <v>#N/A</v>
      </c>
      <c r="AH36" s="70" t="e">
        <f aca="false">$AH$7*$J$2*$J$5*$N36</f>
        <v>#N/A</v>
      </c>
      <c r="AI36" s="70" t="e">
        <f aca="false">$AH$7*$J$2*$J$5*$O36</f>
        <v>#N/A</v>
      </c>
      <c r="AJ36" s="70" t="e">
        <f aca="false">$AJ$7*$J$2*$J$5*$N36</f>
        <v>#N/A</v>
      </c>
      <c r="AK36" s="70" t="e">
        <f aca="false">$AJ$7*$J$2*$J$5*$O36</f>
        <v>#N/A</v>
      </c>
      <c r="AL36" s="70" t="e">
        <f aca="false">$AL$7*$J$2*$J$5*$N36</f>
        <v>#N/A</v>
      </c>
      <c r="AM36" s="70" t="e">
        <f aca="false">$AL$7*$J$3*$J$5*$O36</f>
        <v>#N/A</v>
      </c>
      <c r="AN36" s="70" t="e">
        <f aca="false">$AN$7*$J$2*$J$5*$N36</f>
        <v>#N/A</v>
      </c>
      <c r="AO36" s="70" t="e">
        <f aca="false">$AN$7*$J$3*$J$5*$O36</f>
        <v>#N/A</v>
      </c>
      <c r="AP36" s="70" t="e">
        <f aca="false">$AP$7*$J$2*$J$5*$N36</f>
        <v>#N/A</v>
      </c>
      <c r="AQ36" s="70" t="e">
        <f aca="false">$AN$7*$J$3*$J$5*$O36</f>
        <v>#N/A</v>
      </c>
      <c r="AV36" s="131" t="e">
        <f aca="false">SUM(AF36:AG36,AL36:AM36,AP36:AQ36)</f>
        <v>#N/A</v>
      </c>
      <c r="AW36" s="158" t="e">
        <f aca="false">SUM(AF36:AM36,AP36:AU36)</f>
        <v>#N/A</v>
      </c>
      <c r="AX36" s="131" t="e">
        <f aca="false">SUM(AF36:AU36)</f>
        <v>#N/A</v>
      </c>
      <c r="AY36" s="70" t="e">
        <f aca="false">$AY$7*$J$2*$J$5*$S36</f>
        <v>#N/A</v>
      </c>
      <c r="AZ36" s="70" t="e">
        <f aca="false">$AY$7*$J$3*$J$5*$T36</f>
        <v>#N/A</v>
      </c>
      <c r="BA36" s="70" t="e">
        <f aca="false">$BA$7*$J$2*$J$5*$S36</f>
        <v>#N/A</v>
      </c>
      <c r="BB36" s="70" t="e">
        <f aca="false">$BA$7*$J$3*$J$5*$T36</f>
        <v>#N/A</v>
      </c>
      <c r="BC36" s="70" t="e">
        <f aca="false">$BC$7*$J$2*$J$5*$S36</f>
        <v>#N/A</v>
      </c>
      <c r="BD36" s="70" t="e">
        <f aca="false">$BC$7*$J$3*$J$5*$T36</f>
        <v>#N/A</v>
      </c>
      <c r="BE36" s="70" t="e">
        <f aca="false">$BE$7*$J$2*$J$5*$S36</f>
        <v>#N/A</v>
      </c>
      <c r="BF36" s="70" t="e">
        <f aca="false">$BE$7*$J$3*$J$5*$T36</f>
        <v>#N/A</v>
      </c>
      <c r="BG36" s="70" t="e">
        <f aca="false">$BG$7*$J$2*$J$5*$S36</f>
        <v>#N/A</v>
      </c>
      <c r="BH36" s="70" t="e">
        <f aca="false">$BG$7*$J$3*$J$5*$T36</f>
        <v>#N/A</v>
      </c>
      <c r="BI36" s="70" t="e">
        <f aca="false">$BI$7*$J$2*$J$5*$S36</f>
        <v>#N/A</v>
      </c>
      <c r="BJ36" s="70" t="e">
        <f aca="false">$BI$7*$J$3*$J$5*$T36</f>
        <v>#N/A</v>
      </c>
      <c r="BK36" s="70" t="e">
        <f aca="false">$BK$7*$J$2*$J$5*$S36</f>
        <v>#N/A</v>
      </c>
      <c r="BL36" s="70" t="e">
        <f aca="false">$BK$7*$J$3*$J$5*$T36</f>
        <v>#N/A</v>
      </c>
      <c r="BM36" s="70" t="e">
        <f aca="false">$BM$7*$J$2*$J$5*$S36</f>
        <v>#N/A</v>
      </c>
      <c r="BN36" s="70" t="e">
        <f aca="false">$BM$7*$J$3*$J$5*$T36</f>
        <v>#N/A</v>
      </c>
      <c r="BO36" s="70" t="e">
        <f aca="false">$BO$7*$J$2*$J$5*$S36</f>
        <v>#N/A</v>
      </c>
      <c r="BP36" s="70" t="e">
        <f aca="false">$BO$7*$J$3*$J$5*$T36</f>
        <v>#N/A</v>
      </c>
      <c r="BW36" s="382" t="e">
        <f aca="false">SUM(AY36:BF36,BI36:BL36)</f>
        <v>#N/A</v>
      </c>
      <c r="BX36" s="383" t="e">
        <f aca="false">SUM(AY36:BF36,BI36:BL36,BS36:BV36)</f>
        <v>#N/A</v>
      </c>
      <c r="BY36" s="25" t="e">
        <f aca="false">SUM(AY36:BV36)</f>
        <v>#N/A</v>
      </c>
      <c r="BZ36" s="70" t="e">
        <f aca="false">$BZ$7*$J$2*$J$5*$N36</f>
        <v>#N/A</v>
      </c>
      <c r="CA36" s="70" t="e">
        <f aca="false">$BZ$7*$J$3*$J$5*$O36</f>
        <v>#N/A</v>
      </c>
      <c r="CB36" s="70" t="e">
        <f aca="false">$CB$7*$J$2*$J$5*$N36</f>
        <v>#N/A</v>
      </c>
      <c r="CC36" s="70" t="e">
        <f aca="false">$CB$7*$J$3*$J$5*$O36</f>
        <v>#N/A</v>
      </c>
      <c r="CF36" s="131" t="e">
        <f aca="false">SUM(BZ36:CA36)</f>
        <v>#N/A</v>
      </c>
      <c r="CG36" s="383" t="e">
        <f aca="false">SUM(BZ36:CC36)</f>
        <v>#N/A</v>
      </c>
      <c r="CH36" s="131" t="e">
        <f aca="false">SUM(BZ36:CE36)</f>
        <v>#N/A</v>
      </c>
      <c r="CI36" s="70" t="e">
        <f aca="false">$CI$7*$J$2*$J$5*$AB36</f>
        <v>#N/A</v>
      </c>
      <c r="CJ36" s="70" t="e">
        <f aca="false">$CI$7*$J$3*$J$5*$AC36</f>
        <v>#N/A</v>
      </c>
      <c r="CK36" s="70" t="e">
        <f aca="false">$CK$7*$J$2*$J$5*$AB36</f>
        <v>#N/A</v>
      </c>
      <c r="CL36" s="70" t="e">
        <f aca="false">$CK$7*$J$3*$J$5*$AC36</f>
        <v>#N/A</v>
      </c>
      <c r="CM36" s="70" t="e">
        <f aca="false">$CM$7*$J$2*$J$5*$AB36</f>
        <v>#N/A</v>
      </c>
      <c r="CN36" s="70" t="e">
        <f aca="false">$CM$7*$J$3*$J$5*$AC36</f>
        <v>#N/A</v>
      </c>
      <c r="CO36" s="70" t="e">
        <f aca="false">$CO$7*$J$2*$J$5*$AB36</f>
        <v>#N/A</v>
      </c>
      <c r="CP36" s="70" t="e">
        <f aca="false">$CO$7*$J$3*$J$5*$AC36</f>
        <v>#N/A</v>
      </c>
      <c r="CQ36" s="70" t="e">
        <f aca="false">$CQ$7*$J$2*$J$5*$AB36</f>
        <v>#N/A</v>
      </c>
      <c r="CR36" s="70" t="e">
        <f aca="false">$CQ$7*$J$3*$J$5*$AC36</f>
        <v>#N/A</v>
      </c>
      <c r="CS36" s="70" t="e">
        <f aca="false">$CS$7*$J$2*$J$5*$AB36</f>
        <v>#N/A</v>
      </c>
      <c r="CT36" s="70" t="e">
        <f aca="false">$CS$7*$J$3*$J$5*$AC36</f>
        <v>#N/A</v>
      </c>
      <c r="CU36" s="70" t="e">
        <f aca="false">$CU$7*$J$2*$J$5*$AB36</f>
        <v>#N/A</v>
      </c>
      <c r="CV36" s="70" t="e">
        <f aca="false">$CU$7*$J$3*$J$5*$AC36</f>
        <v>#N/A</v>
      </c>
      <c r="CY36" s="70" t="e">
        <f aca="false">$CY$7*$J$2*$J$5*$AB36</f>
        <v>#N/A</v>
      </c>
      <c r="CZ36" s="70" t="e">
        <f aca="false">$CY$7*$J$3*$J$5*$AC36</f>
        <v>#N/A</v>
      </c>
      <c r="DA36" s="70" t="e">
        <f aca="false">$DA$7*$J$2*$J$5*$AB36</f>
        <v>#N/A</v>
      </c>
      <c r="DB36" s="70" t="e">
        <f aca="false">$DA$7*$J$3*$J$5*$AC36</f>
        <v>#N/A</v>
      </c>
      <c r="DC36" s="70"/>
      <c r="DD36" s="70"/>
      <c r="DE36" s="70" t="e">
        <f aca="false">$DF$7*$J$2*$J$5*$AB36</f>
        <v>#N/A</v>
      </c>
      <c r="DF36" s="70" t="e">
        <f aca="false">$DF$7*$J$3*$J$5*$AC36</f>
        <v>#N/A</v>
      </c>
      <c r="DG36" s="70" t="e">
        <f aca="false">$DG$7*$J$2*$J$5*$AB36</f>
        <v>#N/A</v>
      </c>
      <c r="DH36" s="70" t="e">
        <f aca="false">$DG$7*$J$3*$J$5*$AC36</f>
        <v>#N/A</v>
      </c>
      <c r="DI36" s="70" t="e">
        <f aca="false">$DI$7*$J$2*$J$5*$AB36</f>
        <v>#N/A</v>
      </c>
      <c r="DJ36" s="70" t="e">
        <f aca="false">$DI$7*$J$3*$J$5*$AC36</f>
        <v>#N/A</v>
      </c>
      <c r="DM36" s="70" t="e">
        <f aca="false">$DM$7*$J$2*$J$5*$AB36</f>
        <v>#N/A</v>
      </c>
      <c r="DN36" s="70" t="e">
        <f aca="false">$DM$7*$J$3*$J$5*$AC36</f>
        <v>#N/A</v>
      </c>
      <c r="DS36" s="131" t="e">
        <f aca="false">SUM(CI36:CR36,CW36:CX36,DG36:DH36)</f>
        <v>#N/A</v>
      </c>
      <c r="DT36" s="25" t="e">
        <f aca="false">SUM(CI36:CZ36,DC36:DL36)</f>
        <v>#N/A</v>
      </c>
      <c r="DU36" s="131" t="e">
        <f aca="false">SUM(CI36:DR36)</f>
        <v>#N/A</v>
      </c>
      <c r="DZ36" s="70" t="e">
        <f aca="false">$DZ$7*$J$2*$J$5*$AB36</f>
        <v>#N/A</v>
      </c>
      <c r="EA36" s="70" t="e">
        <f aca="false">$DZ$7*$J$3*$J$5*$AC36</f>
        <v>#N/A</v>
      </c>
      <c r="EB36" s="70" t="e">
        <f aca="false">$EB$7*$J$2*$J$5*$AB36</f>
        <v>#N/A</v>
      </c>
      <c r="EC36" s="70" t="e">
        <f aca="false">$EB$7*$J$3*$J$5*$AC36</f>
        <v>#N/A</v>
      </c>
      <c r="ED36" s="70" t="e">
        <f aca="false">$ED$7*$J$2*$J$5*$AB36</f>
        <v>#N/A</v>
      </c>
      <c r="EE36" s="70" t="e">
        <f aca="false">$ED$7*$J$3*$J$5*$AC36</f>
        <v>#N/A</v>
      </c>
      <c r="EN36" s="131" t="e">
        <f aca="false">SUM(EB36:EC36)</f>
        <v>#N/A</v>
      </c>
      <c r="EO36" s="25" t="e">
        <f aca="false">SUM(EB36:EE36,EJ36:EM36)</f>
        <v>#N/A</v>
      </c>
      <c r="EP36" s="25" t="e">
        <f aca="false">SUM(DZ36:EM36)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3" t="e">
        <f aca="false">(1+($A37/2))^(-2*($D37-$A$1)/365.25)</f>
        <v>#N/A</v>
      </c>
      <c r="C37" s="83" t="n">
        <f aca="false">D38-D37</f>
        <v>30</v>
      </c>
      <c r="D37" s="374" t="n">
        <v>37773</v>
      </c>
      <c r="E37" s="375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76" t="e">
        <f aca="false">VLOOKUP($D37,Curves!$A$2:$H$1700,8)*$B37</f>
        <v>#N/A</v>
      </c>
      <c r="K37" s="51" t="e">
        <f aca="false">($E37+$I37)*$J$5+$J$4</f>
        <v>#N/A</v>
      </c>
      <c r="L37" s="377" t="e">
        <f aca="false">VLOOKUP($D37,Curves!$N$2:$T$2600,2)*$B37</f>
        <v>#N/A</v>
      </c>
      <c r="M37" s="241" t="e">
        <f aca="false">VLOOKUP($D37,Curves!$N$2:$T$2600,3)*$B37</f>
        <v>#N/A</v>
      </c>
      <c r="N37" s="378" t="e">
        <f aca="false">IF($K37&lt;$L37,1,0)</f>
        <v>#N/A</v>
      </c>
      <c r="O37" s="379" t="e">
        <f aca="false">IF($K37&lt;$M37,1,0)</f>
        <v>#N/A</v>
      </c>
      <c r="P37" s="375" t="e">
        <f aca="false">($E37+J37)*$J$5+$J$4</f>
        <v>#N/A</v>
      </c>
      <c r="Q37" s="377" t="e">
        <f aca="false">VLOOKUP($D37,Curves!$N$2:$T$2600,4)*$B37</f>
        <v>#N/A</v>
      </c>
      <c r="R37" s="241" t="e">
        <f aca="false">VLOOKUP($D37,Curves!$N$2:$T$2600,5)*$B37</f>
        <v>#N/A</v>
      </c>
      <c r="S37" s="378" t="e">
        <f aca="false">IF($P37&lt;$Q37,1,0)</f>
        <v>#N/A</v>
      </c>
      <c r="T37" s="379" t="e">
        <f aca="false">IF($P37&lt;$R37,1,0)</f>
        <v>#N/A</v>
      </c>
      <c r="U37" s="380" t="e">
        <f aca="false">($E37+G37)*$J$5+$J$4</f>
        <v>#N/A</v>
      </c>
      <c r="V37" s="380" t="e">
        <f aca="false">($E37+H37)*$J$5+$J$4</f>
        <v>#N/A</v>
      </c>
      <c r="W37" s="380" t="e">
        <f aca="false">($E37+I37)*$J$5+$J$4</f>
        <v>#N/A</v>
      </c>
      <c r="X37" s="269" t="e">
        <f aca="false">VLOOKUP($D37,[5]CurveFetch!$D$8:$S$13000,16,0)*$B37</f>
        <v>#N/A</v>
      </c>
      <c r="Y37" s="241" t="e">
        <f aca="false">VLOOKUP($D37,Curves!$N$2:$T$2600,7)*$B37</f>
        <v>#N/A</v>
      </c>
      <c r="Z37" s="381" t="e">
        <f aca="false">IF($U37&lt;$X37,1,0)</f>
        <v>#N/A</v>
      </c>
      <c r="AA37" s="378" t="e">
        <f aca="false">IF($U37&lt;$Y37,1,0)</f>
        <v>#N/A</v>
      </c>
      <c r="AB37" s="378" t="e">
        <f aca="false">IF($V37&lt;$X37,1,0)</f>
        <v>#N/A</v>
      </c>
      <c r="AC37" s="378" t="e">
        <f aca="false">IF($V37&lt;$X37,1,0)</f>
        <v>#N/A</v>
      </c>
      <c r="AD37" s="378" t="e">
        <f aca="false">IF($W37&lt;$X37,1,0)</f>
        <v>#N/A</v>
      </c>
      <c r="AE37" s="379" t="e">
        <f aca="false">IF($W37&lt;$Y37,1,0)</f>
        <v>#N/A</v>
      </c>
      <c r="AF37" s="70" t="e">
        <f aca="false">$AF$7*$J$2*$J$5*$N37</f>
        <v>#N/A</v>
      </c>
      <c r="AG37" s="70" t="e">
        <f aca="false">$AF$7*$J$2*$J$5*$O37</f>
        <v>#N/A</v>
      </c>
      <c r="AH37" s="70" t="e">
        <f aca="false">$AH$7*$J$2*$J$5*$N37</f>
        <v>#N/A</v>
      </c>
      <c r="AI37" s="70" t="e">
        <f aca="false">$AH$7*$J$2*$J$5*$O37</f>
        <v>#N/A</v>
      </c>
      <c r="AJ37" s="70" t="e">
        <f aca="false">$AJ$7*$J$2*$J$5*$N37</f>
        <v>#N/A</v>
      </c>
      <c r="AK37" s="70" t="e">
        <f aca="false">$AJ$7*$J$2*$J$5*$O37</f>
        <v>#N/A</v>
      </c>
      <c r="AL37" s="70" t="e">
        <f aca="false">$AL$7*$J$2*$J$5*$N37</f>
        <v>#N/A</v>
      </c>
      <c r="AM37" s="70" t="e">
        <f aca="false">$AL$7*$J$3*$J$5*$O37</f>
        <v>#N/A</v>
      </c>
      <c r="AN37" s="70" t="e">
        <f aca="false">$AN$7*$J$2*$J$5*$N37</f>
        <v>#N/A</v>
      </c>
      <c r="AO37" s="70" t="e">
        <f aca="false">$AN$7*$J$3*$J$5*$O37</f>
        <v>#N/A</v>
      </c>
      <c r="AP37" s="70" t="e">
        <f aca="false">$AP$7*$J$2*$J$5*$N37</f>
        <v>#N/A</v>
      </c>
      <c r="AQ37" s="70" t="e">
        <f aca="false">$AN$7*$J$3*$J$5*$O37</f>
        <v>#N/A</v>
      </c>
      <c r="AR37" s="70" t="e">
        <f aca="false">$AR$7*$J$2*$J$5*$N37</f>
        <v>#N/A</v>
      </c>
      <c r="AS37" s="70" t="e">
        <f aca="false">$AR$7*$J$3*$J$5*$O37</f>
        <v>#N/A</v>
      </c>
      <c r="AV37" s="131" t="e">
        <f aca="false">SUM(AF37:AG37,AL37:AM37,AP37:AQ37)</f>
        <v>#N/A</v>
      </c>
      <c r="AW37" s="158" t="e">
        <f aca="false">SUM(AF37:AM37,AP37:AU37)</f>
        <v>#N/A</v>
      </c>
      <c r="AX37" s="131" t="e">
        <f aca="false">SUM(AF37:AU37)</f>
        <v>#N/A</v>
      </c>
      <c r="AY37" s="70" t="e">
        <f aca="false">$AY$7*$J$2*$J$5*$S37</f>
        <v>#N/A</v>
      </c>
      <c r="AZ37" s="70" t="e">
        <f aca="false">$AY$7*$J$3*$J$5*$T37</f>
        <v>#N/A</v>
      </c>
      <c r="BA37" s="70" t="e">
        <f aca="false">$BA$7*$J$2*$J$5*$S37</f>
        <v>#N/A</v>
      </c>
      <c r="BB37" s="70" t="e">
        <f aca="false">$BA$7*$J$3*$J$5*$T37</f>
        <v>#N/A</v>
      </c>
      <c r="BC37" s="70" t="e">
        <f aca="false">$BC$7*$J$2*$J$5*$S37</f>
        <v>#N/A</v>
      </c>
      <c r="BD37" s="70" t="e">
        <f aca="false">$BC$7*$J$3*$J$5*$T37</f>
        <v>#N/A</v>
      </c>
      <c r="BE37" s="70" t="e">
        <f aca="false">$BE$7*$J$2*$J$5*$S37</f>
        <v>#N/A</v>
      </c>
      <c r="BF37" s="70" t="e">
        <f aca="false">$BE$7*$J$3*$J$5*$T37</f>
        <v>#N/A</v>
      </c>
      <c r="BG37" s="70" t="e">
        <f aca="false">$BG$7*$J$2*$J$5*$S37</f>
        <v>#N/A</v>
      </c>
      <c r="BH37" s="70" t="e">
        <f aca="false">$BG$7*$J$3*$J$5*$T37</f>
        <v>#N/A</v>
      </c>
      <c r="BI37" s="70" t="e">
        <f aca="false">$BI$7*$J$2*$J$5*$S37</f>
        <v>#N/A</v>
      </c>
      <c r="BJ37" s="70" t="e">
        <f aca="false">$BI$7*$J$3*$J$5*$T37</f>
        <v>#N/A</v>
      </c>
      <c r="BK37" s="70" t="e">
        <f aca="false">$BK$7*$J$2*$J$5*$S37</f>
        <v>#N/A</v>
      </c>
      <c r="BL37" s="70" t="e">
        <f aca="false">$BK$7*$J$3*$J$5*$T37</f>
        <v>#N/A</v>
      </c>
      <c r="BM37" s="70" t="e">
        <f aca="false">$BM$7*$J$2*$J$5*$S37</f>
        <v>#N/A</v>
      </c>
      <c r="BN37" s="70" t="e">
        <f aca="false">$BM$7*$J$3*$J$5*$T37</f>
        <v>#N/A</v>
      </c>
      <c r="BO37" s="70" t="e">
        <f aca="false">$BO$7*$J$2*$J$5*$S37</f>
        <v>#N/A</v>
      </c>
      <c r="BP37" s="70" t="e">
        <f aca="false">$BO$7*$J$3*$J$5*$T37</f>
        <v>#N/A</v>
      </c>
      <c r="BW37" s="382" t="e">
        <f aca="false">SUM(AY37:BF37,BI37:BL37)</f>
        <v>#N/A</v>
      </c>
      <c r="BX37" s="383" t="e">
        <f aca="false">SUM(AY37:BF37,BI37:BL37,BS37:BV37)</f>
        <v>#N/A</v>
      </c>
      <c r="BY37" s="25" t="e">
        <f aca="false">SUM(AY37:BV37)</f>
        <v>#N/A</v>
      </c>
      <c r="BZ37" s="70" t="e">
        <f aca="false">$BZ$7*$J$2*$J$5*$N37</f>
        <v>#N/A</v>
      </c>
      <c r="CA37" s="70" t="e">
        <f aca="false">$BZ$7*$J$3*$J$5*$O37</f>
        <v>#N/A</v>
      </c>
      <c r="CB37" s="70" t="e">
        <f aca="false">$CB$7*$J$2*$J$5*$N37</f>
        <v>#N/A</v>
      </c>
      <c r="CC37" s="70" t="e">
        <f aca="false">$CB$7*$J$3*$J$5*$O37</f>
        <v>#N/A</v>
      </c>
      <c r="CF37" s="131" t="e">
        <f aca="false">SUM(BZ37:CA37)</f>
        <v>#N/A</v>
      </c>
      <c r="CG37" s="383" t="e">
        <f aca="false">SUM(BZ37:CC37)</f>
        <v>#N/A</v>
      </c>
      <c r="CH37" s="131" t="e">
        <f aca="false">SUM(BZ37:CE37)</f>
        <v>#N/A</v>
      </c>
      <c r="CI37" s="70" t="e">
        <f aca="false">$CI$7*$J$2*$J$5*$AB37</f>
        <v>#N/A</v>
      </c>
      <c r="CJ37" s="70" t="e">
        <f aca="false">$CI$7*$J$3*$J$5*$AC37</f>
        <v>#N/A</v>
      </c>
      <c r="CK37" s="70" t="e">
        <f aca="false">$CK$7*$J$2*$J$5*$AB37</f>
        <v>#N/A</v>
      </c>
      <c r="CL37" s="70" t="e">
        <f aca="false">$CK$7*$J$3*$J$5*$AC37</f>
        <v>#N/A</v>
      </c>
      <c r="CM37" s="70" t="e">
        <f aca="false">$CM$7*$J$2*$J$5*$AB37</f>
        <v>#N/A</v>
      </c>
      <c r="CN37" s="70" t="e">
        <f aca="false">$CM$7*$J$3*$J$5*$AC37</f>
        <v>#N/A</v>
      </c>
      <c r="CO37" s="70" t="e">
        <f aca="false">$CO$7*$J$2*$J$5*$AB37</f>
        <v>#N/A</v>
      </c>
      <c r="CP37" s="70" t="e">
        <f aca="false">$CO$7*$J$3*$J$5*$AC37</f>
        <v>#N/A</v>
      </c>
      <c r="CQ37" s="70" t="e">
        <f aca="false">$CQ$7*$J$2*$J$5*$AB37</f>
        <v>#N/A</v>
      </c>
      <c r="CR37" s="70" t="e">
        <f aca="false">$CQ$7*$J$3*$J$5*$AC37</f>
        <v>#N/A</v>
      </c>
      <c r="CS37" s="70" t="e">
        <f aca="false">$CS$7*$J$2*$J$5*$AB37</f>
        <v>#N/A</v>
      </c>
      <c r="CT37" s="70" t="e">
        <f aca="false">$CS$7*$J$3*$J$5*$AC37</f>
        <v>#N/A</v>
      </c>
      <c r="CU37" s="70" t="e">
        <f aca="false">$CU$7*$J$2*$J$5*$AB37</f>
        <v>#N/A</v>
      </c>
      <c r="CV37" s="70" t="e">
        <f aca="false">$CU$7*$J$3*$J$5*$AC37</f>
        <v>#N/A</v>
      </c>
      <c r="CY37" s="70" t="e">
        <f aca="false">$CY$7*$J$2*$J$5*$AB37</f>
        <v>#N/A</v>
      </c>
      <c r="CZ37" s="70" t="e">
        <f aca="false">$CY$7*$J$3*$J$5*$AC37</f>
        <v>#N/A</v>
      </c>
      <c r="DA37" s="70" t="e">
        <f aca="false">$DA$7*$J$2*$J$5*$AB37</f>
        <v>#N/A</v>
      </c>
      <c r="DB37" s="70" t="e">
        <f aca="false">$DA$7*$J$3*$J$5*$AC37</f>
        <v>#N/A</v>
      </c>
      <c r="DC37" s="70"/>
      <c r="DD37" s="70"/>
      <c r="DE37" s="70" t="e">
        <f aca="false">$DF$7*$J$2*$J$5*$AB37</f>
        <v>#N/A</v>
      </c>
      <c r="DF37" s="70" t="e">
        <f aca="false">$DF$7*$J$3*$J$5*$AC37</f>
        <v>#N/A</v>
      </c>
      <c r="DG37" s="70" t="e">
        <f aca="false">$DG$7*$J$2*$J$5*$AB37</f>
        <v>#N/A</v>
      </c>
      <c r="DH37" s="70" t="e">
        <f aca="false">$DG$7*$J$3*$J$5*$AC37</f>
        <v>#N/A</v>
      </c>
      <c r="DI37" s="70" t="e">
        <f aca="false">$DI$7*$J$2*$J$5*$AB37</f>
        <v>#N/A</v>
      </c>
      <c r="DJ37" s="70" t="e">
        <f aca="false">$DI$7*$J$3*$J$5*$AC37</f>
        <v>#N/A</v>
      </c>
      <c r="DM37" s="70" t="e">
        <f aca="false">$DM$7*$J$2*$J$5*$AB37</f>
        <v>#N/A</v>
      </c>
      <c r="DN37" s="70" t="e">
        <f aca="false">$DM$7*$J$3*$J$5*$AC37</f>
        <v>#N/A</v>
      </c>
      <c r="DS37" s="131" t="e">
        <f aca="false">SUM(CI37:CR37,CW37:CX37,DG37:DH37)</f>
        <v>#N/A</v>
      </c>
      <c r="DT37" s="25" t="e">
        <f aca="false">SUM(CI37:CZ37,DC37:DL37)</f>
        <v>#N/A</v>
      </c>
      <c r="DU37" s="131" t="e">
        <f aca="false">SUM(CI37:DR37)</f>
        <v>#N/A</v>
      </c>
      <c r="DZ37" s="70" t="e">
        <f aca="false">$DZ$7*$J$2*$J$5*$AB37</f>
        <v>#N/A</v>
      </c>
      <c r="EA37" s="70" t="e">
        <f aca="false">$DZ$7*$J$3*$J$5*$AC37</f>
        <v>#N/A</v>
      </c>
      <c r="EB37" s="70" t="e">
        <f aca="false">$EB$7*$J$2*$J$5*$AB37</f>
        <v>#N/A</v>
      </c>
      <c r="EC37" s="70" t="e">
        <f aca="false">$EB$7*$J$3*$J$5*$AC37</f>
        <v>#N/A</v>
      </c>
      <c r="ED37" s="70" t="e">
        <f aca="false">$ED$7*$J$2*$J$5*$AB37</f>
        <v>#N/A</v>
      </c>
      <c r="EE37" s="70" t="e">
        <f aca="false">$ED$7*$J$3*$J$5*$AC37</f>
        <v>#N/A</v>
      </c>
      <c r="EH37" s="70" t="e">
        <f aca="false">$EH$7*$J$2*$J$5*$AB37</f>
        <v>#N/A</v>
      </c>
      <c r="EI37" s="70" t="e">
        <f aca="false">$EH$7*$J$3*$J$5*$AC37</f>
        <v>#N/A</v>
      </c>
      <c r="EN37" s="131" t="e">
        <f aca="false">SUM(EB37:EC37)</f>
        <v>#N/A</v>
      </c>
      <c r="EO37" s="25" t="e">
        <f aca="false">SUM(EB37:EE37,EJ37:EM37)</f>
        <v>#N/A</v>
      </c>
      <c r="EP37" s="25" t="e">
        <f aca="false">SUM(DZ37:EM37)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3" t="e">
        <f aca="false">(1+($A38/2))^(-2*($D38-$A$1)/365.25)</f>
        <v>#N/A</v>
      </c>
      <c r="C38" s="83" t="n">
        <f aca="false">D39-D38</f>
        <v>31</v>
      </c>
      <c r="D38" s="374" t="n">
        <v>37803</v>
      </c>
      <c r="E38" s="375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76" t="e">
        <f aca="false">VLOOKUP($D38,Curves!$A$2:$H$1700,8)*$B38</f>
        <v>#N/A</v>
      </c>
      <c r="K38" s="51" t="e">
        <f aca="false">($E38+$I38)*$J$5+$J$4</f>
        <v>#N/A</v>
      </c>
      <c r="L38" s="377" t="e">
        <f aca="false">VLOOKUP($D38,Curves!$N$2:$T$2600,2)*$B38</f>
        <v>#N/A</v>
      </c>
      <c r="M38" s="241" t="e">
        <f aca="false">VLOOKUP($D38,Curves!$N$2:$T$2600,3)*$B38</f>
        <v>#N/A</v>
      </c>
      <c r="N38" s="378" t="e">
        <f aca="false">IF($K38&lt;$L38,1,0)</f>
        <v>#N/A</v>
      </c>
      <c r="O38" s="379" t="e">
        <f aca="false">IF($K38&lt;$M38,1,0)</f>
        <v>#N/A</v>
      </c>
      <c r="P38" s="375" t="e">
        <f aca="false">($E38+J38)*$J$5+$J$4</f>
        <v>#N/A</v>
      </c>
      <c r="Q38" s="377" t="e">
        <f aca="false">VLOOKUP($D38,Curves!$N$2:$T$2600,4)*$B38</f>
        <v>#N/A</v>
      </c>
      <c r="R38" s="241" t="e">
        <f aca="false">VLOOKUP($D38,Curves!$N$2:$T$2600,5)*$B38</f>
        <v>#N/A</v>
      </c>
      <c r="S38" s="378" t="e">
        <f aca="false">IF($P38&lt;$Q38,1,0)</f>
        <v>#N/A</v>
      </c>
      <c r="T38" s="379" t="e">
        <f aca="false">IF($P38&lt;$R38,1,0)</f>
        <v>#N/A</v>
      </c>
      <c r="U38" s="380" t="e">
        <f aca="false">($E38+G38)*$J$5+$J$4</f>
        <v>#N/A</v>
      </c>
      <c r="V38" s="380" t="e">
        <f aca="false">($E38+H38)*$J$5+$J$4</f>
        <v>#N/A</v>
      </c>
      <c r="W38" s="380" t="e">
        <f aca="false">($E38+I38)*$J$5+$J$4</f>
        <v>#N/A</v>
      </c>
      <c r="X38" s="269" t="e">
        <f aca="false">VLOOKUP($D38,[5]CurveFetch!$D$8:$S$13000,16,0)*$B38</f>
        <v>#N/A</v>
      </c>
      <c r="Y38" s="241" t="e">
        <f aca="false">VLOOKUP($D38,Curves!$N$2:$T$2600,7)*$B38</f>
        <v>#N/A</v>
      </c>
      <c r="Z38" s="381" t="e">
        <f aca="false">IF($U38&lt;$X38,1,0)</f>
        <v>#N/A</v>
      </c>
      <c r="AA38" s="378" t="e">
        <f aca="false">IF($U38&lt;$Y38,1,0)</f>
        <v>#N/A</v>
      </c>
      <c r="AB38" s="378" t="e">
        <f aca="false">IF($V38&lt;$X38,1,0)</f>
        <v>#N/A</v>
      </c>
      <c r="AC38" s="378" t="e">
        <f aca="false">IF($V38&lt;$X38,1,0)</f>
        <v>#N/A</v>
      </c>
      <c r="AD38" s="378" t="e">
        <f aca="false">IF($W38&lt;$X38,1,0)</f>
        <v>#N/A</v>
      </c>
      <c r="AE38" s="379" t="e">
        <f aca="false">IF($W38&lt;$Y38,1,0)</f>
        <v>#N/A</v>
      </c>
      <c r="AF38" s="70" t="e">
        <f aca="false">$AF$7*$J$2*$J$5*$N38</f>
        <v>#N/A</v>
      </c>
      <c r="AG38" s="70" t="e">
        <f aca="false">$AF$7*$J$2*$J$5*$O38</f>
        <v>#N/A</v>
      </c>
      <c r="AH38" s="70" t="e">
        <f aca="false">$AH$7*$J$2*$J$5*$N38</f>
        <v>#N/A</v>
      </c>
      <c r="AI38" s="70" t="e">
        <f aca="false">$AH$7*$J$2*$J$5*$O38</f>
        <v>#N/A</v>
      </c>
      <c r="AJ38" s="70" t="e">
        <f aca="false">$AJ$7*$J$2*$J$5*$N38</f>
        <v>#N/A</v>
      </c>
      <c r="AK38" s="70" t="e">
        <f aca="false">$AJ$7*$J$2*$J$5*$O38</f>
        <v>#N/A</v>
      </c>
      <c r="AL38" s="70" t="e">
        <f aca="false">$AL$7*$J$2*$J$5*$N38</f>
        <v>#N/A</v>
      </c>
      <c r="AM38" s="70" t="e">
        <f aca="false">$AL$7*$J$3*$J$5*$O38</f>
        <v>#N/A</v>
      </c>
      <c r="AN38" s="70" t="e">
        <f aca="false">$AN$7*$J$2*$J$5*$N38</f>
        <v>#N/A</v>
      </c>
      <c r="AO38" s="70" t="e">
        <f aca="false">$AN$7*$J$3*$J$5*$O38</f>
        <v>#N/A</v>
      </c>
      <c r="AP38" s="70" t="e">
        <f aca="false">$AP$7*$J$2*$J$5*$N38</f>
        <v>#N/A</v>
      </c>
      <c r="AQ38" s="70" t="e">
        <f aca="false">$AN$7*$J$3*$J$5*$O38</f>
        <v>#N/A</v>
      </c>
      <c r="AR38" s="70" t="e">
        <f aca="false">$AR$7*$J$2*$J$5*$N38</f>
        <v>#N/A</v>
      </c>
      <c r="AS38" s="70" t="e">
        <f aca="false">$AR$7*$J$3*$J$5*$O38</f>
        <v>#N/A</v>
      </c>
      <c r="AV38" s="131" t="e">
        <f aca="false">SUM(AF38:AG38,AL38:AM38,AP38:AQ38)</f>
        <v>#N/A</v>
      </c>
      <c r="AW38" s="158" t="e">
        <f aca="false">SUM(AF38:AM38,AP38:AU38)</f>
        <v>#N/A</v>
      </c>
      <c r="AX38" s="131" t="e">
        <f aca="false">SUM(AF38:AU38)</f>
        <v>#N/A</v>
      </c>
      <c r="AY38" s="70" t="e">
        <f aca="false">$AY$7*$J$2*$J$5*$S38</f>
        <v>#N/A</v>
      </c>
      <c r="AZ38" s="70" t="e">
        <f aca="false">$AY$7*$J$3*$J$5*$T38</f>
        <v>#N/A</v>
      </c>
      <c r="BA38" s="70" t="e">
        <f aca="false">$BA$7*$J$2*$J$5*$S38</f>
        <v>#N/A</v>
      </c>
      <c r="BB38" s="70" t="e">
        <f aca="false">$BA$7*$J$3*$J$5*$T38</f>
        <v>#N/A</v>
      </c>
      <c r="BC38" s="70" t="e">
        <f aca="false">$BC$7*$J$2*$J$5*$S38</f>
        <v>#N/A</v>
      </c>
      <c r="BD38" s="70" t="e">
        <f aca="false">$BC$7*$J$3*$J$5*$T38</f>
        <v>#N/A</v>
      </c>
      <c r="BE38" s="70" t="e">
        <f aca="false">$BE$7*$J$2*$J$5*$S38</f>
        <v>#N/A</v>
      </c>
      <c r="BF38" s="70" t="e">
        <f aca="false">$BE$7*$J$3*$J$5*$T38</f>
        <v>#N/A</v>
      </c>
      <c r="BG38" s="70" t="e">
        <f aca="false">$BG$7*$J$2*$J$5*$S38</f>
        <v>#N/A</v>
      </c>
      <c r="BH38" s="70" t="e">
        <f aca="false">$BG$7*$J$3*$J$5*$T38</f>
        <v>#N/A</v>
      </c>
      <c r="BI38" s="70" t="e">
        <f aca="false">$BI$7*$J$2*$J$5*$S38</f>
        <v>#N/A</v>
      </c>
      <c r="BJ38" s="70" t="e">
        <f aca="false">$BI$7*$J$3*$J$5*$T38</f>
        <v>#N/A</v>
      </c>
      <c r="BK38" s="70" t="e">
        <f aca="false">$BK$7*$J$2*$J$5*$S38</f>
        <v>#N/A</v>
      </c>
      <c r="BL38" s="70" t="e">
        <f aca="false">$BK$7*$J$3*$J$5*$T38</f>
        <v>#N/A</v>
      </c>
      <c r="BM38" s="70" t="e">
        <f aca="false">$BM$7*$J$2*$J$5*$S38</f>
        <v>#N/A</v>
      </c>
      <c r="BN38" s="70" t="e">
        <f aca="false">$BM$7*$J$3*$J$5*$T38</f>
        <v>#N/A</v>
      </c>
      <c r="BO38" s="70" t="e">
        <f aca="false">$BO$7*$J$2*$J$5*$S38</f>
        <v>#N/A</v>
      </c>
      <c r="BP38" s="70" t="e">
        <f aca="false">$BO$7*$J$3*$J$5*$T38</f>
        <v>#N/A</v>
      </c>
      <c r="BW38" s="382" t="e">
        <f aca="false">SUM(AY38:BF38,BI38:BL38)</f>
        <v>#N/A</v>
      </c>
      <c r="BX38" s="383" t="e">
        <f aca="false">SUM(AY38:BF38,BI38:BL38,BS38:BV38)</f>
        <v>#N/A</v>
      </c>
      <c r="BY38" s="25" t="e">
        <f aca="false">SUM(AY38:BV38)</f>
        <v>#N/A</v>
      </c>
      <c r="BZ38" s="70" t="e">
        <f aca="false">$BZ$7*$J$2*$J$5*$N38</f>
        <v>#N/A</v>
      </c>
      <c r="CA38" s="70" t="e">
        <f aca="false">$BZ$7*$J$3*$J$5*$O38</f>
        <v>#N/A</v>
      </c>
      <c r="CB38" s="70" t="e">
        <f aca="false">$CB$7*$J$2*$J$5*$N38</f>
        <v>#N/A</v>
      </c>
      <c r="CC38" s="70" t="e">
        <f aca="false">$CB$7*$J$3*$J$5*$O38</f>
        <v>#N/A</v>
      </c>
      <c r="CF38" s="131" t="e">
        <f aca="false">SUM(BZ38:CA38)</f>
        <v>#N/A</v>
      </c>
      <c r="CG38" s="383" t="e">
        <f aca="false">SUM(BZ38:CC38)</f>
        <v>#N/A</v>
      </c>
      <c r="CH38" s="131" t="e">
        <f aca="false">SUM(BZ38:CE38)</f>
        <v>#N/A</v>
      </c>
      <c r="CI38" s="70" t="e">
        <f aca="false">$CI$7*$J$2*$J$5*$AB38</f>
        <v>#N/A</v>
      </c>
      <c r="CJ38" s="70" t="e">
        <f aca="false">$CI$7*$J$3*$J$5*$AC38</f>
        <v>#N/A</v>
      </c>
      <c r="CK38" s="70" t="e">
        <f aca="false">$CK$7*$J$2*$J$5*$AB38</f>
        <v>#N/A</v>
      </c>
      <c r="CL38" s="70" t="e">
        <f aca="false">$CK$7*$J$3*$J$5*$AC38</f>
        <v>#N/A</v>
      </c>
      <c r="CM38" s="70" t="e">
        <f aca="false">$CM$7*$J$2*$J$5*$AB38</f>
        <v>#N/A</v>
      </c>
      <c r="CN38" s="70" t="e">
        <f aca="false">$CM$7*$J$3*$J$5*$AC38</f>
        <v>#N/A</v>
      </c>
      <c r="CO38" s="70" t="e">
        <f aca="false">$CO$7*$J$2*$J$5*$AB38</f>
        <v>#N/A</v>
      </c>
      <c r="CP38" s="70" t="e">
        <f aca="false">$CO$7*$J$3*$J$5*$AC38</f>
        <v>#N/A</v>
      </c>
      <c r="CQ38" s="70" t="e">
        <f aca="false">$CQ$7*$J$2*$J$5*$AB38</f>
        <v>#N/A</v>
      </c>
      <c r="CR38" s="70" t="e">
        <f aca="false">$CQ$7*$J$3*$J$5*$AC38</f>
        <v>#N/A</v>
      </c>
      <c r="CS38" s="70" t="e">
        <f aca="false">$CS$7*$J$2*$J$5*$AB38</f>
        <v>#N/A</v>
      </c>
      <c r="CT38" s="70" t="e">
        <f aca="false">$CS$7*$J$3*$J$5*$AC38</f>
        <v>#N/A</v>
      </c>
      <c r="CU38" s="70" t="e">
        <f aca="false">$CU$7*$J$2*$J$5*$AB38</f>
        <v>#N/A</v>
      </c>
      <c r="CV38" s="70" t="e">
        <f aca="false">$CU$7*$J$3*$J$5*$AC38</f>
        <v>#N/A</v>
      </c>
      <c r="CY38" s="70" t="e">
        <f aca="false">$CY$7*$J$2*$J$5*$AB38</f>
        <v>#N/A</v>
      </c>
      <c r="CZ38" s="70" t="e">
        <f aca="false">$CY$7*$J$3*$J$5*$AC38</f>
        <v>#N/A</v>
      </c>
      <c r="DA38" s="70" t="e">
        <f aca="false">$DA$7*$J$2*$J$5*$AB38</f>
        <v>#N/A</v>
      </c>
      <c r="DB38" s="70" t="e">
        <f aca="false">$DA$7*$J$3*$J$5*$AC38</f>
        <v>#N/A</v>
      </c>
      <c r="DC38" s="70"/>
      <c r="DD38" s="70"/>
      <c r="DE38" s="70" t="e">
        <f aca="false">$DF$7*$J$2*$J$5*$AB38</f>
        <v>#N/A</v>
      </c>
      <c r="DF38" s="70" t="e">
        <f aca="false">$DF$7*$J$3*$J$5*$AC38</f>
        <v>#N/A</v>
      </c>
      <c r="DG38" s="70" t="e">
        <f aca="false">$DG$7*$J$2*$J$5*$AB38</f>
        <v>#N/A</v>
      </c>
      <c r="DH38" s="70" t="e">
        <f aca="false">$DG$7*$J$3*$J$5*$AC38</f>
        <v>#N/A</v>
      </c>
      <c r="DI38" s="70" t="e">
        <f aca="false">$DI$7*$J$2*$J$5*$AB38</f>
        <v>#N/A</v>
      </c>
      <c r="DJ38" s="70" t="e">
        <f aca="false">$DI$7*$J$3*$J$5*$AC38</f>
        <v>#N/A</v>
      </c>
      <c r="DM38" s="70" t="e">
        <f aca="false">$DM$7*$J$2*$J$5*$AB38</f>
        <v>#N/A</v>
      </c>
      <c r="DN38" s="70" t="e">
        <f aca="false">$DM$7*$J$3*$J$5*$AC38</f>
        <v>#N/A</v>
      </c>
      <c r="DS38" s="131" t="e">
        <f aca="false">SUM(CI38:CR38,CW38:CX38,DG38:DH38)</f>
        <v>#N/A</v>
      </c>
      <c r="DT38" s="25" t="e">
        <f aca="false">SUM(CI38:CZ38,DC38:DL38)</f>
        <v>#N/A</v>
      </c>
      <c r="DU38" s="131" t="e">
        <f aca="false">SUM(CI38:DR38)</f>
        <v>#N/A</v>
      </c>
      <c r="DZ38" s="70" t="e">
        <f aca="false">$DZ$7*$J$2*$J$5*$AB38</f>
        <v>#N/A</v>
      </c>
      <c r="EA38" s="70" t="e">
        <f aca="false">$DZ$7*$J$3*$J$5*$AC38</f>
        <v>#N/A</v>
      </c>
      <c r="EB38" s="70" t="e">
        <f aca="false">$EB$7*$J$2*$J$5*$AB38</f>
        <v>#N/A</v>
      </c>
      <c r="EC38" s="70" t="e">
        <f aca="false">$EB$7*$J$3*$J$5*$AC38</f>
        <v>#N/A</v>
      </c>
      <c r="ED38" s="70" t="e">
        <f aca="false">$ED$7*$J$2*$J$5*$AB38</f>
        <v>#N/A</v>
      </c>
      <c r="EE38" s="70" t="e">
        <f aca="false">$ED$7*$J$3*$J$5*$AC38</f>
        <v>#N/A</v>
      </c>
      <c r="EH38" s="70" t="e">
        <f aca="false">$EH$7*$J$2*$J$5*$AB38</f>
        <v>#N/A</v>
      </c>
      <c r="EI38" s="70" t="e">
        <f aca="false">$EH$7*$J$3*$J$5*$AC38</f>
        <v>#N/A</v>
      </c>
      <c r="EN38" s="131" t="e">
        <f aca="false">SUM(EB38:EC38)</f>
        <v>#N/A</v>
      </c>
      <c r="EO38" s="25" t="e">
        <f aca="false">SUM(EB38:EE38,EJ38:EM38)</f>
        <v>#N/A</v>
      </c>
      <c r="EP38" s="25" t="e">
        <f aca="false">SUM(DZ38:EM38)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3" t="e">
        <f aca="false">(1+($A39/2))^(-2*($D39-$A$1)/365.25)</f>
        <v>#N/A</v>
      </c>
      <c r="C39" s="83" t="n">
        <f aca="false">D40-D39</f>
        <v>31</v>
      </c>
      <c r="D39" s="374" t="n">
        <v>37834</v>
      </c>
      <c r="E39" s="375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76" t="e">
        <f aca="false">VLOOKUP($D39,Curves!$A$2:$H$1700,8)*$B39</f>
        <v>#N/A</v>
      </c>
      <c r="K39" s="51" t="e">
        <f aca="false">($E39+$I39)*$J$5+$J$4</f>
        <v>#N/A</v>
      </c>
      <c r="L39" s="377" t="e">
        <f aca="false">VLOOKUP($D39,Curves!$N$2:$T$2600,2)*$B39</f>
        <v>#N/A</v>
      </c>
      <c r="M39" s="241" t="e">
        <f aca="false">VLOOKUP($D39,Curves!$N$2:$T$2600,3)*$B39</f>
        <v>#N/A</v>
      </c>
      <c r="N39" s="378" t="e">
        <f aca="false">IF($K39&lt;$L39,1,0)</f>
        <v>#N/A</v>
      </c>
      <c r="O39" s="379" t="e">
        <f aca="false">IF($K39&lt;$M39,1,0)</f>
        <v>#N/A</v>
      </c>
      <c r="P39" s="375" t="e">
        <f aca="false">($E39+J39)*$J$5+$J$4</f>
        <v>#N/A</v>
      </c>
      <c r="Q39" s="377" t="e">
        <f aca="false">VLOOKUP($D39,Curves!$N$2:$T$2600,4)*$B39</f>
        <v>#N/A</v>
      </c>
      <c r="R39" s="241" t="e">
        <f aca="false">VLOOKUP($D39,Curves!$N$2:$T$2600,5)*$B39</f>
        <v>#N/A</v>
      </c>
      <c r="S39" s="378" t="e">
        <f aca="false">IF($P39&lt;$Q39,1,0)</f>
        <v>#N/A</v>
      </c>
      <c r="T39" s="379" t="e">
        <f aca="false">IF($P39&lt;$R39,1,0)</f>
        <v>#N/A</v>
      </c>
      <c r="U39" s="380" t="e">
        <f aca="false">($E39+G39)*$J$5+$J$4</f>
        <v>#N/A</v>
      </c>
      <c r="V39" s="380" t="e">
        <f aca="false">($E39+H39)*$J$5+$J$4</f>
        <v>#N/A</v>
      </c>
      <c r="W39" s="380" t="e">
        <f aca="false">($E39+I39)*$J$5+$J$4</f>
        <v>#N/A</v>
      </c>
      <c r="X39" s="269" t="e">
        <f aca="false">VLOOKUP($D39,[5]CurveFetch!$D$8:$S$13000,16,0)*$B39</f>
        <v>#N/A</v>
      </c>
      <c r="Y39" s="241" t="e">
        <f aca="false">VLOOKUP($D39,Curves!$N$2:$T$2600,7)*$B39</f>
        <v>#N/A</v>
      </c>
      <c r="Z39" s="381" t="e">
        <f aca="false">IF($U39&lt;$X39,1,0)</f>
        <v>#N/A</v>
      </c>
      <c r="AA39" s="378" t="e">
        <f aca="false">IF($U39&lt;$Y39,1,0)</f>
        <v>#N/A</v>
      </c>
      <c r="AB39" s="378" t="e">
        <f aca="false">IF($V39&lt;$X39,1,0)</f>
        <v>#N/A</v>
      </c>
      <c r="AC39" s="378" t="e">
        <f aca="false">IF($V39&lt;$X39,1,0)</f>
        <v>#N/A</v>
      </c>
      <c r="AD39" s="378" t="e">
        <f aca="false">IF($W39&lt;$X39,1,0)</f>
        <v>#N/A</v>
      </c>
      <c r="AE39" s="379" t="e">
        <f aca="false">IF($W39&lt;$Y39,1,0)</f>
        <v>#N/A</v>
      </c>
      <c r="AF39" s="70" t="e">
        <f aca="false">$AF$7*$J$2*$J$5*$N39</f>
        <v>#N/A</v>
      </c>
      <c r="AG39" s="70" t="e">
        <f aca="false">$AF$7*$J$2*$J$5*$O39</f>
        <v>#N/A</v>
      </c>
      <c r="AH39" s="70" t="e">
        <f aca="false">$AH$7*$J$2*$J$5*$N39</f>
        <v>#N/A</v>
      </c>
      <c r="AI39" s="70" t="e">
        <f aca="false">$AH$7*$J$2*$J$5*$O39</f>
        <v>#N/A</v>
      </c>
      <c r="AJ39" s="70" t="e">
        <f aca="false">$AJ$7*$J$2*$J$5*$N39</f>
        <v>#N/A</v>
      </c>
      <c r="AK39" s="70" t="e">
        <f aca="false">$AJ$7*$J$2*$J$5*$O39</f>
        <v>#N/A</v>
      </c>
      <c r="AL39" s="70" t="e">
        <f aca="false">$AL$7*$J$2*$J$5*$N39</f>
        <v>#N/A</v>
      </c>
      <c r="AM39" s="70" t="e">
        <f aca="false">$AL$7*$J$3*$J$5*$O39</f>
        <v>#N/A</v>
      </c>
      <c r="AN39" s="70" t="e">
        <f aca="false">$AN$7*$J$2*$J$5*$N39</f>
        <v>#N/A</v>
      </c>
      <c r="AO39" s="70" t="e">
        <f aca="false">$AN$7*$J$3*$J$5*$O39</f>
        <v>#N/A</v>
      </c>
      <c r="AP39" s="70" t="e">
        <f aca="false">$AP$7*$J$2*$J$5*$N39</f>
        <v>#N/A</v>
      </c>
      <c r="AQ39" s="70" t="e">
        <f aca="false">$AN$7*$J$3*$J$5*$O39</f>
        <v>#N/A</v>
      </c>
      <c r="AR39" s="70" t="e">
        <f aca="false">$AR$7*$J$2*$J$5*$N39</f>
        <v>#N/A</v>
      </c>
      <c r="AS39" s="70" t="e">
        <f aca="false">$AR$7*$J$3*$J$5*$O39</f>
        <v>#N/A</v>
      </c>
      <c r="AV39" s="131" t="e">
        <f aca="false">SUM(AF39:AG39,AL39:AM39,AP39:AQ39)</f>
        <v>#N/A</v>
      </c>
      <c r="AW39" s="158" t="e">
        <f aca="false">SUM(AF39:AM39,AP39:AU39)</f>
        <v>#N/A</v>
      </c>
      <c r="AX39" s="131" t="e">
        <f aca="false">SUM(AF39:AU39)</f>
        <v>#N/A</v>
      </c>
      <c r="AY39" s="70" t="e">
        <f aca="false">$AY$7*$J$2*$J$5*$S39</f>
        <v>#N/A</v>
      </c>
      <c r="AZ39" s="70" t="e">
        <f aca="false">$AY$7*$J$3*$J$5*$T39</f>
        <v>#N/A</v>
      </c>
      <c r="BA39" s="70" t="e">
        <f aca="false">$BA$7*$J$2*$J$5*$S39</f>
        <v>#N/A</v>
      </c>
      <c r="BB39" s="70" t="e">
        <f aca="false">$BA$7*$J$3*$J$5*$T39</f>
        <v>#N/A</v>
      </c>
      <c r="BC39" s="70" t="e">
        <f aca="false">$BC$7*$J$2*$J$5*$S39</f>
        <v>#N/A</v>
      </c>
      <c r="BD39" s="70" t="e">
        <f aca="false">$BC$7*$J$3*$J$5*$T39</f>
        <v>#N/A</v>
      </c>
      <c r="BE39" s="70" t="e">
        <f aca="false">$BE$7*$J$2*$J$5*$S39</f>
        <v>#N/A</v>
      </c>
      <c r="BF39" s="70" t="e">
        <f aca="false">$BE$7*$J$3*$J$5*$T39</f>
        <v>#N/A</v>
      </c>
      <c r="BG39" s="70" t="e">
        <f aca="false">$BG$7*$J$2*$J$5*$S39</f>
        <v>#N/A</v>
      </c>
      <c r="BH39" s="70" t="e">
        <f aca="false">$BG$7*$J$3*$J$5*$T39</f>
        <v>#N/A</v>
      </c>
      <c r="BI39" s="70" t="e">
        <f aca="false">$BI$7*$J$2*$J$5*$S39</f>
        <v>#N/A</v>
      </c>
      <c r="BJ39" s="70" t="e">
        <f aca="false">$BI$7*$J$3*$J$5*$T39</f>
        <v>#N/A</v>
      </c>
      <c r="BK39" s="70" t="e">
        <f aca="false">$BK$7*$J$2*$J$5*$S39</f>
        <v>#N/A</v>
      </c>
      <c r="BL39" s="70" t="e">
        <f aca="false">$BK$7*$J$3*$J$5*$T39</f>
        <v>#N/A</v>
      </c>
      <c r="BM39" s="70" t="e">
        <f aca="false">$BM$7*$J$2*$J$5*$S39</f>
        <v>#N/A</v>
      </c>
      <c r="BN39" s="70" t="e">
        <f aca="false">$BM$7*$J$3*$J$5*$T39</f>
        <v>#N/A</v>
      </c>
      <c r="BO39" s="70" t="e">
        <f aca="false">$BO$7*$J$2*$J$5*$S39</f>
        <v>#N/A</v>
      </c>
      <c r="BP39" s="70" t="e">
        <f aca="false">$BO$7*$J$3*$J$5*$T39</f>
        <v>#N/A</v>
      </c>
      <c r="BW39" s="382" t="e">
        <f aca="false">SUM(AY39:BF39,BI39:BL39)</f>
        <v>#N/A</v>
      </c>
      <c r="BX39" s="383" t="e">
        <f aca="false">SUM(AY39:BF39,BI39:BL39,BS39:BV39)</f>
        <v>#N/A</v>
      </c>
      <c r="BY39" s="25" t="e">
        <f aca="false">SUM(AY39:BV39)</f>
        <v>#N/A</v>
      </c>
      <c r="BZ39" s="70" t="e">
        <f aca="false">$BZ$7*$J$2*$J$5*$N39</f>
        <v>#N/A</v>
      </c>
      <c r="CA39" s="70" t="e">
        <f aca="false">$BZ$7*$J$3*$J$5*$O39</f>
        <v>#N/A</v>
      </c>
      <c r="CB39" s="70" t="e">
        <f aca="false">$CB$7*$J$2*$J$5*$N39</f>
        <v>#N/A</v>
      </c>
      <c r="CC39" s="70" t="e">
        <f aca="false">$CB$7*$J$3*$J$5*$O39</f>
        <v>#N/A</v>
      </c>
      <c r="CF39" s="131" t="e">
        <f aca="false">SUM(BZ39:CA39)</f>
        <v>#N/A</v>
      </c>
      <c r="CG39" s="383" t="e">
        <f aca="false">SUM(BZ39:CC39)</f>
        <v>#N/A</v>
      </c>
      <c r="CH39" s="131" t="e">
        <f aca="false">SUM(BZ39:CE39)</f>
        <v>#N/A</v>
      </c>
      <c r="CI39" s="70" t="e">
        <f aca="false">$CI$7*$J$2*$J$5*$AB39</f>
        <v>#N/A</v>
      </c>
      <c r="CJ39" s="70" t="e">
        <f aca="false">$CI$7*$J$3*$J$5*$AC39</f>
        <v>#N/A</v>
      </c>
      <c r="CK39" s="70" t="e">
        <f aca="false">$CK$7*$J$2*$J$5*$AB39</f>
        <v>#N/A</v>
      </c>
      <c r="CL39" s="70" t="e">
        <f aca="false">$CK$7*$J$3*$J$5*$AC39</f>
        <v>#N/A</v>
      </c>
      <c r="CM39" s="70" t="e">
        <f aca="false">$CM$7*$J$2*$J$5*$AB39</f>
        <v>#N/A</v>
      </c>
      <c r="CN39" s="70" t="e">
        <f aca="false">$CM$7*$J$3*$J$5*$AC39</f>
        <v>#N/A</v>
      </c>
      <c r="CO39" s="70" t="e">
        <f aca="false">$CO$7*$J$2*$J$5*$AB39</f>
        <v>#N/A</v>
      </c>
      <c r="CP39" s="70" t="e">
        <f aca="false">$CO$7*$J$3*$J$5*$AC39</f>
        <v>#N/A</v>
      </c>
      <c r="CQ39" s="70" t="e">
        <f aca="false">$CQ$7*$J$2*$J$5*$AB39</f>
        <v>#N/A</v>
      </c>
      <c r="CR39" s="70" t="e">
        <f aca="false">$CQ$7*$J$3*$J$5*$AC39</f>
        <v>#N/A</v>
      </c>
      <c r="CS39" s="70" t="e">
        <f aca="false">$CS$7*$J$2*$J$5*$AB39</f>
        <v>#N/A</v>
      </c>
      <c r="CT39" s="70" t="e">
        <f aca="false">$CS$7*$J$3*$J$5*$AC39</f>
        <v>#N/A</v>
      </c>
      <c r="CU39" s="70" t="e">
        <f aca="false">$CU$7*$J$2*$J$5*$AB39</f>
        <v>#N/A</v>
      </c>
      <c r="CV39" s="70" t="e">
        <f aca="false">$CU$7*$J$3*$J$5*$AC39</f>
        <v>#N/A</v>
      </c>
      <c r="CW39" s="70" t="e">
        <f aca="false">$CW$7*$J$2*$J$5*$AB39</f>
        <v>#N/A</v>
      </c>
      <c r="CX39" s="70" t="e">
        <f aca="false">$CW$7*$J$3*$J$5*$AC39</f>
        <v>#N/A</v>
      </c>
      <c r="CY39" s="70" t="e">
        <f aca="false">$CY$7*$J$2*$J$5*$AB39</f>
        <v>#N/A</v>
      </c>
      <c r="CZ39" s="70" t="e">
        <f aca="false">$CY$7*$J$3*$J$5*$AC39</f>
        <v>#N/A</v>
      </c>
      <c r="DA39" s="70" t="e">
        <f aca="false">$DA$7*$J$2*$J$5*$AB39</f>
        <v>#N/A</v>
      </c>
      <c r="DB39" s="70" t="e">
        <f aca="false">$DA$7*$J$3*$J$5*$AC39</f>
        <v>#N/A</v>
      </c>
      <c r="DC39" s="70"/>
      <c r="DD39" s="70"/>
      <c r="DE39" s="70" t="e">
        <f aca="false">$DF$7*$J$2*$J$5*$AB39</f>
        <v>#N/A</v>
      </c>
      <c r="DF39" s="70" t="e">
        <f aca="false">$DF$7*$J$3*$J$5*$AC39</f>
        <v>#N/A</v>
      </c>
      <c r="DG39" s="70" t="e">
        <f aca="false">$DG$7*$J$2*$J$5*$AB39</f>
        <v>#N/A</v>
      </c>
      <c r="DH39" s="70" t="e">
        <f aca="false">$DG$7*$J$3*$J$5*$AC39</f>
        <v>#N/A</v>
      </c>
      <c r="DI39" s="70" t="e">
        <f aca="false">$DI$7*$J$2*$J$5*$AB39</f>
        <v>#N/A</v>
      </c>
      <c r="DJ39" s="70" t="e">
        <f aca="false">$DI$7*$J$3*$J$5*$AC39</f>
        <v>#N/A</v>
      </c>
      <c r="DM39" s="70" t="e">
        <f aca="false">$DM$7*$J$2*$J$5*$AB39</f>
        <v>#N/A</v>
      </c>
      <c r="DN39" s="70" t="e">
        <f aca="false">$DM$7*$J$3*$J$5*$AC39</f>
        <v>#N/A</v>
      </c>
      <c r="DS39" s="131" t="e">
        <f aca="false">SUM(CI39:CR39,CW39:CX39,DG39:DH39)</f>
        <v>#N/A</v>
      </c>
      <c r="DT39" s="25" t="e">
        <f aca="false">SUM(CI39:CZ39,DC39:DL39)</f>
        <v>#N/A</v>
      </c>
      <c r="DU39" s="131" t="e">
        <f aca="false">SUM(CI39:DR39)</f>
        <v>#N/A</v>
      </c>
      <c r="DZ39" s="70" t="e">
        <f aca="false">$DZ$7*$J$2*$J$5*$AB39</f>
        <v>#N/A</v>
      </c>
      <c r="EA39" s="70" t="e">
        <f aca="false">$DZ$7*$J$3*$J$5*$AC39</f>
        <v>#N/A</v>
      </c>
      <c r="EB39" s="70" t="e">
        <f aca="false">$EB$7*$J$2*$J$5*$AB39</f>
        <v>#N/A</v>
      </c>
      <c r="EC39" s="70" t="e">
        <f aca="false">$EB$7*$J$3*$J$5*$AC39</f>
        <v>#N/A</v>
      </c>
      <c r="ED39" s="70" t="e">
        <f aca="false">$ED$7*$J$2*$J$5*$AB39</f>
        <v>#N/A</v>
      </c>
      <c r="EE39" s="70" t="e">
        <f aca="false">$ED$7*$J$3*$J$5*$AC39</f>
        <v>#N/A</v>
      </c>
      <c r="EH39" s="70" t="e">
        <f aca="false">$EH$7*$J$2*$J$5*$AB39</f>
        <v>#N/A</v>
      </c>
      <c r="EI39" s="70" t="e">
        <f aca="false">$EH$7*$J$3*$J$5*$AC39</f>
        <v>#N/A</v>
      </c>
      <c r="EN39" s="131" t="e">
        <f aca="false">SUM(EB39:EC39)</f>
        <v>#N/A</v>
      </c>
      <c r="EO39" s="25" t="e">
        <f aca="false">SUM(EB39:EE39,EJ39:EM39)</f>
        <v>#N/A</v>
      </c>
      <c r="EP39" s="25" t="e">
        <f aca="false">SUM(DZ39:EM39)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3" t="e">
        <f aca="false">(1+($A40/2))^(-2*($D40-$A$1)/365.25)</f>
        <v>#N/A</v>
      </c>
      <c r="C40" s="83" t="n">
        <f aca="false">D41-D40</f>
        <v>30</v>
      </c>
      <c r="D40" s="374" t="n">
        <v>37865</v>
      </c>
      <c r="E40" s="375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76" t="e">
        <f aca="false">VLOOKUP($D40,Curves!$A$2:$H$1700,8)*$B40</f>
        <v>#N/A</v>
      </c>
      <c r="K40" s="51" t="e">
        <f aca="false">($E40+$I40)*$J$5+$J$4</f>
        <v>#N/A</v>
      </c>
      <c r="L40" s="377" t="e">
        <f aca="false">VLOOKUP($D40,Curves!$N$2:$T$2600,2)*$B40</f>
        <v>#N/A</v>
      </c>
      <c r="M40" s="241" t="e">
        <f aca="false">VLOOKUP($D40,Curves!$N$2:$T$2600,3)*$B40</f>
        <v>#N/A</v>
      </c>
      <c r="N40" s="378" t="e">
        <f aca="false">IF($K40&lt;$L40,1,0)</f>
        <v>#N/A</v>
      </c>
      <c r="O40" s="379" t="e">
        <f aca="false">IF($K40&lt;$M40,1,0)</f>
        <v>#N/A</v>
      </c>
      <c r="P40" s="375" t="e">
        <f aca="false">($E40+J40)*$J$5+$J$4</f>
        <v>#N/A</v>
      </c>
      <c r="Q40" s="377" t="e">
        <f aca="false">VLOOKUP($D40,Curves!$N$2:$T$2600,4)*$B40</f>
        <v>#N/A</v>
      </c>
      <c r="R40" s="241" t="e">
        <f aca="false">VLOOKUP($D40,Curves!$N$2:$T$2600,5)*$B40</f>
        <v>#N/A</v>
      </c>
      <c r="S40" s="378" t="e">
        <f aca="false">IF($P40&lt;$Q40,1,0)</f>
        <v>#N/A</v>
      </c>
      <c r="T40" s="379" t="e">
        <f aca="false">IF($P40&lt;$R40,1,0)</f>
        <v>#N/A</v>
      </c>
      <c r="U40" s="380" t="e">
        <f aca="false">($E40+G40)*$J$5+$J$4</f>
        <v>#N/A</v>
      </c>
      <c r="V40" s="380" t="e">
        <f aca="false">($E40+H40)*$J$5+$J$4</f>
        <v>#N/A</v>
      </c>
      <c r="W40" s="380" t="e">
        <f aca="false">($E40+I40)*$J$5+$J$4</f>
        <v>#N/A</v>
      </c>
      <c r="X40" s="269" t="e">
        <f aca="false">VLOOKUP($D40,[5]CurveFetch!$D$8:$S$13000,16,0)*$B40</f>
        <v>#N/A</v>
      </c>
      <c r="Y40" s="241" t="e">
        <f aca="false">VLOOKUP($D40,Curves!$N$2:$T$2600,7)*$B40</f>
        <v>#N/A</v>
      </c>
      <c r="Z40" s="381" t="e">
        <f aca="false">IF($U40&lt;$X40,1,0)</f>
        <v>#N/A</v>
      </c>
      <c r="AA40" s="378" t="e">
        <f aca="false">IF($U40&lt;$Y40,1,0)</f>
        <v>#N/A</v>
      </c>
      <c r="AB40" s="378" t="e">
        <f aca="false">IF($V40&lt;$X40,1,0)</f>
        <v>#N/A</v>
      </c>
      <c r="AC40" s="378" t="e">
        <f aca="false">IF($V40&lt;$X40,1,0)</f>
        <v>#N/A</v>
      </c>
      <c r="AD40" s="378" t="e">
        <f aca="false">IF($W40&lt;$X40,1,0)</f>
        <v>#N/A</v>
      </c>
      <c r="AE40" s="379" t="e">
        <f aca="false">IF($W40&lt;$Y40,1,0)</f>
        <v>#N/A</v>
      </c>
      <c r="AF40" s="70" t="e">
        <f aca="false">$AF$7*$J$2*$J$5*$N40</f>
        <v>#N/A</v>
      </c>
      <c r="AG40" s="70" t="e">
        <f aca="false">$AF$7*$J$2*$J$5*$O40</f>
        <v>#N/A</v>
      </c>
      <c r="AH40" s="70" t="e">
        <f aca="false">$AH$7*$J$2*$J$5*$N40</f>
        <v>#N/A</v>
      </c>
      <c r="AI40" s="70" t="e">
        <f aca="false">$AH$7*$J$2*$J$5*$O40</f>
        <v>#N/A</v>
      </c>
      <c r="AJ40" s="70" t="e">
        <f aca="false">$AJ$7*$J$2*$J$5*$N40</f>
        <v>#N/A</v>
      </c>
      <c r="AK40" s="70" t="e">
        <f aca="false">$AJ$7*$J$2*$J$5*$O40</f>
        <v>#N/A</v>
      </c>
      <c r="AL40" s="70" t="e">
        <f aca="false">$AL$7*$J$2*$J$5*$N40</f>
        <v>#N/A</v>
      </c>
      <c r="AM40" s="70" t="e">
        <f aca="false">$AL$7*$J$3*$J$5*$O40</f>
        <v>#N/A</v>
      </c>
      <c r="AN40" s="70" t="e">
        <f aca="false">$AN$7*$J$2*$J$5*$N40</f>
        <v>#N/A</v>
      </c>
      <c r="AO40" s="70" t="e">
        <f aca="false">$AN$7*$J$3*$J$5*$O40</f>
        <v>#N/A</v>
      </c>
      <c r="AP40" s="70" t="e">
        <f aca="false">$AP$7*$J$2*$J$5*$N40</f>
        <v>#N/A</v>
      </c>
      <c r="AQ40" s="70" t="e">
        <f aca="false">$AN$7*$J$3*$J$5*$O40</f>
        <v>#N/A</v>
      </c>
      <c r="AR40" s="70" t="e">
        <f aca="false">$AR$7*$J$2*$J$5*$N40</f>
        <v>#N/A</v>
      </c>
      <c r="AS40" s="70" t="e">
        <f aca="false">$AR$7*$J$3*$J$5*$O40</f>
        <v>#N/A</v>
      </c>
      <c r="AV40" s="131" t="e">
        <f aca="false">SUM(AF40:AG40,AL40:AM40,AP40:AQ40)</f>
        <v>#N/A</v>
      </c>
      <c r="AW40" s="158" t="e">
        <f aca="false">SUM(AF40:AM40,AP40:AU40)</f>
        <v>#N/A</v>
      </c>
      <c r="AX40" s="131" t="e">
        <f aca="false">SUM(AF40:AU40)</f>
        <v>#N/A</v>
      </c>
      <c r="AY40" s="70" t="e">
        <f aca="false">$AY$7*$J$2*$J$5*$S40</f>
        <v>#N/A</v>
      </c>
      <c r="AZ40" s="70" t="e">
        <f aca="false">$AY$7*$J$3*$J$5*$T40</f>
        <v>#N/A</v>
      </c>
      <c r="BA40" s="70" t="e">
        <f aca="false">$BA$7*$J$2*$J$5*$S40</f>
        <v>#N/A</v>
      </c>
      <c r="BB40" s="70" t="e">
        <f aca="false">$BA$7*$J$3*$J$5*$T40</f>
        <v>#N/A</v>
      </c>
      <c r="BC40" s="70" t="e">
        <f aca="false">$BC$7*$J$2*$J$5*$S40</f>
        <v>#N/A</v>
      </c>
      <c r="BD40" s="70" t="e">
        <f aca="false">$BC$7*$J$3*$J$5*$T40</f>
        <v>#N/A</v>
      </c>
      <c r="BE40" s="70" t="e">
        <f aca="false">$BE$7*$J$2*$J$5*$S40</f>
        <v>#N/A</v>
      </c>
      <c r="BF40" s="70" t="e">
        <f aca="false">$BE$7*$J$3*$J$5*$T40</f>
        <v>#N/A</v>
      </c>
      <c r="BG40" s="70" t="e">
        <f aca="false">$BG$7*$J$2*$J$5*$S40</f>
        <v>#N/A</v>
      </c>
      <c r="BH40" s="70" t="e">
        <f aca="false">$BG$7*$J$3*$J$5*$T40</f>
        <v>#N/A</v>
      </c>
      <c r="BI40" s="70" t="e">
        <f aca="false">$BI$7*$J$2*$J$5*$S40</f>
        <v>#N/A</v>
      </c>
      <c r="BJ40" s="70" t="e">
        <f aca="false">$BI$7*$J$3*$J$5*$T40</f>
        <v>#N/A</v>
      </c>
      <c r="BK40" s="70" t="e">
        <f aca="false">$BK$7*$J$2*$J$5*$S40</f>
        <v>#N/A</v>
      </c>
      <c r="BL40" s="70" t="e">
        <f aca="false">$BK$7*$J$3*$J$5*$T40</f>
        <v>#N/A</v>
      </c>
      <c r="BM40" s="70" t="e">
        <f aca="false">$BM$7*$J$2*$J$5*$S40</f>
        <v>#N/A</v>
      </c>
      <c r="BN40" s="70" t="e">
        <f aca="false">$BM$7*$J$3*$J$5*$T40</f>
        <v>#N/A</v>
      </c>
      <c r="BO40" s="70" t="e">
        <f aca="false">$BO$7*$J$2*$J$5*$S40</f>
        <v>#N/A</v>
      </c>
      <c r="BP40" s="70" t="e">
        <f aca="false">$BO$7*$J$3*$J$5*$T40</f>
        <v>#N/A</v>
      </c>
      <c r="BQ40" s="70" t="e">
        <f aca="false">$BQ$7*$J$2*$J$5*$S40</f>
        <v>#N/A</v>
      </c>
      <c r="BR40" s="70" t="e">
        <f aca="false">$BQ$7*$J$3*$J$5*$T40</f>
        <v>#N/A</v>
      </c>
      <c r="BS40" s="70"/>
      <c r="BT40" s="70"/>
      <c r="BU40" s="70"/>
      <c r="BV40" s="70"/>
      <c r="BW40" s="382" t="e">
        <f aca="false">SUM(AY40:BF40,BI40:BL40)</f>
        <v>#N/A</v>
      </c>
      <c r="BX40" s="383" t="e">
        <f aca="false">SUM(AY40:BF40,BI40:BL40,BS40:BV40)</f>
        <v>#N/A</v>
      </c>
      <c r="BY40" s="25" t="e">
        <f aca="false">SUM(AY40:BV40)</f>
        <v>#N/A</v>
      </c>
      <c r="BZ40" s="70" t="e">
        <f aca="false">$BZ$7*$J$2*$J$5*$N40</f>
        <v>#N/A</v>
      </c>
      <c r="CA40" s="70" t="e">
        <f aca="false">$BZ$7*$J$3*$J$5*$O40</f>
        <v>#N/A</v>
      </c>
      <c r="CB40" s="70" t="e">
        <f aca="false">$CB$7*$J$2*$J$5*$N40</f>
        <v>#N/A</v>
      </c>
      <c r="CC40" s="70" t="e">
        <f aca="false">$CB$7*$J$3*$J$5*$O40</f>
        <v>#N/A</v>
      </c>
      <c r="CD40" s="70"/>
      <c r="CE40" s="70"/>
      <c r="CF40" s="131" t="e">
        <f aca="false">SUM(BZ40:CA40)</f>
        <v>#N/A</v>
      </c>
      <c r="CG40" s="383" t="e">
        <f aca="false">SUM(BZ40:CC40)</f>
        <v>#N/A</v>
      </c>
      <c r="CH40" s="131" t="e">
        <f aca="false">SUM(BZ40:CE40)</f>
        <v>#N/A</v>
      </c>
      <c r="CI40" s="70" t="e">
        <f aca="false">$CI$7*$J$2*$J$5*$AB40</f>
        <v>#N/A</v>
      </c>
      <c r="CJ40" s="70" t="e">
        <f aca="false">$CI$7*$J$3*$J$5*$AC40</f>
        <v>#N/A</v>
      </c>
      <c r="CK40" s="70" t="e">
        <f aca="false">$CK$7*$J$2*$J$5*$AB40</f>
        <v>#N/A</v>
      </c>
      <c r="CL40" s="70" t="e">
        <f aca="false">$CK$7*$J$3*$J$5*$AC40</f>
        <v>#N/A</v>
      </c>
      <c r="CM40" s="70" t="e">
        <f aca="false">$CM$7*$J$2*$J$5*$AB40</f>
        <v>#N/A</v>
      </c>
      <c r="CN40" s="70" t="e">
        <f aca="false">$CM$7*$J$3*$J$5*$AC40</f>
        <v>#N/A</v>
      </c>
      <c r="CO40" s="70" t="e">
        <f aca="false">$CO$7*$J$2*$J$5*$AB40</f>
        <v>#N/A</v>
      </c>
      <c r="CP40" s="70" t="e">
        <f aca="false">$CO$7*$J$3*$J$5*$AC40</f>
        <v>#N/A</v>
      </c>
      <c r="CQ40" s="70" t="e">
        <f aca="false">$CQ$7*$J$2*$J$5*$AB40</f>
        <v>#N/A</v>
      </c>
      <c r="CR40" s="70" t="e">
        <f aca="false">$CQ$7*$J$3*$J$5*$AC40</f>
        <v>#N/A</v>
      </c>
      <c r="CS40" s="70" t="e">
        <f aca="false">$CS$7*$J$2*$J$5*$AB40</f>
        <v>#N/A</v>
      </c>
      <c r="CT40" s="70" t="e">
        <f aca="false">$CS$7*$J$3*$J$5*$AC40</f>
        <v>#N/A</v>
      </c>
      <c r="CU40" s="70" t="e">
        <f aca="false">$CU$7*$J$2*$J$5*$AB40</f>
        <v>#N/A</v>
      </c>
      <c r="CV40" s="70" t="e">
        <f aca="false">$CU$7*$J$3*$J$5*$AC40</f>
        <v>#N/A</v>
      </c>
      <c r="CW40" s="70" t="e">
        <f aca="false">$CW$7*$J$2*$J$5*$AB40</f>
        <v>#N/A</v>
      </c>
      <c r="CX40" s="70" t="e">
        <f aca="false">$CW$7*$J$3*$J$5*$AC40</f>
        <v>#N/A</v>
      </c>
      <c r="CY40" s="70" t="e">
        <f aca="false">$CY$7*$J$2*$J$5*$AB40</f>
        <v>#N/A</v>
      </c>
      <c r="CZ40" s="70" t="e">
        <f aca="false">$CY$7*$J$3*$J$5*$AC40</f>
        <v>#N/A</v>
      </c>
      <c r="DA40" s="70" t="e">
        <f aca="false">$DA$7*$J$2*$J$5*$AB40</f>
        <v>#N/A</v>
      </c>
      <c r="DB40" s="70" t="e">
        <f aca="false">$DA$7*$J$3*$J$5*$AC40</f>
        <v>#N/A</v>
      </c>
      <c r="DC40" s="70"/>
      <c r="DD40" s="70"/>
      <c r="DE40" s="70" t="e">
        <f aca="false">$DF$7*$J$2*$J$5*$AB40</f>
        <v>#N/A</v>
      </c>
      <c r="DF40" s="70" t="e">
        <f aca="false">$DF$7*$J$3*$J$5*$AC40</f>
        <v>#N/A</v>
      </c>
      <c r="DG40" s="70" t="e">
        <f aca="false">$DG$7*$J$2*$J$5*$AB40</f>
        <v>#N/A</v>
      </c>
      <c r="DH40" s="70" t="e">
        <f aca="false">$DG$7*$J$3*$J$5*$AC40</f>
        <v>#N/A</v>
      </c>
      <c r="DI40" s="70" t="e">
        <f aca="false">$DI$7*$J$2*$J$5*$AB40</f>
        <v>#N/A</v>
      </c>
      <c r="DJ40" s="70" t="e">
        <f aca="false">$DI$7*$J$3*$J$5*$AC40</f>
        <v>#N/A</v>
      </c>
      <c r="DM40" s="70" t="e">
        <f aca="false">$DM$7*$J$2*$J$5*$AB40</f>
        <v>#N/A</v>
      </c>
      <c r="DN40" s="70" t="e">
        <f aca="false">$DM$7*$J$3*$J$5*$AC40</f>
        <v>#N/A</v>
      </c>
      <c r="DS40" s="131" t="e">
        <f aca="false">SUM(CI40:CR40,CW40:CX40,DG40:DH40)</f>
        <v>#N/A</v>
      </c>
      <c r="DT40" s="25" t="e">
        <f aca="false">SUM(CI40:CZ40,DC40:DL40)</f>
        <v>#N/A</v>
      </c>
      <c r="DU40" s="131" t="e">
        <f aca="false">SUM(CI40:DR40)</f>
        <v>#N/A</v>
      </c>
      <c r="DZ40" s="70" t="e">
        <f aca="false">$DZ$7*$J$2*$J$5*$AB40</f>
        <v>#N/A</v>
      </c>
      <c r="EA40" s="70" t="e">
        <f aca="false">$DZ$7*$J$3*$J$5*$AC40</f>
        <v>#N/A</v>
      </c>
      <c r="EB40" s="70" t="e">
        <f aca="false">$EB$7*$J$2*$J$5*$AB40</f>
        <v>#N/A</v>
      </c>
      <c r="EC40" s="70" t="e">
        <f aca="false">$EB$7*$J$3*$J$5*$AC40</f>
        <v>#N/A</v>
      </c>
      <c r="ED40" s="70" t="e">
        <f aca="false">$ED$7*$J$2*$J$5*$AB40</f>
        <v>#N/A</v>
      </c>
      <c r="EE40" s="70" t="e">
        <f aca="false">$ED$7*$J$3*$J$5*$AC40</f>
        <v>#N/A</v>
      </c>
      <c r="EH40" s="70" t="e">
        <f aca="false">$EH$7*$J$2*$J$5*$AB40</f>
        <v>#N/A</v>
      </c>
      <c r="EI40" s="70" t="e">
        <f aca="false">$EH$7*$J$3*$J$5*$AC40</f>
        <v>#N/A</v>
      </c>
      <c r="EN40" s="131" t="e">
        <f aca="false">SUM(EB40:EC40)</f>
        <v>#N/A</v>
      </c>
      <c r="EO40" s="25" t="e">
        <f aca="false">SUM(EB40:EE40,EJ40:EM40)</f>
        <v>#N/A</v>
      </c>
      <c r="EP40" s="25" t="e">
        <f aca="false">SUM(DZ40:EM40)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3" t="e">
        <f aca="false">(1+($A41/2))^(-2*($D41-$A$1)/365.25)</f>
        <v>#N/A</v>
      </c>
      <c r="C41" s="83" t="n">
        <f aca="false">D42-D41</f>
        <v>31</v>
      </c>
      <c r="D41" s="374" t="n">
        <v>37895</v>
      </c>
      <c r="E41" s="375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76" t="e">
        <f aca="false">VLOOKUP($D41,Curves!$A$2:$H$1700,8)*$B41</f>
        <v>#N/A</v>
      </c>
      <c r="K41" s="51" t="e">
        <f aca="false">($E41+$I41)*$J$5+$J$4</f>
        <v>#N/A</v>
      </c>
      <c r="L41" s="377" t="e">
        <f aca="false">VLOOKUP($D41,Curves!$N$2:$T$2600,2)*$B41</f>
        <v>#N/A</v>
      </c>
      <c r="M41" s="241" t="e">
        <f aca="false">VLOOKUP($D41,Curves!$N$2:$T$2600,3)*$B41</f>
        <v>#N/A</v>
      </c>
      <c r="N41" s="378" t="e">
        <f aca="false">IF($K41&lt;$L41,1,0)</f>
        <v>#N/A</v>
      </c>
      <c r="O41" s="379" t="e">
        <f aca="false">IF($K41&lt;$M41,1,0)</f>
        <v>#N/A</v>
      </c>
      <c r="P41" s="375" t="e">
        <f aca="false">($E41+J41)*$J$5+$J$4</f>
        <v>#N/A</v>
      </c>
      <c r="Q41" s="377" t="e">
        <f aca="false">VLOOKUP($D41,Curves!$N$2:$T$2600,4)*$B41</f>
        <v>#N/A</v>
      </c>
      <c r="R41" s="241" t="e">
        <f aca="false">VLOOKUP($D41,Curves!$N$2:$T$2600,5)*$B41</f>
        <v>#N/A</v>
      </c>
      <c r="S41" s="378" t="e">
        <f aca="false">IF($P41&lt;$Q41,1,0)</f>
        <v>#N/A</v>
      </c>
      <c r="T41" s="379" t="e">
        <f aca="false">IF($P41&lt;$R41,1,0)</f>
        <v>#N/A</v>
      </c>
      <c r="U41" s="380" t="e">
        <f aca="false">($E41+G41)*$J$5+$J$4</f>
        <v>#N/A</v>
      </c>
      <c r="V41" s="380" t="e">
        <f aca="false">($E41+H41)*$J$5+$J$4</f>
        <v>#N/A</v>
      </c>
      <c r="W41" s="380" t="e">
        <f aca="false">($E41+I41)*$J$5+$J$4</f>
        <v>#N/A</v>
      </c>
      <c r="X41" s="269" t="e">
        <f aca="false">VLOOKUP($D41,[5]CurveFetch!$D$8:$S$13000,16,0)*$B41</f>
        <v>#N/A</v>
      </c>
      <c r="Y41" s="241" t="e">
        <f aca="false">VLOOKUP($D41,Curves!$N$2:$T$2600,7)*$B41</f>
        <v>#N/A</v>
      </c>
      <c r="Z41" s="381" t="e">
        <f aca="false">IF($U41&lt;$X41,1,0)</f>
        <v>#N/A</v>
      </c>
      <c r="AA41" s="378" t="e">
        <f aca="false">IF($U41&lt;$Y41,1,0)</f>
        <v>#N/A</v>
      </c>
      <c r="AB41" s="378" t="e">
        <f aca="false">IF($V41&lt;$X41,1,0)</f>
        <v>#N/A</v>
      </c>
      <c r="AC41" s="378" t="e">
        <f aca="false">IF($V41&lt;$X41,1,0)</f>
        <v>#N/A</v>
      </c>
      <c r="AD41" s="378" t="e">
        <f aca="false">IF($W41&lt;$X41,1,0)</f>
        <v>#N/A</v>
      </c>
      <c r="AE41" s="379" t="e">
        <f aca="false">IF($W41&lt;$Y41,1,0)</f>
        <v>#N/A</v>
      </c>
      <c r="AF41" s="70" t="e">
        <f aca="false">$AF$7*$J$2*$J$5*$N41</f>
        <v>#N/A</v>
      </c>
      <c r="AG41" s="70" t="e">
        <f aca="false">$AF$7*$J$2*$J$5*$O41</f>
        <v>#N/A</v>
      </c>
      <c r="AH41" s="70" t="e">
        <f aca="false">$AH$7*$J$2*$J$5*$N41</f>
        <v>#N/A</v>
      </c>
      <c r="AI41" s="70" t="e">
        <f aca="false">$AH$7*$J$2*$J$5*$O41</f>
        <v>#N/A</v>
      </c>
      <c r="AJ41" s="70" t="e">
        <f aca="false">$AJ$7*$J$2*$J$5*$N41</f>
        <v>#N/A</v>
      </c>
      <c r="AK41" s="70" t="e">
        <f aca="false">$AJ$7*$J$2*$J$5*$O41</f>
        <v>#N/A</v>
      </c>
      <c r="AL41" s="70" t="e">
        <f aca="false">$AL$7*$J$2*$J$5*$N41</f>
        <v>#N/A</v>
      </c>
      <c r="AM41" s="70" t="e">
        <f aca="false">$AL$7*$J$3*$J$5*$O41</f>
        <v>#N/A</v>
      </c>
      <c r="AN41" s="70" t="e">
        <f aca="false">$AN$7*$J$2*$J$5*$N41</f>
        <v>#N/A</v>
      </c>
      <c r="AO41" s="70" t="e">
        <f aca="false">$AN$7*$J$3*$J$5*$O41</f>
        <v>#N/A</v>
      </c>
      <c r="AP41" s="70" t="e">
        <f aca="false">$AP$7*$J$2*$J$5*$N41</f>
        <v>#N/A</v>
      </c>
      <c r="AQ41" s="70" t="e">
        <f aca="false">$AN$7*$J$3*$J$5*$O41</f>
        <v>#N/A</v>
      </c>
      <c r="AR41" s="70" t="e">
        <f aca="false">$AR$7*$J$2*$J$5*$N41</f>
        <v>#N/A</v>
      </c>
      <c r="AS41" s="70" t="e">
        <f aca="false">$AR$7*$J$3*$J$5*$O41</f>
        <v>#N/A</v>
      </c>
      <c r="AV41" s="131" t="e">
        <f aca="false">SUM(AF41:AG41,AL41:AM41,AP41:AQ41)</f>
        <v>#N/A</v>
      </c>
      <c r="AW41" s="158" t="e">
        <f aca="false">SUM(AF41:AM41,AP41:AU41)</f>
        <v>#N/A</v>
      </c>
      <c r="AX41" s="131" t="e">
        <f aca="false">SUM(AF41:AU41)</f>
        <v>#N/A</v>
      </c>
      <c r="AY41" s="70" t="e">
        <f aca="false">$AY$7*$J$2*$J$5*$S41</f>
        <v>#N/A</v>
      </c>
      <c r="AZ41" s="70" t="e">
        <f aca="false">$AY$7*$J$3*$J$5*$T41</f>
        <v>#N/A</v>
      </c>
      <c r="BA41" s="70" t="e">
        <f aca="false">$BA$7*$J$2*$J$5*$S41</f>
        <v>#N/A</v>
      </c>
      <c r="BB41" s="70" t="e">
        <f aca="false">$BA$7*$J$3*$J$5*$T41</f>
        <v>#N/A</v>
      </c>
      <c r="BC41" s="70" t="e">
        <f aca="false">$BC$7*$J$2*$J$5*$S41</f>
        <v>#N/A</v>
      </c>
      <c r="BD41" s="70" t="e">
        <f aca="false">$BC$7*$J$3*$J$5*$T41</f>
        <v>#N/A</v>
      </c>
      <c r="BE41" s="70" t="e">
        <f aca="false">$BE$7*$J$2*$J$5*$S41</f>
        <v>#N/A</v>
      </c>
      <c r="BF41" s="70" t="e">
        <f aca="false">$BE$7*$J$3*$J$5*$T41</f>
        <v>#N/A</v>
      </c>
      <c r="BG41" s="70" t="e">
        <f aca="false">$BG$7*$J$2*$J$5*$S41</f>
        <v>#N/A</v>
      </c>
      <c r="BH41" s="70" t="e">
        <f aca="false">$BG$7*$J$3*$J$5*$T41</f>
        <v>#N/A</v>
      </c>
      <c r="BI41" s="70" t="e">
        <f aca="false">$BI$7*$J$2*$J$5*$S41</f>
        <v>#N/A</v>
      </c>
      <c r="BJ41" s="70" t="e">
        <f aca="false">$BI$7*$J$3*$J$5*$T41</f>
        <v>#N/A</v>
      </c>
      <c r="BK41" s="70" t="e">
        <f aca="false">$BK$7*$J$2*$J$5*$S41</f>
        <v>#N/A</v>
      </c>
      <c r="BL41" s="70" t="e">
        <f aca="false">$BK$7*$J$3*$J$5*$T41</f>
        <v>#N/A</v>
      </c>
      <c r="BM41" s="70" t="e">
        <f aca="false">$BM$7*$J$2*$J$5*$S41</f>
        <v>#N/A</v>
      </c>
      <c r="BN41" s="70" t="e">
        <f aca="false">$BM$7*$J$3*$J$5*$T41</f>
        <v>#N/A</v>
      </c>
      <c r="BO41" s="70" t="e">
        <f aca="false">$BO$7*$J$2*$J$5*$S41</f>
        <v>#N/A</v>
      </c>
      <c r="BP41" s="70" t="e">
        <f aca="false">$BO$7*$J$3*$J$5*$T41</f>
        <v>#N/A</v>
      </c>
      <c r="BQ41" s="70" t="e">
        <f aca="false">$BQ$7*$J$2*$J$5*$S41</f>
        <v>#N/A</v>
      </c>
      <c r="BR41" s="70" t="e">
        <f aca="false">$BQ$7*$J$3*$J$5*$T41</f>
        <v>#N/A</v>
      </c>
      <c r="BS41" s="70"/>
      <c r="BT41" s="70"/>
      <c r="BU41" s="70"/>
      <c r="BV41" s="70"/>
      <c r="BW41" s="382" t="e">
        <f aca="false">SUM(AY41:BF41,BI41:BL41)</f>
        <v>#N/A</v>
      </c>
      <c r="BX41" s="383" t="e">
        <f aca="false">SUM(AY41:BF41,BI41:BL41,BS41:BV41)</f>
        <v>#N/A</v>
      </c>
      <c r="BY41" s="25" t="e">
        <f aca="false">SUM(AY41:BV41)</f>
        <v>#N/A</v>
      </c>
      <c r="BZ41" s="70" t="e">
        <f aca="false">$BZ$7*$J$2*$J$5*$N41</f>
        <v>#N/A</v>
      </c>
      <c r="CA41" s="70" t="e">
        <f aca="false">$BZ$7*$J$3*$J$5*$O41</f>
        <v>#N/A</v>
      </c>
      <c r="CB41" s="70" t="e">
        <f aca="false">$CB$7*$J$2*$J$5*$N41</f>
        <v>#N/A</v>
      </c>
      <c r="CC41" s="70" t="e">
        <f aca="false">$CB$7*$J$3*$J$5*$O41</f>
        <v>#N/A</v>
      </c>
      <c r="CD41" s="70"/>
      <c r="CE41" s="70"/>
      <c r="CF41" s="131" t="e">
        <f aca="false">SUM(BZ41:CA41)</f>
        <v>#N/A</v>
      </c>
      <c r="CG41" s="383" t="e">
        <f aca="false">SUM(BZ41:CC41)</f>
        <v>#N/A</v>
      </c>
      <c r="CH41" s="131" t="e">
        <f aca="false">SUM(BZ41:CE41)</f>
        <v>#N/A</v>
      </c>
      <c r="CI41" s="70" t="e">
        <f aca="false">$CI$7*$J$2*$J$5*$AB41</f>
        <v>#N/A</v>
      </c>
      <c r="CJ41" s="70" t="e">
        <f aca="false">$CI$7*$J$3*$J$5*$AC41</f>
        <v>#N/A</v>
      </c>
      <c r="CK41" s="70" t="e">
        <f aca="false">$CK$7*$J$2*$J$5*$AB41</f>
        <v>#N/A</v>
      </c>
      <c r="CL41" s="70" t="e">
        <f aca="false">$CK$7*$J$3*$J$5*$AC41</f>
        <v>#N/A</v>
      </c>
      <c r="CM41" s="70" t="e">
        <f aca="false">$CM$7*$J$2*$J$5*$AB41</f>
        <v>#N/A</v>
      </c>
      <c r="CN41" s="70" t="e">
        <f aca="false">$CM$7*$J$3*$J$5*$AC41</f>
        <v>#N/A</v>
      </c>
      <c r="CO41" s="70" t="e">
        <f aca="false">$CO$7*$J$2*$J$5*$AB41</f>
        <v>#N/A</v>
      </c>
      <c r="CP41" s="70" t="e">
        <f aca="false">$CO$7*$J$3*$J$5*$AC41</f>
        <v>#N/A</v>
      </c>
      <c r="CQ41" s="70" t="e">
        <f aca="false">$CQ$7*$J$2*$J$5*$AB41</f>
        <v>#N/A</v>
      </c>
      <c r="CR41" s="70" t="e">
        <f aca="false">$CQ$7*$J$3*$J$5*$AC41</f>
        <v>#N/A</v>
      </c>
      <c r="CS41" s="70" t="e">
        <f aca="false">$CS$7*$J$2*$J$5*$AB41</f>
        <v>#N/A</v>
      </c>
      <c r="CT41" s="70" t="e">
        <f aca="false">$CS$7*$J$3*$J$5*$AC41</f>
        <v>#N/A</v>
      </c>
      <c r="CU41" s="70" t="e">
        <f aca="false">$CU$7*$J$2*$J$5*$AB41</f>
        <v>#N/A</v>
      </c>
      <c r="CV41" s="70" t="e">
        <f aca="false">$CU$7*$J$3*$J$5*$AC41</f>
        <v>#N/A</v>
      </c>
      <c r="CW41" s="70" t="e">
        <f aca="false">$CW$7*$J$2*$J$5*$AB41</f>
        <v>#N/A</v>
      </c>
      <c r="CX41" s="70" t="e">
        <f aca="false">$CW$7*$J$3*$J$5*$AC41</f>
        <v>#N/A</v>
      </c>
      <c r="CY41" s="70" t="e">
        <f aca="false">$CY$7*$J$2*$J$5*$AB41</f>
        <v>#N/A</v>
      </c>
      <c r="CZ41" s="70" t="e">
        <f aca="false">$CY$7*$J$3*$J$5*$AC41</f>
        <v>#N/A</v>
      </c>
      <c r="DA41" s="70" t="e">
        <f aca="false">$DA$7*$J$2*$J$5*$AB41</f>
        <v>#N/A</v>
      </c>
      <c r="DB41" s="70" t="e">
        <f aca="false">$DA$7*$J$3*$J$5*$AC41</f>
        <v>#N/A</v>
      </c>
      <c r="DC41" s="70"/>
      <c r="DD41" s="70"/>
      <c r="DE41" s="70" t="e">
        <f aca="false">$DF$7*$J$2*$J$5*$AB41</f>
        <v>#N/A</v>
      </c>
      <c r="DF41" s="70" t="e">
        <f aca="false">$DF$7*$J$3*$J$5*$AC41</f>
        <v>#N/A</v>
      </c>
      <c r="DG41" s="70" t="e">
        <f aca="false">$DG$7*$J$2*$J$5*$AB41</f>
        <v>#N/A</v>
      </c>
      <c r="DH41" s="70" t="e">
        <f aca="false">$DG$7*$J$3*$J$5*$AC41</f>
        <v>#N/A</v>
      </c>
      <c r="DI41" s="70" t="e">
        <f aca="false">$DI$7*$J$2*$J$5*$AB41</f>
        <v>#N/A</v>
      </c>
      <c r="DJ41" s="70" t="e">
        <f aca="false">$DI$7*$J$3*$J$5*$AC41</f>
        <v>#N/A</v>
      </c>
      <c r="DM41" s="70" t="e">
        <f aca="false">$DM$7*$J$2*$J$5*$AB41</f>
        <v>#N/A</v>
      </c>
      <c r="DN41" s="70" t="e">
        <f aca="false">$DM$7*$J$3*$J$5*$AC41</f>
        <v>#N/A</v>
      </c>
      <c r="DS41" s="131" t="e">
        <f aca="false">SUM(CI41:CR41,CW41:CX41,DG41:DH41)</f>
        <v>#N/A</v>
      </c>
      <c r="DT41" s="25" t="e">
        <f aca="false">SUM(CI41:CZ41,DC41:DL41)</f>
        <v>#N/A</v>
      </c>
      <c r="DU41" s="131" t="e">
        <f aca="false">SUM(CI41:DR41)</f>
        <v>#N/A</v>
      </c>
      <c r="DZ41" s="70" t="e">
        <f aca="false">$DZ$7*$J$2*$J$5*$AB41</f>
        <v>#N/A</v>
      </c>
      <c r="EA41" s="70" t="e">
        <f aca="false">$DZ$7*$J$3*$J$5*$AC41</f>
        <v>#N/A</v>
      </c>
      <c r="EB41" s="70" t="e">
        <f aca="false">$EB$7*$J$2*$J$5*$AB41</f>
        <v>#N/A</v>
      </c>
      <c r="EC41" s="70" t="e">
        <f aca="false">$EB$7*$J$3*$J$5*$AC41</f>
        <v>#N/A</v>
      </c>
      <c r="ED41" s="70" t="e">
        <f aca="false">$ED$7*$J$2*$J$5*$AB41</f>
        <v>#N/A</v>
      </c>
      <c r="EE41" s="70" t="e">
        <f aca="false">$ED$7*$J$3*$J$5*$AC41</f>
        <v>#N/A</v>
      </c>
      <c r="EH41" s="70" t="e">
        <f aca="false">$EH$7*$J$2*$J$5*$AB41</f>
        <v>#N/A</v>
      </c>
      <c r="EI41" s="70" t="e">
        <f aca="false">$EH$7*$J$3*$J$5*$AC41</f>
        <v>#N/A</v>
      </c>
      <c r="EN41" s="131" t="e">
        <f aca="false">SUM(EB41:EC41)</f>
        <v>#N/A</v>
      </c>
      <c r="EO41" s="25" t="e">
        <f aca="false">SUM(EB41:EE41,EJ41:EM41)</f>
        <v>#N/A</v>
      </c>
      <c r="EP41" s="25" t="e">
        <f aca="false">SUM(DZ41:EM41)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3" t="e">
        <f aca="false">(1+($A42/2))^(-2*($D42-$A$1)/365.25)</f>
        <v>#N/A</v>
      </c>
      <c r="C42" s="83" t="n">
        <f aca="false">D43-D42</f>
        <v>30</v>
      </c>
      <c r="D42" s="374" t="n">
        <v>37926</v>
      </c>
      <c r="E42" s="375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76" t="e">
        <f aca="false">VLOOKUP($D42,Curves!$A$2:$H$1700,8)*$B42</f>
        <v>#N/A</v>
      </c>
      <c r="K42" s="51" t="e">
        <f aca="false">($E42+$I42)*$J$5+$J$4</f>
        <v>#N/A</v>
      </c>
      <c r="L42" s="377" t="e">
        <f aca="false">VLOOKUP($D42,Curves!$N$2:$T$2600,2)*$B42</f>
        <v>#N/A</v>
      </c>
      <c r="M42" s="241" t="e">
        <f aca="false">VLOOKUP($D42,Curves!$N$2:$T$2600,3)*$B42</f>
        <v>#N/A</v>
      </c>
      <c r="N42" s="378" t="e">
        <f aca="false">IF($K42&lt;$L42,1,0)</f>
        <v>#N/A</v>
      </c>
      <c r="O42" s="379" t="e">
        <f aca="false">IF($K42&lt;$M42,1,0)</f>
        <v>#N/A</v>
      </c>
      <c r="P42" s="375" t="e">
        <f aca="false">($E42+J42)*$J$5+$J$4</f>
        <v>#N/A</v>
      </c>
      <c r="Q42" s="377" t="e">
        <f aca="false">VLOOKUP($D42,Curves!$N$2:$T$2600,4)*$B42</f>
        <v>#N/A</v>
      </c>
      <c r="R42" s="241" t="e">
        <f aca="false">VLOOKUP($D42,Curves!$N$2:$T$2600,5)*$B42</f>
        <v>#N/A</v>
      </c>
      <c r="S42" s="378" t="e">
        <f aca="false">IF($P42&lt;$Q42,1,0)</f>
        <v>#N/A</v>
      </c>
      <c r="T42" s="379" t="e">
        <f aca="false">IF($P42&lt;$R42,1,0)</f>
        <v>#N/A</v>
      </c>
      <c r="U42" s="380" t="e">
        <f aca="false">($E42+G42)*$J$5+$J$4</f>
        <v>#N/A</v>
      </c>
      <c r="V42" s="380" t="e">
        <f aca="false">($E42+H42)*$J$5+$J$4</f>
        <v>#N/A</v>
      </c>
      <c r="W42" s="380" t="e">
        <f aca="false">($E42+I42)*$J$5+$J$4</f>
        <v>#N/A</v>
      </c>
      <c r="X42" s="269" t="e">
        <f aca="false">VLOOKUP($D42,[5]CurveFetch!$D$8:$S$13000,16,0)*$B42</f>
        <v>#N/A</v>
      </c>
      <c r="Y42" s="241" t="e">
        <f aca="false">VLOOKUP($D42,Curves!$N$2:$T$2600,7)*$B42</f>
        <v>#N/A</v>
      </c>
      <c r="Z42" s="381" t="e">
        <f aca="false">IF($U42&lt;$X42,1,0)</f>
        <v>#N/A</v>
      </c>
      <c r="AA42" s="378" t="e">
        <f aca="false">IF($U42&lt;$Y42,1,0)</f>
        <v>#N/A</v>
      </c>
      <c r="AB42" s="378" t="e">
        <f aca="false">IF($V42&lt;$X42,1,0)</f>
        <v>#N/A</v>
      </c>
      <c r="AC42" s="378" t="e">
        <f aca="false">IF($V42&lt;$X42,1,0)</f>
        <v>#N/A</v>
      </c>
      <c r="AD42" s="378" t="e">
        <f aca="false">IF($W42&lt;$X42,1,0)</f>
        <v>#N/A</v>
      </c>
      <c r="AE42" s="379" t="e">
        <f aca="false">IF($W42&lt;$Y42,1,0)</f>
        <v>#N/A</v>
      </c>
      <c r="AF42" s="70" t="e">
        <f aca="false">$AF$7*$J$2*$J$5*$N42</f>
        <v>#N/A</v>
      </c>
      <c r="AG42" s="70" t="e">
        <f aca="false">$AF$7*$J$2*$J$5*$O42</f>
        <v>#N/A</v>
      </c>
      <c r="AH42" s="70" t="e">
        <f aca="false">$AH$7*$J$2*$J$5*$N42</f>
        <v>#N/A</v>
      </c>
      <c r="AI42" s="70" t="e">
        <f aca="false">$AH$7*$J$2*$J$5*$O42</f>
        <v>#N/A</v>
      </c>
      <c r="AJ42" s="70" t="e">
        <f aca="false">$AJ$7*$J$2*$J$5*$N42</f>
        <v>#N/A</v>
      </c>
      <c r="AK42" s="70" t="e">
        <f aca="false">$AJ$7*$J$2*$J$5*$O42</f>
        <v>#N/A</v>
      </c>
      <c r="AL42" s="70" t="e">
        <f aca="false">$AL$7*$J$2*$J$5*$N42</f>
        <v>#N/A</v>
      </c>
      <c r="AM42" s="70" t="e">
        <f aca="false">$AL$7*$J$3*$J$5*$O42</f>
        <v>#N/A</v>
      </c>
      <c r="AN42" s="70" t="e">
        <f aca="false">$AN$7*$J$2*$J$5*$N42</f>
        <v>#N/A</v>
      </c>
      <c r="AO42" s="70" t="e">
        <f aca="false">$AN$7*$J$3*$J$5*$O42</f>
        <v>#N/A</v>
      </c>
      <c r="AP42" s="70" t="e">
        <f aca="false">$AP$7*$J$2*$J$5*$N42</f>
        <v>#N/A</v>
      </c>
      <c r="AQ42" s="70" t="e">
        <f aca="false">$AN$7*$J$3*$J$5*$O42</f>
        <v>#N/A</v>
      </c>
      <c r="AR42" s="70" t="e">
        <f aca="false">$AR$7*$J$2*$J$5*$N42</f>
        <v>#N/A</v>
      </c>
      <c r="AS42" s="70" t="e">
        <f aca="false">$AR$7*$J$3*$J$5*$O42</f>
        <v>#N/A</v>
      </c>
      <c r="AV42" s="131" t="e">
        <f aca="false">SUM(AF42:AG42,AL42:AM42,AP42:AQ42)</f>
        <v>#N/A</v>
      </c>
      <c r="AW42" s="158" t="e">
        <f aca="false">SUM(AF42:AM42,AP42:AU42)</f>
        <v>#N/A</v>
      </c>
      <c r="AX42" s="131" t="e">
        <f aca="false">SUM(AF42:AU42)</f>
        <v>#N/A</v>
      </c>
      <c r="AY42" s="70" t="e">
        <f aca="false">$AY$7*$J$2*$J$5*$S42</f>
        <v>#N/A</v>
      </c>
      <c r="AZ42" s="70" t="e">
        <f aca="false">$AY$7*$J$3*$J$5*$T42</f>
        <v>#N/A</v>
      </c>
      <c r="BA42" s="70" t="e">
        <f aca="false">$BA$7*$J$2*$J$5*$S42</f>
        <v>#N/A</v>
      </c>
      <c r="BB42" s="70" t="e">
        <f aca="false">$BA$7*$J$3*$J$5*$T42</f>
        <v>#N/A</v>
      </c>
      <c r="BC42" s="70" t="e">
        <f aca="false">$BC$7*$J$2*$J$5*$S42</f>
        <v>#N/A</v>
      </c>
      <c r="BD42" s="70" t="e">
        <f aca="false">$BC$7*$J$3*$J$5*$T42</f>
        <v>#N/A</v>
      </c>
      <c r="BE42" s="70" t="e">
        <f aca="false">$BE$7*$J$2*$J$5*$S42</f>
        <v>#N/A</v>
      </c>
      <c r="BF42" s="70" t="e">
        <f aca="false">$BE$7*$J$3*$J$5*$T42</f>
        <v>#N/A</v>
      </c>
      <c r="BG42" s="70" t="e">
        <f aca="false">$BG$7*$J$2*$J$5*$S42</f>
        <v>#N/A</v>
      </c>
      <c r="BH42" s="70" t="e">
        <f aca="false">$BG$7*$J$3*$J$5*$T42</f>
        <v>#N/A</v>
      </c>
      <c r="BI42" s="70" t="e">
        <f aca="false">$BI$7*$J$2*$J$5*$S42</f>
        <v>#N/A</v>
      </c>
      <c r="BJ42" s="70" t="e">
        <f aca="false">$BI$7*$J$3*$J$5*$T42</f>
        <v>#N/A</v>
      </c>
      <c r="BK42" s="70" t="e">
        <f aca="false">$BK$7*$J$2*$J$5*$S42</f>
        <v>#N/A</v>
      </c>
      <c r="BL42" s="70" t="e">
        <f aca="false">$BK$7*$J$3*$J$5*$T42</f>
        <v>#N/A</v>
      </c>
      <c r="BM42" s="70" t="e">
        <f aca="false">$BM$7*$J$2*$J$5*$S42</f>
        <v>#N/A</v>
      </c>
      <c r="BN42" s="70" t="e">
        <f aca="false">$BM$7*$J$3*$J$5*$T42</f>
        <v>#N/A</v>
      </c>
      <c r="BO42" s="70" t="e">
        <f aca="false">$BO$7*$J$2*$J$5*$S42</f>
        <v>#N/A</v>
      </c>
      <c r="BP42" s="70" t="e">
        <f aca="false">$BO$7*$J$3*$J$5*$T42</f>
        <v>#N/A</v>
      </c>
      <c r="BQ42" s="70" t="e">
        <f aca="false">$BQ$7*$J$2*$J$5*$S42</f>
        <v>#N/A</v>
      </c>
      <c r="BR42" s="70" t="e">
        <f aca="false">$BQ$7*$J$3*$J$5*$T42</f>
        <v>#N/A</v>
      </c>
      <c r="BS42" s="70"/>
      <c r="BT42" s="70"/>
      <c r="BU42" s="70"/>
      <c r="BV42" s="70"/>
      <c r="BW42" s="382" t="e">
        <f aca="false">SUM(AY42:BF42,BI42:BL42)</f>
        <v>#N/A</v>
      </c>
      <c r="BX42" s="383" t="e">
        <f aca="false">SUM(AY42:BF42,BI42:BL42,BS42:BV42)</f>
        <v>#N/A</v>
      </c>
      <c r="BY42" s="25" t="e">
        <f aca="false">SUM(AY42:BV42)</f>
        <v>#N/A</v>
      </c>
      <c r="BZ42" s="70" t="e">
        <f aca="false">$BZ$7*$J$2*$J$5*$N42</f>
        <v>#N/A</v>
      </c>
      <c r="CA42" s="70" t="e">
        <f aca="false">$BZ$7*$J$3*$J$5*$O42</f>
        <v>#N/A</v>
      </c>
      <c r="CB42" s="70" t="e">
        <f aca="false">$CB$7*$J$2*$J$5*$N42</f>
        <v>#N/A</v>
      </c>
      <c r="CC42" s="70" t="e">
        <f aca="false">$CB$7*$J$3*$J$5*$O42</f>
        <v>#N/A</v>
      </c>
      <c r="CD42" s="70"/>
      <c r="CE42" s="70"/>
      <c r="CF42" s="131" t="e">
        <f aca="false">SUM(BZ42:CA42)</f>
        <v>#N/A</v>
      </c>
      <c r="CG42" s="383" t="e">
        <f aca="false">SUM(BZ42:CC42)</f>
        <v>#N/A</v>
      </c>
      <c r="CH42" s="131" t="e">
        <f aca="false">SUM(BZ42:CE42)</f>
        <v>#N/A</v>
      </c>
      <c r="CI42" s="70" t="e">
        <f aca="false">$CI$7*$J$2*$J$5*$AB42</f>
        <v>#N/A</v>
      </c>
      <c r="CJ42" s="70" t="e">
        <f aca="false">$CI$7*$J$3*$J$5*$AC42</f>
        <v>#N/A</v>
      </c>
      <c r="CK42" s="70" t="e">
        <f aca="false">$CK$7*$J$2*$J$5*$AB42</f>
        <v>#N/A</v>
      </c>
      <c r="CL42" s="70" t="e">
        <f aca="false">$CK$7*$J$3*$J$5*$AC42</f>
        <v>#N/A</v>
      </c>
      <c r="CM42" s="70" t="e">
        <f aca="false">$CM$7*$J$2*$J$5*$AB42</f>
        <v>#N/A</v>
      </c>
      <c r="CN42" s="70" t="e">
        <f aca="false">$CM$7*$J$3*$J$5*$AC42</f>
        <v>#N/A</v>
      </c>
      <c r="CO42" s="70" t="e">
        <f aca="false">$CO$7*$J$2*$J$5*$AB42</f>
        <v>#N/A</v>
      </c>
      <c r="CP42" s="70" t="e">
        <f aca="false">$CO$7*$J$3*$J$5*$AC42</f>
        <v>#N/A</v>
      </c>
      <c r="CQ42" s="70" t="e">
        <f aca="false">$CQ$7*$J$2*$J$5*$AB42</f>
        <v>#N/A</v>
      </c>
      <c r="CR42" s="70" t="e">
        <f aca="false">$CQ$7*$J$3*$J$5*$AC42</f>
        <v>#N/A</v>
      </c>
      <c r="CS42" s="70" t="e">
        <f aca="false">$CS$7*$J$2*$J$5*$AB42</f>
        <v>#N/A</v>
      </c>
      <c r="CT42" s="70" t="e">
        <f aca="false">$CS$7*$J$3*$J$5*$AC42</f>
        <v>#N/A</v>
      </c>
      <c r="CU42" s="70" t="e">
        <f aca="false">$CU$7*$J$2*$J$5*$AB42</f>
        <v>#N/A</v>
      </c>
      <c r="CV42" s="70" t="e">
        <f aca="false">$CU$7*$J$3*$J$5*$AC42</f>
        <v>#N/A</v>
      </c>
      <c r="CW42" s="70" t="e">
        <f aca="false">$CW$7*$J$2*$J$5*$AB42</f>
        <v>#N/A</v>
      </c>
      <c r="CX42" s="70" t="e">
        <f aca="false">$CW$7*$J$3*$J$5*$AC42</f>
        <v>#N/A</v>
      </c>
      <c r="CY42" s="70" t="e">
        <f aca="false">$CY$7*$J$2*$J$5*$AB42</f>
        <v>#N/A</v>
      </c>
      <c r="CZ42" s="70" t="e">
        <f aca="false">$CY$7*$J$3*$J$5*$AC42</f>
        <v>#N/A</v>
      </c>
      <c r="DA42" s="70" t="e">
        <f aca="false">$DA$7*$J$2*$J$5*$AB42</f>
        <v>#N/A</v>
      </c>
      <c r="DB42" s="70" t="e">
        <f aca="false">$DA$7*$J$3*$J$5*$AC42</f>
        <v>#N/A</v>
      </c>
      <c r="DC42" s="70"/>
      <c r="DD42" s="70"/>
      <c r="DE42" s="70" t="e">
        <f aca="false">$DF$7*$J$2*$J$5*$AB42</f>
        <v>#N/A</v>
      </c>
      <c r="DF42" s="70" t="e">
        <f aca="false">$DF$7*$J$3*$J$5*$AC42</f>
        <v>#N/A</v>
      </c>
      <c r="DG42" s="70" t="e">
        <f aca="false">$DG$7*$J$2*$J$5*$AB42</f>
        <v>#N/A</v>
      </c>
      <c r="DH42" s="70" t="e">
        <f aca="false">$DG$7*$J$3*$J$5*$AC42</f>
        <v>#N/A</v>
      </c>
      <c r="DI42" s="70" t="e">
        <f aca="false">$DI$7*$J$2*$J$5*$AB42</f>
        <v>#N/A</v>
      </c>
      <c r="DJ42" s="70" t="e">
        <f aca="false">$DI$7*$J$3*$J$5*$AC42</f>
        <v>#N/A</v>
      </c>
      <c r="DK42" s="70" t="e">
        <f aca="false">$DK$7*$J$2*$J$5*$AB42</f>
        <v>#N/A</v>
      </c>
      <c r="DL42" s="70" t="e">
        <f aca="false">$DK$7*$J$3*$J$5*$AC42</f>
        <v>#N/A</v>
      </c>
      <c r="DM42" s="70" t="e">
        <f aca="false">$DM$7*$J$2*$J$5*$AB42</f>
        <v>#N/A</v>
      </c>
      <c r="DN42" s="70" t="e">
        <f aca="false">$DM$7*$J$3*$J$5*$AC42</f>
        <v>#N/A</v>
      </c>
      <c r="DO42" s="70"/>
      <c r="DP42" s="70"/>
      <c r="DQ42" s="70"/>
      <c r="DR42" s="70"/>
      <c r="DS42" s="131" t="e">
        <f aca="false">SUM(CI42:CR42,CW42:CX42,DG42:DH42)</f>
        <v>#N/A</v>
      </c>
      <c r="DT42" s="25" t="e">
        <f aca="false">SUM(CI42:CZ42,DC42:DL42)</f>
        <v>#N/A</v>
      </c>
      <c r="DU42" s="131" t="e">
        <f aca="false">SUM(CI42:DR42)</f>
        <v>#N/A</v>
      </c>
      <c r="DZ42" s="70" t="e">
        <f aca="false">$DZ$7*$J$2*$J$5*$AB42</f>
        <v>#N/A</v>
      </c>
      <c r="EA42" s="70" t="e">
        <f aca="false">$DZ$7*$J$3*$J$5*$AC42</f>
        <v>#N/A</v>
      </c>
      <c r="EB42" s="70" t="e">
        <f aca="false">$EB$7*$J$2*$J$5*$AB42</f>
        <v>#N/A</v>
      </c>
      <c r="EC42" s="70" t="e">
        <f aca="false">$EB$7*$J$3*$J$5*$AC42</f>
        <v>#N/A</v>
      </c>
      <c r="ED42" s="70" t="e">
        <f aca="false">$ED$7*$J$2*$J$5*$AB42</f>
        <v>#N/A</v>
      </c>
      <c r="EE42" s="70" t="e">
        <f aca="false">$ED$7*$J$3*$J$5*$AC42</f>
        <v>#N/A</v>
      </c>
      <c r="EH42" s="70" t="e">
        <f aca="false">$EH$7*$J$2*$J$5*$AB42</f>
        <v>#N/A</v>
      </c>
      <c r="EI42" s="70" t="e">
        <f aca="false">$EH$7*$J$3*$J$5*$AC42</f>
        <v>#N/A</v>
      </c>
      <c r="EN42" s="131" t="e">
        <f aca="false">SUM(EB42:EC42)</f>
        <v>#N/A</v>
      </c>
      <c r="EO42" s="25" t="e">
        <f aca="false">SUM(EB42:EE42,EJ42:EM42)</f>
        <v>#N/A</v>
      </c>
      <c r="EP42" s="25" t="e">
        <f aca="false">SUM(DZ42:EM42)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3" t="e">
        <f aca="false">(1+($A43/2))^(-2*($D43-$A$1)/365.25)</f>
        <v>#N/A</v>
      </c>
      <c r="C43" s="83" t="n">
        <f aca="false">D44-D43</f>
        <v>31</v>
      </c>
      <c r="D43" s="374" t="n">
        <v>37956</v>
      </c>
      <c r="E43" s="375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76" t="e">
        <f aca="false">VLOOKUP($D43,Curves!$A$2:$H$1700,8)*$B43</f>
        <v>#N/A</v>
      </c>
      <c r="K43" s="51" t="e">
        <f aca="false">($E43+$I43)*$J$5+$J$4</f>
        <v>#N/A</v>
      </c>
      <c r="L43" s="377" t="e">
        <f aca="false">VLOOKUP($D43,Curves!$N$2:$T$2600,2)*$B43</f>
        <v>#N/A</v>
      </c>
      <c r="M43" s="241" t="e">
        <f aca="false">VLOOKUP($D43,Curves!$N$2:$T$2600,3)*$B43</f>
        <v>#N/A</v>
      </c>
      <c r="N43" s="378" t="e">
        <f aca="false">IF($K43&lt;$L43,1,0)</f>
        <v>#N/A</v>
      </c>
      <c r="O43" s="379" t="e">
        <f aca="false">IF($K43&lt;$M43,1,0)</f>
        <v>#N/A</v>
      </c>
      <c r="P43" s="375" t="e">
        <f aca="false">($E43+J43)*$J$5+$J$4</f>
        <v>#N/A</v>
      </c>
      <c r="Q43" s="377" t="e">
        <f aca="false">VLOOKUP($D43,Curves!$N$2:$T$2600,4)*$B43</f>
        <v>#N/A</v>
      </c>
      <c r="R43" s="241" t="e">
        <f aca="false">VLOOKUP($D43,Curves!$N$2:$T$2600,5)*$B43</f>
        <v>#N/A</v>
      </c>
      <c r="S43" s="378" t="e">
        <f aca="false">IF($P43&lt;$Q43,1,0)</f>
        <v>#N/A</v>
      </c>
      <c r="T43" s="379" t="e">
        <f aca="false">IF($P43&lt;$R43,1,0)</f>
        <v>#N/A</v>
      </c>
      <c r="U43" s="380" t="e">
        <f aca="false">($E43+G43)*$J$5+$J$4</f>
        <v>#N/A</v>
      </c>
      <c r="V43" s="380" t="e">
        <f aca="false">($E43+H43)*$J$5+$J$4</f>
        <v>#N/A</v>
      </c>
      <c r="W43" s="380" t="e">
        <f aca="false">($E43+I43)*$J$5+$J$4</f>
        <v>#N/A</v>
      </c>
      <c r="X43" s="269" t="e">
        <f aca="false">VLOOKUP($D43,[5]CurveFetch!$D$8:$S$13000,16,0)*$B43</f>
        <v>#N/A</v>
      </c>
      <c r="Y43" s="241" t="e">
        <f aca="false">VLOOKUP($D43,Curves!$N$2:$T$2600,7)*$B43</f>
        <v>#N/A</v>
      </c>
      <c r="Z43" s="381" t="e">
        <f aca="false">IF($U43&lt;$X43,1,0)</f>
        <v>#N/A</v>
      </c>
      <c r="AA43" s="378" t="e">
        <f aca="false">IF($U43&lt;$Y43,1,0)</f>
        <v>#N/A</v>
      </c>
      <c r="AB43" s="378" t="e">
        <f aca="false">IF($V43&lt;$X43,1,0)</f>
        <v>#N/A</v>
      </c>
      <c r="AC43" s="378" t="e">
        <f aca="false">IF($V43&lt;$X43,1,0)</f>
        <v>#N/A</v>
      </c>
      <c r="AD43" s="378" t="e">
        <f aca="false">IF($W43&lt;$X43,1,0)</f>
        <v>#N/A</v>
      </c>
      <c r="AE43" s="379" t="e">
        <f aca="false">IF($W43&lt;$Y43,1,0)</f>
        <v>#N/A</v>
      </c>
      <c r="AF43" s="70" t="e">
        <f aca="false">$AF$7*$J$2*$J$5*$N43</f>
        <v>#N/A</v>
      </c>
      <c r="AG43" s="70" t="e">
        <f aca="false">$AF$7*$J$2*$J$5*$O43</f>
        <v>#N/A</v>
      </c>
      <c r="AH43" s="70" t="e">
        <f aca="false">$AH$7*$J$2*$J$5*$N43</f>
        <v>#N/A</v>
      </c>
      <c r="AI43" s="70" t="e">
        <f aca="false">$AH$7*$J$2*$J$5*$O43</f>
        <v>#N/A</v>
      </c>
      <c r="AJ43" s="70" t="e">
        <f aca="false">$AJ$7*$J$2*$J$5*$N43</f>
        <v>#N/A</v>
      </c>
      <c r="AK43" s="70" t="e">
        <f aca="false">$AJ$7*$J$2*$J$5*$O43</f>
        <v>#N/A</v>
      </c>
      <c r="AL43" s="70" t="e">
        <f aca="false">$AL$7*$J$2*$J$5*$N43</f>
        <v>#N/A</v>
      </c>
      <c r="AM43" s="70" t="e">
        <f aca="false">$AL$7*$J$3*$J$5*$O43</f>
        <v>#N/A</v>
      </c>
      <c r="AN43" s="70" t="e">
        <f aca="false">$AN$7*$J$2*$J$5*$N43</f>
        <v>#N/A</v>
      </c>
      <c r="AO43" s="70" t="e">
        <f aca="false">$AN$7*$J$3*$J$5*$O43</f>
        <v>#N/A</v>
      </c>
      <c r="AP43" s="70" t="e">
        <f aca="false">$AP$7*$J$2*$J$5*$N43</f>
        <v>#N/A</v>
      </c>
      <c r="AQ43" s="70" t="e">
        <f aca="false">$AN$7*$J$3*$J$5*$O43</f>
        <v>#N/A</v>
      </c>
      <c r="AR43" s="70" t="e">
        <f aca="false">$AR$7*$J$2*$J$5*$N43</f>
        <v>#N/A</v>
      </c>
      <c r="AS43" s="70" t="e">
        <f aca="false">$AR$7*$J$3*$J$5*$O43</f>
        <v>#N/A</v>
      </c>
      <c r="AV43" s="131" t="e">
        <f aca="false">SUM(AF43:AG43,AL43:AM43,AP43:AQ43)</f>
        <v>#N/A</v>
      </c>
      <c r="AW43" s="158" t="e">
        <f aca="false">SUM(AF43:AM43,AP43:AU43)</f>
        <v>#N/A</v>
      </c>
      <c r="AX43" s="131" t="e">
        <f aca="false">SUM(AF43:AU43)</f>
        <v>#N/A</v>
      </c>
      <c r="AY43" s="70" t="e">
        <f aca="false">$AY$7*$J$2*$J$5*$S43</f>
        <v>#N/A</v>
      </c>
      <c r="AZ43" s="70" t="e">
        <f aca="false">$AY$7*$J$3*$J$5*$T43</f>
        <v>#N/A</v>
      </c>
      <c r="BA43" s="70" t="e">
        <f aca="false">$BA$7*$J$2*$J$5*$S43</f>
        <v>#N/A</v>
      </c>
      <c r="BB43" s="70" t="e">
        <f aca="false">$BA$7*$J$3*$J$5*$T43</f>
        <v>#N/A</v>
      </c>
      <c r="BC43" s="70" t="e">
        <f aca="false">$BC$7*$J$2*$J$5*$S43</f>
        <v>#N/A</v>
      </c>
      <c r="BD43" s="70" t="e">
        <f aca="false">$BC$7*$J$3*$J$5*$T43</f>
        <v>#N/A</v>
      </c>
      <c r="BE43" s="70" t="e">
        <f aca="false">$BE$7*$J$2*$J$5*$S43</f>
        <v>#N/A</v>
      </c>
      <c r="BF43" s="70" t="e">
        <f aca="false">$BE$7*$J$3*$J$5*$T43</f>
        <v>#N/A</v>
      </c>
      <c r="BG43" s="70" t="e">
        <f aca="false">$BG$7*$J$2*$J$5*$S43</f>
        <v>#N/A</v>
      </c>
      <c r="BH43" s="70" t="e">
        <f aca="false">$BG$7*$J$3*$J$5*$T43</f>
        <v>#N/A</v>
      </c>
      <c r="BI43" s="70" t="e">
        <f aca="false">$BI$7*$J$2*$J$5*$S43</f>
        <v>#N/A</v>
      </c>
      <c r="BJ43" s="70" t="e">
        <f aca="false">$BI$7*$J$3*$J$5*$T43</f>
        <v>#N/A</v>
      </c>
      <c r="BK43" s="70" t="e">
        <f aca="false">$BK$7*$J$2*$J$5*$S43</f>
        <v>#N/A</v>
      </c>
      <c r="BL43" s="70" t="e">
        <f aca="false">$BK$7*$J$3*$J$5*$T43</f>
        <v>#N/A</v>
      </c>
      <c r="BM43" s="70" t="e">
        <f aca="false">$BM$7*$J$2*$J$5*$S43</f>
        <v>#N/A</v>
      </c>
      <c r="BN43" s="70" t="e">
        <f aca="false">$BM$7*$J$3*$J$5*$T43</f>
        <v>#N/A</v>
      </c>
      <c r="BO43" s="70" t="e">
        <f aca="false">$BO$7*$J$2*$J$5*$S43</f>
        <v>#N/A</v>
      </c>
      <c r="BP43" s="70" t="e">
        <f aca="false">$BO$7*$J$3*$J$5*$T43</f>
        <v>#N/A</v>
      </c>
      <c r="BQ43" s="70" t="e">
        <f aca="false">$BQ$7*$J$2*$J$5*$S43</f>
        <v>#N/A</v>
      </c>
      <c r="BR43" s="70" t="e">
        <f aca="false">$BQ$7*$J$3*$J$5*$T43</f>
        <v>#N/A</v>
      </c>
      <c r="BS43" s="70"/>
      <c r="BT43" s="70"/>
      <c r="BU43" s="70"/>
      <c r="BV43" s="70"/>
      <c r="BW43" s="382" t="e">
        <f aca="false">SUM(AY43:BF43,BI43:BL43)</f>
        <v>#N/A</v>
      </c>
      <c r="BX43" s="383" t="e">
        <f aca="false">SUM(AY43:BF43,BI43:BL43,BS43:BV43)</f>
        <v>#N/A</v>
      </c>
      <c r="BY43" s="25" t="e">
        <f aca="false">SUM(AY43:BV43)</f>
        <v>#N/A</v>
      </c>
      <c r="BZ43" s="70" t="e">
        <f aca="false">$BZ$7*$J$2*$J$5*$N43</f>
        <v>#N/A</v>
      </c>
      <c r="CA43" s="70" t="e">
        <f aca="false">$BZ$7*$J$3*$J$5*$O43</f>
        <v>#N/A</v>
      </c>
      <c r="CB43" s="70" t="e">
        <f aca="false">$CB$7*$J$2*$J$5*$N43</f>
        <v>#N/A</v>
      </c>
      <c r="CC43" s="70" t="e">
        <f aca="false">$CB$7*$J$3*$J$5*$O43</f>
        <v>#N/A</v>
      </c>
      <c r="CD43" s="70" t="e">
        <f aca="false">$CD$7*$J$2*$J$5*$N43</f>
        <v>#N/A</v>
      </c>
      <c r="CE43" s="70" t="e">
        <f aca="false">$CD$7*$J$3*$J$5*$O43</f>
        <v>#N/A</v>
      </c>
      <c r="CF43" s="131" t="e">
        <f aca="false">SUM(BZ43:CA43)</f>
        <v>#N/A</v>
      </c>
      <c r="CG43" s="383" t="e">
        <f aca="false">SUM(BZ43:CC43)</f>
        <v>#N/A</v>
      </c>
      <c r="CH43" s="131" t="e">
        <f aca="false">SUM(BZ43:CE43)</f>
        <v>#N/A</v>
      </c>
      <c r="CI43" s="70" t="e">
        <f aca="false">$CI$7*$J$2*$J$5*$AB43</f>
        <v>#N/A</v>
      </c>
      <c r="CJ43" s="70" t="e">
        <f aca="false">$CI$7*$J$3*$J$5*$AC43</f>
        <v>#N/A</v>
      </c>
      <c r="CK43" s="70" t="e">
        <f aca="false">$CK$7*$J$2*$J$5*$AB43</f>
        <v>#N/A</v>
      </c>
      <c r="CL43" s="70" t="e">
        <f aca="false">$CK$7*$J$3*$J$5*$AC43</f>
        <v>#N/A</v>
      </c>
      <c r="CM43" s="70" t="e">
        <f aca="false">$CM$7*$J$2*$J$5*$AB43</f>
        <v>#N/A</v>
      </c>
      <c r="CN43" s="70" t="e">
        <f aca="false">$CM$7*$J$3*$J$5*$AC43</f>
        <v>#N/A</v>
      </c>
      <c r="CO43" s="70" t="e">
        <f aca="false">$CO$7*$J$2*$J$5*$AB43</f>
        <v>#N/A</v>
      </c>
      <c r="CP43" s="70" t="e">
        <f aca="false">$CO$7*$J$3*$J$5*$AC43</f>
        <v>#N/A</v>
      </c>
      <c r="CQ43" s="70" t="e">
        <f aca="false">$CQ$7*$J$2*$J$5*$AB43</f>
        <v>#N/A</v>
      </c>
      <c r="CR43" s="70" t="e">
        <f aca="false">$CQ$7*$J$3*$J$5*$AC43</f>
        <v>#N/A</v>
      </c>
      <c r="CS43" s="70" t="e">
        <f aca="false">$CS$7*$J$2*$J$5*$AB43</f>
        <v>#N/A</v>
      </c>
      <c r="CT43" s="70" t="e">
        <f aca="false">$CS$7*$J$3*$J$5*$AC43</f>
        <v>#N/A</v>
      </c>
      <c r="CU43" s="70" t="e">
        <f aca="false">$CU$7*$J$2*$J$5*$AB43</f>
        <v>#N/A</v>
      </c>
      <c r="CV43" s="70" t="e">
        <f aca="false">$CU$7*$J$3*$J$5*$AC43</f>
        <v>#N/A</v>
      </c>
      <c r="CW43" s="70" t="e">
        <f aca="false">$CW$7*$J$2*$J$5*$AB43</f>
        <v>#N/A</v>
      </c>
      <c r="CX43" s="70" t="e">
        <f aca="false">$CW$7*$J$3*$J$5*$AC43</f>
        <v>#N/A</v>
      </c>
      <c r="CY43" s="70" t="e">
        <f aca="false">$CY$7*$J$2*$J$5*$AB43</f>
        <v>#N/A</v>
      </c>
      <c r="CZ43" s="70" t="e">
        <f aca="false">$CY$7*$J$3*$J$5*$AC43</f>
        <v>#N/A</v>
      </c>
      <c r="DA43" s="70" t="e">
        <f aca="false">$DA$7*$J$2*$J$5*$AB43</f>
        <v>#N/A</v>
      </c>
      <c r="DB43" s="70" t="e">
        <f aca="false">$DA$7*$J$3*$J$5*$AC43</f>
        <v>#N/A</v>
      </c>
      <c r="DC43" s="70"/>
      <c r="DD43" s="70"/>
      <c r="DE43" s="70" t="e">
        <f aca="false">$DF$7*$J$2*$J$5*$AB43</f>
        <v>#N/A</v>
      </c>
      <c r="DF43" s="70" t="e">
        <f aca="false">$DF$7*$J$3*$J$5*$AC43</f>
        <v>#N/A</v>
      </c>
      <c r="DG43" s="70" t="e">
        <f aca="false">$DG$7*$J$2*$J$5*$AB43</f>
        <v>#N/A</v>
      </c>
      <c r="DH43" s="70" t="e">
        <f aca="false">$DG$7*$J$3*$J$5*$AC43</f>
        <v>#N/A</v>
      </c>
      <c r="DI43" s="70" t="e">
        <f aca="false">$DI$7*$J$2*$J$5*$AB43</f>
        <v>#N/A</v>
      </c>
      <c r="DJ43" s="70" t="e">
        <f aca="false">$DI$7*$J$3*$J$5*$AC43</f>
        <v>#N/A</v>
      </c>
      <c r="DK43" s="70" t="e">
        <f aca="false">$DK$7*$J$2*$J$5*$AB43</f>
        <v>#N/A</v>
      </c>
      <c r="DL43" s="70" t="e">
        <f aca="false">$DK$7*$J$3*$J$5*$AC43</f>
        <v>#N/A</v>
      </c>
      <c r="DM43" s="70" t="e">
        <f aca="false">$DM$7*$J$2*$J$5*$AB43</f>
        <v>#N/A</v>
      </c>
      <c r="DN43" s="70" t="e">
        <f aca="false">$DM$7*$J$3*$J$5*$AC43</f>
        <v>#N/A</v>
      </c>
      <c r="DO43" s="70" t="e">
        <f aca="false">$DO$7*$J$2*$J$5*$AB43</f>
        <v>#N/A</v>
      </c>
      <c r="DP43" s="70" t="e">
        <f aca="false">$DO$7*$J$3*$J$5*$AC43</f>
        <v>#N/A</v>
      </c>
      <c r="DQ43" s="70"/>
      <c r="DR43" s="70"/>
      <c r="DS43" s="131" t="e">
        <f aca="false">SUM(CI43:CR43,CW43:CX43,DG43:DH43)</f>
        <v>#N/A</v>
      </c>
      <c r="DT43" s="25" t="e">
        <f aca="false">SUM(CI43:CZ43,DC43:DL43)</f>
        <v>#N/A</v>
      </c>
      <c r="DU43" s="131" t="e">
        <f aca="false">SUM(CI43:DR43)</f>
        <v>#N/A</v>
      </c>
      <c r="DZ43" s="70" t="e">
        <f aca="false">$DZ$7*$J$2*$J$5*$AB43</f>
        <v>#N/A</v>
      </c>
      <c r="EA43" s="70" t="e">
        <f aca="false">$DZ$7*$J$3*$J$5*$AC43</f>
        <v>#N/A</v>
      </c>
      <c r="EB43" s="70" t="e">
        <f aca="false">$EB$7*$J$2*$J$5*$AB43</f>
        <v>#N/A</v>
      </c>
      <c r="EC43" s="70" t="e">
        <f aca="false">$EB$7*$J$3*$J$5*$AC43</f>
        <v>#N/A</v>
      </c>
      <c r="ED43" s="70" t="e">
        <f aca="false">$ED$7*$J$2*$J$5*$AB43</f>
        <v>#N/A</v>
      </c>
      <c r="EE43" s="70" t="e">
        <f aca="false">$ED$7*$J$3*$J$5*$AC43</f>
        <v>#N/A</v>
      </c>
      <c r="EH43" s="70" t="e">
        <f aca="false">$EH$7*$J$2*$J$5*$AB43</f>
        <v>#N/A</v>
      </c>
      <c r="EI43" s="70" t="e">
        <f aca="false">$EH$7*$J$3*$J$5*$AC43</f>
        <v>#N/A</v>
      </c>
      <c r="EJ43" s="70" t="e">
        <f aca="false">$EJ$7*$J$2*$J$5*$AB43</f>
        <v>#N/A</v>
      </c>
      <c r="EK43" s="70" t="e">
        <f aca="false">$EJ$7*$J$3*$J$5*$AC43</f>
        <v>#N/A</v>
      </c>
      <c r="EN43" s="131" t="e">
        <f aca="false">SUM(EB43:EC43)</f>
        <v>#N/A</v>
      </c>
      <c r="EO43" s="25" t="e">
        <f aca="false">SUM(EB43:EE43,EJ43:EM43)</f>
        <v>#N/A</v>
      </c>
      <c r="EP43" s="25" t="e">
        <f aca="false">SUM(DZ43:EM43)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3" t="e">
        <f aca="false">(1+($A44/2))^(-2*($D44-$A$1)/365.25)</f>
        <v>#N/A</v>
      </c>
      <c r="C44" s="83" t="n">
        <f aca="false">D45-D44</f>
        <v>31</v>
      </c>
      <c r="D44" s="374" t="n">
        <v>37987</v>
      </c>
      <c r="E44" s="375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76" t="e">
        <f aca="false">VLOOKUP($D44,Curves!$A$2:$H$1700,8)*$B44</f>
        <v>#N/A</v>
      </c>
      <c r="K44" s="51" t="e">
        <f aca="false">($E44+$I44)*$J$5+$J$4</f>
        <v>#N/A</v>
      </c>
      <c r="L44" s="377" t="e">
        <f aca="false">VLOOKUP($D44,Curves!$N$2:$T$2600,2)*$B44</f>
        <v>#N/A</v>
      </c>
      <c r="M44" s="241" t="e">
        <f aca="false">VLOOKUP($D44,Curves!$N$2:$T$2600,3)*$B44</f>
        <v>#N/A</v>
      </c>
      <c r="N44" s="378" t="e">
        <f aca="false">IF($K44&lt;$L44,1,0)</f>
        <v>#N/A</v>
      </c>
      <c r="O44" s="379" t="e">
        <f aca="false">IF($K44&lt;$M44,1,0)</f>
        <v>#N/A</v>
      </c>
      <c r="P44" s="375" t="e">
        <f aca="false">($E44+J44)*$J$5+$J$4</f>
        <v>#N/A</v>
      </c>
      <c r="Q44" s="377" t="e">
        <f aca="false">VLOOKUP($D44,Curves!$N$2:$T$2600,4)*$B44</f>
        <v>#N/A</v>
      </c>
      <c r="R44" s="241" t="e">
        <f aca="false">VLOOKUP($D44,Curves!$N$2:$T$2600,5)*$B44</f>
        <v>#N/A</v>
      </c>
      <c r="S44" s="378" t="e">
        <f aca="false">IF($P44&lt;$Q44,1,0)</f>
        <v>#N/A</v>
      </c>
      <c r="T44" s="379" t="e">
        <f aca="false">IF($P44&lt;$R44,1,0)</f>
        <v>#N/A</v>
      </c>
      <c r="U44" s="380" t="e">
        <f aca="false">($E44+G44)*$J$5+$J$4</f>
        <v>#N/A</v>
      </c>
      <c r="V44" s="380" t="e">
        <f aca="false">($E44+H44)*$J$5+$J$4</f>
        <v>#N/A</v>
      </c>
      <c r="W44" s="380" t="e">
        <f aca="false">($E44+I44)*$J$5+$J$4</f>
        <v>#N/A</v>
      </c>
      <c r="X44" s="269" t="e">
        <f aca="false">VLOOKUP($D44,[5]CurveFetch!$D$8:$S$13000,16,0)*$B44</f>
        <v>#N/A</v>
      </c>
      <c r="Y44" s="241" t="e">
        <f aca="false">VLOOKUP($D44,Curves!$N$2:$T$2600,7)*$B44</f>
        <v>#N/A</v>
      </c>
      <c r="Z44" s="381" t="e">
        <f aca="false">IF($U44&lt;$X44,1,0)</f>
        <v>#N/A</v>
      </c>
      <c r="AA44" s="378" t="e">
        <f aca="false">IF($U44&lt;$Y44,1,0)</f>
        <v>#N/A</v>
      </c>
      <c r="AB44" s="378" t="e">
        <f aca="false">IF($V44&lt;$X44,1,0)</f>
        <v>#N/A</v>
      </c>
      <c r="AC44" s="378" t="e">
        <f aca="false">IF($V44&lt;$X44,1,0)</f>
        <v>#N/A</v>
      </c>
      <c r="AD44" s="378" t="e">
        <f aca="false">IF($W44&lt;$X44,1,0)</f>
        <v>#N/A</v>
      </c>
      <c r="AE44" s="379" t="e">
        <f aca="false">IF($W44&lt;$Y44,1,0)</f>
        <v>#N/A</v>
      </c>
      <c r="AF44" s="70" t="e">
        <f aca="false">$AF$7*$J$2*$J$5*$N44</f>
        <v>#N/A</v>
      </c>
      <c r="AG44" s="70" t="e">
        <f aca="false">$AF$7*$J$2*$J$5*$O44</f>
        <v>#N/A</v>
      </c>
      <c r="AH44" s="70" t="e">
        <f aca="false">$AH$7*$J$2*$J$5*$N44</f>
        <v>#N/A</v>
      </c>
      <c r="AI44" s="70" t="e">
        <f aca="false">$AH$7*$J$2*$J$5*$O44</f>
        <v>#N/A</v>
      </c>
      <c r="AJ44" s="70" t="e">
        <f aca="false">$AJ$7*$J$2*$J$5*$N44</f>
        <v>#N/A</v>
      </c>
      <c r="AK44" s="70" t="e">
        <f aca="false">$AJ$7*$J$2*$J$5*$O44</f>
        <v>#N/A</v>
      </c>
      <c r="AL44" s="70" t="e">
        <f aca="false">$AL$7*$J$2*$J$5*$N44</f>
        <v>#N/A</v>
      </c>
      <c r="AM44" s="70" t="e">
        <f aca="false">$AL$7*$J$3*$J$5*$O44</f>
        <v>#N/A</v>
      </c>
      <c r="AN44" s="70" t="e">
        <f aca="false">$AN$7*$J$2*$J$5*$N44</f>
        <v>#N/A</v>
      </c>
      <c r="AO44" s="70" t="e">
        <f aca="false">$AN$7*$J$3*$J$5*$O44</f>
        <v>#N/A</v>
      </c>
      <c r="AP44" s="70" t="e">
        <f aca="false">$AP$7*$J$2*$J$5*$N44</f>
        <v>#N/A</v>
      </c>
      <c r="AQ44" s="70" t="e">
        <f aca="false">$AN$7*$J$3*$J$5*$O44</f>
        <v>#N/A</v>
      </c>
      <c r="AR44" s="70" t="e">
        <f aca="false">$AR$7*$J$2*$J$5*$N44</f>
        <v>#N/A</v>
      </c>
      <c r="AS44" s="70" t="e">
        <f aca="false">$AR$7*$J$3*$J$5*$O44</f>
        <v>#N/A</v>
      </c>
      <c r="AT44" s="70" t="e">
        <f aca="false">$AT$7*$J$2*$J$5*$N44</f>
        <v>#N/A</v>
      </c>
      <c r="AU44" s="70" t="e">
        <f aca="false">$AT$7*$J$3*$J$5*$O44</f>
        <v>#N/A</v>
      </c>
      <c r="AV44" s="131" t="e">
        <f aca="false">SUM(AF44:AG44,AL44:AM44,AP44:AQ44)</f>
        <v>#N/A</v>
      </c>
      <c r="AW44" s="158" t="e">
        <f aca="false">SUM(AF44:AM44,AP44:AU44)</f>
        <v>#N/A</v>
      </c>
      <c r="AX44" s="131" t="e">
        <f aca="false">SUM(AF44:AU44)</f>
        <v>#N/A</v>
      </c>
      <c r="AY44" s="70" t="e">
        <f aca="false">$AY$7*$J$2*$J$5*$S44</f>
        <v>#N/A</v>
      </c>
      <c r="AZ44" s="70" t="e">
        <f aca="false">$AY$7*$J$3*$J$5*$T44</f>
        <v>#N/A</v>
      </c>
      <c r="BA44" s="70" t="e">
        <f aca="false">$BA$7*$J$2*$J$5*$S44</f>
        <v>#N/A</v>
      </c>
      <c r="BB44" s="70" t="e">
        <f aca="false">$BA$7*$J$3*$J$5*$T44</f>
        <v>#N/A</v>
      </c>
      <c r="BC44" s="70" t="e">
        <f aca="false">$BC$7*$J$2*$J$5*$S44</f>
        <v>#N/A</v>
      </c>
      <c r="BD44" s="70" t="e">
        <f aca="false">$BC$7*$J$3*$J$5*$T44</f>
        <v>#N/A</v>
      </c>
      <c r="BE44" s="70" t="e">
        <f aca="false">$BE$7*$J$2*$J$5*$S44</f>
        <v>#N/A</v>
      </c>
      <c r="BF44" s="70" t="e">
        <f aca="false">$BE$7*$J$3*$J$5*$T44</f>
        <v>#N/A</v>
      </c>
      <c r="BG44" s="70" t="e">
        <f aca="false">$BG$7*$J$2*$J$5*$S44</f>
        <v>#N/A</v>
      </c>
      <c r="BH44" s="70" t="e">
        <f aca="false">$BG$7*$J$3*$J$5*$T44</f>
        <v>#N/A</v>
      </c>
      <c r="BI44" s="70" t="e">
        <f aca="false">$BI$7*$J$2*$J$5*$S44</f>
        <v>#N/A</v>
      </c>
      <c r="BJ44" s="70" t="e">
        <f aca="false">$BI$7*$J$3*$J$5*$T44</f>
        <v>#N/A</v>
      </c>
      <c r="BK44" s="70" t="e">
        <f aca="false">$BK$7*$J$2*$J$5*$S44</f>
        <v>#N/A</v>
      </c>
      <c r="BL44" s="70" t="e">
        <f aca="false">$BK$7*$J$3*$J$5*$T44</f>
        <v>#N/A</v>
      </c>
      <c r="BM44" s="70" t="e">
        <f aca="false">$BM$7*$J$2*$J$5*$S44</f>
        <v>#N/A</v>
      </c>
      <c r="BN44" s="70" t="e">
        <f aca="false">$BM$7*$J$3*$J$5*$T44</f>
        <v>#N/A</v>
      </c>
      <c r="BO44" s="70" t="e">
        <f aca="false">$BO$7*$J$2*$J$5*$S44</f>
        <v>#N/A</v>
      </c>
      <c r="BP44" s="70" t="e">
        <f aca="false">$BO$7*$J$3*$J$5*$T44</f>
        <v>#N/A</v>
      </c>
      <c r="BQ44" s="70" t="e">
        <f aca="false">$BQ$7*$J$2*$J$5*$S44</f>
        <v>#N/A</v>
      </c>
      <c r="BR44" s="70" t="e">
        <f aca="false">$BQ$7*$J$3*$J$5*$T44</f>
        <v>#N/A</v>
      </c>
      <c r="BS44" s="70"/>
      <c r="BT44" s="70"/>
      <c r="BU44" s="70"/>
      <c r="BV44" s="70"/>
      <c r="BW44" s="382" t="e">
        <f aca="false">SUM(AY44:BF44,BI44:BL44)</f>
        <v>#N/A</v>
      </c>
      <c r="BX44" s="383" t="e">
        <f aca="false">SUM(AY44:BF44,BI44:BL44,BS44:BV44)</f>
        <v>#N/A</v>
      </c>
      <c r="BY44" s="25" t="e">
        <f aca="false">SUM(AY44:BV44)</f>
        <v>#N/A</v>
      </c>
      <c r="BZ44" s="70" t="e">
        <f aca="false">$BZ$7*$J$2*$J$5*$N44</f>
        <v>#N/A</v>
      </c>
      <c r="CA44" s="70" t="e">
        <f aca="false">$BZ$7*$J$3*$J$5*$O44</f>
        <v>#N/A</v>
      </c>
      <c r="CB44" s="70" t="e">
        <f aca="false">$CB$7*$J$2*$J$5*$N44</f>
        <v>#N/A</v>
      </c>
      <c r="CC44" s="70" t="e">
        <f aca="false">$CB$7*$J$3*$J$5*$O44</f>
        <v>#N/A</v>
      </c>
      <c r="CD44" s="70" t="e">
        <f aca="false">$CD$7*$J$2*$J$5*$N44</f>
        <v>#N/A</v>
      </c>
      <c r="CE44" s="70" t="e">
        <f aca="false">$CD$7*$J$3*$J$5*$O44</f>
        <v>#N/A</v>
      </c>
      <c r="CF44" s="131" t="e">
        <f aca="false">SUM(BZ44:CA44)</f>
        <v>#N/A</v>
      </c>
      <c r="CG44" s="383" t="e">
        <f aca="false">SUM(BZ44:CC44)</f>
        <v>#N/A</v>
      </c>
      <c r="CH44" s="131" t="e">
        <f aca="false">SUM(BZ44:CE44)</f>
        <v>#N/A</v>
      </c>
      <c r="CI44" s="70" t="e">
        <f aca="false">$CI$7*$J$2*$J$5*$AB44</f>
        <v>#N/A</v>
      </c>
      <c r="CJ44" s="70" t="e">
        <f aca="false">$CI$7*$J$3*$J$5*$AC44</f>
        <v>#N/A</v>
      </c>
      <c r="CK44" s="70" t="e">
        <f aca="false">$CK$7*$J$2*$J$5*$AB44</f>
        <v>#N/A</v>
      </c>
      <c r="CL44" s="70" t="e">
        <f aca="false">$CK$7*$J$3*$J$5*$AC44</f>
        <v>#N/A</v>
      </c>
      <c r="CM44" s="70" t="e">
        <f aca="false">$CM$7*$J$2*$J$5*$AB44</f>
        <v>#N/A</v>
      </c>
      <c r="CN44" s="70" t="e">
        <f aca="false">$CM$7*$J$3*$J$5*$AC44</f>
        <v>#N/A</v>
      </c>
      <c r="CO44" s="70" t="e">
        <f aca="false">$CO$7*$J$2*$J$5*$AB44</f>
        <v>#N/A</v>
      </c>
      <c r="CP44" s="70" t="e">
        <f aca="false">$CO$7*$J$3*$J$5*$AC44</f>
        <v>#N/A</v>
      </c>
      <c r="CQ44" s="70" t="e">
        <f aca="false">$CQ$7*$J$2*$J$5*$AB44</f>
        <v>#N/A</v>
      </c>
      <c r="CR44" s="70" t="e">
        <f aca="false">$CQ$7*$J$3*$J$5*$AC44</f>
        <v>#N/A</v>
      </c>
      <c r="CS44" s="70" t="e">
        <f aca="false">$CS$7*$J$2*$J$5*$AB44</f>
        <v>#N/A</v>
      </c>
      <c r="CT44" s="70" t="e">
        <f aca="false">$CS$7*$J$3*$J$5*$AC44</f>
        <v>#N/A</v>
      </c>
      <c r="CU44" s="70" t="e">
        <f aca="false">$CU$7*$J$2*$J$5*$AB44</f>
        <v>#N/A</v>
      </c>
      <c r="CV44" s="70" t="e">
        <f aca="false">$CU$7*$J$3*$J$5*$AC44</f>
        <v>#N/A</v>
      </c>
      <c r="CW44" s="70" t="e">
        <f aca="false">$CW$7*$J$2*$J$5*$AB44</f>
        <v>#N/A</v>
      </c>
      <c r="CX44" s="70" t="e">
        <f aca="false">$CW$7*$J$3*$J$5*$AC44</f>
        <v>#N/A</v>
      </c>
      <c r="CY44" s="70" t="e">
        <f aca="false">$CY$7*$J$2*$J$5*$AB44</f>
        <v>#N/A</v>
      </c>
      <c r="CZ44" s="70" t="e">
        <f aca="false">$CY$7*$J$3*$J$5*$AC44</f>
        <v>#N/A</v>
      </c>
      <c r="DA44" s="70" t="e">
        <f aca="false">$DA$7*$J$2*$J$5*$AB44</f>
        <v>#N/A</v>
      </c>
      <c r="DB44" s="70" t="e">
        <f aca="false">$DA$7*$J$3*$J$5*$AC44</f>
        <v>#N/A</v>
      </c>
      <c r="DC44" s="70"/>
      <c r="DD44" s="70"/>
      <c r="DE44" s="70" t="e">
        <f aca="false">$DF$7*$J$2*$J$5*$AB44</f>
        <v>#N/A</v>
      </c>
      <c r="DF44" s="70" t="e">
        <f aca="false">$DF$7*$J$3*$J$5*$AC44</f>
        <v>#N/A</v>
      </c>
      <c r="DG44" s="70" t="e">
        <f aca="false">$DG$7*$J$2*$J$5*$AB44</f>
        <v>#N/A</v>
      </c>
      <c r="DH44" s="70" t="e">
        <f aca="false">$DG$7*$J$3*$J$5*$AC44</f>
        <v>#N/A</v>
      </c>
      <c r="DI44" s="70" t="e">
        <f aca="false">$DI$7*$J$2*$J$5*$AB44</f>
        <v>#N/A</v>
      </c>
      <c r="DJ44" s="70" t="e">
        <f aca="false">$DI$7*$J$3*$J$5*$AC44</f>
        <v>#N/A</v>
      </c>
      <c r="DK44" s="70" t="e">
        <f aca="false">$DK$7*$J$2*$J$5*$AB44</f>
        <v>#N/A</v>
      </c>
      <c r="DL44" s="70" t="e">
        <f aca="false">$DK$7*$J$3*$J$5*$AC44</f>
        <v>#N/A</v>
      </c>
      <c r="DM44" s="70" t="e">
        <f aca="false">$DM$7*$J$2*$J$5*$AB44</f>
        <v>#N/A</v>
      </c>
      <c r="DN44" s="70" t="e">
        <f aca="false">$DM$7*$J$3*$J$5*$AC44</f>
        <v>#N/A</v>
      </c>
      <c r="DO44" s="70" t="e">
        <f aca="false">$DO$7*$J$2*$J$5*$AB44</f>
        <v>#N/A</v>
      </c>
      <c r="DP44" s="70" t="e">
        <f aca="false">$DO$7*$J$3*$J$5*$AC44</f>
        <v>#N/A</v>
      </c>
      <c r="DQ44" s="70"/>
      <c r="DR44" s="70"/>
      <c r="DS44" s="131" t="e">
        <f aca="false">SUM(CI44:CR44,CW44:CX44,DG44:DH44)</f>
        <v>#N/A</v>
      </c>
      <c r="DT44" s="25" t="e">
        <f aca="false">SUM(CI44:CZ44,DC44:DL44)</f>
        <v>#N/A</v>
      </c>
      <c r="DU44" s="131" t="e">
        <f aca="false">SUM(CI44:DR44)</f>
        <v>#N/A</v>
      </c>
      <c r="DZ44" s="70" t="e">
        <f aca="false">$DZ$7*$J$2*$J$5*$AB44</f>
        <v>#N/A</v>
      </c>
      <c r="EA44" s="70" t="e">
        <f aca="false">$DZ$7*$J$3*$J$5*$AC44</f>
        <v>#N/A</v>
      </c>
      <c r="EB44" s="70" t="e">
        <f aca="false">$EB$7*$J$2*$J$5*$AB44</f>
        <v>#N/A</v>
      </c>
      <c r="EC44" s="70" t="e">
        <f aca="false">$EB$7*$J$3*$J$5*$AC44</f>
        <v>#N/A</v>
      </c>
      <c r="ED44" s="70" t="e">
        <f aca="false">$ED$7*$J$2*$J$5*$AB44</f>
        <v>#N/A</v>
      </c>
      <c r="EE44" s="70" t="e">
        <f aca="false">$ED$7*$J$3*$J$5*$AC44</f>
        <v>#N/A</v>
      </c>
      <c r="EF44" s="70" t="e">
        <f aca="false">$EF$7*$J$2*$J$5*$AB44</f>
        <v>#N/A</v>
      </c>
      <c r="EG44" s="70" t="e">
        <f aca="false">$EF$7*$J$3*$J$5*$AC44</f>
        <v>#N/A</v>
      </c>
      <c r="EH44" s="70" t="e">
        <f aca="false">$EH$7*$J$2*$J$5*$AB44</f>
        <v>#N/A</v>
      </c>
      <c r="EI44" s="70" t="e">
        <f aca="false">$EH$7*$J$3*$J$5*$AC44</f>
        <v>#N/A</v>
      </c>
      <c r="EJ44" s="70" t="e">
        <f aca="false">$EJ$7*$J$2*$J$5*$AB44</f>
        <v>#N/A</v>
      </c>
      <c r="EK44" s="70" t="e">
        <f aca="false">$EJ$7*$J$3*$J$5*$AC44</f>
        <v>#N/A</v>
      </c>
      <c r="EN44" s="131" t="e">
        <f aca="false">SUM(EB44:EC44)</f>
        <v>#N/A</v>
      </c>
      <c r="EO44" s="25" t="e">
        <f aca="false">SUM(EB44:EE44,EJ44:EM44)</f>
        <v>#N/A</v>
      </c>
      <c r="EP44" s="25" t="e">
        <f aca="false">SUM(DZ44:EM44)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3" t="e">
        <f aca="false">(1+($A45/2))^(-2*($D45-$A$1)/365.25)</f>
        <v>#N/A</v>
      </c>
      <c r="C45" s="83" t="n">
        <f aca="false">D46-D45</f>
        <v>29</v>
      </c>
      <c r="D45" s="374" t="n">
        <v>38018</v>
      </c>
      <c r="E45" s="375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76" t="e">
        <f aca="false">VLOOKUP($D45,Curves!$A$2:$H$1700,8)*$B45</f>
        <v>#N/A</v>
      </c>
      <c r="K45" s="51" t="e">
        <f aca="false">($E45+$I45)*$J$5+$J$4</f>
        <v>#N/A</v>
      </c>
      <c r="L45" s="377" t="e">
        <f aca="false">VLOOKUP($D45,Curves!$N$2:$T$2600,2)*$B45</f>
        <v>#N/A</v>
      </c>
      <c r="M45" s="241" t="e">
        <f aca="false">VLOOKUP($D45,Curves!$N$2:$T$2600,3)*$B45</f>
        <v>#N/A</v>
      </c>
      <c r="N45" s="378" t="e">
        <f aca="false">IF($K45&lt;$L45,1,0)</f>
        <v>#N/A</v>
      </c>
      <c r="O45" s="379" t="e">
        <f aca="false">IF($K45&lt;$M45,1,0)</f>
        <v>#N/A</v>
      </c>
      <c r="P45" s="375" t="e">
        <f aca="false">($E45+J45)*$J$5+$J$4</f>
        <v>#N/A</v>
      </c>
      <c r="Q45" s="377" t="e">
        <f aca="false">VLOOKUP($D45,Curves!$N$2:$T$2600,4)*$B45</f>
        <v>#N/A</v>
      </c>
      <c r="R45" s="241" t="e">
        <f aca="false">VLOOKUP($D45,Curves!$N$2:$T$2600,5)*$B45</f>
        <v>#N/A</v>
      </c>
      <c r="S45" s="378" t="e">
        <f aca="false">IF($P45&lt;$Q45,1,0)</f>
        <v>#N/A</v>
      </c>
      <c r="T45" s="379" t="e">
        <f aca="false">IF($P45&lt;$R45,1,0)</f>
        <v>#N/A</v>
      </c>
      <c r="U45" s="380" t="e">
        <f aca="false">($E45+G45)*$J$5+$J$4</f>
        <v>#N/A</v>
      </c>
      <c r="V45" s="380" t="e">
        <f aca="false">($E45+H45)*$J$5+$J$4</f>
        <v>#N/A</v>
      </c>
      <c r="W45" s="380" t="e">
        <f aca="false">($E45+I45)*$J$5+$J$4</f>
        <v>#N/A</v>
      </c>
      <c r="X45" s="269" t="e">
        <f aca="false">VLOOKUP($D45,[5]CurveFetch!$D$8:$S$13000,16,0)*$B45</f>
        <v>#N/A</v>
      </c>
      <c r="Y45" s="241" t="e">
        <f aca="false">VLOOKUP($D45,Curves!$N$2:$T$2600,7)*$B45</f>
        <v>#N/A</v>
      </c>
      <c r="Z45" s="381" t="e">
        <f aca="false">IF($U45&lt;$X45,1,0)</f>
        <v>#N/A</v>
      </c>
      <c r="AA45" s="378" t="e">
        <f aca="false">IF($U45&lt;$Y45,1,0)</f>
        <v>#N/A</v>
      </c>
      <c r="AB45" s="378" t="e">
        <f aca="false">IF($V45&lt;$X45,1,0)</f>
        <v>#N/A</v>
      </c>
      <c r="AC45" s="378" t="e">
        <f aca="false">IF($V45&lt;$X45,1,0)</f>
        <v>#N/A</v>
      </c>
      <c r="AD45" s="378" t="e">
        <f aca="false">IF($W45&lt;$X45,1,0)</f>
        <v>#N/A</v>
      </c>
      <c r="AE45" s="379" t="e">
        <f aca="false">IF($W45&lt;$Y45,1,0)</f>
        <v>#N/A</v>
      </c>
      <c r="AF45" s="70" t="e">
        <f aca="false">$AF$7*$J$2*$J$5*$N45</f>
        <v>#N/A</v>
      </c>
      <c r="AG45" s="70" t="e">
        <f aca="false">$AF$7*$J$2*$J$5*$O45</f>
        <v>#N/A</v>
      </c>
      <c r="AH45" s="70" t="e">
        <f aca="false">$AH$7*$J$2*$J$5*$N45</f>
        <v>#N/A</v>
      </c>
      <c r="AI45" s="70" t="e">
        <f aca="false">$AH$7*$J$2*$J$5*$O45</f>
        <v>#N/A</v>
      </c>
      <c r="AJ45" s="70" t="e">
        <f aca="false">$AJ$7*$J$2*$J$5*$N45</f>
        <v>#N/A</v>
      </c>
      <c r="AK45" s="70" t="e">
        <f aca="false">$AJ$7*$J$2*$J$5*$O45</f>
        <v>#N/A</v>
      </c>
      <c r="AL45" s="70" t="e">
        <f aca="false">$AL$7*$J$2*$J$5*$N45</f>
        <v>#N/A</v>
      </c>
      <c r="AM45" s="70" t="e">
        <f aca="false">$AL$7*$J$3*$J$5*$O45</f>
        <v>#N/A</v>
      </c>
      <c r="AN45" s="70" t="e">
        <f aca="false">$AN$7*$J$2*$J$5*$N45</f>
        <v>#N/A</v>
      </c>
      <c r="AO45" s="70" t="e">
        <f aca="false">$AN$7*$J$3*$J$5*$O45</f>
        <v>#N/A</v>
      </c>
      <c r="AP45" s="70" t="e">
        <f aca="false">$AP$7*$J$2*$J$5*$N45</f>
        <v>#N/A</v>
      </c>
      <c r="AQ45" s="70" t="e">
        <f aca="false">$AN$7*$J$3*$J$5*$O45</f>
        <v>#N/A</v>
      </c>
      <c r="AR45" s="70" t="e">
        <f aca="false">$AR$7*$J$2*$J$5*$N45</f>
        <v>#N/A</v>
      </c>
      <c r="AS45" s="70" t="e">
        <f aca="false">$AR$7*$J$3*$J$5*$O45</f>
        <v>#N/A</v>
      </c>
      <c r="AT45" s="70" t="e">
        <f aca="false">$AT$7*$J$2*$J$5*$N45</f>
        <v>#N/A</v>
      </c>
      <c r="AU45" s="70" t="e">
        <f aca="false">$AT$7*$J$3*$J$5*$O45</f>
        <v>#N/A</v>
      </c>
      <c r="AV45" s="131" t="e">
        <f aca="false">SUM(AF45:AG45,AL45:AM45,AP45:AQ45)</f>
        <v>#N/A</v>
      </c>
      <c r="AW45" s="158" t="e">
        <f aca="false">SUM(AF45:AM45,AP45:AU45)</f>
        <v>#N/A</v>
      </c>
      <c r="AX45" s="131" t="e">
        <f aca="false">SUM(AF45:AU45)</f>
        <v>#N/A</v>
      </c>
      <c r="AY45" s="70" t="e">
        <f aca="false">$AY$7*$J$2*$J$5*$S45</f>
        <v>#N/A</v>
      </c>
      <c r="AZ45" s="70" t="e">
        <f aca="false">$AY$7*$J$3*$J$5*$T45</f>
        <v>#N/A</v>
      </c>
      <c r="BA45" s="70" t="e">
        <f aca="false">$BA$7*$J$2*$J$5*$S45</f>
        <v>#N/A</v>
      </c>
      <c r="BB45" s="70" t="e">
        <f aca="false">$BA$7*$J$3*$J$5*$T45</f>
        <v>#N/A</v>
      </c>
      <c r="BC45" s="70" t="e">
        <f aca="false">$BC$7*$J$2*$J$5*$S45</f>
        <v>#N/A</v>
      </c>
      <c r="BD45" s="70" t="e">
        <f aca="false">$BC$7*$J$3*$J$5*$T45</f>
        <v>#N/A</v>
      </c>
      <c r="BE45" s="70" t="e">
        <f aca="false">$BE$7*$J$2*$J$5*$S45</f>
        <v>#N/A</v>
      </c>
      <c r="BF45" s="70" t="e">
        <f aca="false">$BE$7*$J$3*$J$5*$T45</f>
        <v>#N/A</v>
      </c>
      <c r="BG45" s="70" t="e">
        <f aca="false">$BG$7*$J$2*$J$5*$S45</f>
        <v>#N/A</v>
      </c>
      <c r="BH45" s="70" t="e">
        <f aca="false">$BG$7*$J$3*$J$5*$T45</f>
        <v>#N/A</v>
      </c>
      <c r="BI45" s="70" t="e">
        <f aca="false">$BI$7*$J$2*$J$5*$S45</f>
        <v>#N/A</v>
      </c>
      <c r="BJ45" s="70" t="e">
        <f aca="false">$BI$7*$J$3*$J$5*$T45</f>
        <v>#N/A</v>
      </c>
      <c r="BK45" s="70" t="e">
        <f aca="false">$BK$7*$J$2*$J$5*$S45</f>
        <v>#N/A</v>
      </c>
      <c r="BL45" s="70" t="e">
        <f aca="false">$BK$7*$J$3*$J$5*$T45</f>
        <v>#N/A</v>
      </c>
      <c r="BM45" s="70" t="e">
        <f aca="false">$BM$7*$J$2*$J$5*$S45</f>
        <v>#N/A</v>
      </c>
      <c r="BN45" s="70" t="e">
        <f aca="false">$BM$7*$J$3*$J$5*$T45</f>
        <v>#N/A</v>
      </c>
      <c r="BO45" s="70" t="e">
        <f aca="false">$BO$7*$J$2*$J$5*$S45</f>
        <v>#N/A</v>
      </c>
      <c r="BP45" s="70" t="e">
        <f aca="false">$BO$7*$J$3*$J$5*$T45</f>
        <v>#N/A</v>
      </c>
      <c r="BQ45" s="70" t="e">
        <f aca="false">$BQ$7*$J$2*$J$5*$S45</f>
        <v>#N/A</v>
      </c>
      <c r="BR45" s="70" t="e">
        <f aca="false">$BQ$7*$J$3*$J$5*$T45</f>
        <v>#N/A</v>
      </c>
      <c r="BS45" s="70"/>
      <c r="BT45" s="70"/>
      <c r="BU45" s="70"/>
      <c r="BV45" s="70"/>
      <c r="BW45" s="382" t="e">
        <f aca="false">SUM(AY45:BF45,BI45:BL45)</f>
        <v>#N/A</v>
      </c>
      <c r="BX45" s="383" t="e">
        <f aca="false">SUM(AY45:BF45,BI45:BL45,BS45:BV45)</f>
        <v>#N/A</v>
      </c>
      <c r="BY45" s="25" t="e">
        <f aca="false">SUM(AY45:BV45)</f>
        <v>#N/A</v>
      </c>
      <c r="BZ45" s="70" t="e">
        <f aca="false">$BZ$7*$J$2*$J$5*$N45</f>
        <v>#N/A</v>
      </c>
      <c r="CA45" s="70" t="e">
        <f aca="false">$BZ$7*$J$3*$J$5*$O45</f>
        <v>#N/A</v>
      </c>
      <c r="CB45" s="70" t="e">
        <f aca="false">$CB$7*$J$2*$J$5*$N45</f>
        <v>#N/A</v>
      </c>
      <c r="CC45" s="70" t="e">
        <f aca="false">$CB$7*$J$3*$J$5*$O45</f>
        <v>#N/A</v>
      </c>
      <c r="CD45" s="70" t="e">
        <f aca="false">$CD$7*$J$2*$J$5*$N45</f>
        <v>#N/A</v>
      </c>
      <c r="CE45" s="70" t="e">
        <f aca="false">$CD$7*$J$3*$J$5*$O45</f>
        <v>#N/A</v>
      </c>
      <c r="CF45" s="131" t="e">
        <f aca="false">SUM(BZ45:CA45)</f>
        <v>#N/A</v>
      </c>
      <c r="CG45" s="383" t="e">
        <f aca="false">SUM(BZ45:CC45)</f>
        <v>#N/A</v>
      </c>
      <c r="CH45" s="131" t="e">
        <f aca="false">SUM(BZ45:CE45)</f>
        <v>#N/A</v>
      </c>
      <c r="CI45" s="70" t="e">
        <f aca="false">$CI$7*$J$2*$J$5*$AB45</f>
        <v>#N/A</v>
      </c>
      <c r="CJ45" s="70" t="e">
        <f aca="false">$CI$7*$J$3*$J$5*$AC45</f>
        <v>#N/A</v>
      </c>
      <c r="CK45" s="70" t="e">
        <f aca="false">$CK$7*$J$2*$J$5*$AB45</f>
        <v>#N/A</v>
      </c>
      <c r="CL45" s="70" t="e">
        <f aca="false">$CK$7*$J$3*$J$5*$AC45</f>
        <v>#N/A</v>
      </c>
      <c r="CM45" s="70" t="e">
        <f aca="false">$CM$7*$J$2*$J$5*$AB45</f>
        <v>#N/A</v>
      </c>
      <c r="CN45" s="70" t="e">
        <f aca="false">$CM$7*$J$3*$J$5*$AC45</f>
        <v>#N/A</v>
      </c>
      <c r="CO45" s="70" t="e">
        <f aca="false">$CO$7*$J$2*$J$5*$AB45</f>
        <v>#N/A</v>
      </c>
      <c r="CP45" s="70" t="e">
        <f aca="false">$CO$7*$J$3*$J$5*$AC45</f>
        <v>#N/A</v>
      </c>
      <c r="CQ45" s="70" t="e">
        <f aca="false">$CQ$7*$J$2*$J$5*$AB45</f>
        <v>#N/A</v>
      </c>
      <c r="CR45" s="70" t="e">
        <f aca="false">$CQ$7*$J$3*$J$5*$AC45</f>
        <v>#N/A</v>
      </c>
      <c r="CS45" s="70" t="e">
        <f aca="false">$CS$7*$J$2*$J$5*$AB45</f>
        <v>#N/A</v>
      </c>
      <c r="CT45" s="70" t="e">
        <f aca="false">$CS$7*$J$3*$J$5*$AC45</f>
        <v>#N/A</v>
      </c>
      <c r="CU45" s="70" t="e">
        <f aca="false">$CU$7*$J$2*$J$5*$AB45</f>
        <v>#N/A</v>
      </c>
      <c r="CV45" s="70" t="e">
        <f aca="false">$CU$7*$J$3*$J$5*$AC45</f>
        <v>#N/A</v>
      </c>
      <c r="CW45" s="70" t="e">
        <f aca="false">$CW$7*$J$2*$J$5*$AB45</f>
        <v>#N/A</v>
      </c>
      <c r="CX45" s="70" t="e">
        <f aca="false">$CW$7*$J$3*$J$5*$AC45</f>
        <v>#N/A</v>
      </c>
      <c r="CY45" s="70" t="e">
        <f aca="false">$CY$7*$J$2*$J$5*$AB45</f>
        <v>#N/A</v>
      </c>
      <c r="CZ45" s="70" t="e">
        <f aca="false">$CY$7*$J$3*$J$5*$AC45</f>
        <v>#N/A</v>
      </c>
      <c r="DA45" s="70" t="e">
        <f aca="false">$DA$7*$J$2*$J$5*$AB45</f>
        <v>#N/A</v>
      </c>
      <c r="DB45" s="70" t="e">
        <f aca="false">$DA$7*$J$3*$J$5*$AC45</f>
        <v>#N/A</v>
      </c>
      <c r="DC45" s="70"/>
      <c r="DD45" s="70"/>
      <c r="DE45" s="70" t="e">
        <f aca="false">$DF$7*$J$2*$J$5*$AB45</f>
        <v>#N/A</v>
      </c>
      <c r="DF45" s="70" t="e">
        <f aca="false">$DF$7*$J$3*$J$5*$AC45</f>
        <v>#N/A</v>
      </c>
      <c r="DG45" s="70" t="e">
        <f aca="false">$DG$7*$J$2*$J$5*$AB45</f>
        <v>#N/A</v>
      </c>
      <c r="DH45" s="70" t="e">
        <f aca="false">$DG$7*$J$3*$J$5*$AC45</f>
        <v>#N/A</v>
      </c>
      <c r="DI45" s="70" t="e">
        <f aca="false">$DI$7*$J$2*$J$5*$AB45</f>
        <v>#N/A</v>
      </c>
      <c r="DJ45" s="70" t="e">
        <f aca="false">$DI$7*$J$3*$J$5*$AC45</f>
        <v>#N/A</v>
      </c>
      <c r="DK45" s="70" t="e">
        <f aca="false">$DK$7*$J$2*$J$5*$AB45</f>
        <v>#N/A</v>
      </c>
      <c r="DL45" s="70" t="e">
        <f aca="false">$DK$7*$J$3*$J$5*$AC45</f>
        <v>#N/A</v>
      </c>
      <c r="DM45" s="70" t="e">
        <f aca="false">$DM$7*$J$2*$J$5*$AB45</f>
        <v>#N/A</v>
      </c>
      <c r="DN45" s="70" t="e">
        <f aca="false">$DM$7*$J$3*$J$5*$AC45</f>
        <v>#N/A</v>
      </c>
      <c r="DO45" s="70" t="e">
        <f aca="false">$DO$7*$J$2*$J$5*$AB45</f>
        <v>#N/A</v>
      </c>
      <c r="DP45" s="70" t="e">
        <f aca="false">$DO$7*$J$3*$J$5*$AC45</f>
        <v>#N/A</v>
      </c>
      <c r="DQ45" s="70"/>
      <c r="DR45" s="70"/>
      <c r="DS45" s="131" t="e">
        <f aca="false">SUM(CI45:CR45,CW45:CX45,DG45:DH45)</f>
        <v>#N/A</v>
      </c>
      <c r="DT45" s="25" t="e">
        <f aca="false">SUM(CI45:CZ45,DC45:DL45)</f>
        <v>#N/A</v>
      </c>
      <c r="DU45" s="131" t="e">
        <f aca="false">SUM(CI45:DR45)</f>
        <v>#N/A</v>
      </c>
      <c r="DZ45" s="70" t="e">
        <f aca="false">$DZ$7*$J$2*$J$5*$AB45</f>
        <v>#N/A</v>
      </c>
      <c r="EA45" s="70" t="e">
        <f aca="false">$DZ$7*$J$3*$J$5*$AC45</f>
        <v>#N/A</v>
      </c>
      <c r="EB45" s="70" t="e">
        <f aca="false">$EB$7*$J$2*$J$5*$AB45</f>
        <v>#N/A</v>
      </c>
      <c r="EC45" s="70" t="e">
        <f aca="false">$EB$7*$J$3*$J$5*$AC45</f>
        <v>#N/A</v>
      </c>
      <c r="ED45" s="70" t="e">
        <f aca="false">$ED$7*$J$2*$J$5*$AB45</f>
        <v>#N/A</v>
      </c>
      <c r="EE45" s="70" t="e">
        <f aca="false">$ED$7*$J$3*$J$5*$AC45</f>
        <v>#N/A</v>
      </c>
      <c r="EF45" s="70" t="e">
        <f aca="false">$EF$7*$J$2*$J$5*$AB45</f>
        <v>#N/A</v>
      </c>
      <c r="EG45" s="70" t="e">
        <f aca="false">$EF$7*$J$3*$J$5*$AC45</f>
        <v>#N/A</v>
      </c>
      <c r="EH45" s="70" t="e">
        <f aca="false">$EH$7*$J$2*$J$5*$AB45</f>
        <v>#N/A</v>
      </c>
      <c r="EI45" s="70" t="e">
        <f aca="false">$EH$7*$J$3*$J$5*$AC45</f>
        <v>#N/A</v>
      </c>
      <c r="EJ45" s="70" t="e">
        <f aca="false">$EJ$7*$J$2*$J$5*$AB45</f>
        <v>#N/A</v>
      </c>
      <c r="EK45" s="70" t="e">
        <f aca="false">$EJ$7*$J$3*$J$5*$AC45</f>
        <v>#N/A</v>
      </c>
      <c r="EN45" s="131" t="e">
        <f aca="false">SUM(EB45:EC45)</f>
        <v>#N/A</v>
      </c>
      <c r="EO45" s="25" t="e">
        <f aca="false">SUM(EB45:EE45,EJ45:EM45)</f>
        <v>#N/A</v>
      </c>
      <c r="EP45" s="25" t="e">
        <f aca="false">SUM(DZ45:EM45)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3" t="e">
        <f aca="false">(1+($A46/2))^(-2*($D46-$A$1)/365.25)</f>
        <v>#N/A</v>
      </c>
      <c r="C46" s="83" t="n">
        <f aca="false">D47-D46</f>
        <v>31</v>
      </c>
      <c r="D46" s="374" t="n">
        <v>38047</v>
      </c>
      <c r="E46" s="375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76" t="e">
        <f aca="false">VLOOKUP($D46,Curves!$A$2:$H$1700,8)*$B46</f>
        <v>#N/A</v>
      </c>
      <c r="K46" s="51" t="e">
        <f aca="false">($E46+$I46)*$J$5+$J$4</f>
        <v>#N/A</v>
      </c>
      <c r="L46" s="377" t="e">
        <f aca="false">VLOOKUP($D46,Curves!$N$2:$T$2600,2)*$B46</f>
        <v>#N/A</v>
      </c>
      <c r="M46" s="241" t="e">
        <f aca="false">VLOOKUP($D46,Curves!$N$2:$T$2600,3)*$B46</f>
        <v>#N/A</v>
      </c>
      <c r="N46" s="378" t="e">
        <f aca="false">IF($K46&lt;$L46,1,0)</f>
        <v>#N/A</v>
      </c>
      <c r="O46" s="379" t="e">
        <f aca="false">IF($K46&lt;$M46,1,0)</f>
        <v>#N/A</v>
      </c>
      <c r="P46" s="375" t="e">
        <f aca="false">($E46+J46)*$J$5+$J$4</f>
        <v>#N/A</v>
      </c>
      <c r="Q46" s="377" t="e">
        <f aca="false">VLOOKUP($D46,Curves!$N$2:$T$2600,4)*$B46</f>
        <v>#N/A</v>
      </c>
      <c r="R46" s="241" t="e">
        <f aca="false">VLOOKUP($D46,Curves!$N$2:$T$2600,5)*$B46</f>
        <v>#N/A</v>
      </c>
      <c r="S46" s="378" t="e">
        <f aca="false">IF($P46&lt;$Q46,1,0)</f>
        <v>#N/A</v>
      </c>
      <c r="T46" s="379" t="e">
        <f aca="false">IF($P46&lt;$R46,1,0)</f>
        <v>#N/A</v>
      </c>
      <c r="U46" s="380" t="e">
        <f aca="false">($E46+G46)*$J$5+$J$4</f>
        <v>#N/A</v>
      </c>
      <c r="V46" s="380" t="e">
        <f aca="false">($E46+H46)*$J$5+$J$4</f>
        <v>#N/A</v>
      </c>
      <c r="W46" s="380" t="e">
        <f aca="false">($E46+I46)*$J$5+$J$4</f>
        <v>#N/A</v>
      </c>
      <c r="X46" s="269" t="e">
        <f aca="false">VLOOKUP($D46,[5]CurveFetch!$D$8:$S$13000,16,0)*$B46</f>
        <v>#N/A</v>
      </c>
      <c r="Y46" s="241" t="e">
        <f aca="false">VLOOKUP($D46,Curves!$N$2:$T$2600,7)*$B46</f>
        <v>#N/A</v>
      </c>
      <c r="Z46" s="381" t="e">
        <f aca="false">IF($U46&lt;$X46,1,0)</f>
        <v>#N/A</v>
      </c>
      <c r="AA46" s="378" t="e">
        <f aca="false">IF($U46&lt;$Y46,1,0)</f>
        <v>#N/A</v>
      </c>
      <c r="AB46" s="378" t="e">
        <f aca="false">IF($V46&lt;$X46,1,0)</f>
        <v>#N/A</v>
      </c>
      <c r="AC46" s="378" t="e">
        <f aca="false">IF($V46&lt;$X46,1,0)</f>
        <v>#N/A</v>
      </c>
      <c r="AD46" s="378" t="e">
        <f aca="false">IF($W46&lt;$X46,1,0)</f>
        <v>#N/A</v>
      </c>
      <c r="AE46" s="379" t="e">
        <f aca="false">IF($W46&lt;$Y46,1,0)</f>
        <v>#N/A</v>
      </c>
      <c r="AF46" s="70" t="e">
        <f aca="false">$AF$7*$J$2*$J$5*$N46</f>
        <v>#N/A</v>
      </c>
      <c r="AG46" s="70" t="e">
        <f aca="false">$AF$7*$J$2*$J$5*$O46</f>
        <v>#N/A</v>
      </c>
      <c r="AH46" s="70" t="e">
        <f aca="false">$AH$7*$J$2*$J$5*$N46</f>
        <v>#N/A</v>
      </c>
      <c r="AI46" s="70" t="e">
        <f aca="false">$AH$7*$J$2*$J$5*$O46</f>
        <v>#N/A</v>
      </c>
      <c r="AJ46" s="70" t="e">
        <f aca="false">$AJ$7*$J$2*$J$5*$N46</f>
        <v>#N/A</v>
      </c>
      <c r="AK46" s="70" t="e">
        <f aca="false">$AJ$7*$J$2*$J$5*$O46</f>
        <v>#N/A</v>
      </c>
      <c r="AL46" s="70" t="e">
        <f aca="false">$AL$7*$J$2*$J$5*$N46</f>
        <v>#N/A</v>
      </c>
      <c r="AM46" s="70" t="e">
        <f aca="false">$AL$7*$J$3*$J$5*$O46</f>
        <v>#N/A</v>
      </c>
      <c r="AN46" s="70" t="e">
        <f aca="false">$AN$7*$J$2*$J$5*$N46</f>
        <v>#N/A</v>
      </c>
      <c r="AO46" s="70" t="e">
        <f aca="false">$AN$7*$J$3*$J$5*$O46</f>
        <v>#N/A</v>
      </c>
      <c r="AP46" s="70" t="e">
        <f aca="false">$AP$7*$J$2*$J$5*$N46</f>
        <v>#N/A</v>
      </c>
      <c r="AQ46" s="70" t="e">
        <f aca="false">$AN$7*$J$3*$J$5*$O46</f>
        <v>#N/A</v>
      </c>
      <c r="AR46" s="70" t="e">
        <f aca="false">$AR$7*$J$2*$J$5*$N46</f>
        <v>#N/A</v>
      </c>
      <c r="AS46" s="70" t="e">
        <f aca="false">$AR$7*$J$3*$J$5*$O46</f>
        <v>#N/A</v>
      </c>
      <c r="AT46" s="70" t="e">
        <f aca="false">$AT$7*$J$2*$J$5*$N46</f>
        <v>#N/A</v>
      </c>
      <c r="AU46" s="70" t="e">
        <f aca="false">$AT$7*$J$3*$J$5*$O46</f>
        <v>#N/A</v>
      </c>
      <c r="AV46" s="131" t="e">
        <f aca="false">SUM(AF46:AG46,AL46:AM46,AP46:AQ46)</f>
        <v>#N/A</v>
      </c>
      <c r="AW46" s="158" t="e">
        <f aca="false">SUM(AF46:AM46,AP46:AU46)</f>
        <v>#N/A</v>
      </c>
      <c r="AX46" s="131" t="e">
        <f aca="false">SUM(AF46:AU46)</f>
        <v>#N/A</v>
      </c>
      <c r="AY46" s="70" t="e">
        <f aca="false">$AY$7*$J$2*$J$5*$S46</f>
        <v>#N/A</v>
      </c>
      <c r="AZ46" s="70" t="e">
        <f aca="false">$AY$7*$J$3*$J$5*$T46</f>
        <v>#N/A</v>
      </c>
      <c r="BA46" s="70" t="e">
        <f aca="false">$BA$7*$J$2*$J$5*$S46</f>
        <v>#N/A</v>
      </c>
      <c r="BB46" s="70" t="e">
        <f aca="false">$BA$7*$J$3*$J$5*$T46</f>
        <v>#N/A</v>
      </c>
      <c r="BC46" s="70" t="e">
        <f aca="false">$BC$7*$J$2*$J$5*$S46</f>
        <v>#N/A</v>
      </c>
      <c r="BD46" s="70" t="e">
        <f aca="false">$BC$7*$J$3*$J$5*$T46</f>
        <v>#N/A</v>
      </c>
      <c r="BE46" s="70" t="e">
        <f aca="false">$BE$7*$J$2*$J$5*$S46</f>
        <v>#N/A</v>
      </c>
      <c r="BF46" s="70" t="e">
        <f aca="false">$BE$7*$J$3*$J$5*$T46</f>
        <v>#N/A</v>
      </c>
      <c r="BG46" s="70" t="e">
        <f aca="false">$BG$7*$J$2*$J$5*$S46</f>
        <v>#N/A</v>
      </c>
      <c r="BH46" s="70" t="e">
        <f aca="false">$BG$7*$J$3*$J$5*$T46</f>
        <v>#N/A</v>
      </c>
      <c r="BI46" s="70" t="e">
        <f aca="false">$BI$7*$J$2*$J$5*$S46</f>
        <v>#N/A</v>
      </c>
      <c r="BJ46" s="70" t="e">
        <f aca="false">$BI$7*$J$3*$J$5*$T46</f>
        <v>#N/A</v>
      </c>
      <c r="BK46" s="70" t="e">
        <f aca="false">$BK$7*$J$2*$J$5*$S46</f>
        <v>#N/A</v>
      </c>
      <c r="BL46" s="70" t="e">
        <f aca="false">$BK$7*$J$3*$J$5*$T46</f>
        <v>#N/A</v>
      </c>
      <c r="BM46" s="70" t="e">
        <f aca="false">$BM$7*$J$2*$J$5*$S46</f>
        <v>#N/A</v>
      </c>
      <c r="BN46" s="70" t="e">
        <f aca="false">$BM$7*$J$3*$J$5*$T46</f>
        <v>#N/A</v>
      </c>
      <c r="BO46" s="70" t="e">
        <f aca="false">$BO$7*$J$2*$J$5*$S46</f>
        <v>#N/A</v>
      </c>
      <c r="BP46" s="70" t="e">
        <f aca="false">$BO$7*$J$3*$J$5*$T46</f>
        <v>#N/A</v>
      </c>
      <c r="BQ46" s="70" t="e">
        <f aca="false">$BQ$7*$J$2*$J$5*$S46</f>
        <v>#N/A</v>
      </c>
      <c r="BR46" s="70" t="e">
        <f aca="false">$BQ$7*$J$3*$J$5*$T46</f>
        <v>#N/A</v>
      </c>
      <c r="BS46" s="70"/>
      <c r="BT46" s="70"/>
      <c r="BU46" s="70"/>
      <c r="BV46" s="70"/>
      <c r="BW46" s="382" t="e">
        <f aca="false">SUM(AY46:BF46,BI46:BL46)</f>
        <v>#N/A</v>
      </c>
      <c r="BX46" s="383" t="e">
        <f aca="false">SUM(AY46:BF46,BI46:BL46,BS46:BV46)</f>
        <v>#N/A</v>
      </c>
      <c r="BY46" s="25" t="e">
        <f aca="false">SUM(AY46:BV46)</f>
        <v>#N/A</v>
      </c>
      <c r="BZ46" s="70" t="e">
        <f aca="false">$BZ$7*$J$2*$J$5*$N46</f>
        <v>#N/A</v>
      </c>
      <c r="CA46" s="70" t="e">
        <f aca="false">$BZ$7*$J$3*$J$5*$O46</f>
        <v>#N/A</v>
      </c>
      <c r="CB46" s="70" t="e">
        <f aca="false">$CB$7*$J$2*$J$5*$N46</f>
        <v>#N/A</v>
      </c>
      <c r="CC46" s="70" t="e">
        <f aca="false">$CB$7*$J$3*$J$5*$O46</f>
        <v>#N/A</v>
      </c>
      <c r="CD46" s="70" t="e">
        <f aca="false">$CD$7*$J$2*$J$5*$N46</f>
        <v>#N/A</v>
      </c>
      <c r="CE46" s="70" t="e">
        <f aca="false">$CD$7*$J$3*$J$5*$O46</f>
        <v>#N/A</v>
      </c>
      <c r="CF46" s="131" t="e">
        <f aca="false">SUM(BZ46:CA46)</f>
        <v>#N/A</v>
      </c>
      <c r="CG46" s="383" t="e">
        <f aca="false">SUM(BZ46:CC46)</f>
        <v>#N/A</v>
      </c>
      <c r="CH46" s="131" t="e">
        <f aca="false">SUM(BZ46:CE46)</f>
        <v>#N/A</v>
      </c>
      <c r="CI46" s="70" t="e">
        <f aca="false">$CI$7*$J$2*$J$5*$AB46</f>
        <v>#N/A</v>
      </c>
      <c r="CJ46" s="70" t="e">
        <f aca="false">$CI$7*$J$3*$J$5*$AC46</f>
        <v>#N/A</v>
      </c>
      <c r="CK46" s="70" t="e">
        <f aca="false">$CK$7*$J$2*$J$5*$AB46</f>
        <v>#N/A</v>
      </c>
      <c r="CL46" s="70" t="e">
        <f aca="false">$CK$7*$J$3*$J$5*$AC46</f>
        <v>#N/A</v>
      </c>
      <c r="CM46" s="70" t="e">
        <f aca="false">$CM$7*$J$2*$J$5*$AB46</f>
        <v>#N/A</v>
      </c>
      <c r="CN46" s="70" t="e">
        <f aca="false">$CM$7*$J$3*$J$5*$AC46</f>
        <v>#N/A</v>
      </c>
      <c r="CO46" s="70" t="e">
        <f aca="false">$CO$7*$J$2*$J$5*$AB46</f>
        <v>#N/A</v>
      </c>
      <c r="CP46" s="70" t="e">
        <f aca="false">$CO$7*$J$3*$J$5*$AC46</f>
        <v>#N/A</v>
      </c>
      <c r="CQ46" s="70" t="e">
        <f aca="false">$CQ$7*$J$2*$J$5*$AB46</f>
        <v>#N/A</v>
      </c>
      <c r="CR46" s="70" t="e">
        <f aca="false">$CQ$7*$J$3*$J$5*$AC46</f>
        <v>#N/A</v>
      </c>
      <c r="CS46" s="70" t="e">
        <f aca="false">$CS$7*$J$2*$J$5*$AB46</f>
        <v>#N/A</v>
      </c>
      <c r="CT46" s="70" t="e">
        <f aca="false">$CS$7*$J$3*$J$5*$AC46</f>
        <v>#N/A</v>
      </c>
      <c r="CU46" s="70" t="e">
        <f aca="false">$CU$7*$J$2*$J$5*$AB46</f>
        <v>#N/A</v>
      </c>
      <c r="CV46" s="70" t="e">
        <f aca="false">$CU$7*$J$3*$J$5*$AC46</f>
        <v>#N/A</v>
      </c>
      <c r="CW46" s="70" t="e">
        <f aca="false">$CW$7*$J$2*$J$5*$AB46</f>
        <v>#N/A</v>
      </c>
      <c r="CX46" s="70" t="e">
        <f aca="false">$CW$7*$J$3*$J$5*$AC46</f>
        <v>#N/A</v>
      </c>
      <c r="CY46" s="70" t="e">
        <f aca="false">$CY$7*$J$2*$J$5*$AB46</f>
        <v>#N/A</v>
      </c>
      <c r="CZ46" s="70" t="e">
        <f aca="false">$CY$7*$J$3*$J$5*$AC46</f>
        <v>#N/A</v>
      </c>
      <c r="DA46" s="70" t="e">
        <f aca="false">$DA$7*$J$2*$J$5*$AB46</f>
        <v>#N/A</v>
      </c>
      <c r="DB46" s="70" t="e">
        <f aca="false">$DA$7*$J$3*$J$5*$AC46</f>
        <v>#N/A</v>
      </c>
      <c r="DC46" s="70"/>
      <c r="DD46" s="70"/>
      <c r="DE46" s="70" t="e">
        <f aca="false">$DF$7*$J$2*$J$5*$AB46</f>
        <v>#N/A</v>
      </c>
      <c r="DF46" s="70" t="e">
        <f aca="false">$DF$7*$J$3*$J$5*$AC46</f>
        <v>#N/A</v>
      </c>
      <c r="DG46" s="70" t="e">
        <f aca="false">$DG$7*$J$2*$J$5*$AB46</f>
        <v>#N/A</v>
      </c>
      <c r="DH46" s="70" t="e">
        <f aca="false">$DG$7*$J$3*$J$5*$AC46</f>
        <v>#N/A</v>
      </c>
      <c r="DI46" s="70" t="e">
        <f aca="false">$DI$7*$J$2*$J$5*$AB46</f>
        <v>#N/A</v>
      </c>
      <c r="DJ46" s="70" t="e">
        <f aca="false">$DI$7*$J$3*$J$5*$AC46</f>
        <v>#N/A</v>
      </c>
      <c r="DK46" s="70" t="e">
        <f aca="false">$DK$7*$J$2*$J$5*$AB46</f>
        <v>#N/A</v>
      </c>
      <c r="DL46" s="70" t="e">
        <f aca="false">$DK$7*$J$3*$J$5*$AC46</f>
        <v>#N/A</v>
      </c>
      <c r="DM46" s="70" t="e">
        <f aca="false">$DM$7*$J$2*$J$5*$AB46</f>
        <v>#N/A</v>
      </c>
      <c r="DN46" s="70" t="e">
        <f aca="false">$DM$7*$J$3*$J$5*$AC46</f>
        <v>#N/A</v>
      </c>
      <c r="DO46" s="70" t="e">
        <f aca="false">$DO$7*$J$2*$J$5*$AB46</f>
        <v>#N/A</v>
      </c>
      <c r="DP46" s="70" t="e">
        <f aca="false">$DO$7*$J$3*$J$5*$AC46</f>
        <v>#N/A</v>
      </c>
      <c r="DQ46" s="70"/>
      <c r="DR46" s="70"/>
      <c r="DS46" s="131" t="e">
        <f aca="false">SUM(CI46:CR46,CW46:CX46,DG46:DH46)</f>
        <v>#N/A</v>
      </c>
      <c r="DT46" s="25" t="e">
        <f aca="false">SUM(CI46:CZ46,DC46:DL46)</f>
        <v>#N/A</v>
      </c>
      <c r="DU46" s="131" t="e">
        <f aca="false">SUM(CI46:DR46)</f>
        <v>#N/A</v>
      </c>
      <c r="DZ46" s="70" t="e">
        <f aca="false">$DZ$7*$J$2*$J$5*$AB46</f>
        <v>#N/A</v>
      </c>
      <c r="EA46" s="70" t="e">
        <f aca="false">$DZ$7*$J$3*$J$5*$AC46</f>
        <v>#N/A</v>
      </c>
      <c r="EB46" s="70" t="e">
        <f aca="false">$EB$7*$J$2*$J$5*$AB46</f>
        <v>#N/A</v>
      </c>
      <c r="EC46" s="70" t="e">
        <f aca="false">$EB$7*$J$3*$J$5*$AC46</f>
        <v>#N/A</v>
      </c>
      <c r="ED46" s="70" t="e">
        <f aca="false">$ED$7*$J$2*$J$5*$AB46</f>
        <v>#N/A</v>
      </c>
      <c r="EE46" s="70" t="e">
        <f aca="false">$ED$7*$J$3*$J$5*$AC46</f>
        <v>#N/A</v>
      </c>
      <c r="EF46" s="70" t="e">
        <f aca="false">$EF$7*$J$2*$J$5*$AB46</f>
        <v>#N/A</v>
      </c>
      <c r="EG46" s="70" t="e">
        <f aca="false">$EF$7*$J$3*$J$5*$AC46</f>
        <v>#N/A</v>
      </c>
      <c r="EH46" s="70" t="e">
        <f aca="false">$EH$7*$J$2*$J$5*$AB46</f>
        <v>#N/A</v>
      </c>
      <c r="EI46" s="70" t="e">
        <f aca="false">$EH$7*$J$3*$J$5*$AC46</f>
        <v>#N/A</v>
      </c>
      <c r="EJ46" s="70" t="e">
        <f aca="false">$EJ$7*$J$2*$J$5*$AB46</f>
        <v>#N/A</v>
      </c>
      <c r="EK46" s="70" t="e">
        <f aca="false">$EJ$7*$J$3*$J$5*$AC46</f>
        <v>#N/A</v>
      </c>
      <c r="EN46" s="131" t="e">
        <f aca="false">SUM(EB46:EC46)</f>
        <v>#N/A</v>
      </c>
      <c r="EO46" s="25" t="e">
        <f aca="false">SUM(EB46:EE46,EJ46:EM46)</f>
        <v>#N/A</v>
      </c>
      <c r="EP46" s="25" t="e">
        <f aca="false">SUM(DZ46:EM46)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3" t="e">
        <f aca="false">(1+($A47/2))^(-2*($D47-$A$1)/365.25)</f>
        <v>#N/A</v>
      </c>
      <c r="C47" s="83" t="n">
        <f aca="false">D48-D47</f>
        <v>30</v>
      </c>
      <c r="D47" s="374" t="n">
        <v>38078</v>
      </c>
      <c r="E47" s="375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76" t="e">
        <f aca="false">VLOOKUP($D47,Curves!$A$2:$H$1700,8)*$B47</f>
        <v>#N/A</v>
      </c>
      <c r="K47" s="51" t="e">
        <f aca="false">($E47+$I47)*$J$5+$J$4</f>
        <v>#N/A</v>
      </c>
      <c r="L47" s="377" t="e">
        <f aca="false">VLOOKUP($D47,Curves!$N$2:$T$2600,2)*$B47</f>
        <v>#N/A</v>
      </c>
      <c r="M47" s="241" t="e">
        <f aca="false">VLOOKUP($D47,Curves!$N$2:$T$2600,3)*$B47</f>
        <v>#N/A</v>
      </c>
      <c r="N47" s="378" t="e">
        <f aca="false">IF($K47&lt;$L47,1,0)</f>
        <v>#N/A</v>
      </c>
      <c r="O47" s="379" t="e">
        <f aca="false">IF($K47&lt;$M47,1,0)</f>
        <v>#N/A</v>
      </c>
      <c r="P47" s="375" t="e">
        <f aca="false">($E47+J47)*$J$5+$J$4</f>
        <v>#N/A</v>
      </c>
      <c r="Q47" s="377" t="e">
        <f aca="false">VLOOKUP($D47,Curves!$N$2:$T$2600,4)*$B47</f>
        <v>#N/A</v>
      </c>
      <c r="R47" s="241" t="e">
        <f aca="false">VLOOKUP($D47,Curves!$N$2:$T$2600,5)*$B47</f>
        <v>#N/A</v>
      </c>
      <c r="S47" s="378" t="e">
        <f aca="false">IF($P47&lt;$Q47,1,0)</f>
        <v>#N/A</v>
      </c>
      <c r="T47" s="379" t="e">
        <f aca="false">IF($P47&lt;$R47,1,0)</f>
        <v>#N/A</v>
      </c>
      <c r="U47" s="380" t="e">
        <f aca="false">($E47+G47)*$J$5+$J$4</f>
        <v>#N/A</v>
      </c>
      <c r="V47" s="380" t="e">
        <f aca="false">($E47+H47)*$J$5+$J$4</f>
        <v>#N/A</v>
      </c>
      <c r="W47" s="380" t="e">
        <f aca="false">($E47+I47)*$J$5+$J$4</f>
        <v>#N/A</v>
      </c>
      <c r="X47" s="269" t="e">
        <f aca="false">VLOOKUP($D47,[5]CurveFetch!$D$8:$S$13000,16,0)*$B47</f>
        <v>#N/A</v>
      </c>
      <c r="Y47" s="241" t="e">
        <f aca="false">VLOOKUP($D47,Curves!$N$2:$T$2600,7)*$B47</f>
        <v>#N/A</v>
      </c>
      <c r="Z47" s="381" t="e">
        <f aca="false">IF($U47&lt;$X47,1,0)</f>
        <v>#N/A</v>
      </c>
      <c r="AA47" s="378" t="e">
        <f aca="false">IF($U47&lt;$Y47,1,0)</f>
        <v>#N/A</v>
      </c>
      <c r="AB47" s="378" t="e">
        <f aca="false">IF($V47&lt;$X47,1,0)</f>
        <v>#N/A</v>
      </c>
      <c r="AC47" s="378" t="e">
        <f aca="false">IF($V47&lt;$X47,1,0)</f>
        <v>#N/A</v>
      </c>
      <c r="AD47" s="378" t="e">
        <f aca="false">IF($W47&lt;$X47,1,0)</f>
        <v>#N/A</v>
      </c>
      <c r="AE47" s="379" t="e">
        <f aca="false">IF($W47&lt;$Y47,1,0)</f>
        <v>#N/A</v>
      </c>
      <c r="AF47" s="70" t="e">
        <f aca="false">$AF$7*$J$2*$J$5*$N47</f>
        <v>#N/A</v>
      </c>
      <c r="AG47" s="70" t="e">
        <f aca="false">$AF$7*$J$2*$J$5*$O47</f>
        <v>#N/A</v>
      </c>
      <c r="AH47" s="70" t="e">
        <f aca="false">$AH$7*$J$2*$J$5*$N47</f>
        <v>#N/A</v>
      </c>
      <c r="AI47" s="70" t="e">
        <f aca="false">$AH$7*$J$2*$J$5*$O47</f>
        <v>#N/A</v>
      </c>
      <c r="AJ47" s="70" t="e">
        <f aca="false">$AJ$7*$J$2*$J$5*$N47</f>
        <v>#N/A</v>
      </c>
      <c r="AK47" s="70" t="e">
        <f aca="false">$AJ$7*$J$2*$J$5*$O47</f>
        <v>#N/A</v>
      </c>
      <c r="AL47" s="70" t="e">
        <f aca="false">$AL$7*$J$2*$J$5*$N47</f>
        <v>#N/A</v>
      </c>
      <c r="AM47" s="70" t="e">
        <f aca="false">$AL$7*$J$3*$J$5*$O47</f>
        <v>#N/A</v>
      </c>
      <c r="AN47" s="70" t="e">
        <f aca="false">$AN$7*$J$2*$J$5*$N47</f>
        <v>#N/A</v>
      </c>
      <c r="AO47" s="70" t="e">
        <f aca="false">$AN$7*$J$3*$J$5*$O47</f>
        <v>#N/A</v>
      </c>
      <c r="AP47" s="70" t="e">
        <f aca="false">$AP$7*$J$2*$J$5*$N47</f>
        <v>#N/A</v>
      </c>
      <c r="AQ47" s="70" t="e">
        <f aca="false">$AN$7*$J$3*$J$5*$O47</f>
        <v>#N/A</v>
      </c>
      <c r="AR47" s="70" t="e">
        <f aca="false">$AR$7*$J$2*$J$5*$N47</f>
        <v>#N/A</v>
      </c>
      <c r="AS47" s="70" t="e">
        <f aca="false">$AR$7*$J$3*$J$5*$O47</f>
        <v>#N/A</v>
      </c>
      <c r="AT47" s="70" t="e">
        <f aca="false">$AT$7*$J$2*$J$5*$N47</f>
        <v>#N/A</v>
      </c>
      <c r="AU47" s="70" t="e">
        <f aca="false">$AT$7*$J$3*$J$5*$O47</f>
        <v>#N/A</v>
      </c>
      <c r="AV47" s="131" t="e">
        <f aca="false">SUM(AF47:AG47,AL47:AM47,AP47:AQ47)</f>
        <v>#N/A</v>
      </c>
      <c r="AW47" s="158" t="e">
        <f aca="false">SUM(AF47:AM47,AP47:AU47)</f>
        <v>#N/A</v>
      </c>
      <c r="AX47" s="131" t="e">
        <f aca="false">SUM(AF47:AU47)</f>
        <v>#N/A</v>
      </c>
      <c r="AY47" s="70" t="e">
        <f aca="false">$AY$7*$J$2*$J$5*$S47</f>
        <v>#N/A</v>
      </c>
      <c r="AZ47" s="70" t="e">
        <f aca="false">$AY$7*$J$3*$J$5*$T47</f>
        <v>#N/A</v>
      </c>
      <c r="BA47" s="70" t="e">
        <f aca="false">$BA$7*$J$2*$J$5*$S47</f>
        <v>#N/A</v>
      </c>
      <c r="BB47" s="70" t="e">
        <f aca="false">$BA$7*$J$3*$J$5*$T47</f>
        <v>#N/A</v>
      </c>
      <c r="BC47" s="70" t="e">
        <f aca="false">$BC$7*$J$2*$J$5*$S47</f>
        <v>#N/A</v>
      </c>
      <c r="BD47" s="70" t="e">
        <f aca="false">$BC$7*$J$3*$J$5*$T47</f>
        <v>#N/A</v>
      </c>
      <c r="BE47" s="70" t="e">
        <f aca="false">$BE$7*$J$2*$J$5*$S47</f>
        <v>#N/A</v>
      </c>
      <c r="BF47" s="70" t="e">
        <f aca="false">$BE$7*$J$3*$J$5*$T47</f>
        <v>#N/A</v>
      </c>
      <c r="BG47" s="70" t="e">
        <f aca="false">$BG$7*$J$2*$J$5*$S47</f>
        <v>#N/A</v>
      </c>
      <c r="BH47" s="70" t="e">
        <f aca="false">$BG$7*$J$3*$J$5*$T47</f>
        <v>#N/A</v>
      </c>
      <c r="BI47" s="70" t="e">
        <f aca="false">$BI$7*$J$2*$J$5*$S47</f>
        <v>#N/A</v>
      </c>
      <c r="BJ47" s="70" t="e">
        <f aca="false">$BI$7*$J$3*$J$5*$T47</f>
        <v>#N/A</v>
      </c>
      <c r="BK47" s="70" t="e">
        <f aca="false">$BK$7*$J$2*$J$5*$S47</f>
        <v>#N/A</v>
      </c>
      <c r="BL47" s="70" t="e">
        <f aca="false">$BK$7*$J$3*$J$5*$T47</f>
        <v>#N/A</v>
      </c>
      <c r="BM47" s="70" t="e">
        <f aca="false">$BM$7*$J$2*$J$5*$S47</f>
        <v>#N/A</v>
      </c>
      <c r="BN47" s="70" t="e">
        <f aca="false">$BM$7*$J$3*$J$5*$T47</f>
        <v>#N/A</v>
      </c>
      <c r="BO47" s="70" t="e">
        <f aca="false">$BO$7*$J$2*$J$5*$S47</f>
        <v>#N/A</v>
      </c>
      <c r="BP47" s="70" t="e">
        <f aca="false">$BO$7*$J$3*$J$5*$T47</f>
        <v>#N/A</v>
      </c>
      <c r="BQ47" s="70" t="e">
        <f aca="false">$BQ$7*$J$2*$J$5*$S47</f>
        <v>#N/A</v>
      </c>
      <c r="BR47" s="70" t="e">
        <f aca="false">$BQ$7*$J$3*$J$5*$T47</f>
        <v>#N/A</v>
      </c>
      <c r="BS47" s="70"/>
      <c r="BT47" s="70"/>
      <c r="BU47" s="70"/>
      <c r="BV47" s="70"/>
      <c r="BW47" s="382" t="e">
        <f aca="false">SUM(AY47:BF47,BI47:BL47)</f>
        <v>#N/A</v>
      </c>
      <c r="BX47" s="383" t="e">
        <f aca="false">SUM(AY47:BF47,BI47:BL47,BS47:BV47)</f>
        <v>#N/A</v>
      </c>
      <c r="BY47" s="25" t="e">
        <f aca="false">SUM(AY47:BV47)</f>
        <v>#N/A</v>
      </c>
      <c r="BZ47" s="70" t="e">
        <f aca="false">$BZ$7*$J$2*$J$5*$N47</f>
        <v>#N/A</v>
      </c>
      <c r="CA47" s="70" t="e">
        <f aca="false">$BZ$7*$J$3*$J$5*$O47</f>
        <v>#N/A</v>
      </c>
      <c r="CB47" s="70" t="e">
        <f aca="false">$CB$7*$J$2*$J$5*$N47</f>
        <v>#N/A</v>
      </c>
      <c r="CC47" s="70" t="e">
        <f aca="false">$CB$7*$J$3*$J$5*$O47</f>
        <v>#N/A</v>
      </c>
      <c r="CD47" s="70" t="e">
        <f aca="false">$CD$7*$J$2*$J$5*$N47</f>
        <v>#N/A</v>
      </c>
      <c r="CE47" s="70" t="e">
        <f aca="false">$CD$7*$J$3*$J$5*$O47</f>
        <v>#N/A</v>
      </c>
      <c r="CF47" s="131" t="e">
        <f aca="false">SUM(BZ47:CA47)</f>
        <v>#N/A</v>
      </c>
      <c r="CG47" s="383" t="e">
        <f aca="false">SUM(BZ47:CC47)</f>
        <v>#N/A</v>
      </c>
      <c r="CH47" s="131" t="e">
        <f aca="false">SUM(BZ47:CE47)</f>
        <v>#N/A</v>
      </c>
      <c r="CI47" s="70" t="e">
        <f aca="false">$CI$7*$J$2*$J$5*$AB47</f>
        <v>#N/A</v>
      </c>
      <c r="CJ47" s="70" t="e">
        <f aca="false">$CI$7*$J$3*$J$5*$AC47</f>
        <v>#N/A</v>
      </c>
      <c r="CK47" s="70" t="e">
        <f aca="false">$CK$7*$J$2*$J$5*$AB47</f>
        <v>#N/A</v>
      </c>
      <c r="CL47" s="70" t="e">
        <f aca="false">$CK$7*$J$3*$J$5*$AC47</f>
        <v>#N/A</v>
      </c>
      <c r="CM47" s="70" t="e">
        <f aca="false">$CM$7*$J$2*$J$5*$AB47</f>
        <v>#N/A</v>
      </c>
      <c r="CN47" s="70" t="e">
        <f aca="false">$CM$7*$J$3*$J$5*$AC47</f>
        <v>#N/A</v>
      </c>
      <c r="CO47" s="70" t="e">
        <f aca="false">$CO$7*$J$2*$J$5*$AB47</f>
        <v>#N/A</v>
      </c>
      <c r="CP47" s="70" t="e">
        <f aca="false">$CO$7*$J$3*$J$5*$AC47</f>
        <v>#N/A</v>
      </c>
      <c r="CQ47" s="70" t="e">
        <f aca="false">$CQ$7*$J$2*$J$5*$AB47</f>
        <v>#N/A</v>
      </c>
      <c r="CR47" s="70" t="e">
        <f aca="false">$CQ$7*$J$3*$J$5*$AC47</f>
        <v>#N/A</v>
      </c>
      <c r="CS47" s="70" t="e">
        <f aca="false">$CS$7*$J$2*$J$5*$AB47</f>
        <v>#N/A</v>
      </c>
      <c r="CT47" s="70" t="e">
        <f aca="false">$CS$7*$J$3*$J$5*$AC47</f>
        <v>#N/A</v>
      </c>
      <c r="CU47" s="70" t="e">
        <f aca="false">$CU$7*$J$2*$J$5*$AB47</f>
        <v>#N/A</v>
      </c>
      <c r="CV47" s="70" t="e">
        <f aca="false">$CU$7*$J$3*$J$5*$AC47</f>
        <v>#N/A</v>
      </c>
      <c r="CW47" s="70" t="e">
        <f aca="false">$CW$7*$J$2*$J$5*$AB47</f>
        <v>#N/A</v>
      </c>
      <c r="CX47" s="70" t="e">
        <f aca="false">$CW$7*$J$3*$J$5*$AC47</f>
        <v>#N/A</v>
      </c>
      <c r="CY47" s="70" t="e">
        <f aca="false">$CY$7*$J$2*$J$5*$AB47</f>
        <v>#N/A</v>
      </c>
      <c r="CZ47" s="70" t="e">
        <f aca="false">$CY$7*$J$3*$J$5*$AC47</f>
        <v>#N/A</v>
      </c>
      <c r="DA47" s="70" t="e">
        <f aca="false">$DA$7*$J$2*$J$5*$AB47</f>
        <v>#N/A</v>
      </c>
      <c r="DB47" s="70" t="e">
        <f aca="false">$DA$7*$J$3*$J$5*$AC47</f>
        <v>#N/A</v>
      </c>
      <c r="DC47" s="70"/>
      <c r="DD47" s="70"/>
      <c r="DE47" s="70" t="e">
        <f aca="false">$DF$7*$J$2*$J$5*$AB47</f>
        <v>#N/A</v>
      </c>
      <c r="DF47" s="70" t="e">
        <f aca="false">$DF$7*$J$3*$J$5*$AC47</f>
        <v>#N/A</v>
      </c>
      <c r="DG47" s="70" t="e">
        <f aca="false">$DG$7*$J$2*$J$5*$AB47</f>
        <v>#N/A</v>
      </c>
      <c r="DH47" s="70" t="e">
        <f aca="false">$DG$7*$J$3*$J$5*$AC47</f>
        <v>#N/A</v>
      </c>
      <c r="DI47" s="70" t="e">
        <f aca="false">$DI$7*$J$2*$J$5*$AB47</f>
        <v>#N/A</v>
      </c>
      <c r="DJ47" s="70" t="e">
        <f aca="false">$DI$7*$J$3*$J$5*$AC47</f>
        <v>#N/A</v>
      </c>
      <c r="DK47" s="70" t="e">
        <f aca="false">$DK$7*$J$2*$J$5*$AB47</f>
        <v>#N/A</v>
      </c>
      <c r="DL47" s="70" t="e">
        <f aca="false">$DK$7*$J$3*$J$5*$AC47</f>
        <v>#N/A</v>
      </c>
      <c r="DM47" s="70" t="e">
        <f aca="false">$DM$7*$J$2*$J$5*$AB47</f>
        <v>#N/A</v>
      </c>
      <c r="DN47" s="70" t="e">
        <f aca="false">$DM$7*$J$3*$J$5*$AC47</f>
        <v>#N/A</v>
      </c>
      <c r="DO47" s="70" t="e">
        <f aca="false">$DO$7*$J$2*$J$5*$AB47</f>
        <v>#N/A</v>
      </c>
      <c r="DP47" s="70" t="e">
        <f aca="false">$DO$7*$J$3*$J$5*$AC47</f>
        <v>#N/A</v>
      </c>
      <c r="DQ47" s="70"/>
      <c r="DR47" s="70"/>
      <c r="DS47" s="131" t="e">
        <f aca="false">SUM(CI47:CR47,CW47:CX47,DG47:DH47)</f>
        <v>#N/A</v>
      </c>
      <c r="DT47" s="25" t="e">
        <f aca="false">SUM(CI47:CZ47,DC47:DL47)</f>
        <v>#N/A</v>
      </c>
      <c r="DU47" s="131" t="e">
        <f aca="false">SUM(CI47:DR47)</f>
        <v>#N/A</v>
      </c>
      <c r="DZ47" s="70" t="e">
        <f aca="false">$DZ$7*$J$2*$J$5*$AB47</f>
        <v>#N/A</v>
      </c>
      <c r="EA47" s="70" t="e">
        <f aca="false">$DZ$7*$J$3*$J$5*$AC47</f>
        <v>#N/A</v>
      </c>
      <c r="EB47" s="70" t="e">
        <f aca="false">$EB$7*$J$2*$J$5*$AB47</f>
        <v>#N/A</v>
      </c>
      <c r="EC47" s="70" t="e">
        <f aca="false">$EB$7*$J$3*$J$5*$AC47</f>
        <v>#N/A</v>
      </c>
      <c r="ED47" s="70" t="e">
        <f aca="false">$ED$7*$J$2*$J$5*$AB47</f>
        <v>#N/A</v>
      </c>
      <c r="EE47" s="70" t="e">
        <f aca="false">$ED$7*$J$3*$J$5*$AC47</f>
        <v>#N/A</v>
      </c>
      <c r="EF47" s="70" t="e">
        <f aca="false">$EF$7*$J$2*$J$5*$AB47</f>
        <v>#N/A</v>
      </c>
      <c r="EG47" s="70" t="e">
        <f aca="false">$EF$7*$J$3*$J$5*$AC47</f>
        <v>#N/A</v>
      </c>
      <c r="EH47" s="70" t="e">
        <f aca="false">$EH$7*$J$2*$J$5*$AB47</f>
        <v>#N/A</v>
      </c>
      <c r="EI47" s="70" t="e">
        <f aca="false">$EH$7*$J$3*$J$5*$AC47</f>
        <v>#N/A</v>
      </c>
      <c r="EJ47" s="70" t="e">
        <f aca="false">$EJ$7*$J$2*$J$5*$AB47</f>
        <v>#N/A</v>
      </c>
      <c r="EK47" s="70" t="e">
        <f aca="false">$EJ$7*$J$3*$J$5*$AC47</f>
        <v>#N/A</v>
      </c>
      <c r="EN47" s="131" t="e">
        <f aca="false">SUM(EB47:EC47)</f>
        <v>#N/A</v>
      </c>
      <c r="EO47" s="25" t="e">
        <f aca="false">SUM(EB47:EE47,EJ47:EM47)</f>
        <v>#N/A</v>
      </c>
      <c r="EP47" s="25" t="e">
        <f aca="false">SUM(DZ47:EM47)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3" t="e">
        <f aca="false">(1+($A48/2))^(-2*($D48-$A$1)/365.25)</f>
        <v>#N/A</v>
      </c>
      <c r="C48" s="83" t="n">
        <f aca="false">D49-D48</f>
        <v>31</v>
      </c>
      <c r="D48" s="374" t="n">
        <v>38108</v>
      </c>
      <c r="E48" s="375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76" t="e">
        <f aca="false">VLOOKUP($D48,Curves!$A$2:$H$1700,8)*$B48</f>
        <v>#N/A</v>
      </c>
      <c r="K48" s="51" t="e">
        <f aca="false">($E48+$I48)*$J$5+$J$4</f>
        <v>#N/A</v>
      </c>
      <c r="L48" s="377" t="e">
        <f aca="false">VLOOKUP($D48,Curves!$N$2:$T$2600,2)*$B48</f>
        <v>#N/A</v>
      </c>
      <c r="M48" s="241" t="e">
        <f aca="false">VLOOKUP($D48,Curves!$N$2:$T$2600,3)*$B48</f>
        <v>#N/A</v>
      </c>
      <c r="N48" s="378" t="e">
        <f aca="false">IF($K48&lt;$L48,1,0)</f>
        <v>#N/A</v>
      </c>
      <c r="O48" s="379" t="e">
        <f aca="false">IF($K48&lt;$M48,1,0)</f>
        <v>#N/A</v>
      </c>
      <c r="P48" s="375" t="e">
        <f aca="false">($E48+J48)*$J$5+$J$4</f>
        <v>#N/A</v>
      </c>
      <c r="Q48" s="377" t="e">
        <f aca="false">VLOOKUP($D48,Curves!$N$2:$T$2600,4)*$B48</f>
        <v>#N/A</v>
      </c>
      <c r="R48" s="241" t="e">
        <f aca="false">VLOOKUP($D48,Curves!$N$2:$T$2600,5)*$B48</f>
        <v>#N/A</v>
      </c>
      <c r="S48" s="378" t="e">
        <f aca="false">IF($P48&lt;$Q48,1,0)</f>
        <v>#N/A</v>
      </c>
      <c r="T48" s="379" t="e">
        <f aca="false">IF($P48&lt;$R48,1,0)</f>
        <v>#N/A</v>
      </c>
      <c r="U48" s="380" t="e">
        <f aca="false">($E48+G48)*$J$5+$J$4</f>
        <v>#N/A</v>
      </c>
      <c r="V48" s="380" t="e">
        <f aca="false">($E48+H48)*$J$5+$J$4</f>
        <v>#N/A</v>
      </c>
      <c r="W48" s="380" t="e">
        <f aca="false">($E48+I48)*$J$5+$J$4</f>
        <v>#N/A</v>
      </c>
      <c r="X48" s="269" t="e">
        <f aca="false">VLOOKUP($D48,[5]CurveFetch!$D$8:$S$13000,16,0)*$B48</f>
        <v>#N/A</v>
      </c>
      <c r="Y48" s="241" t="e">
        <f aca="false">VLOOKUP($D48,Curves!$N$2:$T$2600,7)*$B48</f>
        <v>#N/A</v>
      </c>
      <c r="Z48" s="381" t="e">
        <f aca="false">IF($U48&lt;$X48,1,0)</f>
        <v>#N/A</v>
      </c>
      <c r="AA48" s="378" t="e">
        <f aca="false">IF($U48&lt;$Y48,1,0)</f>
        <v>#N/A</v>
      </c>
      <c r="AB48" s="378" t="e">
        <f aca="false">IF($V48&lt;$X48,1,0)</f>
        <v>#N/A</v>
      </c>
      <c r="AC48" s="378" t="e">
        <f aca="false">IF($V48&lt;$X48,1,0)</f>
        <v>#N/A</v>
      </c>
      <c r="AD48" s="378" t="e">
        <f aca="false">IF($W48&lt;$X48,1,0)</f>
        <v>#N/A</v>
      </c>
      <c r="AE48" s="379" t="e">
        <f aca="false">IF($W48&lt;$Y48,1,0)</f>
        <v>#N/A</v>
      </c>
      <c r="AF48" s="70" t="e">
        <f aca="false">$AF$7*$J$2*$J$5*$N48</f>
        <v>#N/A</v>
      </c>
      <c r="AG48" s="70" t="e">
        <f aca="false">$AF$7*$J$2*$J$5*$O48</f>
        <v>#N/A</v>
      </c>
      <c r="AH48" s="70" t="e">
        <f aca="false">$AH$7*$J$2*$J$5*$N48</f>
        <v>#N/A</v>
      </c>
      <c r="AI48" s="70" t="e">
        <f aca="false">$AH$7*$J$2*$J$5*$O48</f>
        <v>#N/A</v>
      </c>
      <c r="AJ48" s="70" t="e">
        <f aca="false">$AJ$7*$J$2*$J$5*$N48</f>
        <v>#N/A</v>
      </c>
      <c r="AK48" s="70" t="e">
        <f aca="false">$AJ$7*$J$2*$J$5*$O48</f>
        <v>#N/A</v>
      </c>
      <c r="AL48" s="70" t="e">
        <f aca="false">$AL$7*$J$2*$J$5*$N48</f>
        <v>#N/A</v>
      </c>
      <c r="AM48" s="70" t="e">
        <f aca="false">$AL$7*$J$3*$J$5*$O48</f>
        <v>#N/A</v>
      </c>
      <c r="AN48" s="70" t="e">
        <f aca="false">$AN$7*$J$2*$J$5*$N48</f>
        <v>#N/A</v>
      </c>
      <c r="AO48" s="70" t="e">
        <f aca="false">$AN$7*$J$3*$J$5*$O48</f>
        <v>#N/A</v>
      </c>
      <c r="AP48" s="70" t="e">
        <f aca="false">$AP$7*$J$2*$J$5*$N48</f>
        <v>#N/A</v>
      </c>
      <c r="AQ48" s="70" t="e">
        <f aca="false">$AN$7*$J$3*$J$5*$O48</f>
        <v>#N/A</v>
      </c>
      <c r="AR48" s="70" t="e">
        <f aca="false">$AR$7*$J$2*$J$5*$N48</f>
        <v>#N/A</v>
      </c>
      <c r="AS48" s="70" t="e">
        <f aca="false">$AR$7*$J$3*$J$5*$O48</f>
        <v>#N/A</v>
      </c>
      <c r="AT48" s="70" t="e">
        <f aca="false">$AT$7*$J$2*$J$5*$N48</f>
        <v>#N/A</v>
      </c>
      <c r="AU48" s="70" t="e">
        <f aca="false">$AT$7*$J$3*$J$5*$O48</f>
        <v>#N/A</v>
      </c>
      <c r="AV48" s="131" t="e">
        <f aca="false">SUM(AF48:AG48,AL48:AM48,AP48:AQ48)</f>
        <v>#N/A</v>
      </c>
      <c r="AW48" s="158" t="e">
        <f aca="false">SUM(AF48:AM48,AP48:AU48)</f>
        <v>#N/A</v>
      </c>
      <c r="AX48" s="131" t="e">
        <f aca="false">SUM(AF48:AU48)</f>
        <v>#N/A</v>
      </c>
      <c r="AY48" s="70" t="e">
        <f aca="false">$AY$7*$J$2*$J$5*$S48</f>
        <v>#N/A</v>
      </c>
      <c r="AZ48" s="70" t="e">
        <f aca="false">$AY$7*$J$3*$J$5*$T48</f>
        <v>#N/A</v>
      </c>
      <c r="BA48" s="70" t="e">
        <f aca="false">$BA$7*$J$2*$J$5*$S48</f>
        <v>#N/A</v>
      </c>
      <c r="BB48" s="70" t="e">
        <f aca="false">$BA$7*$J$3*$J$5*$T48</f>
        <v>#N/A</v>
      </c>
      <c r="BC48" s="70" t="e">
        <f aca="false">$BC$7*$J$2*$J$5*$S48</f>
        <v>#N/A</v>
      </c>
      <c r="BD48" s="70" t="e">
        <f aca="false">$BC$7*$J$3*$J$5*$T48</f>
        <v>#N/A</v>
      </c>
      <c r="BE48" s="70" t="e">
        <f aca="false">$BE$7*$J$2*$J$5*$S48</f>
        <v>#N/A</v>
      </c>
      <c r="BF48" s="70" t="e">
        <f aca="false">$BE$7*$J$3*$J$5*$T48</f>
        <v>#N/A</v>
      </c>
      <c r="BG48" s="70" t="e">
        <f aca="false">$BG$7*$J$2*$J$5*$S48</f>
        <v>#N/A</v>
      </c>
      <c r="BH48" s="70" t="e">
        <f aca="false">$BG$7*$J$3*$J$5*$T48</f>
        <v>#N/A</v>
      </c>
      <c r="BI48" s="70" t="e">
        <f aca="false">$BI$7*$J$2*$J$5*$S48</f>
        <v>#N/A</v>
      </c>
      <c r="BJ48" s="70" t="e">
        <f aca="false">$BI$7*$J$3*$J$5*$T48</f>
        <v>#N/A</v>
      </c>
      <c r="BK48" s="70" t="e">
        <f aca="false">$BK$7*$J$2*$J$5*$S48</f>
        <v>#N/A</v>
      </c>
      <c r="BL48" s="70" t="e">
        <f aca="false">$BK$7*$J$3*$J$5*$T48</f>
        <v>#N/A</v>
      </c>
      <c r="BM48" s="70" t="e">
        <f aca="false">$BM$7*$J$2*$J$5*$S48</f>
        <v>#N/A</v>
      </c>
      <c r="BN48" s="70" t="e">
        <f aca="false">$BM$7*$J$3*$J$5*$T48</f>
        <v>#N/A</v>
      </c>
      <c r="BO48" s="70" t="e">
        <f aca="false">$BO$7*$J$2*$J$5*$S48</f>
        <v>#N/A</v>
      </c>
      <c r="BP48" s="70" t="e">
        <f aca="false">$BO$7*$J$3*$J$5*$T48</f>
        <v>#N/A</v>
      </c>
      <c r="BQ48" s="70" t="e">
        <f aca="false">$BQ$7*$J$2*$J$5*$S48</f>
        <v>#N/A</v>
      </c>
      <c r="BR48" s="70" t="e">
        <f aca="false">$BQ$7*$J$3*$J$5*$T48</f>
        <v>#N/A</v>
      </c>
      <c r="BS48" s="70"/>
      <c r="BT48" s="70"/>
      <c r="BU48" s="70"/>
      <c r="BV48" s="70"/>
      <c r="BW48" s="382" t="e">
        <f aca="false">SUM(AY48:BF48,BI48:BL48)</f>
        <v>#N/A</v>
      </c>
      <c r="BX48" s="383" t="e">
        <f aca="false">SUM(AY48:BF48,BI48:BL48,BS48:BV48)</f>
        <v>#N/A</v>
      </c>
      <c r="BY48" s="25" t="e">
        <f aca="false">SUM(AY48:BV48)</f>
        <v>#N/A</v>
      </c>
      <c r="BZ48" s="70" t="e">
        <f aca="false">$BZ$7*$J$2*$J$5*$N48</f>
        <v>#N/A</v>
      </c>
      <c r="CA48" s="70" t="e">
        <f aca="false">$BZ$7*$J$3*$J$5*$O48</f>
        <v>#N/A</v>
      </c>
      <c r="CB48" s="70" t="e">
        <f aca="false">$CB$7*$J$2*$J$5*$N48</f>
        <v>#N/A</v>
      </c>
      <c r="CC48" s="70" t="e">
        <f aca="false">$CB$7*$J$3*$J$5*$O48</f>
        <v>#N/A</v>
      </c>
      <c r="CD48" s="70" t="e">
        <f aca="false">$CD$7*$J$2*$J$5*$N48</f>
        <v>#N/A</v>
      </c>
      <c r="CE48" s="70" t="e">
        <f aca="false">$CD$7*$J$3*$J$5*$O48</f>
        <v>#N/A</v>
      </c>
      <c r="CF48" s="131" t="e">
        <f aca="false">SUM(BZ48:CA48)</f>
        <v>#N/A</v>
      </c>
      <c r="CG48" s="383" t="e">
        <f aca="false">SUM(BZ48:CC48)</f>
        <v>#N/A</v>
      </c>
      <c r="CH48" s="131" t="e">
        <f aca="false">SUM(BZ48:CE48)</f>
        <v>#N/A</v>
      </c>
      <c r="CI48" s="70" t="e">
        <f aca="false">$CI$7*$J$2*$J$5*$AB48</f>
        <v>#N/A</v>
      </c>
      <c r="CJ48" s="70" t="e">
        <f aca="false">$CI$7*$J$3*$J$5*$AC48</f>
        <v>#N/A</v>
      </c>
      <c r="CK48" s="70" t="e">
        <f aca="false">$CK$7*$J$2*$J$5*$AB48</f>
        <v>#N/A</v>
      </c>
      <c r="CL48" s="70" t="e">
        <f aca="false">$CK$7*$J$3*$J$5*$AC48</f>
        <v>#N/A</v>
      </c>
      <c r="CM48" s="70" t="e">
        <f aca="false">$CM$7*$J$2*$J$5*$AB48</f>
        <v>#N/A</v>
      </c>
      <c r="CN48" s="70" t="e">
        <f aca="false">$CM$7*$J$3*$J$5*$AC48</f>
        <v>#N/A</v>
      </c>
      <c r="CO48" s="70" t="e">
        <f aca="false">$CO$7*$J$2*$J$5*$AB48</f>
        <v>#N/A</v>
      </c>
      <c r="CP48" s="70" t="e">
        <f aca="false">$CO$7*$J$3*$J$5*$AC48</f>
        <v>#N/A</v>
      </c>
      <c r="CQ48" s="70" t="e">
        <f aca="false">$CQ$7*$J$2*$J$5*$AB48</f>
        <v>#N/A</v>
      </c>
      <c r="CR48" s="70" t="e">
        <f aca="false">$CQ$7*$J$3*$J$5*$AC48</f>
        <v>#N/A</v>
      </c>
      <c r="CS48" s="70" t="e">
        <f aca="false">$CS$7*$J$2*$J$5*$AB48</f>
        <v>#N/A</v>
      </c>
      <c r="CT48" s="70" t="e">
        <f aca="false">$CS$7*$J$3*$J$5*$AC48</f>
        <v>#N/A</v>
      </c>
      <c r="CU48" s="70" t="e">
        <f aca="false">$CU$7*$J$2*$J$5*$AB48</f>
        <v>#N/A</v>
      </c>
      <c r="CV48" s="70" t="e">
        <f aca="false">$CU$7*$J$3*$J$5*$AC48</f>
        <v>#N/A</v>
      </c>
      <c r="CW48" s="70" t="e">
        <f aca="false">$CW$7*$J$2*$J$5*$AB48</f>
        <v>#N/A</v>
      </c>
      <c r="CX48" s="70" t="e">
        <f aca="false">$CW$7*$J$3*$J$5*$AC48</f>
        <v>#N/A</v>
      </c>
      <c r="CY48" s="70" t="e">
        <f aca="false">$CY$7*$J$2*$J$5*$AB48</f>
        <v>#N/A</v>
      </c>
      <c r="CZ48" s="70" t="e">
        <f aca="false">$CY$7*$J$3*$J$5*$AC48</f>
        <v>#N/A</v>
      </c>
      <c r="DA48" s="70" t="e">
        <f aca="false">$DA$7*$J$2*$J$5*$AB48</f>
        <v>#N/A</v>
      </c>
      <c r="DB48" s="70" t="e">
        <f aca="false">$DA$7*$J$3*$J$5*$AC48</f>
        <v>#N/A</v>
      </c>
      <c r="DC48" s="70"/>
      <c r="DD48" s="70"/>
      <c r="DE48" s="70" t="e">
        <f aca="false">$DF$7*$J$2*$J$5*$AB48</f>
        <v>#N/A</v>
      </c>
      <c r="DF48" s="70" t="e">
        <f aca="false">$DF$7*$J$3*$J$5*$AC48</f>
        <v>#N/A</v>
      </c>
      <c r="DG48" s="70" t="e">
        <f aca="false">$DG$7*$J$2*$J$5*$AB48</f>
        <v>#N/A</v>
      </c>
      <c r="DH48" s="70" t="e">
        <f aca="false">$DG$7*$J$3*$J$5*$AC48</f>
        <v>#N/A</v>
      </c>
      <c r="DI48" s="70" t="e">
        <f aca="false">$DI$7*$J$2*$J$5*$AB48</f>
        <v>#N/A</v>
      </c>
      <c r="DJ48" s="70" t="e">
        <f aca="false">$DI$7*$J$3*$J$5*$AC48</f>
        <v>#N/A</v>
      </c>
      <c r="DK48" s="70" t="e">
        <f aca="false">$DK$7*$J$2*$J$5*$AB48</f>
        <v>#N/A</v>
      </c>
      <c r="DL48" s="70" t="e">
        <f aca="false">$DK$7*$J$3*$J$5*$AC48</f>
        <v>#N/A</v>
      </c>
      <c r="DM48" s="70" t="e">
        <f aca="false">$DM$7*$J$2*$J$5*$AB48</f>
        <v>#N/A</v>
      </c>
      <c r="DN48" s="70" t="e">
        <f aca="false">$DM$7*$J$3*$J$5*$AC48</f>
        <v>#N/A</v>
      </c>
      <c r="DO48" s="70" t="e">
        <f aca="false">$DO$7*$J$2*$J$5*$AB48</f>
        <v>#N/A</v>
      </c>
      <c r="DP48" s="70" t="e">
        <f aca="false">$DO$7*$J$3*$J$5*$AC48</f>
        <v>#N/A</v>
      </c>
      <c r="DQ48" s="70"/>
      <c r="DR48" s="70"/>
      <c r="DS48" s="131" t="e">
        <f aca="false">SUM(CI48:CR48,CW48:CX48,DG48:DH48)</f>
        <v>#N/A</v>
      </c>
      <c r="DT48" s="25" t="e">
        <f aca="false">SUM(CI48:CZ48,DC48:DL48)</f>
        <v>#N/A</v>
      </c>
      <c r="DU48" s="131" t="e">
        <f aca="false">SUM(CI48:DR48)</f>
        <v>#N/A</v>
      </c>
      <c r="DZ48" s="70" t="e">
        <f aca="false">$DZ$7*$J$2*$J$5*$AB48</f>
        <v>#N/A</v>
      </c>
      <c r="EA48" s="70" t="e">
        <f aca="false">$DZ$7*$J$3*$J$5*$AC48</f>
        <v>#N/A</v>
      </c>
      <c r="EB48" s="70" t="e">
        <f aca="false">$EB$7*$J$2*$J$5*$AB48</f>
        <v>#N/A</v>
      </c>
      <c r="EC48" s="70" t="e">
        <f aca="false">$EB$7*$J$3*$J$5*$AC48</f>
        <v>#N/A</v>
      </c>
      <c r="ED48" s="70" t="e">
        <f aca="false">$ED$7*$J$2*$J$5*$AB48</f>
        <v>#N/A</v>
      </c>
      <c r="EE48" s="70" t="e">
        <f aca="false">$ED$7*$J$3*$J$5*$AC48</f>
        <v>#N/A</v>
      </c>
      <c r="EF48" s="70" t="e">
        <f aca="false">$EF$7*$J$2*$J$5*$AB48</f>
        <v>#N/A</v>
      </c>
      <c r="EG48" s="70" t="e">
        <f aca="false">$EF$7*$J$3*$J$5*$AC48</f>
        <v>#N/A</v>
      </c>
      <c r="EH48" s="70" t="e">
        <f aca="false">$EH$7*$J$2*$J$5*$AB48</f>
        <v>#N/A</v>
      </c>
      <c r="EI48" s="70" t="e">
        <f aca="false">$EH$7*$J$3*$J$5*$AC48</f>
        <v>#N/A</v>
      </c>
      <c r="EJ48" s="70" t="e">
        <f aca="false">$EJ$7*$J$2*$J$5*$AB48</f>
        <v>#N/A</v>
      </c>
      <c r="EK48" s="70" t="e">
        <f aca="false">$EJ$7*$J$3*$J$5*$AC48</f>
        <v>#N/A</v>
      </c>
      <c r="EN48" s="131" t="e">
        <f aca="false">SUM(EB48:EC48)</f>
        <v>#N/A</v>
      </c>
      <c r="EO48" s="25" t="e">
        <f aca="false">SUM(EB48:EE48,EJ48:EM48)</f>
        <v>#N/A</v>
      </c>
      <c r="EP48" s="25" t="e">
        <f aca="false">SUM(DZ48:EM48)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3" t="e">
        <f aca="false">(1+($A49/2))^(-2*($D49-$A$1)/365.25)</f>
        <v>#N/A</v>
      </c>
      <c r="C49" s="83" t="n">
        <f aca="false">D50-D49</f>
        <v>30</v>
      </c>
      <c r="D49" s="374" t="n">
        <v>38139</v>
      </c>
      <c r="E49" s="375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76" t="e">
        <f aca="false">VLOOKUP($D49,Curves!$A$2:$H$1700,8)*$B49</f>
        <v>#N/A</v>
      </c>
      <c r="K49" s="51" t="e">
        <f aca="false">($E49+$I49)*$J$5+$J$4</f>
        <v>#N/A</v>
      </c>
      <c r="L49" s="377" t="e">
        <f aca="false">VLOOKUP($D49,Curves!$N$2:$T$2600,2)*$B49</f>
        <v>#N/A</v>
      </c>
      <c r="M49" s="241" t="e">
        <f aca="false">VLOOKUP($D49,Curves!$N$2:$T$2600,3)*$B49</f>
        <v>#N/A</v>
      </c>
      <c r="N49" s="378" t="e">
        <f aca="false">IF($K49&lt;$L49,1,0)</f>
        <v>#N/A</v>
      </c>
      <c r="O49" s="379" t="e">
        <f aca="false">IF($K49&lt;$M49,1,0)</f>
        <v>#N/A</v>
      </c>
      <c r="P49" s="375" t="e">
        <f aca="false">($E49+J49)*$J$5+$J$4</f>
        <v>#N/A</v>
      </c>
      <c r="Q49" s="377" t="e">
        <f aca="false">VLOOKUP($D49,Curves!$N$2:$T$2600,4)*$B49</f>
        <v>#N/A</v>
      </c>
      <c r="R49" s="241" t="e">
        <f aca="false">VLOOKUP($D49,Curves!$N$2:$T$2600,5)*$B49</f>
        <v>#N/A</v>
      </c>
      <c r="S49" s="378" t="e">
        <f aca="false">IF($P49&lt;$Q49,1,0)</f>
        <v>#N/A</v>
      </c>
      <c r="T49" s="379" t="e">
        <f aca="false">IF($P49&lt;$R49,1,0)</f>
        <v>#N/A</v>
      </c>
      <c r="U49" s="380" t="e">
        <f aca="false">($E49+G49)*$J$5+$J$4</f>
        <v>#N/A</v>
      </c>
      <c r="V49" s="380" t="e">
        <f aca="false">($E49+H49)*$J$5+$J$4</f>
        <v>#N/A</v>
      </c>
      <c r="W49" s="380" t="e">
        <f aca="false">($E49+I49)*$J$5+$J$4</f>
        <v>#N/A</v>
      </c>
      <c r="X49" s="269" t="e">
        <f aca="false">VLOOKUP($D49,[5]CurveFetch!$D$8:$S$13000,16,0)*$B49</f>
        <v>#N/A</v>
      </c>
      <c r="Y49" s="241" t="e">
        <f aca="false">VLOOKUP($D49,Curves!$N$2:$T$2600,7)*$B49</f>
        <v>#N/A</v>
      </c>
      <c r="Z49" s="381" t="e">
        <f aca="false">IF($U49&lt;$X49,1,0)</f>
        <v>#N/A</v>
      </c>
      <c r="AA49" s="378" t="e">
        <f aca="false">IF($U49&lt;$Y49,1,0)</f>
        <v>#N/A</v>
      </c>
      <c r="AB49" s="378" t="e">
        <f aca="false">IF($V49&lt;$X49,1,0)</f>
        <v>#N/A</v>
      </c>
      <c r="AC49" s="378" t="e">
        <f aca="false">IF($V49&lt;$X49,1,0)</f>
        <v>#N/A</v>
      </c>
      <c r="AD49" s="378" t="e">
        <f aca="false">IF($W49&lt;$X49,1,0)</f>
        <v>#N/A</v>
      </c>
      <c r="AE49" s="379" t="e">
        <f aca="false">IF($W49&lt;$Y49,1,0)</f>
        <v>#N/A</v>
      </c>
      <c r="AF49" s="70" t="e">
        <f aca="false">$AF$7*$J$2*$J$5*$N49</f>
        <v>#N/A</v>
      </c>
      <c r="AG49" s="70" t="e">
        <f aca="false">$AF$7*$J$2*$J$5*$O49</f>
        <v>#N/A</v>
      </c>
      <c r="AH49" s="70" t="e">
        <f aca="false">$AH$7*$J$2*$J$5*$N49</f>
        <v>#N/A</v>
      </c>
      <c r="AI49" s="70" t="e">
        <f aca="false">$AH$7*$J$2*$J$5*$O49</f>
        <v>#N/A</v>
      </c>
      <c r="AJ49" s="70" t="e">
        <f aca="false">$AJ$7*$J$2*$J$5*$N49</f>
        <v>#N/A</v>
      </c>
      <c r="AK49" s="70" t="e">
        <f aca="false">$AJ$7*$J$2*$J$5*$O49</f>
        <v>#N/A</v>
      </c>
      <c r="AL49" s="70" t="e">
        <f aca="false">$AL$7*$J$2*$J$5*$N49</f>
        <v>#N/A</v>
      </c>
      <c r="AM49" s="70" t="e">
        <f aca="false">$AL$7*$J$3*$J$5*$O49</f>
        <v>#N/A</v>
      </c>
      <c r="AN49" s="70" t="e">
        <f aca="false">$AN$7*$J$2*$J$5*$N49</f>
        <v>#N/A</v>
      </c>
      <c r="AO49" s="70" t="e">
        <f aca="false">$AN$7*$J$3*$J$5*$O49</f>
        <v>#N/A</v>
      </c>
      <c r="AP49" s="70" t="e">
        <f aca="false">$AP$7*$J$2*$J$5*$N49</f>
        <v>#N/A</v>
      </c>
      <c r="AQ49" s="70" t="e">
        <f aca="false">$AN$7*$J$3*$J$5*$O49</f>
        <v>#N/A</v>
      </c>
      <c r="AR49" s="70" t="e">
        <f aca="false">$AR$7*$J$2*$J$5*$N49</f>
        <v>#N/A</v>
      </c>
      <c r="AS49" s="70" t="e">
        <f aca="false">$AR$7*$J$3*$J$5*$O49</f>
        <v>#N/A</v>
      </c>
      <c r="AT49" s="70" t="e">
        <f aca="false">$AT$7*$J$2*$J$5*$N49</f>
        <v>#N/A</v>
      </c>
      <c r="AU49" s="70" t="e">
        <f aca="false">$AT$7*$J$3*$J$5*$O49</f>
        <v>#N/A</v>
      </c>
      <c r="AV49" s="131" t="e">
        <f aca="false">SUM(AF49:AG49,AL49:AM49,AP49:AQ49)</f>
        <v>#N/A</v>
      </c>
      <c r="AW49" s="158" t="e">
        <f aca="false">SUM(AF49:AM49,AP49:AU49)</f>
        <v>#N/A</v>
      </c>
      <c r="AX49" s="131" t="e">
        <f aca="false">SUM(AF49:AU49)</f>
        <v>#N/A</v>
      </c>
      <c r="AY49" s="70" t="e">
        <f aca="false">$AY$7*$J$2*$J$5*$S49</f>
        <v>#N/A</v>
      </c>
      <c r="AZ49" s="70" t="e">
        <f aca="false">$AY$7*$J$3*$J$5*$T49</f>
        <v>#N/A</v>
      </c>
      <c r="BA49" s="70" t="e">
        <f aca="false">$BA$7*$J$2*$J$5*$S49</f>
        <v>#N/A</v>
      </c>
      <c r="BB49" s="70" t="e">
        <f aca="false">$BA$7*$J$3*$J$5*$T49</f>
        <v>#N/A</v>
      </c>
      <c r="BC49" s="70" t="e">
        <f aca="false">$BC$7*$J$2*$J$5*$S49</f>
        <v>#N/A</v>
      </c>
      <c r="BD49" s="70" t="e">
        <f aca="false">$BC$7*$J$3*$J$5*$T49</f>
        <v>#N/A</v>
      </c>
      <c r="BE49" s="70" t="e">
        <f aca="false">$BE$7*$J$2*$J$5*$S49</f>
        <v>#N/A</v>
      </c>
      <c r="BF49" s="70" t="e">
        <f aca="false">$BE$7*$J$3*$J$5*$T49</f>
        <v>#N/A</v>
      </c>
      <c r="BG49" s="70" t="e">
        <f aca="false">$BG$7*$J$2*$J$5*$S49</f>
        <v>#N/A</v>
      </c>
      <c r="BH49" s="70" t="e">
        <f aca="false">$BG$7*$J$3*$J$5*$T49</f>
        <v>#N/A</v>
      </c>
      <c r="BI49" s="70" t="e">
        <f aca="false">$BI$7*$J$2*$J$5*$S49</f>
        <v>#N/A</v>
      </c>
      <c r="BJ49" s="70" t="e">
        <f aca="false">$BI$7*$J$3*$J$5*$T49</f>
        <v>#N/A</v>
      </c>
      <c r="BK49" s="70" t="e">
        <f aca="false">$BK$7*$J$2*$J$5*$S49</f>
        <v>#N/A</v>
      </c>
      <c r="BL49" s="70" t="e">
        <f aca="false">$BK$7*$J$3*$J$5*$T49</f>
        <v>#N/A</v>
      </c>
      <c r="BM49" s="70" t="e">
        <f aca="false">$BM$7*$J$2*$J$5*$S49</f>
        <v>#N/A</v>
      </c>
      <c r="BN49" s="70" t="e">
        <f aca="false">$BM$7*$J$3*$J$5*$T49</f>
        <v>#N/A</v>
      </c>
      <c r="BO49" s="70" t="e">
        <f aca="false">$BO$7*$J$2*$J$5*$S49</f>
        <v>#N/A</v>
      </c>
      <c r="BP49" s="70" t="e">
        <f aca="false">$BO$7*$J$3*$J$5*$T49</f>
        <v>#N/A</v>
      </c>
      <c r="BQ49" s="70" t="e">
        <f aca="false">$BQ$7*$J$2*$J$5*$S49</f>
        <v>#N/A</v>
      </c>
      <c r="BR49" s="70" t="e">
        <f aca="false">$BQ$7*$J$3*$J$5*$T49</f>
        <v>#N/A</v>
      </c>
      <c r="BS49" s="70" t="e">
        <f aca="false">$BS$7*$J$2*$J$5*$S49</f>
        <v>#N/A</v>
      </c>
      <c r="BT49" s="70" t="e">
        <f aca="false">$BS$7*$J$3*$J$5*$T49</f>
        <v>#N/A</v>
      </c>
      <c r="BU49" s="70"/>
      <c r="BV49" s="70"/>
      <c r="BW49" s="382" t="e">
        <f aca="false">SUM(AY49:BF49,BI49:BL49)</f>
        <v>#N/A</v>
      </c>
      <c r="BX49" s="383" t="e">
        <f aca="false">SUM(AY49:BF49,BI49:BL49,BS49:BV49)</f>
        <v>#N/A</v>
      </c>
      <c r="BY49" s="25" t="e">
        <f aca="false">SUM(AY49:BV49)</f>
        <v>#N/A</v>
      </c>
      <c r="BZ49" s="70" t="e">
        <f aca="false">$BZ$7*$J$2*$J$5*$N49</f>
        <v>#N/A</v>
      </c>
      <c r="CA49" s="70" t="e">
        <f aca="false">$BZ$7*$J$3*$J$5*$O49</f>
        <v>#N/A</v>
      </c>
      <c r="CB49" s="70" t="e">
        <f aca="false">$CB$7*$J$2*$J$5*$N49</f>
        <v>#N/A</v>
      </c>
      <c r="CC49" s="70" t="e">
        <f aca="false">$CB$7*$J$3*$J$5*$O49</f>
        <v>#N/A</v>
      </c>
      <c r="CD49" s="70" t="e">
        <f aca="false">$CD$7*$J$2*$J$5*$N49</f>
        <v>#N/A</v>
      </c>
      <c r="CE49" s="70" t="e">
        <f aca="false">$CD$7*$J$3*$J$5*$O49</f>
        <v>#N/A</v>
      </c>
      <c r="CF49" s="131" t="e">
        <f aca="false">SUM(BZ49:CA49)</f>
        <v>#N/A</v>
      </c>
      <c r="CG49" s="383" t="e">
        <f aca="false">SUM(BZ49:CC49)</f>
        <v>#N/A</v>
      </c>
      <c r="CH49" s="131" t="e">
        <f aca="false">SUM(BZ49:CE49)</f>
        <v>#N/A</v>
      </c>
      <c r="CI49" s="70" t="e">
        <f aca="false">$CI$7*$J$2*$J$5*$AB49</f>
        <v>#N/A</v>
      </c>
      <c r="CJ49" s="70" t="e">
        <f aca="false">$CI$7*$J$3*$J$5*$AC49</f>
        <v>#N/A</v>
      </c>
      <c r="CK49" s="70" t="e">
        <f aca="false">$CK$7*$J$2*$J$5*$AB49</f>
        <v>#N/A</v>
      </c>
      <c r="CL49" s="70" t="e">
        <f aca="false">$CK$7*$J$3*$J$5*$AC49</f>
        <v>#N/A</v>
      </c>
      <c r="CM49" s="70" t="e">
        <f aca="false">$CM$7*$J$2*$J$5*$AB49</f>
        <v>#N/A</v>
      </c>
      <c r="CN49" s="70" t="e">
        <f aca="false">$CM$7*$J$3*$J$5*$AC49</f>
        <v>#N/A</v>
      </c>
      <c r="CO49" s="70" t="e">
        <f aca="false">$CO$7*$J$2*$J$5*$AB49</f>
        <v>#N/A</v>
      </c>
      <c r="CP49" s="70" t="e">
        <f aca="false">$CO$7*$J$3*$J$5*$AC49</f>
        <v>#N/A</v>
      </c>
      <c r="CQ49" s="70" t="e">
        <f aca="false">$CQ$7*$J$2*$J$5*$AB49</f>
        <v>#N/A</v>
      </c>
      <c r="CR49" s="70" t="e">
        <f aca="false">$CQ$7*$J$3*$J$5*$AC49</f>
        <v>#N/A</v>
      </c>
      <c r="CS49" s="70" t="e">
        <f aca="false">$CS$7*$J$2*$J$5*$AB49</f>
        <v>#N/A</v>
      </c>
      <c r="CT49" s="70" t="e">
        <f aca="false">$CS$7*$J$3*$J$5*$AC49</f>
        <v>#N/A</v>
      </c>
      <c r="CU49" s="70" t="e">
        <f aca="false">$CU$7*$J$2*$J$5*$AB49</f>
        <v>#N/A</v>
      </c>
      <c r="CV49" s="70" t="e">
        <f aca="false">$CU$7*$J$3*$J$5*$AC49</f>
        <v>#N/A</v>
      </c>
      <c r="CW49" s="70" t="e">
        <f aca="false">$CW$7*$J$2*$J$5*$AB49</f>
        <v>#N/A</v>
      </c>
      <c r="CX49" s="70" t="e">
        <f aca="false">$CW$7*$J$3*$J$5*$AC49</f>
        <v>#N/A</v>
      </c>
      <c r="CY49" s="70" t="e">
        <f aca="false">$CY$7*$J$2*$J$5*$AB49</f>
        <v>#N/A</v>
      </c>
      <c r="CZ49" s="70" t="e">
        <f aca="false">$CY$7*$J$3*$J$5*$AC49</f>
        <v>#N/A</v>
      </c>
      <c r="DA49" s="70" t="e">
        <f aca="false">$DA$7*$J$2*$J$5*$AB49</f>
        <v>#N/A</v>
      </c>
      <c r="DB49" s="70" t="e">
        <f aca="false">$DA$7*$J$3*$J$5*$AC49</f>
        <v>#N/A</v>
      </c>
      <c r="DC49" s="70"/>
      <c r="DD49" s="70"/>
      <c r="DE49" s="70" t="e">
        <f aca="false">$DF$7*$J$2*$J$5*$AB49</f>
        <v>#N/A</v>
      </c>
      <c r="DF49" s="70" t="e">
        <f aca="false">$DF$7*$J$3*$J$5*$AC49</f>
        <v>#N/A</v>
      </c>
      <c r="DG49" s="70" t="e">
        <f aca="false">$DG$7*$J$2*$J$5*$AB49</f>
        <v>#N/A</v>
      </c>
      <c r="DH49" s="70" t="e">
        <f aca="false">$DG$7*$J$3*$J$5*$AC49</f>
        <v>#N/A</v>
      </c>
      <c r="DI49" s="70" t="e">
        <f aca="false">$DI$7*$J$2*$J$5*$AB49</f>
        <v>#N/A</v>
      </c>
      <c r="DJ49" s="70" t="e">
        <f aca="false">$DI$7*$J$3*$J$5*$AC49</f>
        <v>#N/A</v>
      </c>
      <c r="DK49" s="70" t="e">
        <f aca="false">$DK$7*$J$2*$J$5*$AB49</f>
        <v>#N/A</v>
      </c>
      <c r="DL49" s="70" t="e">
        <f aca="false">$DK$7*$J$3*$J$5*$AC49</f>
        <v>#N/A</v>
      </c>
      <c r="DM49" s="70" t="e">
        <f aca="false">$DM$7*$J$2*$J$5*$AB49</f>
        <v>#N/A</v>
      </c>
      <c r="DN49" s="70" t="e">
        <f aca="false">$DM$7*$J$3*$J$5*$AC49</f>
        <v>#N/A</v>
      </c>
      <c r="DO49" s="70" t="e">
        <f aca="false">$DO$7*$J$2*$J$5*$AB49</f>
        <v>#N/A</v>
      </c>
      <c r="DP49" s="70" t="e">
        <f aca="false">$DO$7*$J$3*$J$5*$AC49</f>
        <v>#N/A</v>
      </c>
      <c r="DQ49" s="70"/>
      <c r="DR49" s="70"/>
      <c r="DS49" s="131" t="e">
        <f aca="false">SUM(CI49:CR49,CW49:CX49,DG49:DH49)</f>
        <v>#N/A</v>
      </c>
      <c r="DT49" s="25" t="e">
        <f aca="false">SUM(CI49:CZ49,DC49:DL49)</f>
        <v>#N/A</v>
      </c>
      <c r="DU49" s="131" t="e">
        <f aca="false">SUM(CI49:DR49)</f>
        <v>#N/A</v>
      </c>
      <c r="DZ49" s="70" t="e">
        <f aca="false">$DZ$7*$J$2*$J$5*$AB49</f>
        <v>#N/A</v>
      </c>
      <c r="EA49" s="70" t="e">
        <f aca="false">$DZ$7*$J$3*$J$5*$AC49</f>
        <v>#N/A</v>
      </c>
      <c r="EB49" s="70" t="e">
        <f aca="false">$EB$7*$J$2*$J$5*$AB49</f>
        <v>#N/A</v>
      </c>
      <c r="EC49" s="70" t="e">
        <f aca="false">$EB$7*$J$3*$J$5*$AC49</f>
        <v>#N/A</v>
      </c>
      <c r="ED49" s="70" t="e">
        <f aca="false">$ED$7*$J$2*$J$5*$AB49</f>
        <v>#N/A</v>
      </c>
      <c r="EE49" s="70" t="e">
        <f aca="false">$ED$7*$J$3*$J$5*$AC49</f>
        <v>#N/A</v>
      </c>
      <c r="EF49" s="70" t="e">
        <f aca="false">$EF$7*$J$2*$J$5*$AB49</f>
        <v>#N/A</v>
      </c>
      <c r="EG49" s="70" t="e">
        <f aca="false">$EF$7*$J$3*$J$5*$AC49</f>
        <v>#N/A</v>
      </c>
      <c r="EH49" s="70" t="e">
        <f aca="false">$EH$7*$J$2*$J$5*$AB49</f>
        <v>#N/A</v>
      </c>
      <c r="EI49" s="70" t="e">
        <f aca="false">$EH$7*$J$3*$J$5*$AC49</f>
        <v>#N/A</v>
      </c>
      <c r="EJ49" s="70" t="e">
        <f aca="false">$EJ$7*$J$2*$J$5*$AB49</f>
        <v>#N/A</v>
      </c>
      <c r="EK49" s="70" t="e">
        <f aca="false">$EJ$7*$J$3*$J$5*$AC49</f>
        <v>#N/A</v>
      </c>
      <c r="EN49" s="131" t="e">
        <f aca="false">SUM(EB49:EC49)</f>
        <v>#N/A</v>
      </c>
      <c r="EO49" s="25" t="e">
        <f aca="false">SUM(EB49:EE49,EJ49:EM49)</f>
        <v>#N/A</v>
      </c>
      <c r="EP49" s="25" t="e">
        <f aca="false">SUM(DZ49:EM49)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3" t="e">
        <f aca="false">(1+($A50/2))^(-2*($D50-$A$1)/365.25)</f>
        <v>#N/A</v>
      </c>
      <c r="C50" s="83" t="n">
        <f aca="false">D51-D50</f>
        <v>31</v>
      </c>
      <c r="D50" s="374" t="n">
        <v>38169</v>
      </c>
      <c r="E50" s="375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76" t="e">
        <f aca="false">VLOOKUP($D50,Curves!$A$2:$H$1700,8)*$B50</f>
        <v>#N/A</v>
      </c>
      <c r="K50" s="51" t="e">
        <f aca="false">($E50+$I50)*$J$5+$J$4</f>
        <v>#N/A</v>
      </c>
      <c r="L50" s="377" t="e">
        <f aca="false">VLOOKUP($D50,Curves!$N$2:$T$2600,2)*$B50</f>
        <v>#N/A</v>
      </c>
      <c r="M50" s="241" t="e">
        <f aca="false">VLOOKUP($D50,Curves!$N$2:$T$2600,3)*$B50</f>
        <v>#N/A</v>
      </c>
      <c r="N50" s="378" t="e">
        <f aca="false">IF($K50&lt;$L50,1,0)</f>
        <v>#N/A</v>
      </c>
      <c r="O50" s="379" t="e">
        <f aca="false">IF($K50&lt;$M50,1,0)</f>
        <v>#N/A</v>
      </c>
      <c r="P50" s="375" t="e">
        <f aca="false">($E50+J50)*$J$5+$J$4</f>
        <v>#N/A</v>
      </c>
      <c r="Q50" s="377" t="e">
        <f aca="false">VLOOKUP($D50,Curves!$N$2:$T$2600,4)*$B50</f>
        <v>#N/A</v>
      </c>
      <c r="R50" s="241" t="e">
        <f aca="false">VLOOKUP($D50,Curves!$N$2:$T$2600,5)*$B50</f>
        <v>#N/A</v>
      </c>
      <c r="S50" s="378" t="e">
        <f aca="false">IF($P50&lt;$Q50,1,0)</f>
        <v>#N/A</v>
      </c>
      <c r="T50" s="379" t="e">
        <f aca="false">IF($P50&lt;$R50,1,0)</f>
        <v>#N/A</v>
      </c>
      <c r="U50" s="380" t="e">
        <f aca="false">($E50+G50)*$J$5+$J$4</f>
        <v>#N/A</v>
      </c>
      <c r="V50" s="380" t="e">
        <f aca="false">($E50+H50)*$J$5+$J$4</f>
        <v>#N/A</v>
      </c>
      <c r="W50" s="380" t="e">
        <f aca="false">($E50+I50)*$J$5+$J$4</f>
        <v>#N/A</v>
      </c>
      <c r="X50" s="269" t="e">
        <f aca="false">VLOOKUP($D50,[5]CurveFetch!$D$8:$S$13000,16,0)*$B50</f>
        <v>#N/A</v>
      </c>
      <c r="Y50" s="241" t="e">
        <f aca="false">VLOOKUP($D50,Curves!$N$2:$T$2600,7)*$B50</f>
        <v>#N/A</v>
      </c>
      <c r="Z50" s="381" t="e">
        <f aca="false">IF($U50&lt;$X50,1,0)</f>
        <v>#N/A</v>
      </c>
      <c r="AA50" s="378" t="e">
        <f aca="false">IF($U50&lt;$Y50,1,0)</f>
        <v>#N/A</v>
      </c>
      <c r="AB50" s="378" t="e">
        <f aca="false">IF($V50&lt;$X50,1,0)</f>
        <v>#N/A</v>
      </c>
      <c r="AC50" s="378" t="e">
        <f aca="false">IF($V50&lt;$X50,1,0)</f>
        <v>#N/A</v>
      </c>
      <c r="AD50" s="378" t="e">
        <f aca="false">IF($W50&lt;$X50,1,0)</f>
        <v>#N/A</v>
      </c>
      <c r="AE50" s="379" t="e">
        <f aca="false">IF($W50&lt;$Y50,1,0)</f>
        <v>#N/A</v>
      </c>
      <c r="AF50" s="70" t="e">
        <f aca="false">$AF$7*$J$2*$J$5*$N50</f>
        <v>#N/A</v>
      </c>
      <c r="AG50" s="70" t="e">
        <f aca="false">$AF$7*$J$2*$J$5*$O50</f>
        <v>#N/A</v>
      </c>
      <c r="AH50" s="70" t="e">
        <f aca="false">$AH$7*$J$2*$J$5*$N50</f>
        <v>#N/A</v>
      </c>
      <c r="AI50" s="70" t="e">
        <f aca="false">$AH$7*$J$2*$J$5*$O50</f>
        <v>#N/A</v>
      </c>
      <c r="AJ50" s="70" t="e">
        <f aca="false">$AJ$7*$J$2*$J$5*$N50</f>
        <v>#N/A</v>
      </c>
      <c r="AK50" s="70" t="e">
        <f aca="false">$AJ$7*$J$2*$J$5*$O50</f>
        <v>#N/A</v>
      </c>
      <c r="AL50" s="70" t="e">
        <f aca="false">$AL$7*$J$2*$J$5*$N50</f>
        <v>#N/A</v>
      </c>
      <c r="AM50" s="70" t="e">
        <f aca="false">$AL$7*$J$3*$J$5*$O50</f>
        <v>#N/A</v>
      </c>
      <c r="AN50" s="70" t="e">
        <f aca="false">$AN$7*$J$2*$J$5*$N50</f>
        <v>#N/A</v>
      </c>
      <c r="AO50" s="70" t="e">
        <f aca="false">$AN$7*$J$3*$J$5*$O50</f>
        <v>#N/A</v>
      </c>
      <c r="AP50" s="70" t="e">
        <f aca="false">$AP$7*$J$2*$J$5*$N50</f>
        <v>#N/A</v>
      </c>
      <c r="AQ50" s="70" t="e">
        <f aca="false">$AN$7*$J$3*$J$5*$O50</f>
        <v>#N/A</v>
      </c>
      <c r="AR50" s="70" t="e">
        <f aca="false">$AR$7*$J$2*$J$5*$N50</f>
        <v>#N/A</v>
      </c>
      <c r="AS50" s="70" t="e">
        <f aca="false">$AR$7*$J$3*$J$5*$O50</f>
        <v>#N/A</v>
      </c>
      <c r="AT50" s="70" t="e">
        <f aca="false">$AT$7*$J$2*$J$5*$N50</f>
        <v>#N/A</v>
      </c>
      <c r="AU50" s="70" t="e">
        <f aca="false">$AT$7*$J$3*$J$5*$O50</f>
        <v>#N/A</v>
      </c>
      <c r="AV50" s="131" t="e">
        <f aca="false">SUM(AF50:AG50,AL50:AM50,AP50:AQ50)</f>
        <v>#N/A</v>
      </c>
      <c r="AW50" s="158" t="e">
        <f aca="false">SUM(AF50:AM50,AP50:AU50)</f>
        <v>#N/A</v>
      </c>
      <c r="AX50" s="131" t="e">
        <f aca="false">SUM(AF50:AU50)</f>
        <v>#N/A</v>
      </c>
      <c r="AY50" s="70" t="e">
        <f aca="false">$AY$7*$J$2*$J$5*$S50</f>
        <v>#N/A</v>
      </c>
      <c r="AZ50" s="70" t="e">
        <f aca="false">$AY$7*$J$3*$J$5*$T50</f>
        <v>#N/A</v>
      </c>
      <c r="BA50" s="70" t="e">
        <f aca="false">$BA$7*$J$2*$J$5*$S50</f>
        <v>#N/A</v>
      </c>
      <c r="BB50" s="70" t="e">
        <f aca="false">$BA$7*$J$3*$J$5*$T50</f>
        <v>#N/A</v>
      </c>
      <c r="BC50" s="70" t="e">
        <f aca="false">$BC$7*$J$2*$J$5*$S50</f>
        <v>#N/A</v>
      </c>
      <c r="BD50" s="70" t="e">
        <f aca="false">$BC$7*$J$3*$J$5*$T50</f>
        <v>#N/A</v>
      </c>
      <c r="BE50" s="70" t="e">
        <f aca="false">$BE$7*$J$2*$J$5*$S50</f>
        <v>#N/A</v>
      </c>
      <c r="BF50" s="70" t="e">
        <f aca="false">$BE$7*$J$3*$J$5*$T50</f>
        <v>#N/A</v>
      </c>
      <c r="BG50" s="70" t="e">
        <f aca="false">$BG$7*$J$2*$J$5*$S50</f>
        <v>#N/A</v>
      </c>
      <c r="BH50" s="70" t="e">
        <f aca="false">$BG$7*$J$3*$J$5*$T50</f>
        <v>#N/A</v>
      </c>
      <c r="BI50" s="70" t="e">
        <f aca="false">$BI$7*$J$2*$J$5*$S50</f>
        <v>#N/A</v>
      </c>
      <c r="BJ50" s="70" t="e">
        <f aca="false">$BI$7*$J$3*$J$5*$T50</f>
        <v>#N/A</v>
      </c>
      <c r="BK50" s="70" t="e">
        <f aca="false">$BK$7*$J$2*$J$5*$S50</f>
        <v>#N/A</v>
      </c>
      <c r="BL50" s="70" t="e">
        <f aca="false">$BK$7*$J$3*$J$5*$T50</f>
        <v>#N/A</v>
      </c>
      <c r="BM50" s="70" t="e">
        <f aca="false">$BM$7*$J$2*$J$5*$S50</f>
        <v>#N/A</v>
      </c>
      <c r="BN50" s="70" t="e">
        <f aca="false">$BM$7*$J$3*$J$5*$T50</f>
        <v>#N/A</v>
      </c>
      <c r="BO50" s="70" t="e">
        <f aca="false">$BO$7*$J$2*$J$5*$S50</f>
        <v>#N/A</v>
      </c>
      <c r="BP50" s="70" t="e">
        <f aca="false">$BO$7*$J$3*$J$5*$T50</f>
        <v>#N/A</v>
      </c>
      <c r="BQ50" s="70" t="e">
        <f aca="false">$BQ$7*$J$2*$J$5*$S50</f>
        <v>#N/A</v>
      </c>
      <c r="BR50" s="70" t="e">
        <f aca="false">$BQ$7*$J$3*$J$5*$T50</f>
        <v>#N/A</v>
      </c>
      <c r="BS50" s="70" t="e">
        <f aca="false">$BS$7*$J$2*$J$5*$S50</f>
        <v>#N/A</v>
      </c>
      <c r="BT50" s="70" t="e">
        <f aca="false">$BS$7*$J$3*$J$5*$T50</f>
        <v>#N/A</v>
      </c>
      <c r="BU50" s="70"/>
      <c r="BV50" s="70"/>
      <c r="BW50" s="382" t="e">
        <f aca="false">SUM(AY50:BF50,BI50:BL50)</f>
        <v>#N/A</v>
      </c>
      <c r="BX50" s="383" t="e">
        <f aca="false">SUM(AY50:BF50,BI50:BL50,BS50:BV50)</f>
        <v>#N/A</v>
      </c>
      <c r="BY50" s="25" t="e">
        <f aca="false">SUM(AY50:BV50)</f>
        <v>#N/A</v>
      </c>
      <c r="BZ50" s="70" t="e">
        <f aca="false">$BZ$7*$J$2*$J$5*$N50</f>
        <v>#N/A</v>
      </c>
      <c r="CA50" s="70" t="e">
        <f aca="false">$BZ$7*$J$3*$J$5*$O50</f>
        <v>#N/A</v>
      </c>
      <c r="CB50" s="70" t="e">
        <f aca="false">$CB$7*$J$2*$J$5*$N50</f>
        <v>#N/A</v>
      </c>
      <c r="CC50" s="70" t="e">
        <f aca="false">$CB$7*$J$3*$J$5*$O50</f>
        <v>#N/A</v>
      </c>
      <c r="CD50" s="70" t="e">
        <f aca="false">$CD$7*$J$2*$J$5*$N50</f>
        <v>#N/A</v>
      </c>
      <c r="CE50" s="70" t="e">
        <f aca="false">$CD$7*$J$3*$J$5*$O50</f>
        <v>#N/A</v>
      </c>
      <c r="CF50" s="131" t="e">
        <f aca="false">SUM(BZ50:CA50)</f>
        <v>#N/A</v>
      </c>
      <c r="CG50" s="383" t="e">
        <f aca="false">SUM(BZ50:CC50)</f>
        <v>#N/A</v>
      </c>
      <c r="CH50" s="131" t="e">
        <f aca="false">SUM(BZ50:CE50)</f>
        <v>#N/A</v>
      </c>
      <c r="CI50" s="70" t="e">
        <f aca="false">$CI$7*$J$2*$J$5*$AB50</f>
        <v>#N/A</v>
      </c>
      <c r="CJ50" s="70" t="e">
        <f aca="false">$CI$7*$J$3*$J$5*$AC50</f>
        <v>#N/A</v>
      </c>
      <c r="CK50" s="70" t="e">
        <f aca="false">$CK$7*$J$2*$J$5*$AB50</f>
        <v>#N/A</v>
      </c>
      <c r="CL50" s="70" t="e">
        <f aca="false">$CK$7*$J$3*$J$5*$AC50</f>
        <v>#N/A</v>
      </c>
      <c r="CM50" s="70" t="e">
        <f aca="false">$CM$7*$J$2*$J$5*$AB50</f>
        <v>#N/A</v>
      </c>
      <c r="CN50" s="70" t="e">
        <f aca="false">$CM$7*$J$3*$J$5*$AC50</f>
        <v>#N/A</v>
      </c>
      <c r="CO50" s="70" t="e">
        <f aca="false">$CO$7*$J$2*$J$5*$AB50</f>
        <v>#N/A</v>
      </c>
      <c r="CP50" s="70" t="e">
        <f aca="false">$CO$7*$J$3*$J$5*$AC50</f>
        <v>#N/A</v>
      </c>
      <c r="CQ50" s="70" t="e">
        <f aca="false">$CQ$7*$J$2*$J$5*$AB50</f>
        <v>#N/A</v>
      </c>
      <c r="CR50" s="70" t="e">
        <f aca="false">$CQ$7*$J$3*$J$5*$AC50</f>
        <v>#N/A</v>
      </c>
      <c r="CS50" s="70" t="e">
        <f aca="false">$CS$7*$J$2*$J$5*$AB50</f>
        <v>#N/A</v>
      </c>
      <c r="CT50" s="70" t="e">
        <f aca="false">$CS$7*$J$3*$J$5*$AC50</f>
        <v>#N/A</v>
      </c>
      <c r="CU50" s="70" t="e">
        <f aca="false">$CU$7*$J$2*$J$5*$AB50</f>
        <v>#N/A</v>
      </c>
      <c r="CV50" s="70" t="e">
        <f aca="false">$CU$7*$J$3*$J$5*$AC50</f>
        <v>#N/A</v>
      </c>
      <c r="CW50" s="70" t="e">
        <f aca="false">$CW$7*$J$2*$J$5*$AB50</f>
        <v>#N/A</v>
      </c>
      <c r="CX50" s="70" t="e">
        <f aca="false">$CW$7*$J$3*$J$5*$AC50</f>
        <v>#N/A</v>
      </c>
      <c r="CY50" s="70" t="e">
        <f aca="false">$CY$7*$J$2*$J$5*$AB50</f>
        <v>#N/A</v>
      </c>
      <c r="CZ50" s="70" t="e">
        <f aca="false">$CY$7*$J$3*$J$5*$AC50</f>
        <v>#N/A</v>
      </c>
      <c r="DA50" s="70" t="e">
        <f aca="false">$DA$7*$J$2*$J$5*$AB50</f>
        <v>#N/A</v>
      </c>
      <c r="DB50" s="70" t="e">
        <f aca="false">$DA$7*$J$3*$J$5*$AC50</f>
        <v>#N/A</v>
      </c>
      <c r="DC50" s="70"/>
      <c r="DD50" s="70"/>
      <c r="DE50" s="70" t="e">
        <f aca="false">$DF$7*$J$2*$J$5*$AB50</f>
        <v>#N/A</v>
      </c>
      <c r="DF50" s="70" t="e">
        <f aca="false">$DF$7*$J$3*$J$5*$AC50</f>
        <v>#N/A</v>
      </c>
      <c r="DG50" s="70" t="e">
        <f aca="false">$DG$7*$J$2*$J$5*$AB50</f>
        <v>#N/A</v>
      </c>
      <c r="DH50" s="70" t="e">
        <f aca="false">$DG$7*$J$3*$J$5*$AC50</f>
        <v>#N/A</v>
      </c>
      <c r="DI50" s="70" t="e">
        <f aca="false">$DI$7*$J$2*$J$5*$AB50</f>
        <v>#N/A</v>
      </c>
      <c r="DJ50" s="70" t="e">
        <f aca="false">$DI$7*$J$3*$J$5*$AC50</f>
        <v>#N/A</v>
      </c>
      <c r="DK50" s="70" t="e">
        <f aca="false">$DK$7*$J$2*$J$5*$AB50</f>
        <v>#N/A</v>
      </c>
      <c r="DL50" s="70" t="e">
        <f aca="false">$DK$7*$J$3*$J$5*$AC50</f>
        <v>#N/A</v>
      </c>
      <c r="DM50" s="70" t="e">
        <f aca="false">$DM$7*$J$2*$J$5*$AB50</f>
        <v>#N/A</v>
      </c>
      <c r="DN50" s="70" t="e">
        <f aca="false">$DM$7*$J$3*$J$5*$AC50</f>
        <v>#N/A</v>
      </c>
      <c r="DO50" s="70" t="e">
        <f aca="false">$DO$7*$J$2*$J$5*$AB50</f>
        <v>#N/A</v>
      </c>
      <c r="DP50" s="70" t="e">
        <f aca="false">$DO$7*$J$3*$J$5*$AC50</f>
        <v>#N/A</v>
      </c>
      <c r="DQ50" s="70"/>
      <c r="DR50" s="70"/>
      <c r="DS50" s="131" t="e">
        <f aca="false">SUM(CI50:CR50,CW50:CX50,DG50:DH50)</f>
        <v>#N/A</v>
      </c>
      <c r="DT50" s="25" t="e">
        <f aca="false">SUM(CI50:CZ50,DC50:DL50)</f>
        <v>#N/A</v>
      </c>
      <c r="DU50" s="131" t="e">
        <f aca="false">SUM(CI50:DR50)</f>
        <v>#N/A</v>
      </c>
      <c r="DZ50" s="70" t="e">
        <f aca="false">$DZ$7*$J$2*$J$5*$AB50</f>
        <v>#N/A</v>
      </c>
      <c r="EA50" s="70" t="e">
        <f aca="false">$DZ$7*$J$3*$J$5*$AC50</f>
        <v>#N/A</v>
      </c>
      <c r="EB50" s="70" t="e">
        <f aca="false">$EB$7*$J$2*$J$5*$AB50</f>
        <v>#N/A</v>
      </c>
      <c r="EC50" s="70" t="e">
        <f aca="false">$EB$7*$J$3*$J$5*$AC50</f>
        <v>#N/A</v>
      </c>
      <c r="ED50" s="70" t="e">
        <f aca="false">$ED$7*$J$2*$J$5*$AB50</f>
        <v>#N/A</v>
      </c>
      <c r="EE50" s="70" t="e">
        <f aca="false">$ED$7*$J$3*$J$5*$AC50</f>
        <v>#N/A</v>
      </c>
      <c r="EF50" s="70" t="e">
        <f aca="false">$EF$7*$J$2*$J$5*$AB50</f>
        <v>#N/A</v>
      </c>
      <c r="EG50" s="70" t="e">
        <f aca="false">$EF$7*$J$3*$J$5*$AC50</f>
        <v>#N/A</v>
      </c>
      <c r="EH50" s="70" t="e">
        <f aca="false">$EH$7*$J$2*$J$5*$AB50</f>
        <v>#N/A</v>
      </c>
      <c r="EI50" s="70" t="e">
        <f aca="false">$EH$7*$J$3*$J$5*$AC50</f>
        <v>#N/A</v>
      </c>
      <c r="EJ50" s="70" t="e">
        <f aca="false">$EJ$7*$J$2*$J$5*$AB50</f>
        <v>#N/A</v>
      </c>
      <c r="EK50" s="70" t="e">
        <f aca="false">$EJ$7*$J$3*$J$5*$AC50</f>
        <v>#N/A</v>
      </c>
      <c r="EN50" s="131" t="e">
        <f aca="false">SUM(EB50:EC50)</f>
        <v>#N/A</v>
      </c>
      <c r="EO50" s="25" t="e">
        <f aca="false">SUM(EB50:EE50,EJ50:EM50)</f>
        <v>#N/A</v>
      </c>
      <c r="EP50" s="25" t="e">
        <f aca="false">SUM(DZ50:EM50)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3" t="e">
        <f aca="false">(1+($A51/2))^(-2*($D51-$A$1)/365.25)</f>
        <v>#N/A</v>
      </c>
      <c r="C51" s="83" t="n">
        <f aca="false">D52-D51</f>
        <v>31</v>
      </c>
      <c r="D51" s="374" t="n">
        <v>38200</v>
      </c>
      <c r="E51" s="375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76" t="e">
        <f aca="false">VLOOKUP($D51,Curves!$A$2:$H$1700,8)*$B51</f>
        <v>#N/A</v>
      </c>
      <c r="K51" s="51" t="e">
        <f aca="false">($E51+$I51)*$J$5+$J$4</f>
        <v>#N/A</v>
      </c>
      <c r="L51" s="377" t="e">
        <f aca="false">VLOOKUP($D51,Curves!$N$2:$T$2600,2)*$B51</f>
        <v>#N/A</v>
      </c>
      <c r="M51" s="241" t="e">
        <f aca="false">VLOOKUP($D51,Curves!$N$2:$T$2600,3)*$B51</f>
        <v>#N/A</v>
      </c>
      <c r="N51" s="378" t="e">
        <f aca="false">IF($K51&lt;$L51,1,0)</f>
        <v>#N/A</v>
      </c>
      <c r="O51" s="379" t="e">
        <f aca="false">IF($K51&lt;$M51,1,0)</f>
        <v>#N/A</v>
      </c>
      <c r="P51" s="375" t="e">
        <f aca="false">($E51+J51)*$J$5+$J$4</f>
        <v>#N/A</v>
      </c>
      <c r="Q51" s="377" t="e">
        <f aca="false">VLOOKUP($D51,Curves!$N$2:$T$2600,4)*$B51</f>
        <v>#N/A</v>
      </c>
      <c r="R51" s="241" t="e">
        <f aca="false">VLOOKUP($D51,Curves!$N$2:$T$2600,5)*$B51</f>
        <v>#N/A</v>
      </c>
      <c r="S51" s="378" t="e">
        <f aca="false">IF($P51&lt;$Q51,1,0)</f>
        <v>#N/A</v>
      </c>
      <c r="T51" s="379" t="e">
        <f aca="false">IF($P51&lt;$R51,1,0)</f>
        <v>#N/A</v>
      </c>
      <c r="U51" s="380" t="e">
        <f aca="false">($E51+G51)*$J$5+$J$4</f>
        <v>#N/A</v>
      </c>
      <c r="V51" s="380" t="e">
        <f aca="false">($E51+H51)*$J$5+$J$4</f>
        <v>#N/A</v>
      </c>
      <c r="W51" s="380" t="e">
        <f aca="false">($E51+I51)*$J$5+$J$4</f>
        <v>#N/A</v>
      </c>
      <c r="X51" s="269" t="e">
        <f aca="false">VLOOKUP($D51,[5]CurveFetch!$D$8:$S$13000,16,0)*$B51</f>
        <v>#N/A</v>
      </c>
      <c r="Y51" s="241" t="e">
        <f aca="false">VLOOKUP($D51,Curves!$N$2:$T$2600,7)*$B51</f>
        <v>#N/A</v>
      </c>
      <c r="Z51" s="381" t="e">
        <f aca="false">IF($U51&lt;$X51,1,0)</f>
        <v>#N/A</v>
      </c>
      <c r="AA51" s="378" t="e">
        <f aca="false">IF($U51&lt;$Y51,1,0)</f>
        <v>#N/A</v>
      </c>
      <c r="AB51" s="378" t="e">
        <f aca="false">IF($V51&lt;$X51,1,0)</f>
        <v>#N/A</v>
      </c>
      <c r="AC51" s="378" t="e">
        <f aca="false">IF($V51&lt;$X51,1,0)</f>
        <v>#N/A</v>
      </c>
      <c r="AD51" s="378" t="e">
        <f aca="false">IF($W51&lt;$X51,1,0)</f>
        <v>#N/A</v>
      </c>
      <c r="AE51" s="379" t="e">
        <f aca="false">IF($W51&lt;$Y51,1,0)</f>
        <v>#N/A</v>
      </c>
      <c r="AF51" s="70" t="e">
        <f aca="false">$AF$7*$J$2*$J$5*$N51</f>
        <v>#N/A</v>
      </c>
      <c r="AG51" s="70" t="e">
        <f aca="false">$AF$7*$J$2*$J$5*$O51</f>
        <v>#N/A</v>
      </c>
      <c r="AH51" s="70" t="e">
        <f aca="false">$AH$7*$J$2*$J$5*$N51</f>
        <v>#N/A</v>
      </c>
      <c r="AI51" s="70" t="e">
        <f aca="false">$AH$7*$J$2*$J$5*$O51</f>
        <v>#N/A</v>
      </c>
      <c r="AJ51" s="70" t="e">
        <f aca="false">$AJ$7*$J$2*$J$5*$N51</f>
        <v>#N/A</v>
      </c>
      <c r="AK51" s="70" t="e">
        <f aca="false">$AJ$7*$J$2*$J$5*$O51</f>
        <v>#N/A</v>
      </c>
      <c r="AL51" s="70" t="e">
        <f aca="false">$AL$7*$J$2*$J$5*$N51</f>
        <v>#N/A</v>
      </c>
      <c r="AM51" s="70" t="e">
        <f aca="false">$AL$7*$J$3*$J$5*$O51</f>
        <v>#N/A</v>
      </c>
      <c r="AN51" s="70" t="e">
        <f aca="false">$AN$7*$J$2*$J$5*$N51</f>
        <v>#N/A</v>
      </c>
      <c r="AO51" s="70" t="e">
        <f aca="false">$AN$7*$J$3*$J$5*$O51</f>
        <v>#N/A</v>
      </c>
      <c r="AP51" s="70" t="e">
        <f aca="false">$AP$7*$J$2*$J$5*$N51</f>
        <v>#N/A</v>
      </c>
      <c r="AQ51" s="70" t="e">
        <f aca="false">$AN$7*$J$3*$J$5*$O51</f>
        <v>#N/A</v>
      </c>
      <c r="AR51" s="70" t="e">
        <f aca="false">$AR$7*$J$2*$J$5*$N51</f>
        <v>#N/A</v>
      </c>
      <c r="AS51" s="70" t="e">
        <f aca="false">$AR$7*$J$3*$J$5*$O51</f>
        <v>#N/A</v>
      </c>
      <c r="AT51" s="70" t="e">
        <f aca="false">$AT$7*$J$2*$J$5*$N51</f>
        <v>#N/A</v>
      </c>
      <c r="AU51" s="70" t="e">
        <f aca="false">$AT$7*$J$3*$J$5*$O51</f>
        <v>#N/A</v>
      </c>
      <c r="AV51" s="131" t="e">
        <f aca="false">SUM(AF51:AG51,AL51:AM51,AP51:AQ51)</f>
        <v>#N/A</v>
      </c>
      <c r="AW51" s="158" t="e">
        <f aca="false">SUM(AF51:AM51,AP51:AU51)</f>
        <v>#N/A</v>
      </c>
      <c r="AX51" s="131" t="e">
        <f aca="false">SUM(AF51:AU51)</f>
        <v>#N/A</v>
      </c>
      <c r="AY51" s="70" t="e">
        <f aca="false">$AY$7*$J$2*$J$5*$S51</f>
        <v>#N/A</v>
      </c>
      <c r="AZ51" s="70" t="e">
        <f aca="false">$AY$7*$J$3*$J$5*$T51</f>
        <v>#N/A</v>
      </c>
      <c r="BA51" s="70" t="e">
        <f aca="false">$BA$7*$J$2*$J$5*$S51</f>
        <v>#N/A</v>
      </c>
      <c r="BB51" s="70" t="e">
        <f aca="false">$BA$7*$J$3*$J$5*$T51</f>
        <v>#N/A</v>
      </c>
      <c r="BC51" s="70" t="e">
        <f aca="false">$BC$7*$J$2*$J$5*$S51</f>
        <v>#N/A</v>
      </c>
      <c r="BD51" s="70" t="e">
        <f aca="false">$BC$7*$J$3*$J$5*$T51</f>
        <v>#N/A</v>
      </c>
      <c r="BE51" s="70" t="e">
        <f aca="false">$BE$7*$J$2*$J$5*$S51</f>
        <v>#N/A</v>
      </c>
      <c r="BF51" s="70" t="e">
        <f aca="false">$BE$7*$J$3*$J$5*$T51</f>
        <v>#N/A</v>
      </c>
      <c r="BG51" s="70" t="e">
        <f aca="false">$BG$7*$J$2*$J$5*$S51</f>
        <v>#N/A</v>
      </c>
      <c r="BH51" s="70" t="e">
        <f aca="false">$BG$7*$J$3*$J$5*$T51</f>
        <v>#N/A</v>
      </c>
      <c r="BI51" s="70" t="e">
        <f aca="false">$BI$7*$J$2*$J$5*$S51</f>
        <v>#N/A</v>
      </c>
      <c r="BJ51" s="70" t="e">
        <f aca="false">$BI$7*$J$3*$J$5*$T51</f>
        <v>#N/A</v>
      </c>
      <c r="BK51" s="70" t="e">
        <f aca="false">$BK$7*$J$2*$J$5*$S51</f>
        <v>#N/A</v>
      </c>
      <c r="BL51" s="70" t="e">
        <f aca="false">$BK$7*$J$3*$J$5*$T51</f>
        <v>#N/A</v>
      </c>
      <c r="BM51" s="70" t="e">
        <f aca="false">$BM$7*$J$2*$J$5*$S51</f>
        <v>#N/A</v>
      </c>
      <c r="BN51" s="70" t="e">
        <f aca="false">$BM$7*$J$3*$J$5*$T51</f>
        <v>#N/A</v>
      </c>
      <c r="BO51" s="70" t="e">
        <f aca="false">$BO$7*$J$2*$J$5*$S51</f>
        <v>#N/A</v>
      </c>
      <c r="BP51" s="70" t="e">
        <f aca="false">$BO$7*$J$3*$J$5*$T51</f>
        <v>#N/A</v>
      </c>
      <c r="BQ51" s="70" t="e">
        <f aca="false">$BQ$7*$J$2*$J$5*$S51</f>
        <v>#N/A</v>
      </c>
      <c r="BR51" s="70" t="e">
        <f aca="false">$BQ$7*$J$3*$J$5*$T51</f>
        <v>#N/A</v>
      </c>
      <c r="BS51" s="70" t="e">
        <f aca="false">$BS$7*$J$2*$J$5*$S51</f>
        <v>#N/A</v>
      </c>
      <c r="BT51" s="70" t="e">
        <f aca="false">$BS$7*$J$3*$J$5*$T51</f>
        <v>#N/A</v>
      </c>
      <c r="BU51" s="70"/>
      <c r="BV51" s="70"/>
      <c r="BW51" s="382" t="e">
        <f aca="false">SUM(AY51:BF51,BI51:BL51)</f>
        <v>#N/A</v>
      </c>
      <c r="BX51" s="383" t="e">
        <f aca="false">SUM(AY51:BF51,BI51:BL51,BS51:BV51)</f>
        <v>#N/A</v>
      </c>
      <c r="BY51" s="25" t="e">
        <f aca="false">SUM(AY51:BV51)</f>
        <v>#N/A</v>
      </c>
      <c r="BZ51" s="70" t="e">
        <f aca="false">$BZ$7*$J$2*$J$5*$N51</f>
        <v>#N/A</v>
      </c>
      <c r="CA51" s="70" t="e">
        <f aca="false">$BZ$7*$J$3*$J$5*$O51</f>
        <v>#N/A</v>
      </c>
      <c r="CB51" s="70" t="e">
        <f aca="false">$CB$7*$J$2*$J$5*$N51</f>
        <v>#N/A</v>
      </c>
      <c r="CC51" s="70" t="e">
        <f aca="false">$CB$7*$J$3*$J$5*$O51</f>
        <v>#N/A</v>
      </c>
      <c r="CD51" s="70" t="e">
        <f aca="false">$CD$7*$J$2*$J$5*$N51</f>
        <v>#N/A</v>
      </c>
      <c r="CE51" s="70" t="e">
        <f aca="false">$CD$7*$J$3*$J$5*$O51</f>
        <v>#N/A</v>
      </c>
      <c r="CF51" s="131" t="e">
        <f aca="false">SUM(BZ51:CA51)</f>
        <v>#N/A</v>
      </c>
      <c r="CG51" s="383" t="e">
        <f aca="false">SUM(BZ51:CC51)</f>
        <v>#N/A</v>
      </c>
      <c r="CH51" s="131" t="e">
        <f aca="false">SUM(BZ51:CE51)</f>
        <v>#N/A</v>
      </c>
      <c r="CI51" s="70" t="e">
        <f aca="false">$CI$7*$J$2*$J$5*$AB51</f>
        <v>#N/A</v>
      </c>
      <c r="CJ51" s="70" t="e">
        <f aca="false">$CI$7*$J$3*$J$5*$AC51</f>
        <v>#N/A</v>
      </c>
      <c r="CK51" s="70" t="e">
        <f aca="false">$CK$7*$J$2*$J$5*$AB51</f>
        <v>#N/A</v>
      </c>
      <c r="CL51" s="70" t="e">
        <f aca="false">$CK$7*$J$3*$J$5*$AC51</f>
        <v>#N/A</v>
      </c>
      <c r="CM51" s="70" t="e">
        <f aca="false">$CM$7*$J$2*$J$5*$AB51</f>
        <v>#N/A</v>
      </c>
      <c r="CN51" s="70" t="e">
        <f aca="false">$CM$7*$J$3*$J$5*$AC51</f>
        <v>#N/A</v>
      </c>
      <c r="CO51" s="70" t="e">
        <f aca="false">$CO$7*$J$2*$J$5*$AB51</f>
        <v>#N/A</v>
      </c>
      <c r="CP51" s="70" t="e">
        <f aca="false">$CO$7*$J$3*$J$5*$AC51</f>
        <v>#N/A</v>
      </c>
      <c r="CQ51" s="70" t="e">
        <f aca="false">$CQ$7*$J$2*$J$5*$AB51</f>
        <v>#N/A</v>
      </c>
      <c r="CR51" s="70" t="e">
        <f aca="false">$CQ$7*$J$3*$J$5*$AC51</f>
        <v>#N/A</v>
      </c>
      <c r="CS51" s="70" t="e">
        <f aca="false">$CS$7*$J$2*$J$5*$AB51</f>
        <v>#N/A</v>
      </c>
      <c r="CT51" s="70" t="e">
        <f aca="false">$CS$7*$J$3*$J$5*$AC51</f>
        <v>#N/A</v>
      </c>
      <c r="CU51" s="70" t="e">
        <f aca="false">$CU$7*$J$2*$J$5*$AB51</f>
        <v>#N/A</v>
      </c>
      <c r="CV51" s="70" t="e">
        <f aca="false">$CU$7*$J$3*$J$5*$AC51</f>
        <v>#N/A</v>
      </c>
      <c r="CW51" s="70" t="e">
        <f aca="false">$CW$7*$J$2*$J$5*$AB51</f>
        <v>#N/A</v>
      </c>
      <c r="CX51" s="70" t="e">
        <f aca="false">$CW$7*$J$3*$J$5*$AC51</f>
        <v>#N/A</v>
      </c>
      <c r="CY51" s="70" t="e">
        <f aca="false">$CY$7*$J$2*$J$5*$AB51</f>
        <v>#N/A</v>
      </c>
      <c r="CZ51" s="70" t="e">
        <f aca="false">$CY$7*$J$3*$J$5*$AC51</f>
        <v>#N/A</v>
      </c>
      <c r="DA51" s="70" t="e">
        <f aca="false">$DA$7*$J$2*$J$5*$AB51</f>
        <v>#N/A</v>
      </c>
      <c r="DB51" s="70" t="e">
        <f aca="false">$DA$7*$J$3*$J$5*$AC51</f>
        <v>#N/A</v>
      </c>
      <c r="DC51" s="70"/>
      <c r="DD51" s="70"/>
      <c r="DE51" s="70" t="e">
        <f aca="false">$DF$7*$J$2*$J$5*$AB51</f>
        <v>#N/A</v>
      </c>
      <c r="DF51" s="70" t="e">
        <f aca="false">$DF$7*$J$3*$J$5*$AC51</f>
        <v>#N/A</v>
      </c>
      <c r="DG51" s="70" t="e">
        <f aca="false">$DG$7*$J$2*$J$5*$AB51</f>
        <v>#N/A</v>
      </c>
      <c r="DH51" s="70" t="e">
        <f aca="false">$DG$7*$J$3*$J$5*$AC51</f>
        <v>#N/A</v>
      </c>
      <c r="DI51" s="70" t="e">
        <f aca="false">$DI$7*$J$2*$J$5*$AB51</f>
        <v>#N/A</v>
      </c>
      <c r="DJ51" s="70" t="e">
        <f aca="false">$DI$7*$J$3*$J$5*$AC51</f>
        <v>#N/A</v>
      </c>
      <c r="DK51" s="70" t="e">
        <f aca="false">$DK$7*$J$2*$J$5*$AB51</f>
        <v>#N/A</v>
      </c>
      <c r="DL51" s="70" t="e">
        <f aca="false">$DK$7*$J$3*$J$5*$AC51</f>
        <v>#N/A</v>
      </c>
      <c r="DM51" s="70" t="e">
        <f aca="false">$DM$7*$J$2*$J$5*$AB51</f>
        <v>#N/A</v>
      </c>
      <c r="DN51" s="70" t="e">
        <f aca="false">$DM$7*$J$3*$J$5*$AC51</f>
        <v>#N/A</v>
      </c>
      <c r="DO51" s="70" t="e">
        <f aca="false">$DO$7*$J$2*$J$5*$AB51</f>
        <v>#N/A</v>
      </c>
      <c r="DP51" s="70" t="e">
        <f aca="false">$DO$7*$J$3*$J$5*$AC51</f>
        <v>#N/A</v>
      </c>
      <c r="DQ51" s="70"/>
      <c r="DR51" s="70"/>
      <c r="DS51" s="131" t="e">
        <f aca="false">SUM(CI51:CR51,CW51:CX51,DG51:DH51)</f>
        <v>#N/A</v>
      </c>
      <c r="DT51" s="25" t="e">
        <f aca="false">SUM(CI51:CZ51,DC51:DL51)</f>
        <v>#N/A</v>
      </c>
      <c r="DU51" s="131" t="e">
        <f aca="false">SUM(CI51:DR51)</f>
        <v>#N/A</v>
      </c>
      <c r="DZ51" s="70" t="e">
        <f aca="false">$DZ$7*$J$2*$J$5*$AB51</f>
        <v>#N/A</v>
      </c>
      <c r="EA51" s="70" t="e">
        <f aca="false">$DZ$7*$J$3*$J$5*$AC51</f>
        <v>#N/A</v>
      </c>
      <c r="EB51" s="70" t="e">
        <f aca="false">$EB$7*$J$2*$J$5*$AB51</f>
        <v>#N/A</v>
      </c>
      <c r="EC51" s="70" t="e">
        <f aca="false">$EB$7*$J$3*$J$5*$AC51</f>
        <v>#N/A</v>
      </c>
      <c r="ED51" s="70" t="e">
        <f aca="false">$ED$7*$J$2*$J$5*$AB51</f>
        <v>#N/A</v>
      </c>
      <c r="EE51" s="70" t="e">
        <f aca="false">$ED$7*$J$3*$J$5*$AC51</f>
        <v>#N/A</v>
      </c>
      <c r="EF51" s="70" t="e">
        <f aca="false">$EF$7*$J$2*$J$5*$AB51</f>
        <v>#N/A</v>
      </c>
      <c r="EG51" s="70" t="e">
        <f aca="false">$EF$7*$J$3*$J$5*$AC51</f>
        <v>#N/A</v>
      </c>
      <c r="EH51" s="70" t="e">
        <f aca="false">$EH$7*$J$2*$J$5*$AB51</f>
        <v>#N/A</v>
      </c>
      <c r="EI51" s="70" t="e">
        <f aca="false">$EH$7*$J$3*$J$5*$AC51</f>
        <v>#N/A</v>
      </c>
      <c r="EJ51" s="70" t="e">
        <f aca="false">$EJ$7*$J$2*$J$5*$AB51</f>
        <v>#N/A</v>
      </c>
      <c r="EK51" s="70" t="e">
        <f aca="false">$EJ$7*$J$3*$J$5*$AC51</f>
        <v>#N/A</v>
      </c>
      <c r="EN51" s="131" t="e">
        <f aca="false">SUM(EB51:EC51)</f>
        <v>#N/A</v>
      </c>
      <c r="EO51" s="25" t="e">
        <f aca="false">SUM(EB51:EE51,EJ51:EM51)</f>
        <v>#N/A</v>
      </c>
      <c r="EP51" s="25" t="e">
        <f aca="false">SUM(DZ51:EM51)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3" t="e">
        <f aca="false">(1+($A52/2))^(-2*($D52-$A$1)/365.25)</f>
        <v>#N/A</v>
      </c>
      <c r="C52" s="83" t="n">
        <f aca="false">D53-D52</f>
        <v>30</v>
      </c>
      <c r="D52" s="374" t="n">
        <v>38231</v>
      </c>
      <c r="E52" s="375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76" t="e">
        <f aca="false">VLOOKUP($D52,Curves!$A$2:$H$1700,8)*$B52</f>
        <v>#N/A</v>
      </c>
      <c r="K52" s="51" t="e">
        <f aca="false">($E52+$I52)*$J$5+$J$4</f>
        <v>#N/A</v>
      </c>
      <c r="L52" s="377" t="e">
        <f aca="false">VLOOKUP($D52,Curves!$N$2:$T$2600,2)*$B52</f>
        <v>#N/A</v>
      </c>
      <c r="M52" s="241" t="e">
        <f aca="false">VLOOKUP($D52,Curves!$N$2:$T$2600,3)*$B52</f>
        <v>#N/A</v>
      </c>
      <c r="N52" s="378" t="e">
        <f aca="false">IF($K52&lt;$L52,1,0)</f>
        <v>#N/A</v>
      </c>
      <c r="O52" s="379" t="e">
        <f aca="false">IF($K52&lt;$M52,1,0)</f>
        <v>#N/A</v>
      </c>
      <c r="P52" s="375" t="e">
        <f aca="false">($E52+J52)*$J$5+$J$4</f>
        <v>#N/A</v>
      </c>
      <c r="Q52" s="377" t="e">
        <f aca="false">VLOOKUP($D52,Curves!$N$2:$T$2600,4)*$B52</f>
        <v>#N/A</v>
      </c>
      <c r="R52" s="241" t="e">
        <f aca="false">VLOOKUP($D52,Curves!$N$2:$T$2600,5)*$B52</f>
        <v>#N/A</v>
      </c>
      <c r="S52" s="378" t="e">
        <f aca="false">IF($P52&lt;$Q52,1,0)</f>
        <v>#N/A</v>
      </c>
      <c r="T52" s="379" t="e">
        <f aca="false">IF($P52&lt;$R52,1,0)</f>
        <v>#N/A</v>
      </c>
      <c r="U52" s="380" t="e">
        <f aca="false">($E52+G52)*$J$5+$J$4</f>
        <v>#N/A</v>
      </c>
      <c r="V52" s="380" t="e">
        <f aca="false">($E52+H52)*$J$5+$J$4</f>
        <v>#N/A</v>
      </c>
      <c r="W52" s="380" t="e">
        <f aca="false">($E52+I52)*$J$5+$J$4</f>
        <v>#N/A</v>
      </c>
      <c r="X52" s="269" t="e">
        <f aca="false">VLOOKUP($D52,[5]CurveFetch!$D$8:$S$13000,16,0)*$B52</f>
        <v>#N/A</v>
      </c>
      <c r="Y52" s="241" t="e">
        <f aca="false">VLOOKUP($D52,Curves!$N$2:$T$2600,7)*$B52</f>
        <v>#N/A</v>
      </c>
      <c r="Z52" s="381" t="e">
        <f aca="false">IF($U52&lt;$X52,1,0)</f>
        <v>#N/A</v>
      </c>
      <c r="AA52" s="378" t="e">
        <f aca="false">IF($U52&lt;$Y52,1,0)</f>
        <v>#N/A</v>
      </c>
      <c r="AB52" s="378" t="e">
        <f aca="false">IF($V52&lt;$X52,1,0)</f>
        <v>#N/A</v>
      </c>
      <c r="AC52" s="378" t="e">
        <f aca="false">IF($V52&lt;$X52,1,0)</f>
        <v>#N/A</v>
      </c>
      <c r="AD52" s="378" t="e">
        <f aca="false">IF($W52&lt;$X52,1,0)</f>
        <v>#N/A</v>
      </c>
      <c r="AE52" s="379" t="e">
        <f aca="false">IF($W52&lt;$Y52,1,0)</f>
        <v>#N/A</v>
      </c>
      <c r="AF52" s="70" t="e">
        <f aca="false">$AF$7*$J$2*$J$5*$N52</f>
        <v>#N/A</v>
      </c>
      <c r="AG52" s="70" t="e">
        <f aca="false">$AF$7*$J$2*$J$5*$O52</f>
        <v>#N/A</v>
      </c>
      <c r="AH52" s="70" t="e">
        <f aca="false">$AH$7*$J$2*$J$5*$N52</f>
        <v>#N/A</v>
      </c>
      <c r="AI52" s="70" t="e">
        <f aca="false">$AH$7*$J$2*$J$5*$O52</f>
        <v>#N/A</v>
      </c>
      <c r="AJ52" s="70" t="e">
        <f aca="false">$AJ$7*$J$2*$J$5*$N52</f>
        <v>#N/A</v>
      </c>
      <c r="AK52" s="70" t="e">
        <f aca="false">$AJ$7*$J$2*$J$5*$O52</f>
        <v>#N/A</v>
      </c>
      <c r="AL52" s="70" t="e">
        <f aca="false">$AL$7*$J$2*$J$5*$N52</f>
        <v>#N/A</v>
      </c>
      <c r="AM52" s="70" t="e">
        <f aca="false">$AL$7*$J$3*$J$5*$O52</f>
        <v>#N/A</v>
      </c>
      <c r="AN52" s="70" t="e">
        <f aca="false">$AN$7*$J$2*$J$5*$N52</f>
        <v>#N/A</v>
      </c>
      <c r="AO52" s="70" t="e">
        <f aca="false">$AN$7*$J$3*$J$5*$O52</f>
        <v>#N/A</v>
      </c>
      <c r="AP52" s="70" t="e">
        <f aca="false">$AP$7*$J$2*$J$5*$N52</f>
        <v>#N/A</v>
      </c>
      <c r="AQ52" s="70" t="e">
        <f aca="false">$AN$7*$J$3*$J$5*$O52</f>
        <v>#N/A</v>
      </c>
      <c r="AR52" s="70" t="e">
        <f aca="false">$AR$7*$J$2*$J$5*$N52</f>
        <v>#N/A</v>
      </c>
      <c r="AS52" s="70" t="e">
        <f aca="false">$AR$7*$J$3*$J$5*$O52</f>
        <v>#N/A</v>
      </c>
      <c r="AT52" s="70" t="e">
        <f aca="false">$AT$7*$J$2*$J$5*$N52</f>
        <v>#N/A</v>
      </c>
      <c r="AU52" s="70" t="e">
        <f aca="false">$AT$7*$J$3*$J$5*$O52</f>
        <v>#N/A</v>
      </c>
      <c r="AV52" s="131" t="e">
        <f aca="false">SUM(AF52:AG52,AL52:AM52,AP52:AQ52)</f>
        <v>#N/A</v>
      </c>
      <c r="AW52" s="158" t="e">
        <f aca="false">SUM(AF52:AM52,AP52:AU52)</f>
        <v>#N/A</v>
      </c>
      <c r="AX52" s="131" t="e">
        <f aca="false">SUM(AF52:AU52)</f>
        <v>#N/A</v>
      </c>
      <c r="AY52" s="70" t="e">
        <f aca="false">$AY$7*$J$2*$J$5*$S52</f>
        <v>#N/A</v>
      </c>
      <c r="AZ52" s="70" t="e">
        <f aca="false">$AY$7*$J$3*$J$5*$T52</f>
        <v>#N/A</v>
      </c>
      <c r="BA52" s="70" t="e">
        <f aca="false">$BA$7*$J$2*$J$5*$S52</f>
        <v>#N/A</v>
      </c>
      <c r="BB52" s="70" t="e">
        <f aca="false">$BA$7*$J$3*$J$5*$T52</f>
        <v>#N/A</v>
      </c>
      <c r="BC52" s="70" t="e">
        <f aca="false">$BC$7*$J$2*$J$5*$S52</f>
        <v>#N/A</v>
      </c>
      <c r="BD52" s="70" t="e">
        <f aca="false">$BC$7*$J$3*$J$5*$T52</f>
        <v>#N/A</v>
      </c>
      <c r="BE52" s="70" t="e">
        <f aca="false">$BE$7*$J$2*$J$5*$S52</f>
        <v>#N/A</v>
      </c>
      <c r="BF52" s="70" t="e">
        <f aca="false">$BE$7*$J$3*$J$5*$T52</f>
        <v>#N/A</v>
      </c>
      <c r="BG52" s="70" t="e">
        <f aca="false">$BG$7*$J$2*$J$5*$S52</f>
        <v>#N/A</v>
      </c>
      <c r="BH52" s="70" t="e">
        <f aca="false">$BG$7*$J$3*$J$5*$T52</f>
        <v>#N/A</v>
      </c>
      <c r="BI52" s="70" t="e">
        <f aca="false">$BI$7*$J$2*$J$5*$S52</f>
        <v>#N/A</v>
      </c>
      <c r="BJ52" s="70" t="e">
        <f aca="false">$BI$7*$J$3*$J$5*$T52</f>
        <v>#N/A</v>
      </c>
      <c r="BK52" s="70" t="e">
        <f aca="false">$BK$7*$J$2*$J$5*$S52</f>
        <v>#N/A</v>
      </c>
      <c r="BL52" s="70" t="e">
        <f aca="false">$BK$7*$J$3*$J$5*$T52</f>
        <v>#N/A</v>
      </c>
      <c r="BM52" s="70" t="e">
        <f aca="false">$BM$7*$J$2*$J$5*$S52</f>
        <v>#N/A</v>
      </c>
      <c r="BN52" s="70" t="e">
        <f aca="false">$BM$7*$J$3*$J$5*$T52</f>
        <v>#N/A</v>
      </c>
      <c r="BO52" s="70" t="e">
        <f aca="false">$BO$7*$J$2*$J$5*$S52</f>
        <v>#N/A</v>
      </c>
      <c r="BP52" s="70" t="e">
        <f aca="false">$BO$7*$J$3*$J$5*$T52</f>
        <v>#N/A</v>
      </c>
      <c r="BQ52" s="70" t="e">
        <f aca="false">$BQ$7*$J$2*$J$5*$S52</f>
        <v>#N/A</v>
      </c>
      <c r="BR52" s="70" t="e">
        <f aca="false">$BQ$7*$J$3*$J$5*$T52</f>
        <v>#N/A</v>
      </c>
      <c r="BS52" s="70" t="e">
        <f aca="false">$BS$7*$J$2*$J$5*$S52</f>
        <v>#N/A</v>
      </c>
      <c r="BT52" s="70" t="e">
        <f aca="false">$BS$7*$J$3*$J$5*$T52</f>
        <v>#N/A</v>
      </c>
      <c r="BU52" s="70"/>
      <c r="BV52" s="70"/>
      <c r="BW52" s="382" t="e">
        <f aca="false">SUM(AY52:BF52,BI52:BL52)</f>
        <v>#N/A</v>
      </c>
      <c r="BX52" s="383" t="e">
        <f aca="false">SUM(AY52:BF52,BI52:BL52,BS52:BV52)</f>
        <v>#N/A</v>
      </c>
      <c r="BY52" s="25" t="e">
        <f aca="false">SUM(AY52:BV52)</f>
        <v>#N/A</v>
      </c>
      <c r="BZ52" s="70" t="e">
        <f aca="false">$BZ$7*$J$2*$J$5*$N52</f>
        <v>#N/A</v>
      </c>
      <c r="CA52" s="70" t="e">
        <f aca="false">$BZ$7*$J$3*$J$5*$O52</f>
        <v>#N/A</v>
      </c>
      <c r="CB52" s="70" t="e">
        <f aca="false">$CB$7*$J$2*$J$5*$N52</f>
        <v>#N/A</v>
      </c>
      <c r="CC52" s="70" t="e">
        <f aca="false">$CB$7*$J$3*$J$5*$O52</f>
        <v>#N/A</v>
      </c>
      <c r="CD52" s="70" t="e">
        <f aca="false">$CD$7*$J$2*$J$5*$N52</f>
        <v>#N/A</v>
      </c>
      <c r="CE52" s="70" t="e">
        <f aca="false">$CD$7*$J$3*$J$5*$O52</f>
        <v>#N/A</v>
      </c>
      <c r="CF52" s="131" t="e">
        <f aca="false">SUM(BZ52:CA52)</f>
        <v>#N/A</v>
      </c>
      <c r="CG52" s="383" t="e">
        <f aca="false">SUM(BZ52:CC52)</f>
        <v>#N/A</v>
      </c>
      <c r="CH52" s="131" t="e">
        <f aca="false">SUM(BZ52:CE52)</f>
        <v>#N/A</v>
      </c>
      <c r="CI52" s="70" t="e">
        <f aca="false">$CI$7*$J$2*$J$5*$AB52</f>
        <v>#N/A</v>
      </c>
      <c r="CJ52" s="70" t="e">
        <f aca="false">$CI$7*$J$3*$J$5*$AC52</f>
        <v>#N/A</v>
      </c>
      <c r="CK52" s="70" t="e">
        <f aca="false">$CK$7*$J$2*$J$5*$AB52</f>
        <v>#N/A</v>
      </c>
      <c r="CL52" s="70" t="e">
        <f aca="false">$CK$7*$J$3*$J$5*$AC52</f>
        <v>#N/A</v>
      </c>
      <c r="CM52" s="70" t="e">
        <f aca="false">$CM$7*$J$2*$J$5*$AB52</f>
        <v>#N/A</v>
      </c>
      <c r="CN52" s="70" t="e">
        <f aca="false">$CM$7*$J$3*$J$5*$AC52</f>
        <v>#N/A</v>
      </c>
      <c r="CO52" s="70" t="e">
        <f aca="false">$CO$7*$J$2*$J$5*$AB52</f>
        <v>#N/A</v>
      </c>
      <c r="CP52" s="70" t="e">
        <f aca="false">$CO$7*$J$3*$J$5*$AC52</f>
        <v>#N/A</v>
      </c>
      <c r="CQ52" s="70" t="e">
        <f aca="false">$CQ$7*$J$2*$J$5*$AB52</f>
        <v>#N/A</v>
      </c>
      <c r="CR52" s="70" t="e">
        <f aca="false">$CQ$7*$J$3*$J$5*$AC52</f>
        <v>#N/A</v>
      </c>
      <c r="CS52" s="70" t="e">
        <f aca="false">$CS$7*$J$2*$J$5*$AB52</f>
        <v>#N/A</v>
      </c>
      <c r="CT52" s="70" t="e">
        <f aca="false">$CS$7*$J$3*$J$5*$AC52</f>
        <v>#N/A</v>
      </c>
      <c r="CU52" s="70" t="e">
        <f aca="false">$CU$7*$J$2*$J$5*$AB52</f>
        <v>#N/A</v>
      </c>
      <c r="CV52" s="70" t="e">
        <f aca="false">$CU$7*$J$3*$J$5*$AC52</f>
        <v>#N/A</v>
      </c>
      <c r="CW52" s="70" t="e">
        <f aca="false">$CW$7*$J$2*$J$5*$AB52</f>
        <v>#N/A</v>
      </c>
      <c r="CX52" s="70" t="e">
        <f aca="false">$CW$7*$J$3*$J$5*$AC52</f>
        <v>#N/A</v>
      </c>
      <c r="CY52" s="70" t="e">
        <f aca="false">$CY$7*$J$2*$J$5*$AB52</f>
        <v>#N/A</v>
      </c>
      <c r="CZ52" s="70" t="e">
        <f aca="false">$CY$7*$J$3*$J$5*$AC52</f>
        <v>#N/A</v>
      </c>
      <c r="DA52" s="70" t="e">
        <f aca="false">$DA$7*$J$2*$J$5*$AB52</f>
        <v>#N/A</v>
      </c>
      <c r="DB52" s="70" t="e">
        <f aca="false">$DA$7*$J$3*$J$5*$AC52</f>
        <v>#N/A</v>
      </c>
      <c r="DC52" s="70"/>
      <c r="DD52" s="70"/>
      <c r="DE52" s="70" t="e">
        <f aca="false">$DF$7*$J$2*$J$5*$AB52</f>
        <v>#N/A</v>
      </c>
      <c r="DF52" s="70" t="e">
        <f aca="false">$DF$7*$J$3*$J$5*$AC52</f>
        <v>#N/A</v>
      </c>
      <c r="DG52" s="70" t="e">
        <f aca="false">$DG$7*$J$2*$J$5*$AB52</f>
        <v>#N/A</v>
      </c>
      <c r="DH52" s="70" t="e">
        <f aca="false">$DG$7*$J$3*$J$5*$AC52</f>
        <v>#N/A</v>
      </c>
      <c r="DI52" s="70" t="e">
        <f aca="false">$DI$7*$J$2*$J$5*$AB52</f>
        <v>#N/A</v>
      </c>
      <c r="DJ52" s="70" t="e">
        <f aca="false">$DI$7*$J$3*$J$5*$AC52</f>
        <v>#N/A</v>
      </c>
      <c r="DK52" s="70" t="e">
        <f aca="false">$DK$7*$J$2*$J$5*$AB52</f>
        <v>#N/A</v>
      </c>
      <c r="DL52" s="70" t="e">
        <f aca="false">$DK$7*$J$3*$J$5*$AC52</f>
        <v>#N/A</v>
      </c>
      <c r="DM52" s="70" t="e">
        <f aca="false">$DM$7*$J$2*$J$5*$AB52</f>
        <v>#N/A</v>
      </c>
      <c r="DN52" s="70" t="e">
        <f aca="false">$DM$7*$J$3*$J$5*$AC52</f>
        <v>#N/A</v>
      </c>
      <c r="DO52" s="70" t="e">
        <f aca="false">$DO$7*$J$2*$J$5*$AB52</f>
        <v>#N/A</v>
      </c>
      <c r="DP52" s="70" t="e">
        <f aca="false">$DO$7*$J$3*$J$5*$AC52</f>
        <v>#N/A</v>
      </c>
      <c r="DQ52" s="70"/>
      <c r="DR52" s="70"/>
      <c r="DS52" s="131" t="e">
        <f aca="false">SUM(CI52:CR52,CW52:CX52,DG52:DH52)</f>
        <v>#N/A</v>
      </c>
      <c r="DT52" s="25" t="e">
        <f aca="false">SUM(CI52:CZ52,DC52:DL52)</f>
        <v>#N/A</v>
      </c>
      <c r="DU52" s="131" t="e">
        <f aca="false">SUM(CI52:DR52)</f>
        <v>#N/A</v>
      </c>
      <c r="DZ52" s="70" t="e">
        <f aca="false">$DZ$7*$J$2*$J$5*$AB52</f>
        <v>#N/A</v>
      </c>
      <c r="EA52" s="70" t="e">
        <f aca="false">$DZ$7*$J$3*$J$5*$AC52</f>
        <v>#N/A</v>
      </c>
      <c r="EB52" s="70" t="e">
        <f aca="false">$EB$7*$J$2*$J$5*$AB52</f>
        <v>#N/A</v>
      </c>
      <c r="EC52" s="70" t="e">
        <f aca="false">$EB$7*$J$3*$J$5*$AC52</f>
        <v>#N/A</v>
      </c>
      <c r="ED52" s="70" t="e">
        <f aca="false">$ED$7*$J$2*$J$5*$AB52</f>
        <v>#N/A</v>
      </c>
      <c r="EE52" s="70" t="e">
        <f aca="false">$ED$7*$J$3*$J$5*$AC52</f>
        <v>#N/A</v>
      </c>
      <c r="EF52" s="70" t="e">
        <f aca="false">$EF$7*$J$2*$J$5*$AB52</f>
        <v>#N/A</v>
      </c>
      <c r="EG52" s="70" t="e">
        <f aca="false">$EF$7*$J$3*$J$5*$AC52</f>
        <v>#N/A</v>
      </c>
      <c r="EH52" s="70" t="e">
        <f aca="false">$EH$7*$J$2*$J$5*$AB52</f>
        <v>#N/A</v>
      </c>
      <c r="EI52" s="70" t="e">
        <f aca="false">$EH$7*$J$3*$J$5*$AC52</f>
        <v>#N/A</v>
      </c>
      <c r="EJ52" s="70" t="e">
        <f aca="false">$EJ$7*$J$2*$J$5*$AB52</f>
        <v>#N/A</v>
      </c>
      <c r="EK52" s="70" t="e">
        <f aca="false">$EJ$7*$J$3*$J$5*$AC52</f>
        <v>#N/A</v>
      </c>
      <c r="EN52" s="131" t="e">
        <f aca="false">SUM(EB52:EC52)</f>
        <v>#N/A</v>
      </c>
      <c r="EO52" s="25" t="e">
        <f aca="false">SUM(EB52:EE52,EJ52:EM52)</f>
        <v>#N/A</v>
      </c>
      <c r="EP52" s="25" t="e">
        <f aca="false">SUM(DZ52:EM52)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3" t="e">
        <f aca="false">(1+($A53/2))^(-2*($D53-$A$1)/365.25)</f>
        <v>#N/A</v>
      </c>
      <c r="C53" s="83" t="n">
        <f aca="false">D54-D53</f>
        <v>31</v>
      </c>
      <c r="D53" s="374" t="n">
        <v>38261</v>
      </c>
      <c r="E53" s="375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76" t="e">
        <f aca="false">VLOOKUP($D53,Curves!$A$2:$H$1700,8)*$B53</f>
        <v>#N/A</v>
      </c>
      <c r="K53" s="51" t="e">
        <f aca="false">($E53+$I53)*$J$5+$J$4</f>
        <v>#N/A</v>
      </c>
      <c r="L53" s="377" t="e">
        <f aca="false">VLOOKUP($D53,Curves!$N$2:$T$2600,2)*$B53</f>
        <v>#N/A</v>
      </c>
      <c r="M53" s="241" t="e">
        <f aca="false">VLOOKUP($D53,Curves!$N$2:$T$2600,3)*$B53</f>
        <v>#N/A</v>
      </c>
      <c r="N53" s="378" t="e">
        <f aca="false">IF($K53&lt;$L53,1,0)</f>
        <v>#N/A</v>
      </c>
      <c r="O53" s="379" t="e">
        <f aca="false">IF($K53&lt;$M53,1,0)</f>
        <v>#N/A</v>
      </c>
      <c r="P53" s="375" t="e">
        <f aca="false">($E53+J53)*$J$5+$J$4</f>
        <v>#N/A</v>
      </c>
      <c r="Q53" s="377" t="e">
        <f aca="false">VLOOKUP($D53,Curves!$N$2:$T$2600,4)*$B53</f>
        <v>#N/A</v>
      </c>
      <c r="R53" s="241" t="e">
        <f aca="false">VLOOKUP($D53,Curves!$N$2:$T$2600,5)*$B53</f>
        <v>#N/A</v>
      </c>
      <c r="S53" s="378" t="e">
        <f aca="false">IF($P53&lt;$Q53,1,0)</f>
        <v>#N/A</v>
      </c>
      <c r="T53" s="379" t="e">
        <f aca="false">IF($P53&lt;$R53,1,0)</f>
        <v>#N/A</v>
      </c>
      <c r="U53" s="380" t="e">
        <f aca="false">($E53+G53)*$J$5+$J$4</f>
        <v>#N/A</v>
      </c>
      <c r="V53" s="380" t="e">
        <f aca="false">($E53+H53)*$J$5+$J$4</f>
        <v>#N/A</v>
      </c>
      <c r="W53" s="380" t="e">
        <f aca="false">($E53+I53)*$J$5+$J$4</f>
        <v>#N/A</v>
      </c>
      <c r="X53" s="269" t="e">
        <f aca="false">VLOOKUP($D53,[5]CurveFetch!$D$8:$S$13000,16,0)*$B53</f>
        <v>#N/A</v>
      </c>
      <c r="Y53" s="241" t="e">
        <f aca="false">VLOOKUP($D53,Curves!$N$2:$T$2600,7)*$B53</f>
        <v>#N/A</v>
      </c>
      <c r="Z53" s="381" t="e">
        <f aca="false">IF($U53&lt;$X53,1,0)</f>
        <v>#N/A</v>
      </c>
      <c r="AA53" s="378" t="e">
        <f aca="false">IF($U53&lt;$Y53,1,0)</f>
        <v>#N/A</v>
      </c>
      <c r="AB53" s="378" t="e">
        <f aca="false">IF($V53&lt;$X53,1,0)</f>
        <v>#N/A</v>
      </c>
      <c r="AC53" s="378" t="e">
        <f aca="false">IF($V53&lt;$X53,1,0)</f>
        <v>#N/A</v>
      </c>
      <c r="AD53" s="378" t="e">
        <f aca="false">IF($W53&lt;$X53,1,0)</f>
        <v>#N/A</v>
      </c>
      <c r="AE53" s="379" t="e">
        <f aca="false">IF($W53&lt;$Y53,1,0)</f>
        <v>#N/A</v>
      </c>
      <c r="AF53" s="70" t="e">
        <f aca="false">$AF$7*$J$2*$J$5*$N53</f>
        <v>#N/A</v>
      </c>
      <c r="AG53" s="70" t="e">
        <f aca="false">$AF$7*$J$2*$J$5*$O53</f>
        <v>#N/A</v>
      </c>
      <c r="AH53" s="70" t="e">
        <f aca="false">$AH$7*$J$2*$J$5*$N53</f>
        <v>#N/A</v>
      </c>
      <c r="AI53" s="70" t="e">
        <f aca="false">$AH$7*$J$2*$J$5*$O53</f>
        <v>#N/A</v>
      </c>
      <c r="AJ53" s="70" t="e">
        <f aca="false">$AJ$7*$J$2*$J$5*$N53</f>
        <v>#N/A</v>
      </c>
      <c r="AK53" s="70" t="e">
        <f aca="false">$AJ$7*$J$2*$J$5*$O53</f>
        <v>#N/A</v>
      </c>
      <c r="AL53" s="70" t="e">
        <f aca="false">$AL$7*$J$2*$J$5*$N53</f>
        <v>#N/A</v>
      </c>
      <c r="AM53" s="70" t="e">
        <f aca="false">$AL$7*$J$3*$J$5*$O53</f>
        <v>#N/A</v>
      </c>
      <c r="AN53" s="70" t="e">
        <f aca="false">$AN$7*$J$2*$J$5*$N53</f>
        <v>#N/A</v>
      </c>
      <c r="AO53" s="70" t="e">
        <f aca="false">$AN$7*$J$3*$J$5*$O53</f>
        <v>#N/A</v>
      </c>
      <c r="AP53" s="70" t="e">
        <f aca="false">$AP$7*$J$2*$J$5*$N53</f>
        <v>#N/A</v>
      </c>
      <c r="AQ53" s="70" t="e">
        <f aca="false">$AN$7*$J$3*$J$5*$O53</f>
        <v>#N/A</v>
      </c>
      <c r="AR53" s="70" t="e">
        <f aca="false">$AR$7*$J$2*$J$5*$N53</f>
        <v>#N/A</v>
      </c>
      <c r="AS53" s="70" t="e">
        <f aca="false">$AR$7*$J$3*$J$5*$O53</f>
        <v>#N/A</v>
      </c>
      <c r="AT53" s="70" t="e">
        <f aca="false">$AT$7*$J$2*$J$5*$N53</f>
        <v>#N/A</v>
      </c>
      <c r="AU53" s="70" t="e">
        <f aca="false">$AT$7*$J$3*$J$5*$O53</f>
        <v>#N/A</v>
      </c>
      <c r="AV53" s="131" t="e">
        <f aca="false">SUM(AF53:AG53,AL53:AM53,AP53:AQ53)</f>
        <v>#N/A</v>
      </c>
      <c r="AW53" s="158" t="e">
        <f aca="false">SUM(AF53:AM53,AP53:AU53)</f>
        <v>#N/A</v>
      </c>
      <c r="AX53" s="131" t="e">
        <f aca="false">SUM(AF53:AU53)</f>
        <v>#N/A</v>
      </c>
      <c r="AY53" s="70" t="e">
        <f aca="false">$AY$7*$J$2*$J$5*$S53</f>
        <v>#N/A</v>
      </c>
      <c r="AZ53" s="70" t="e">
        <f aca="false">$AY$7*$J$3*$J$5*$T53</f>
        <v>#N/A</v>
      </c>
      <c r="BA53" s="70" t="e">
        <f aca="false">$BA$7*$J$2*$J$5*$S53</f>
        <v>#N/A</v>
      </c>
      <c r="BB53" s="70" t="e">
        <f aca="false">$BA$7*$J$3*$J$5*$T53</f>
        <v>#N/A</v>
      </c>
      <c r="BC53" s="70" t="e">
        <f aca="false">$BC$7*$J$2*$J$5*$S53</f>
        <v>#N/A</v>
      </c>
      <c r="BD53" s="70" t="e">
        <f aca="false">$BC$7*$J$3*$J$5*$T53</f>
        <v>#N/A</v>
      </c>
      <c r="BE53" s="70" t="e">
        <f aca="false">$BE$7*$J$2*$J$5*$S53</f>
        <v>#N/A</v>
      </c>
      <c r="BF53" s="70" t="e">
        <f aca="false">$BE$7*$J$3*$J$5*$T53</f>
        <v>#N/A</v>
      </c>
      <c r="BG53" s="70" t="e">
        <f aca="false">$BG$7*$J$2*$J$5*$S53</f>
        <v>#N/A</v>
      </c>
      <c r="BH53" s="70" t="e">
        <f aca="false">$BG$7*$J$3*$J$5*$T53</f>
        <v>#N/A</v>
      </c>
      <c r="BI53" s="70" t="e">
        <f aca="false">$BI$7*$J$2*$J$5*$S53</f>
        <v>#N/A</v>
      </c>
      <c r="BJ53" s="70" t="e">
        <f aca="false">$BI$7*$J$3*$J$5*$T53</f>
        <v>#N/A</v>
      </c>
      <c r="BK53" s="70" t="e">
        <f aca="false">$BK$7*$J$2*$J$5*$S53</f>
        <v>#N/A</v>
      </c>
      <c r="BL53" s="70" t="e">
        <f aca="false">$BK$7*$J$3*$J$5*$T53</f>
        <v>#N/A</v>
      </c>
      <c r="BM53" s="70" t="e">
        <f aca="false">$BM$7*$J$2*$J$5*$S53</f>
        <v>#N/A</v>
      </c>
      <c r="BN53" s="70" t="e">
        <f aca="false">$BM$7*$J$3*$J$5*$T53</f>
        <v>#N/A</v>
      </c>
      <c r="BO53" s="70" t="e">
        <f aca="false">$BO$7*$J$2*$J$5*$S53</f>
        <v>#N/A</v>
      </c>
      <c r="BP53" s="70" t="e">
        <f aca="false">$BO$7*$J$3*$J$5*$T53</f>
        <v>#N/A</v>
      </c>
      <c r="BQ53" s="70" t="e">
        <f aca="false">$BQ$7*$J$2*$J$5*$S53</f>
        <v>#N/A</v>
      </c>
      <c r="BR53" s="70" t="e">
        <f aca="false">$BQ$7*$J$3*$J$5*$T53</f>
        <v>#N/A</v>
      </c>
      <c r="BS53" s="70" t="e">
        <f aca="false">$BS$7*$J$2*$J$5*$S53</f>
        <v>#N/A</v>
      </c>
      <c r="BT53" s="70" t="e">
        <f aca="false">$BS$7*$J$3*$J$5*$T53</f>
        <v>#N/A</v>
      </c>
      <c r="BU53" s="70"/>
      <c r="BV53" s="70"/>
      <c r="BW53" s="382" t="e">
        <f aca="false">SUM(AY53:BF53,BI53:BL53)</f>
        <v>#N/A</v>
      </c>
      <c r="BX53" s="383" t="e">
        <f aca="false">SUM(AY53:BF53,BI53:BL53,BS53:BV53)</f>
        <v>#N/A</v>
      </c>
      <c r="BY53" s="25" t="e">
        <f aca="false">SUM(AY53:BV53)</f>
        <v>#N/A</v>
      </c>
      <c r="BZ53" s="70" t="e">
        <f aca="false">$BZ$7*$J$2*$J$5*$N53</f>
        <v>#N/A</v>
      </c>
      <c r="CA53" s="70" t="e">
        <f aca="false">$BZ$7*$J$3*$J$5*$O53</f>
        <v>#N/A</v>
      </c>
      <c r="CB53" s="70" t="e">
        <f aca="false">$CB$7*$J$2*$J$5*$N53</f>
        <v>#N/A</v>
      </c>
      <c r="CC53" s="70" t="e">
        <f aca="false">$CB$7*$J$3*$J$5*$O53</f>
        <v>#N/A</v>
      </c>
      <c r="CD53" s="70" t="e">
        <f aca="false">$CD$7*$J$2*$J$5*$N53</f>
        <v>#N/A</v>
      </c>
      <c r="CE53" s="70" t="e">
        <f aca="false">$CD$7*$J$3*$J$5*$O53</f>
        <v>#N/A</v>
      </c>
      <c r="CF53" s="131" t="e">
        <f aca="false">SUM(BZ53:CA53)</f>
        <v>#N/A</v>
      </c>
      <c r="CG53" s="383" t="e">
        <f aca="false">SUM(BZ53:CC53)</f>
        <v>#N/A</v>
      </c>
      <c r="CH53" s="131" t="e">
        <f aca="false">SUM(BZ53:CE53)</f>
        <v>#N/A</v>
      </c>
      <c r="CI53" s="70" t="e">
        <f aca="false">$CI$7*$J$2*$J$5*$AB53</f>
        <v>#N/A</v>
      </c>
      <c r="CJ53" s="70" t="e">
        <f aca="false">$CI$7*$J$3*$J$5*$AC53</f>
        <v>#N/A</v>
      </c>
      <c r="CK53" s="70" t="e">
        <f aca="false">$CK$7*$J$2*$J$5*$AB53</f>
        <v>#N/A</v>
      </c>
      <c r="CL53" s="70" t="e">
        <f aca="false">$CK$7*$J$3*$J$5*$AC53</f>
        <v>#N/A</v>
      </c>
      <c r="CM53" s="70" t="e">
        <f aca="false">$CM$7*$J$2*$J$5*$AB53</f>
        <v>#N/A</v>
      </c>
      <c r="CN53" s="70" t="e">
        <f aca="false">$CM$7*$J$3*$J$5*$AC53</f>
        <v>#N/A</v>
      </c>
      <c r="CO53" s="70" t="e">
        <f aca="false">$CO$7*$J$2*$J$5*$AB53</f>
        <v>#N/A</v>
      </c>
      <c r="CP53" s="70" t="e">
        <f aca="false">$CO$7*$J$3*$J$5*$AC53</f>
        <v>#N/A</v>
      </c>
      <c r="CQ53" s="70" t="e">
        <f aca="false">$CQ$7*$J$2*$J$5*$AB53</f>
        <v>#N/A</v>
      </c>
      <c r="CR53" s="70" t="e">
        <f aca="false">$CQ$7*$J$3*$J$5*$AC53</f>
        <v>#N/A</v>
      </c>
      <c r="CS53" s="70" t="e">
        <f aca="false">$CS$7*$J$2*$J$5*$AB53</f>
        <v>#N/A</v>
      </c>
      <c r="CT53" s="70" t="e">
        <f aca="false">$CS$7*$J$3*$J$5*$AC53</f>
        <v>#N/A</v>
      </c>
      <c r="CU53" s="70" t="e">
        <f aca="false">$CU$7*$J$2*$J$5*$AB53</f>
        <v>#N/A</v>
      </c>
      <c r="CV53" s="70" t="e">
        <f aca="false">$CU$7*$J$3*$J$5*$AC53</f>
        <v>#N/A</v>
      </c>
      <c r="CW53" s="70" t="e">
        <f aca="false">$CW$7*$J$2*$J$5*$AB53</f>
        <v>#N/A</v>
      </c>
      <c r="CX53" s="70" t="e">
        <f aca="false">$CW$7*$J$3*$J$5*$AC53</f>
        <v>#N/A</v>
      </c>
      <c r="CY53" s="70" t="e">
        <f aca="false">$CY$7*$J$2*$J$5*$AB53</f>
        <v>#N/A</v>
      </c>
      <c r="CZ53" s="70" t="e">
        <f aca="false">$CY$7*$J$3*$J$5*$AC53</f>
        <v>#N/A</v>
      </c>
      <c r="DA53" s="70" t="e">
        <f aca="false">$DA$7*$J$2*$J$5*$AB53</f>
        <v>#N/A</v>
      </c>
      <c r="DB53" s="70" t="e">
        <f aca="false">$DA$7*$J$3*$J$5*$AC53</f>
        <v>#N/A</v>
      </c>
      <c r="DC53" s="70"/>
      <c r="DD53" s="70"/>
      <c r="DE53" s="70" t="e">
        <f aca="false">$DF$7*$J$2*$J$5*$AB53</f>
        <v>#N/A</v>
      </c>
      <c r="DF53" s="70" t="e">
        <f aca="false">$DF$7*$J$3*$J$5*$AC53</f>
        <v>#N/A</v>
      </c>
      <c r="DG53" s="70" t="e">
        <f aca="false">$DG$7*$J$2*$J$5*$AB53</f>
        <v>#N/A</v>
      </c>
      <c r="DH53" s="70" t="e">
        <f aca="false">$DG$7*$J$3*$J$5*$AC53</f>
        <v>#N/A</v>
      </c>
      <c r="DI53" s="70" t="e">
        <f aca="false">$DI$7*$J$2*$J$5*$AB53</f>
        <v>#N/A</v>
      </c>
      <c r="DJ53" s="70" t="e">
        <f aca="false">$DI$7*$J$3*$J$5*$AC53</f>
        <v>#N/A</v>
      </c>
      <c r="DK53" s="70" t="e">
        <f aca="false">$DK$7*$J$2*$J$5*$AB53</f>
        <v>#N/A</v>
      </c>
      <c r="DL53" s="70" t="e">
        <f aca="false">$DK$7*$J$3*$J$5*$AC53</f>
        <v>#N/A</v>
      </c>
      <c r="DM53" s="70" t="e">
        <f aca="false">$DM$7*$J$2*$J$5*$AB53</f>
        <v>#N/A</v>
      </c>
      <c r="DN53" s="70" t="e">
        <f aca="false">$DM$7*$J$3*$J$5*$AC53</f>
        <v>#N/A</v>
      </c>
      <c r="DO53" s="70" t="e">
        <f aca="false">$DO$7*$J$2*$J$5*$AB53</f>
        <v>#N/A</v>
      </c>
      <c r="DP53" s="70" t="e">
        <f aca="false">$DO$7*$J$3*$J$5*$AC53</f>
        <v>#N/A</v>
      </c>
      <c r="DQ53" s="70"/>
      <c r="DR53" s="70"/>
      <c r="DS53" s="131" t="e">
        <f aca="false">SUM(CI53:CR53,CW53:CX53,DG53:DH53)</f>
        <v>#N/A</v>
      </c>
      <c r="DT53" s="25" t="e">
        <f aca="false">SUM(CI53:CZ53,DC53:DL53)</f>
        <v>#N/A</v>
      </c>
      <c r="DU53" s="131" t="e">
        <f aca="false">SUM(CI53:DR53)</f>
        <v>#N/A</v>
      </c>
      <c r="DZ53" s="70" t="e">
        <f aca="false">$DZ$7*$J$2*$J$5*$AB53</f>
        <v>#N/A</v>
      </c>
      <c r="EA53" s="70" t="e">
        <f aca="false">$DZ$7*$J$3*$J$5*$AC53</f>
        <v>#N/A</v>
      </c>
      <c r="EB53" s="70" t="e">
        <f aca="false">$EB$7*$J$2*$J$5*$AB53</f>
        <v>#N/A</v>
      </c>
      <c r="EC53" s="70" t="e">
        <f aca="false">$EB$7*$J$3*$J$5*$AC53</f>
        <v>#N/A</v>
      </c>
      <c r="ED53" s="70" t="e">
        <f aca="false">$ED$7*$J$2*$J$5*$AB53</f>
        <v>#N/A</v>
      </c>
      <c r="EE53" s="70" t="e">
        <f aca="false">$ED$7*$J$3*$J$5*$AC53</f>
        <v>#N/A</v>
      </c>
      <c r="EF53" s="70" t="e">
        <f aca="false">$EF$7*$J$2*$J$5*$AB53</f>
        <v>#N/A</v>
      </c>
      <c r="EG53" s="70" t="e">
        <f aca="false">$EF$7*$J$3*$J$5*$AC53</f>
        <v>#N/A</v>
      </c>
      <c r="EH53" s="70" t="e">
        <f aca="false">$EH$7*$J$2*$J$5*$AB53</f>
        <v>#N/A</v>
      </c>
      <c r="EI53" s="70" t="e">
        <f aca="false">$EH$7*$J$3*$J$5*$AC53</f>
        <v>#N/A</v>
      </c>
      <c r="EJ53" s="70" t="e">
        <f aca="false">$EJ$7*$J$2*$J$5*$AB53</f>
        <v>#N/A</v>
      </c>
      <c r="EK53" s="70" t="e">
        <f aca="false">$EJ$7*$J$3*$J$5*$AC53</f>
        <v>#N/A</v>
      </c>
      <c r="EN53" s="131" t="e">
        <f aca="false">SUM(EB53:EC53)</f>
        <v>#N/A</v>
      </c>
      <c r="EO53" s="25" t="e">
        <f aca="false">SUM(EB53:EE53,EJ53:EM53)</f>
        <v>#N/A</v>
      </c>
      <c r="EP53" s="25" t="e">
        <f aca="false">SUM(DZ53:EM53)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3" t="e">
        <f aca="false">(1+($A54/2))^(-2*($D54-$A$1)/365.25)</f>
        <v>#N/A</v>
      </c>
      <c r="C54" s="83" t="n">
        <f aca="false">D55-D54</f>
        <v>30</v>
      </c>
      <c r="D54" s="374" t="n">
        <v>38292</v>
      </c>
      <c r="E54" s="375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76" t="e">
        <f aca="false">VLOOKUP($D54,Curves!$A$2:$H$1700,8)*$B54</f>
        <v>#N/A</v>
      </c>
      <c r="K54" s="51" t="e">
        <f aca="false">($E54+$I54)*$J$5+$J$4</f>
        <v>#N/A</v>
      </c>
      <c r="L54" s="377" t="e">
        <f aca="false">VLOOKUP($D54,Curves!$N$2:$T$2600,2)*$B54</f>
        <v>#N/A</v>
      </c>
      <c r="M54" s="241" t="e">
        <f aca="false">VLOOKUP($D54,Curves!$N$2:$T$2600,3)*$B54</f>
        <v>#N/A</v>
      </c>
      <c r="N54" s="378" t="e">
        <f aca="false">IF($K54&lt;$L54,1,0)</f>
        <v>#N/A</v>
      </c>
      <c r="O54" s="379" t="e">
        <f aca="false">IF($K54&lt;$M54,1,0)</f>
        <v>#N/A</v>
      </c>
      <c r="P54" s="375" t="e">
        <f aca="false">($E54+J54)*$J$5+$J$4</f>
        <v>#N/A</v>
      </c>
      <c r="Q54" s="377" t="e">
        <f aca="false">VLOOKUP($D54,Curves!$N$2:$T$2600,4)*$B54</f>
        <v>#N/A</v>
      </c>
      <c r="R54" s="241" t="e">
        <f aca="false">VLOOKUP($D54,Curves!$N$2:$T$2600,5)*$B54</f>
        <v>#N/A</v>
      </c>
      <c r="S54" s="378" t="e">
        <f aca="false">IF($P54&lt;$Q54,1,0)</f>
        <v>#N/A</v>
      </c>
      <c r="T54" s="379" t="e">
        <f aca="false">IF($P54&lt;$R54,1,0)</f>
        <v>#N/A</v>
      </c>
      <c r="U54" s="380" t="e">
        <f aca="false">($E54+G54)*$J$5+$J$4</f>
        <v>#N/A</v>
      </c>
      <c r="V54" s="380" t="e">
        <f aca="false">($E54+H54)*$J$5+$J$4</f>
        <v>#N/A</v>
      </c>
      <c r="W54" s="380" t="e">
        <f aca="false">($E54+I54)*$J$5+$J$4</f>
        <v>#N/A</v>
      </c>
      <c r="X54" s="269" t="e">
        <f aca="false">VLOOKUP($D54,[5]CurveFetch!$D$8:$S$13000,16,0)*$B54</f>
        <v>#N/A</v>
      </c>
      <c r="Y54" s="241" t="e">
        <f aca="false">VLOOKUP($D54,Curves!$N$2:$T$2600,7)*$B54</f>
        <v>#N/A</v>
      </c>
      <c r="Z54" s="381" t="e">
        <f aca="false">IF($U54&lt;$X54,1,0)</f>
        <v>#N/A</v>
      </c>
      <c r="AA54" s="378" t="e">
        <f aca="false">IF($U54&lt;$Y54,1,0)</f>
        <v>#N/A</v>
      </c>
      <c r="AB54" s="378" t="e">
        <f aca="false">IF($V54&lt;$X54,1,0)</f>
        <v>#N/A</v>
      </c>
      <c r="AC54" s="378" t="e">
        <f aca="false">IF($V54&lt;$X54,1,0)</f>
        <v>#N/A</v>
      </c>
      <c r="AD54" s="378" t="e">
        <f aca="false">IF($W54&lt;$X54,1,0)</f>
        <v>#N/A</v>
      </c>
      <c r="AE54" s="379" t="e">
        <f aca="false">IF($W54&lt;$Y54,1,0)</f>
        <v>#N/A</v>
      </c>
      <c r="AF54" s="70" t="e">
        <f aca="false">$AF$7*$J$2*$J$5*$N54</f>
        <v>#N/A</v>
      </c>
      <c r="AG54" s="70" t="e">
        <f aca="false">$AF$7*$J$2*$J$5*$O54</f>
        <v>#N/A</v>
      </c>
      <c r="AH54" s="70" t="e">
        <f aca="false">$AH$7*$J$2*$J$5*$N54</f>
        <v>#N/A</v>
      </c>
      <c r="AI54" s="70" t="e">
        <f aca="false">$AH$7*$J$2*$J$5*$O54</f>
        <v>#N/A</v>
      </c>
      <c r="AJ54" s="70" t="e">
        <f aca="false">$AJ$7*$J$2*$J$5*$N54</f>
        <v>#N/A</v>
      </c>
      <c r="AK54" s="70" t="e">
        <f aca="false">$AJ$7*$J$2*$J$5*$O54</f>
        <v>#N/A</v>
      </c>
      <c r="AL54" s="70" t="e">
        <f aca="false">$AL$7*$J$2*$J$5*$N54</f>
        <v>#N/A</v>
      </c>
      <c r="AM54" s="70" t="e">
        <f aca="false">$AL$7*$J$3*$J$5*$O54</f>
        <v>#N/A</v>
      </c>
      <c r="AN54" s="70" t="e">
        <f aca="false">$AN$7*$J$2*$J$5*$N54</f>
        <v>#N/A</v>
      </c>
      <c r="AO54" s="70" t="e">
        <f aca="false">$AN$7*$J$3*$J$5*$O54</f>
        <v>#N/A</v>
      </c>
      <c r="AP54" s="70" t="e">
        <f aca="false">$AP$7*$J$2*$J$5*$N54</f>
        <v>#N/A</v>
      </c>
      <c r="AQ54" s="70" t="e">
        <f aca="false">$AN$7*$J$3*$J$5*$O54</f>
        <v>#N/A</v>
      </c>
      <c r="AR54" s="70" t="e">
        <f aca="false">$AR$7*$J$2*$J$5*$N54</f>
        <v>#N/A</v>
      </c>
      <c r="AS54" s="70" t="e">
        <f aca="false">$AR$7*$J$3*$J$5*$O54</f>
        <v>#N/A</v>
      </c>
      <c r="AT54" s="70" t="e">
        <f aca="false">$AT$7*$J$2*$J$5*$N54</f>
        <v>#N/A</v>
      </c>
      <c r="AU54" s="70" t="e">
        <f aca="false">$AT$7*$J$3*$J$5*$O54</f>
        <v>#N/A</v>
      </c>
      <c r="AV54" s="131" t="e">
        <f aca="false">SUM(AF54:AG54,AL54:AM54,AP54:AQ54)</f>
        <v>#N/A</v>
      </c>
      <c r="AW54" s="158" t="e">
        <f aca="false">SUM(AF54:AM54,AP54:AU54)</f>
        <v>#N/A</v>
      </c>
      <c r="AX54" s="131" t="e">
        <f aca="false">SUM(AF54:AU54)</f>
        <v>#N/A</v>
      </c>
      <c r="AY54" s="70" t="e">
        <f aca="false">$AY$7*$J$2*$J$5*$S54</f>
        <v>#N/A</v>
      </c>
      <c r="AZ54" s="70" t="e">
        <f aca="false">$AY$7*$J$3*$J$5*$T54</f>
        <v>#N/A</v>
      </c>
      <c r="BA54" s="70" t="e">
        <f aca="false">$BA$7*$J$2*$J$5*$S54</f>
        <v>#N/A</v>
      </c>
      <c r="BB54" s="70" t="e">
        <f aca="false">$BA$7*$J$3*$J$5*$T54</f>
        <v>#N/A</v>
      </c>
      <c r="BC54" s="70" t="e">
        <f aca="false">$BC$7*$J$2*$J$5*$S54</f>
        <v>#N/A</v>
      </c>
      <c r="BD54" s="70" t="e">
        <f aca="false">$BC$7*$J$3*$J$5*$T54</f>
        <v>#N/A</v>
      </c>
      <c r="BE54" s="70" t="e">
        <f aca="false">$BE$7*$J$2*$J$5*$S54</f>
        <v>#N/A</v>
      </c>
      <c r="BF54" s="70" t="e">
        <f aca="false">$BE$7*$J$3*$J$5*$T54</f>
        <v>#N/A</v>
      </c>
      <c r="BG54" s="70" t="e">
        <f aca="false">$BG$7*$J$2*$J$5*$S54</f>
        <v>#N/A</v>
      </c>
      <c r="BH54" s="70" t="e">
        <f aca="false">$BG$7*$J$3*$J$5*$T54</f>
        <v>#N/A</v>
      </c>
      <c r="BI54" s="70" t="e">
        <f aca="false">$BI$7*$J$2*$J$5*$S54</f>
        <v>#N/A</v>
      </c>
      <c r="BJ54" s="70" t="e">
        <f aca="false">$BI$7*$J$3*$J$5*$T54</f>
        <v>#N/A</v>
      </c>
      <c r="BK54" s="70" t="e">
        <f aca="false">$BK$7*$J$2*$J$5*$S54</f>
        <v>#N/A</v>
      </c>
      <c r="BL54" s="70" t="e">
        <f aca="false">$BK$7*$J$3*$J$5*$T54</f>
        <v>#N/A</v>
      </c>
      <c r="BM54" s="70" t="e">
        <f aca="false">$BM$7*$J$2*$J$5*$S54</f>
        <v>#N/A</v>
      </c>
      <c r="BN54" s="70" t="e">
        <f aca="false">$BM$7*$J$3*$J$5*$T54</f>
        <v>#N/A</v>
      </c>
      <c r="BO54" s="70" t="e">
        <f aca="false">$BO$7*$J$2*$J$5*$S54</f>
        <v>#N/A</v>
      </c>
      <c r="BP54" s="70" t="e">
        <f aca="false">$BO$7*$J$3*$J$5*$T54</f>
        <v>#N/A</v>
      </c>
      <c r="BQ54" s="70" t="e">
        <f aca="false">$BQ$7*$J$2*$J$5*$S54</f>
        <v>#N/A</v>
      </c>
      <c r="BR54" s="70" t="e">
        <f aca="false">$BQ$7*$J$3*$J$5*$T54</f>
        <v>#N/A</v>
      </c>
      <c r="BS54" s="70" t="e">
        <f aca="false">$BS$7*$J$2*$J$5*$S54</f>
        <v>#N/A</v>
      </c>
      <c r="BT54" s="70" t="e">
        <f aca="false">$BS$7*$J$3*$J$5*$T54</f>
        <v>#N/A</v>
      </c>
      <c r="BU54" s="70"/>
      <c r="BV54" s="70"/>
      <c r="BW54" s="382" t="e">
        <f aca="false">SUM(AY54:BF54,BI54:BL54)</f>
        <v>#N/A</v>
      </c>
      <c r="BX54" s="383" t="e">
        <f aca="false">SUM(AY54:BF54,BI54:BL54,BS54:BV54)</f>
        <v>#N/A</v>
      </c>
      <c r="BY54" s="25" t="e">
        <f aca="false">SUM(AY54:BV54)</f>
        <v>#N/A</v>
      </c>
      <c r="BZ54" s="70" t="e">
        <f aca="false">$BZ$7*$J$2*$J$5*$N54</f>
        <v>#N/A</v>
      </c>
      <c r="CA54" s="70" t="e">
        <f aca="false">$BZ$7*$J$3*$J$5*$O54</f>
        <v>#N/A</v>
      </c>
      <c r="CB54" s="70" t="e">
        <f aca="false">$CB$7*$J$2*$J$5*$N54</f>
        <v>#N/A</v>
      </c>
      <c r="CC54" s="70" t="e">
        <f aca="false">$CB$7*$J$3*$J$5*$O54</f>
        <v>#N/A</v>
      </c>
      <c r="CD54" s="70" t="e">
        <f aca="false">$CD$7*$J$2*$J$5*$N54</f>
        <v>#N/A</v>
      </c>
      <c r="CE54" s="70" t="e">
        <f aca="false">$CD$7*$J$3*$J$5*$O54</f>
        <v>#N/A</v>
      </c>
      <c r="CF54" s="131" t="e">
        <f aca="false">SUM(BZ54:CA54)</f>
        <v>#N/A</v>
      </c>
      <c r="CG54" s="383" t="e">
        <f aca="false">SUM(BZ54:CC54)</f>
        <v>#N/A</v>
      </c>
      <c r="CH54" s="131" t="e">
        <f aca="false">SUM(BZ54:CE54)</f>
        <v>#N/A</v>
      </c>
      <c r="CI54" s="70" t="e">
        <f aca="false">$CI$7*$J$2*$J$5*$AB54</f>
        <v>#N/A</v>
      </c>
      <c r="CJ54" s="70" t="e">
        <f aca="false">$CI$7*$J$3*$J$5*$AC54</f>
        <v>#N/A</v>
      </c>
      <c r="CK54" s="70" t="e">
        <f aca="false">$CK$7*$J$2*$J$5*$AB54</f>
        <v>#N/A</v>
      </c>
      <c r="CL54" s="70" t="e">
        <f aca="false">$CK$7*$J$3*$J$5*$AC54</f>
        <v>#N/A</v>
      </c>
      <c r="CM54" s="70" t="e">
        <f aca="false">$CM$7*$J$2*$J$5*$AB54</f>
        <v>#N/A</v>
      </c>
      <c r="CN54" s="70" t="e">
        <f aca="false">$CM$7*$J$3*$J$5*$AC54</f>
        <v>#N/A</v>
      </c>
      <c r="CO54" s="70" t="e">
        <f aca="false">$CO$7*$J$2*$J$5*$AB54</f>
        <v>#N/A</v>
      </c>
      <c r="CP54" s="70" t="e">
        <f aca="false">$CO$7*$J$3*$J$5*$AC54</f>
        <v>#N/A</v>
      </c>
      <c r="CQ54" s="70" t="e">
        <f aca="false">$CQ$7*$J$2*$J$5*$AB54</f>
        <v>#N/A</v>
      </c>
      <c r="CR54" s="70" t="e">
        <f aca="false">$CQ$7*$J$3*$J$5*$AC54</f>
        <v>#N/A</v>
      </c>
      <c r="CS54" s="70" t="e">
        <f aca="false">$CS$7*$J$2*$J$5*$AB54</f>
        <v>#N/A</v>
      </c>
      <c r="CT54" s="70" t="e">
        <f aca="false">$CS$7*$J$3*$J$5*$AC54</f>
        <v>#N/A</v>
      </c>
      <c r="CU54" s="70" t="e">
        <f aca="false">$CU$7*$J$2*$J$5*$AB54</f>
        <v>#N/A</v>
      </c>
      <c r="CV54" s="70" t="e">
        <f aca="false">$CU$7*$J$3*$J$5*$AC54</f>
        <v>#N/A</v>
      </c>
      <c r="CW54" s="70" t="e">
        <f aca="false">$CW$7*$J$2*$J$5*$AB54</f>
        <v>#N/A</v>
      </c>
      <c r="CX54" s="70" t="e">
        <f aca="false">$CW$7*$J$3*$J$5*$AC54</f>
        <v>#N/A</v>
      </c>
      <c r="CY54" s="70" t="e">
        <f aca="false">$CY$7*$J$2*$J$5*$AB54</f>
        <v>#N/A</v>
      </c>
      <c r="CZ54" s="70" t="e">
        <f aca="false">$CY$7*$J$3*$J$5*$AC54</f>
        <v>#N/A</v>
      </c>
      <c r="DA54" s="70" t="e">
        <f aca="false">$DA$7*$J$2*$J$5*$AB54</f>
        <v>#N/A</v>
      </c>
      <c r="DB54" s="70" t="e">
        <f aca="false">$DA$7*$J$3*$J$5*$AC54</f>
        <v>#N/A</v>
      </c>
      <c r="DC54" s="70"/>
      <c r="DD54" s="70"/>
      <c r="DE54" s="70" t="e">
        <f aca="false">$DF$7*$J$2*$J$5*$AB54</f>
        <v>#N/A</v>
      </c>
      <c r="DF54" s="70" t="e">
        <f aca="false">$DF$7*$J$3*$J$5*$AC54</f>
        <v>#N/A</v>
      </c>
      <c r="DG54" s="70" t="e">
        <f aca="false">$DG$7*$J$2*$J$5*$AB54</f>
        <v>#N/A</v>
      </c>
      <c r="DH54" s="70" t="e">
        <f aca="false">$DG$7*$J$3*$J$5*$AC54</f>
        <v>#N/A</v>
      </c>
      <c r="DI54" s="70" t="e">
        <f aca="false">$DI$7*$J$2*$J$5*$AB54</f>
        <v>#N/A</v>
      </c>
      <c r="DJ54" s="70" t="e">
        <f aca="false">$DI$7*$J$3*$J$5*$AC54</f>
        <v>#N/A</v>
      </c>
      <c r="DK54" s="70" t="e">
        <f aca="false">$DK$7*$J$2*$J$5*$AB54</f>
        <v>#N/A</v>
      </c>
      <c r="DL54" s="70" t="e">
        <f aca="false">$DK$7*$J$3*$J$5*$AC54</f>
        <v>#N/A</v>
      </c>
      <c r="DM54" s="70" t="e">
        <f aca="false">$DM$7*$J$2*$J$5*$AB54</f>
        <v>#N/A</v>
      </c>
      <c r="DN54" s="70" t="e">
        <f aca="false">$DM$7*$J$3*$J$5*$AC54</f>
        <v>#N/A</v>
      </c>
      <c r="DO54" s="70" t="e">
        <f aca="false">$DO$7*$J$2*$J$5*$AB54</f>
        <v>#N/A</v>
      </c>
      <c r="DP54" s="70" t="e">
        <f aca="false">$DO$7*$J$3*$J$5*$AC54</f>
        <v>#N/A</v>
      </c>
      <c r="DQ54" s="70"/>
      <c r="DR54" s="70"/>
      <c r="DS54" s="131" t="e">
        <f aca="false">SUM(CI54:CR54,CW54:CX54,DG54:DH54)</f>
        <v>#N/A</v>
      </c>
      <c r="DT54" s="25" t="e">
        <f aca="false">SUM(CI54:CZ54,DC54:DL54)</f>
        <v>#N/A</v>
      </c>
      <c r="DU54" s="131" t="e">
        <f aca="false">SUM(CI54:DR54)</f>
        <v>#N/A</v>
      </c>
      <c r="DZ54" s="70" t="e">
        <f aca="false">$DZ$7*$J$2*$J$5*$AB54</f>
        <v>#N/A</v>
      </c>
      <c r="EA54" s="70" t="e">
        <f aca="false">$DZ$7*$J$3*$J$5*$AC54</f>
        <v>#N/A</v>
      </c>
      <c r="EB54" s="70" t="e">
        <f aca="false">$EB$7*$J$2*$J$5*$AB54</f>
        <v>#N/A</v>
      </c>
      <c r="EC54" s="70" t="e">
        <f aca="false">$EB$7*$J$3*$J$5*$AC54</f>
        <v>#N/A</v>
      </c>
      <c r="ED54" s="70" t="e">
        <f aca="false">$ED$7*$J$2*$J$5*$AB54</f>
        <v>#N/A</v>
      </c>
      <c r="EE54" s="70" t="e">
        <f aca="false">$ED$7*$J$3*$J$5*$AC54</f>
        <v>#N/A</v>
      </c>
      <c r="EF54" s="70" t="e">
        <f aca="false">$EF$7*$J$2*$J$5*$AB54</f>
        <v>#N/A</v>
      </c>
      <c r="EG54" s="70" t="e">
        <f aca="false">$EF$7*$J$3*$J$5*$AC54</f>
        <v>#N/A</v>
      </c>
      <c r="EH54" s="70" t="e">
        <f aca="false">$EH$7*$J$2*$J$5*$AB54</f>
        <v>#N/A</v>
      </c>
      <c r="EI54" s="70" t="e">
        <f aca="false">$EH$7*$J$3*$J$5*$AC54</f>
        <v>#N/A</v>
      </c>
      <c r="EJ54" s="70" t="e">
        <f aca="false">$EJ$7*$J$2*$J$5*$AB54</f>
        <v>#N/A</v>
      </c>
      <c r="EK54" s="70" t="e">
        <f aca="false">$EJ$7*$J$3*$J$5*$AC54</f>
        <v>#N/A</v>
      </c>
      <c r="EN54" s="131" t="e">
        <f aca="false">SUM(EB54:EC54)</f>
        <v>#N/A</v>
      </c>
      <c r="EO54" s="25" t="e">
        <f aca="false">SUM(EB54:EE54,EJ54:EM54)</f>
        <v>#N/A</v>
      </c>
      <c r="EP54" s="25" t="e">
        <f aca="false">SUM(DZ54:EM54)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3" t="e">
        <f aca="false">(1+($A55/2))^(-2*($D55-$A$1)/365.25)</f>
        <v>#N/A</v>
      </c>
      <c r="C55" s="83" t="n">
        <f aca="false">D56-D55</f>
        <v>31</v>
      </c>
      <c r="D55" s="374" t="n">
        <v>38322</v>
      </c>
      <c r="E55" s="375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76" t="e">
        <f aca="false">VLOOKUP($D55,Curves!$A$2:$H$1700,8)*$B55</f>
        <v>#N/A</v>
      </c>
      <c r="K55" s="51" t="e">
        <f aca="false">($E55+$I55)*$J$5+$J$4</f>
        <v>#N/A</v>
      </c>
      <c r="L55" s="377" t="e">
        <f aca="false">VLOOKUP($D55,Curves!$N$2:$T$2600,2)*$B55</f>
        <v>#N/A</v>
      </c>
      <c r="M55" s="241" t="e">
        <f aca="false">VLOOKUP($D55,Curves!$N$2:$T$2600,3)*$B55</f>
        <v>#N/A</v>
      </c>
      <c r="N55" s="378" t="e">
        <f aca="false">IF($K55&lt;$L55,1,0)</f>
        <v>#N/A</v>
      </c>
      <c r="O55" s="379" t="e">
        <f aca="false">IF($K55&lt;$M55,1,0)</f>
        <v>#N/A</v>
      </c>
      <c r="P55" s="375" t="e">
        <f aca="false">($E55+J55)*$J$5+$J$4</f>
        <v>#N/A</v>
      </c>
      <c r="Q55" s="377" t="e">
        <f aca="false">VLOOKUP($D55,Curves!$N$2:$T$2600,4)*$B55</f>
        <v>#N/A</v>
      </c>
      <c r="R55" s="241" t="e">
        <f aca="false">VLOOKUP($D55,Curves!$N$2:$T$2600,5)*$B55</f>
        <v>#N/A</v>
      </c>
      <c r="S55" s="378" t="e">
        <f aca="false">IF($P55&lt;$Q55,1,0)</f>
        <v>#N/A</v>
      </c>
      <c r="T55" s="379" t="e">
        <f aca="false">IF($P55&lt;$R55,1,0)</f>
        <v>#N/A</v>
      </c>
      <c r="U55" s="380" t="e">
        <f aca="false">($E55+G55)*$J$5+$J$4</f>
        <v>#N/A</v>
      </c>
      <c r="V55" s="380" t="e">
        <f aca="false">($E55+H55)*$J$5+$J$4</f>
        <v>#N/A</v>
      </c>
      <c r="W55" s="380" t="e">
        <f aca="false">($E55+I55)*$J$5+$J$4</f>
        <v>#N/A</v>
      </c>
      <c r="X55" s="269" t="e">
        <f aca="false">VLOOKUP($D55,[5]CurveFetch!$D$8:$S$13000,16,0)*$B55</f>
        <v>#N/A</v>
      </c>
      <c r="Y55" s="241" t="e">
        <f aca="false">VLOOKUP($D55,Curves!$N$2:$T$2600,7)*$B55</f>
        <v>#N/A</v>
      </c>
      <c r="Z55" s="381" t="e">
        <f aca="false">IF($U55&lt;$X55,1,0)</f>
        <v>#N/A</v>
      </c>
      <c r="AA55" s="378" t="e">
        <f aca="false">IF($U55&lt;$Y55,1,0)</f>
        <v>#N/A</v>
      </c>
      <c r="AB55" s="378" t="e">
        <f aca="false">IF($V55&lt;$X55,1,0)</f>
        <v>#N/A</v>
      </c>
      <c r="AC55" s="378" t="e">
        <f aca="false">IF($V55&lt;$X55,1,0)</f>
        <v>#N/A</v>
      </c>
      <c r="AD55" s="378" t="e">
        <f aca="false">IF($W55&lt;$X55,1,0)</f>
        <v>#N/A</v>
      </c>
      <c r="AE55" s="379" t="e">
        <f aca="false">IF($W55&lt;$Y55,1,0)</f>
        <v>#N/A</v>
      </c>
      <c r="AF55" s="70" t="e">
        <f aca="false">$AF$7*$J$2*$J$5*$N55</f>
        <v>#N/A</v>
      </c>
      <c r="AG55" s="70" t="e">
        <f aca="false">$AF$7*$J$2*$J$5*$O55</f>
        <v>#N/A</v>
      </c>
      <c r="AH55" s="70" t="e">
        <f aca="false">$AH$7*$J$2*$J$5*$N55</f>
        <v>#N/A</v>
      </c>
      <c r="AI55" s="70" t="e">
        <f aca="false">$AH$7*$J$2*$J$5*$O55</f>
        <v>#N/A</v>
      </c>
      <c r="AJ55" s="70" t="e">
        <f aca="false">$AJ$7*$J$2*$J$5*$N55</f>
        <v>#N/A</v>
      </c>
      <c r="AK55" s="70" t="e">
        <f aca="false">$AJ$7*$J$2*$J$5*$O55</f>
        <v>#N/A</v>
      </c>
      <c r="AL55" s="70" t="e">
        <f aca="false">$AL$7*$J$2*$J$5*$N55</f>
        <v>#N/A</v>
      </c>
      <c r="AM55" s="70" t="e">
        <f aca="false">$AL$7*$J$3*$J$5*$O55</f>
        <v>#N/A</v>
      </c>
      <c r="AN55" s="70" t="e">
        <f aca="false">$AN$7*$J$2*$J$5*$N55</f>
        <v>#N/A</v>
      </c>
      <c r="AO55" s="70" t="e">
        <f aca="false">$AN$7*$J$3*$J$5*$O55</f>
        <v>#N/A</v>
      </c>
      <c r="AP55" s="70" t="e">
        <f aca="false">$AP$7*$J$2*$J$5*$N55</f>
        <v>#N/A</v>
      </c>
      <c r="AQ55" s="70" t="e">
        <f aca="false">$AN$7*$J$3*$J$5*$O55</f>
        <v>#N/A</v>
      </c>
      <c r="AR55" s="70" t="e">
        <f aca="false">$AR$7*$J$2*$J$5*$N55</f>
        <v>#N/A</v>
      </c>
      <c r="AS55" s="70" t="e">
        <f aca="false">$AR$7*$J$3*$J$5*$O55</f>
        <v>#N/A</v>
      </c>
      <c r="AT55" s="70" t="e">
        <f aca="false">$AT$7*$J$2*$J$5*$N55</f>
        <v>#N/A</v>
      </c>
      <c r="AU55" s="70" t="e">
        <f aca="false">$AT$7*$J$3*$J$5*$O55</f>
        <v>#N/A</v>
      </c>
      <c r="AV55" s="131" t="e">
        <f aca="false">SUM(AF55:AG55,AL55:AM55,AP55:AQ55)</f>
        <v>#N/A</v>
      </c>
      <c r="AW55" s="158" t="e">
        <f aca="false">SUM(AF55:AM55,AP55:AU55)</f>
        <v>#N/A</v>
      </c>
      <c r="AX55" s="131" t="e">
        <f aca="false">SUM(AF55:AU55)</f>
        <v>#N/A</v>
      </c>
      <c r="AY55" s="70" t="e">
        <f aca="false">$AY$7*$J$2*$J$5*$S55</f>
        <v>#N/A</v>
      </c>
      <c r="AZ55" s="70" t="e">
        <f aca="false">$AY$7*$J$3*$J$5*$T55</f>
        <v>#N/A</v>
      </c>
      <c r="BA55" s="70" t="e">
        <f aca="false">$BA$7*$J$2*$J$5*$S55</f>
        <v>#N/A</v>
      </c>
      <c r="BB55" s="70" t="e">
        <f aca="false">$BA$7*$J$3*$J$5*$T55</f>
        <v>#N/A</v>
      </c>
      <c r="BC55" s="70" t="e">
        <f aca="false">$BC$7*$J$2*$J$5*$S55</f>
        <v>#N/A</v>
      </c>
      <c r="BD55" s="70" t="e">
        <f aca="false">$BC$7*$J$3*$J$5*$T55</f>
        <v>#N/A</v>
      </c>
      <c r="BE55" s="70" t="e">
        <f aca="false">$BE$7*$J$2*$J$5*$S55</f>
        <v>#N/A</v>
      </c>
      <c r="BF55" s="70" t="e">
        <f aca="false">$BE$7*$J$3*$J$5*$T55</f>
        <v>#N/A</v>
      </c>
      <c r="BG55" s="70" t="e">
        <f aca="false">$BG$7*$J$2*$J$5*$S55</f>
        <v>#N/A</v>
      </c>
      <c r="BH55" s="70" t="e">
        <f aca="false">$BG$7*$J$3*$J$5*$T55</f>
        <v>#N/A</v>
      </c>
      <c r="BI55" s="70" t="e">
        <f aca="false">$BI$7*$J$2*$J$5*$S55</f>
        <v>#N/A</v>
      </c>
      <c r="BJ55" s="70" t="e">
        <f aca="false">$BI$7*$J$3*$J$5*$T55</f>
        <v>#N/A</v>
      </c>
      <c r="BK55" s="70" t="e">
        <f aca="false">$BK$7*$J$2*$J$5*$S55</f>
        <v>#N/A</v>
      </c>
      <c r="BL55" s="70" t="e">
        <f aca="false">$BK$7*$J$3*$J$5*$T55</f>
        <v>#N/A</v>
      </c>
      <c r="BM55" s="70" t="e">
        <f aca="false">$BM$7*$J$2*$J$5*$S55</f>
        <v>#N/A</v>
      </c>
      <c r="BN55" s="70" t="e">
        <f aca="false">$BM$7*$J$3*$J$5*$T55</f>
        <v>#N/A</v>
      </c>
      <c r="BO55" s="70" t="e">
        <f aca="false">$BO$7*$J$2*$J$5*$S55</f>
        <v>#N/A</v>
      </c>
      <c r="BP55" s="70" t="e">
        <f aca="false">$BO$7*$J$3*$J$5*$T55</f>
        <v>#N/A</v>
      </c>
      <c r="BQ55" s="70" t="e">
        <f aca="false">$BQ$7*$J$2*$J$5*$S55</f>
        <v>#N/A</v>
      </c>
      <c r="BR55" s="70" t="e">
        <f aca="false">$BQ$7*$J$3*$J$5*$T55</f>
        <v>#N/A</v>
      </c>
      <c r="BS55" s="70" t="e">
        <f aca="false">$BS$7*$J$2*$J$5*$S55</f>
        <v>#N/A</v>
      </c>
      <c r="BT55" s="70" t="e">
        <f aca="false">$BS$7*$J$3*$J$5*$T55</f>
        <v>#N/A</v>
      </c>
      <c r="BU55" s="70" t="e">
        <f aca="false">$BU$7*$J$2*$J$5*$S55</f>
        <v>#N/A</v>
      </c>
      <c r="BV55" s="70" t="e">
        <f aca="false">$BU$7*$J$3*$J$5*$T55</f>
        <v>#N/A</v>
      </c>
      <c r="BW55" s="382" t="e">
        <f aca="false">SUM(AY55:BF55,BI55:BL55)</f>
        <v>#N/A</v>
      </c>
      <c r="BX55" s="383" t="e">
        <f aca="false">SUM(AY55:BF55,BI55:BL55,BS55:BV55)</f>
        <v>#N/A</v>
      </c>
      <c r="BY55" s="25" t="e">
        <f aca="false">SUM(AY55:BV55)</f>
        <v>#N/A</v>
      </c>
      <c r="BZ55" s="70" t="e">
        <f aca="false">$BZ$7*$J$2*$J$5*$N55</f>
        <v>#N/A</v>
      </c>
      <c r="CA55" s="70" t="e">
        <f aca="false">$BZ$7*$J$3*$J$5*$O55</f>
        <v>#N/A</v>
      </c>
      <c r="CB55" s="70" t="e">
        <f aca="false">$CB$7*$J$2*$J$5*$N55</f>
        <v>#N/A</v>
      </c>
      <c r="CC55" s="70" t="e">
        <f aca="false">$CB$7*$J$3*$J$5*$O55</f>
        <v>#N/A</v>
      </c>
      <c r="CD55" s="70" t="e">
        <f aca="false">$CD$7*$J$2*$J$5*$N55</f>
        <v>#N/A</v>
      </c>
      <c r="CE55" s="70" t="e">
        <f aca="false">$CD$7*$J$3*$J$5*$O55</f>
        <v>#N/A</v>
      </c>
      <c r="CF55" s="131" t="e">
        <f aca="false">SUM(BZ55:CA55)</f>
        <v>#N/A</v>
      </c>
      <c r="CG55" s="383" t="e">
        <f aca="false">SUM(BZ55:CC55)</f>
        <v>#N/A</v>
      </c>
      <c r="CH55" s="131" t="e">
        <f aca="false">SUM(BZ55:CE55)</f>
        <v>#N/A</v>
      </c>
      <c r="CI55" s="70" t="e">
        <f aca="false">$CI$7*$J$2*$J$5*$AB55</f>
        <v>#N/A</v>
      </c>
      <c r="CJ55" s="70" t="e">
        <f aca="false">$CI$7*$J$3*$J$5*$AC55</f>
        <v>#N/A</v>
      </c>
      <c r="CK55" s="70" t="e">
        <f aca="false">$CK$7*$J$2*$J$5*$AB55</f>
        <v>#N/A</v>
      </c>
      <c r="CL55" s="70" t="e">
        <f aca="false">$CK$7*$J$3*$J$5*$AC55</f>
        <v>#N/A</v>
      </c>
      <c r="CM55" s="70" t="e">
        <f aca="false">$CM$7*$J$2*$J$5*$AB55</f>
        <v>#N/A</v>
      </c>
      <c r="CN55" s="70" t="e">
        <f aca="false">$CM$7*$J$3*$J$5*$AC55</f>
        <v>#N/A</v>
      </c>
      <c r="CO55" s="70" t="e">
        <f aca="false">$CO$7*$J$2*$J$5*$AB55</f>
        <v>#N/A</v>
      </c>
      <c r="CP55" s="70" t="e">
        <f aca="false">$CO$7*$J$3*$J$5*$AC55</f>
        <v>#N/A</v>
      </c>
      <c r="CQ55" s="70" t="e">
        <f aca="false">$CQ$7*$J$2*$J$5*$AB55</f>
        <v>#N/A</v>
      </c>
      <c r="CR55" s="70" t="e">
        <f aca="false">$CQ$7*$J$3*$J$5*$AC55</f>
        <v>#N/A</v>
      </c>
      <c r="CS55" s="70" t="e">
        <f aca="false">$CS$7*$J$2*$J$5*$AB55</f>
        <v>#N/A</v>
      </c>
      <c r="CT55" s="70" t="e">
        <f aca="false">$CS$7*$J$3*$J$5*$AC55</f>
        <v>#N/A</v>
      </c>
      <c r="CU55" s="70" t="e">
        <f aca="false">$CU$7*$J$2*$J$5*$AB55</f>
        <v>#N/A</v>
      </c>
      <c r="CV55" s="70" t="e">
        <f aca="false">$CU$7*$J$3*$J$5*$AC55</f>
        <v>#N/A</v>
      </c>
      <c r="CW55" s="70" t="e">
        <f aca="false">$CW$7*$J$2*$J$5*$AB55</f>
        <v>#N/A</v>
      </c>
      <c r="CX55" s="70" t="e">
        <f aca="false">$CW$7*$J$3*$J$5*$AC55</f>
        <v>#N/A</v>
      </c>
      <c r="CY55" s="70" t="e">
        <f aca="false">$CY$7*$J$2*$J$5*$AB55</f>
        <v>#N/A</v>
      </c>
      <c r="CZ55" s="70" t="e">
        <f aca="false">$CY$7*$J$3*$J$5*$AC55</f>
        <v>#N/A</v>
      </c>
      <c r="DA55" s="70" t="e">
        <f aca="false">$DA$7*$J$2*$J$5*$AB55</f>
        <v>#N/A</v>
      </c>
      <c r="DB55" s="70" t="e">
        <f aca="false">$DA$7*$J$3*$J$5*$AC55</f>
        <v>#N/A</v>
      </c>
      <c r="DC55" s="70"/>
      <c r="DD55" s="70"/>
      <c r="DE55" s="70" t="e">
        <f aca="false">$DF$7*$J$2*$J$5*$AB55</f>
        <v>#N/A</v>
      </c>
      <c r="DF55" s="70" t="e">
        <f aca="false">$DF$7*$J$3*$J$5*$AC55</f>
        <v>#N/A</v>
      </c>
      <c r="DG55" s="70" t="e">
        <f aca="false">$DG$7*$J$2*$J$5*$AB55</f>
        <v>#N/A</v>
      </c>
      <c r="DH55" s="70" t="e">
        <f aca="false">$DG$7*$J$3*$J$5*$AC55</f>
        <v>#N/A</v>
      </c>
      <c r="DI55" s="70" t="e">
        <f aca="false">$DI$7*$J$2*$J$5*$AB55</f>
        <v>#N/A</v>
      </c>
      <c r="DJ55" s="70" t="e">
        <f aca="false">$DI$7*$J$3*$J$5*$AC55</f>
        <v>#N/A</v>
      </c>
      <c r="DK55" s="70" t="e">
        <f aca="false">$DK$7*$J$2*$J$5*$AB55</f>
        <v>#N/A</v>
      </c>
      <c r="DL55" s="70" t="e">
        <f aca="false">$DK$7*$J$3*$J$5*$AC55</f>
        <v>#N/A</v>
      </c>
      <c r="DM55" s="70" t="e">
        <f aca="false">$DM$7*$J$2*$J$5*$AB55</f>
        <v>#N/A</v>
      </c>
      <c r="DN55" s="70" t="e">
        <f aca="false">$DM$7*$J$3*$J$5*$AC55</f>
        <v>#N/A</v>
      </c>
      <c r="DO55" s="70" t="e">
        <f aca="false">$DO$7*$J$2*$J$5*$AB55</f>
        <v>#N/A</v>
      </c>
      <c r="DP55" s="70" t="e">
        <f aca="false">$DO$7*$J$3*$J$5*$AC55</f>
        <v>#N/A</v>
      </c>
      <c r="DQ55" s="70"/>
      <c r="DR55" s="70"/>
      <c r="DS55" s="131" t="e">
        <f aca="false">SUM(CI55:CR55,CW55:CX55,DG55:DH55)</f>
        <v>#N/A</v>
      </c>
      <c r="DT55" s="25" t="e">
        <f aca="false">SUM(CI55:CZ55,DC55:DL55)</f>
        <v>#N/A</v>
      </c>
      <c r="DU55" s="131" t="e">
        <f aca="false">SUM(CI55:DR55)</f>
        <v>#N/A</v>
      </c>
      <c r="DZ55" s="70" t="e">
        <f aca="false">$DZ$7*$J$2*$J$5*$AB55</f>
        <v>#N/A</v>
      </c>
      <c r="EA55" s="70" t="e">
        <f aca="false">$DZ$7*$J$3*$J$5*$AC55</f>
        <v>#N/A</v>
      </c>
      <c r="EB55" s="70" t="e">
        <f aca="false">$EB$7*$J$2*$J$5*$AB55</f>
        <v>#N/A</v>
      </c>
      <c r="EC55" s="70" t="e">
        <f aca="false">$EB$7*$J$3*$J$5*$AC55</f>
        <v>#N/A</v>
      </c>
      <c r="ED55" s="70" t="e">
        <f aca="false">$ED$7*$J$2*$J$5*$AB55</f>
        <v>#N/A</v>
      </c>
      <c r="EE55" s="70" t="e">
        <f aca="false">$ED$7*$J$3*$J$5*$AC55</f>
        <v>#N/A</v>
      </c>
      <c r="EF55" s="70" t="e">
        <f aca="false">$EF$7*$J$2*$J$5*$AB55</f>
        <v>#N/A</v>
      </c>
      <c r="EG55" s="70" t="e">
        <f aca="false">$EF$7*$J$3*$J$5*$AC55</f>
        <v>#N/A</v>
      </c>
      <c r="EH55" s="70" t="e">
        <f aca="false">$EH$7*$J$2*$J$5*$AB55</f>
        <v>#N/A</v>
      </c>
      <c r="EI55" s="70" t="e">
        <f aca="false">$EH$7*$J$3*$J$5*$AC55</f>
        <v>#N/A</v>
      </c>
      <c r="EJ55" s="70" t="e">
        <f aca="false">$EJ$7*$J$2*$J$5*$AB55</f>
        <v>#N/A</v>
      </c>
      <c r="EK55" s="70" t="e">
        <f aca="false">$EJ$7*$J$3*$J$5*$AC55</f>
        <v>#N/A</v>
      </c>
      <c r="EL55" s="70" t="e">
        <f aca="false">$EL$7*$J$2*$J$5*$AB55</f>
        <v>#N/A</v>
      </c>
      <c r="EM55" s="70" t="e">
        <f aca="false">$EL$7*$J$3*$J$5*$AC55</f>
        <v>#N/A</v>
      </c>
      <c r="EN55" s="131" t="e">
        <f aca="false">SUM(EB55:EC55)</f>
        <v>#N/A</v>
      </c>
      <c r="EO55" s="25" t="e">
        <f aca="false">SUM(EB55:EE55,EJ55:EM55)</f>
        <v>#N/A</v>
      </c>
      <c r="EP55" s="25" t="e">
        <f aca="false">SUM(DZ55:EM55)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3" t="e">
        <f aca="false">(1+($A56/2))^(-2*($D56-$A$1)/365.25)</f>
        <v>#N/A</v>
      </c>
      <c r="C56" s="83" t="n">
        <f aca="false">D57-D56</f>
        <v>31</v>
      </c>
      <c r="D56" s="374" t="n">
        <v>38353</v>
      </c>
      <c r="E56" s="375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76" t="e">
        <f aca="false">VLOOKUP($D56,Curves!$A$2:$H$1700,8)*$B56</f>
        <v>#N/A</v>
      </c>
      <c r="K56" s="51" t="e">
        <f aca="false">($E56+$I56)*$J$5+$J$4</f>
        <v>#N/A</v>
      </c>
      <c r="L56" s="377" t="e">
        <f aca="false">VLOOKUP($D56,Curves!$N$2:$T$2600,2)*$B56</f>
        <v>#N/A</v>
      </c>
      <c r="M56" s="241" t="e">
        <f aca="false">VLOOKUP($D56,Curves!$N$2:$T$2600,3)*$B56</f>
        <v>#N/A</v>
      </c>
      <c r="N56" s="378" t="e">
        <f aca="false">IF($K56&lt;$L56,1,0)</f>
        <v>#N/A</v>
      </c>
      <c r="O56" s="379" t="e">
        <f aca="false">IF($K56&lt;$M56,1,0)</f>
        <v>#N/A</v>
      </c>
      <c r="P56" s="375" t="e">
        <f aca="false">($E56+J56)*$J$5+$J$4</f>
        <v>#N/A</v>
      </c>
      <c r="Q56" s="377" t="e">
        <f aca="false">VLOOKUP($D56,Curves!$N$2:$T$2600,4)*$B56</f>
        <v>#N/A</v>
      </c>
      <c r="R56" s="241" t="e">
        <f aca="false">VLOOKUP($D56,Curves!$N$2:$T$2600,5)*$B56</f>
        <v>#N/A</v>
      </c>
      <c r="S56" s="378" t="e">
        <f aca="false">IF($P56&lt;$Q56,1,0)</f>
        <v>#N/A</v>
      </c>
      <c r="T56" s="379" t="e">
        <f aca="false">IF($P56&lt;$R56,1,0)</f>
        <v>#N/A</v>
      </c>
      <c r="U56" s="380" t="e">
        <f aca="false">($E56+G56)*$J$5+$J$4</f>
        <v>#N/A</v>
      </c>
      <c r="V56" s="380" t="e">
        <f aca="false">($E56+H56)*$J$5+$J$4</f>
        <v>#N/A</v>
      </c>
      <c r="W56" s="380" t="e">
        <f aca="false">($E56+I56)*$J$5+$J$4</f>
        <v>#N/A</v>
      </c>
      <c r="X56" s="269" t="e">
        <f aca="false">VLOOKUP($D56,[5]CurveFetch!$D$8:$S$13000,16,0)*$B56</f>
        <v>#N/A</v>
      </c>
      <c r="Y56" s="241" t="e">
        <f aca="false">VLOOKUP($D56,Curves!$N$2:$T$2600,7)*$B56</f>
        <v>#N/A</v>
      </c>
      <c r="Z56" s="381" t="e">
        <f aca="false">IF($U56&lt;$X56,1,0)</f>
        <v>#N/A</v>
      </c>
      <c r="AA56" s="378" t="e">
        <f aca="false">IF($U56&lt;$Y56,1,0)</f>
        <v>#N/A</v>
      </c>
      <c r="AB56" s="378" t="e">
        <f aca="false">IF($V56&lt;$X56,1,0)</f>
        <v>#N/A</v>
      </c>
      <c r="AC56" s="378" t="e">
        <f aca="false">IF($V56&lt;$X56,1,0)</f>
        <v>#N/A</v>
      </c>
      <c r="AD56" s="378" t="e">
        <f aca="false">IF($W56&lt;$X56,1,0)</f>
        <v>#N/A</v>
      </c>
      <c r="AE56" s="379" t="e">
        <f aca="false">IF($W56&lt;$Y56,1,0)</f>
        <v>#N/A</v>
      </c>
      <c r="AF56" s="70" t="e">
        <f aca="false">$AF$7*$J$2*$J$5*$N56</f>
        <v>#N/A</v>
      </c>
      <c r="AG56" s="70" t="e">
        <f aca="false">$AF$7*$J$2*$J$5*$O56</f>
        <v>#N/A</v>
      </c>
      <c r="AH56" s="70" t="e">
        <f aca="false">$AH$7*$J$2*$J$5*$N56</f>
        <v>#N/A</v>
      </c>
      <c r="AI56" s="70" t="e">
        <f aca="false">$AH$7*$J$2*$J$5*$O56</f>
        <v>#N/A</v>
      </c>
      <c r="AJ56" s="70" t="e">
        <f aca="false">$AJ$7*$J$2*$J$5*$N56</f>
        <v>#N/A</v>
      </c>
      <c r="AK56" s="70" t="e">
        <f aca="false">$AJ$7*$J$2*$J$5*$O56</f>
        <v>#N/A</v>
      </c>
      <c r="AL56" s="70" t="e">
        <f aca="false">$AL$7*$J$2*$J$5*$N56</f>
        <v>#N/A</v>
      </c>
      <c r="AM56" s="70" t="e">
        <f aca="false">$AL$7*$J$3*$J$5*$O56</f>
        <v>#N/A</v>
      </c>
      <c r="AN56" s="70" t="e">
        <f aca="false">$AN$7*$J$2*$J$5*$N56</f>
        <v>#N/A</v>
      </c>
      <c r="AO56" s="70" t="e">
        <f aca="false">$AN$7*$J$3*$J$5*$O56</f>
        <v>#N/A</v>
      </c>
      <c r="AP56" s="70" t="e">
        <f aca="false">$AP$7*$J$2*$J$5*$N56</f>
        <v>#N/A</v>
      </c>
      <c r="AQ56" s="70" t="e">
        <f aca="false">$AN$7*$J$3*$J$5*$O56</f>
        <v>#N/A</v>
      </c>
      <c r="AR56" s="70" t="e">
        <f aca="false">$AR$7*$J$2*$J$5*$N56</f>
        <v>#N/A</v>
      </c>
      <c r="AS56" s="70" t="e">
        <f aca="false">$AR$7*$J$3*$J$5*$O56</f>
        <v>#N/A</v>
      </c>
      <c r="AT56" s="70" t="e">
        <f aca="false">$AT$7*$J$2*$J$5*$N56</f>
        <v>#N/A</v>
      </c>
      <c r="AU56" s="70" t="e">
        <f aca="false">$AT$7*$J$3*$J$5*$O56</f>
        <v>#N/A</v>
      </c>
      <c r="AV56" s="131" t="e">
        <f aca="false">SUM(AF56:AG56,AL56:AM56,AP56:AQ56)</f>
        <v>#N/A</v>
      </c>
      <c r="AW56" s="158" t="e">
        <f aca="false">SUM(AF56:AM56,AP56:AU56)</f>
        <v>#N/A</v>
      </c>
      <c r="AX56" s="131" t="e">
        <f aca="false">SUM(AF56:AU56)</f>
        <v>#N/A</v>
      </c>
      <c r="AY56" s="70" t="e">
        <f aca="false">$AY$7*$J$2*$J$5*$S56</f>
        <v>#N/A</v>
      </c>
      <c r="AZ56" s="70" t="e">
        <f aca="false">$AY$7*$J$3*$J$5*$T56</f>
        <v>#N/A</v>
      </c>
      <c r="BA56" s="70" t="e">
        <f aca="false">$BA$7*$J$2*$J$5*$S56</f>
        <v>#N/A</v>
      </c>
      <c r="BB56" s="70" t="e">
        <f aca="false">$BA$7*$J$3*$J$5*$T56</f>
        <v>#N/A</v>
      </c>
      <c r="BC56" s="70" t="e">
        <f aca="false">$BC$7*$J$2*$J$5*$S56</f>
        <v>#N/A</v>
      </c>
      <c r="BD56" s="70" t="e">
        <f aca="false">$BC$7*$J$3*$J$5*$T56</f>
        <v>#N/A</v>
      </c>
      <c r="BE56" s="70" t="e">
        <f aca="false">$BE$7*$J$2*$J$5*$S56</f>
        <v>#N/A</v>
      </c>
      <c r="BF56" s="70" t="e">
        <f aca="false">$BE$7*$J$3*$J$5*$T56</f>
        <v>#N/A</v>
      </c>
      <c r="BG56" s="70" t="e">
        <f aca="false">$BG$7*$J$2*$J$5*$S56</f>
        <v>#N/A</v>
      </c>
      <c r="BH56" s="70" t="e">
        <f aca="false">$BG$7*$J$3*$J$5*$T56</f>
        <v>#N/A</v>
      </c>
      <c r="BI56" s="70" t="e">
        <f aca="false">$BI$7*$J$2*$J$5*$S56</f>
        <v>#N/A</v>
      </c>
      <c r="BJ56" s="70" t="e">
        <f aca="false">$BI$7*$J$3*$J$5*$T56</f>
        <v>#N/A</v>
      </c>
      <c r="BK56" s="70" t="e">
        <f aca="false">$BK$7*$J$2*$J$5*$S56</f>
        <v>#N/A</v>
      </c>
      <c r="BL56" s="70" t="e">
        <f aca="false">$BK$7*$J$3*$J$5*$T56</f>
        <v>#N/A</v>
      </c>
      <c r="BM56" s="70" t="e">
        <f aca="false">$BM$7*$J$2*$J$5*$S56</f>
        <v>#N/A</v>
      </c>
      <c r="BN56" s="70" t="e">
        <f aca="false">$BM$7*$J$3*$J$5*$T56</f>
        <v>#N/A</v>
      </c>
      <c r="BO56" s="70" t="e">
        <f aca="false">$BO$7*$J$2*$J$5*$S56</f>
        <v>#N/A</v>
      </c>
      <c r="BP56" s="70" t="e">
        <f aca="false">$BO$7*$J$3*$J$5*$T56</f>
        <v>#N/A</v>
      </c>
      <c r="BQ56" s="70" t="e">
        <f aca="false">$BQ$7*$J$2*$J$5*$S56</f>
        <v>#N/A</v>
      </c>
      <c r="BR56" s="70" t="e">
        <f aca="false">$BQ$7*$J$3*$J$5*$T56</f>
        <v>#N/A</v>
      </c>
      <c r="BS56" s="70" t="e">
        <f aca="false">$BS$7*$J$2*$J$5*$S56</f>
        <v>#N/A</v>
      </c>
      <c r="BT56" s="70" t="e">
        <f aca="false">$BS$7*$J$3*$J$5*$T56</f>
        <v>#N/A</v>
      </c>
      <c r="BU56" s="70" t="e">
        <f aca="false">$BU$7*$J$2*$J$5*$S56</f>
        <v>#N/A</v>
      </c>
      <c r="BV56" s="70" t="e">
        <f aca="false">$BU$7*$J$3*$J$5*$T56</f>
        <v>#N/A</v>
      </c>
      <c r="BW56" s="382" t="e">
        <f aca="false">SUM(AY56:BF56,BI56:BL56)</f>
        <v>#N/A</v>
      </c>
      <c r="BX56" s="383" t="e">
        <f aca="false">SUM(AY56:BF56,BI56:BL56,BS56:BV56)</f>
        <v>#N/A</v>
      </c>
      <c r="BY56" s="25" t="e">
        <f aca="false">SUM(AY56:BV56)</f>
        <v>#N/A</v>
      </c>
      <c r="BZ56" s="70" t="e">
        <f aca="false">$BZ$7*$J$2*$J$5*$N56</f>
        <v>#N/A</v>
      </c>
      <c r="CA56" s="70" t="e">
        <f aca="false">$BZ$7*$J$3*$J$5*$O56</f>
        <v>#N/A</v>
      </c>
      <c r="CB56" s="70" t="e">
        <f aca="false">$CB$7*$J$2*$J$5*$N56</f>
        <v>#N/A</v>
      </c>
      <c r="CC56" s="70" t="e">
        <f aca="false">$CB$7*$J$3*$J$5*$O56</f>
        <v>#N/A</v>
      </c>
      <c r="CD56" s="70" t="e">
        <f aca="false">$CD$7*$J$2*$J$5*$N56</f>
        <v>#N/A</v>
      </c>
      <c r="CE56" s="70" t="e">
        <f aca="false">$CD$7*$J$3*$J$5*$O56</f>
        <v>#N/A</v>
      </c>
      <c r="CF56" s="131" t="e">
        <f aca="false">SUM(BZ56:CA56)</f>
        <v>#N/A</v>
      </c>
      <c r="CG56" s="383" t="e">
        <f aca="false">SUM(BZ56:CC56)</f>
        <v>#N/A</v>
      </c>
      <c r="CH56" s="131" t="e">
        <f aca="false">SUM(BZ56:CE56)</f>
        <v>#N/A</v>
      </c>
      <c r="CI56" s="70" t="e">
        <f aca="false">$CI$7*$J$2*$J$5*$AB56</f>
        <v>#N/A</v>
      </c>
      <c r="CJ56" s="70" t="e">
        <f aca="false">$CI$7*$J$3*$J$5*$AC56</f>
        <v>#N/A</v>
      </c>
      <c r="CK56" s="70" t="e">
        <f aca="false">$CK$7*$J$2*$J$5*$AB56</f>
        <v>#N/A</v>
      </c>
      <c r="CL56" s="70" t="e">
        <f aca="false">$CK$7*$J$3*$J$5*$AC56</f>
        <v>#N/A</v>
      </c>
      <c r="CM56" s="70" t="e">
        <f aca="false">$CM$7*$J$2*$J$5*$AB56</f>
        <v>#N/A</v>
      </c>
      <c r="CN56" s="70" t="e">
        <f aca="false">$CM$7*$J$3*$J$5*$AC56</f>
        <v>#N/A</v>
      </c>
      <c r="CO56" s="70" t="e">
        <f aca="false">$CO$7*$J$2*$J$5*$AB56</f>
        <v>#N/A</v>
      </c>
      <c r="CP56" s="70" t="e">
        <f aca="false">$CO$7*$J$3*$J$5*$AC56</f>
        <v>#N/A</v>
      </c>
      <c r="CQ56" s="70" t="e">
        <f aca="false">$CQ$7*$J$2*$J$5*$AB56</f>
        <v>#N/A</v>
      </c>
      <c r="CR56" s="70" t="e">
        <f aca="false">$CQ$7*$J$3*$J$5*$AC56</f>
        <v>#N/A</v>
      </c>
      <c r="CS56" s="70" t="e">
        <f aca="false">$CS$7*$J$2*$J$5*$AB56</f>
        <v>#N/A</v>
      </c>
      <c r="CT56" s="70" t="e">
        <f aca="false">$CS$7*$J$3*$J$5*$AC56</f>
        <v>#N/A</v>
      </c>
      <c r="CU56" s="70" t="e">
        <f aca="false">$CU$7*$J$2*$J$5*$AB56</f>
        <v>#N/A</v>
      </c>
      <c r="CV56" s="70" t="e">
        <f aca="false">$CU$7*$J$3*$J$5*$AC56</f>
        <v>#N/A</v>
      </c>
      <c r="CW56" s="70" t="e">
        <f aca="false">$CW$7*$J$2*$J$5*$AB56</f>
        <v>#N/A</v>
      </c>
      <c r="CX56" s="70" t="e">
        <f aca="false">$CW$7*$J$3*$J$5*$AC56</f>
        <v>#N/A</v>
      </c>
      <c r="CY56" s="70" t="e">
        <f aca="false">$CY$7*$J$2*$J$5*$AB56</f>
        <v>#N/A</v>
      </c>
      <c r="CZ56" s="70" t="e">
        <f aca="false">$CY$7*$J$3*$J$5*$AC56</f>
        <v>#N/A</v>
      </c>
      <c r="DA56" s="70" t="e">
        <f aca="false">$DA$7*$J$2*$J$5*$AB56</f>
        <v>#N/A</v>
      </c>
      <c r="DB56" s="70" t="e">
        <f aca="false">$DA$7*$J$3*$J$5*$AC56</f>
        <v>#N/A</v>
      </c>
      <c r="DC56" s="70"/>
      <c r="DD56" s="70"/>
      <c r="DE56" s="70" t="e">
        <f aca="false">$DF$7*$J$2*$J$5*$AB56</f>
        <v>#N/A</v>
      </c>
      <c r="DF56" s="70" t="e">
        <f aca="false">$DF$7*$J$3*$J$5*$AC56</f>
        <v>#N/A</v>
      </c>
      <c r="DG56" s="70" t="e">
        <f aca="false">$DG$7*$J$2*$J$5*$AB56</f>
        <v>#N/A</v>
      </c>
      <c r="DH56" s="70" t="e">
        <f aca="false">$DG$7*$J$3*$J$5*$AC56</f>
        <v>#N/A</v>
      </c>
      <c r="DI56" s="70" t="e">
        <f aca="false">$DI$7*$J$2*$J$5*$AB56</f>
        <v>#N/A</v>
      </c>
      <c r="DJ56" s="70" t="e">
        <f aca="false">$DI$7*$J$3*$J$5*$AC56</f>
        <v>#N/A</v>
      </c>
      <c r="DK56" s="70" t="e">
        <f aca="false">$DK$7*$J$2*$J$5*$AB56</f>
        <v>#N/A</v>
      </c>
      <c r="DL56" s="70" t="e">
        <f aca="false">$DK$7*$J$3*$J$5*$AC56</f>
        <v>#N/A</v>
      </c>
      <c r="DM56" s="70" t="e">
        <f aca="false">$DM$7*$J$2*$J$5*$AB56</f>
        <v>#N/A</v>
      </c>
      <c r="DN56" s="70" t="e">
        <f aca="false">$DM$7*$J$3*$J$5*$AC56</f>
        <v>#N/A</v>
      </c>
      <c r="DO56" s="70" t="e">
        <f aca="false">$DO$7*$J$2*$J$5*$AB56</f>
        <v>#N/A</v>
      </c>
      <c r="DP56" s="70" t="e">
        <f aca="false">$DO$7*$J$3*$J$5*$AC56</f>
        <v>#N/A</v>
      </c>
      <c r="DQ56" s="70" t="e">
        <f aca="false">$DQ$7*$J$2*$J$5*$AB56</f>
        <v>#N/A</v>
      </c>
      <c r="DR56" s="70" t="e">
        <f aca="false">$DQ$7*$J$3*$J$5*$AC56</f>
        <v>#N/A</v>
      </c>
      <c r="DS56" s="131" t="e">
        <f aca="false">SUM(CI56:CR56,CW56:CX56,DG56:DH56)</f>
        <v>#N/A</v>
      </c>
      <c r="DT56" s="25" t="e">
        <f aca="false">SUM(CI56:CZ56,DC56:DL56)</f>
        <v>#N/A</v>
      </c>
      <c r="DU56" s="131" t="e">
        <f aca="false">SUM(CI56:DR56)</f>
        <v>#N/A</v>
      </c>
      <c r="DZ56" s="70" t="e">
        <f aca="false">$DZ$7*$J$2*$J$5*$AB56</f>
        <v>#N/A</v>
      </c>
      <c r="EA56" s="70" t="e">
        <f aca="false">$DZ$7*$J$3*$J$5*$AC56</f>
        <v>#N/A</v>
      </c>
      <c r="EB56" s="70" t="e">
        <f aca="false">$EB$7*$J$2*$J$5*$AB56</f>
        <v>#N/A</v>
      </c>
      <c r="EC56" s="70" t="e">
        <f aca="false">$EB$7*$J$3*$J$5*$AC56</f>
        <v>#N/A</v>
      </c>
      <c r="ED56" s="70" t="e">
        <f aca="false">$ED$7*$J$2*$J$5*$AB56</f>
        <v>#N/A</v>
      </c>
      <c r="EE56" s="70" t="e">
        <f aca="false">$ED$7*$J$3*$J$5*$AC56</f>
        <v>#N/A</v>
      </c>
      <c r="EF56" s="70" t="e">
        <f aca="false">$EF$7*$J$2*$J$5*$AB56</f>
        <v>#N/A</v>
      </c>
      <c r="EG56" s="70" t="e">
        <f aca="false">$EF$7*$J$3*$J$5*$AC56</f>
        <v>#N/A</v>
      </c>
      <c r="EH56" s="70" t="e">
        <f aca="false">$EH$7*$J$2*$J$5*$AB56</f>
        <v>#N/A</v>
      </c>
      <c r="EI56" s="70" t="e">
        <f aca="false">$EH$7*$J$3*$J$5*$AC56</f>
        <v>#N/A</v>
      </c>
      <c r="EJ56" s="70" t="e">
        <f aca="false">$EJ$7*$J$2*$J$5*$AB56</f>
        <v>#N/A</v>
      </c>
      <c r="EK56" s="70" t="e">
        <f aca="false">$EJ$7*$J$3*$J$5*$AC56</f>
        <v>#N/A</v>
      </c>
      <c r="EL56" s="70" t="e">
        <f aca="false">$EL$7*$J$2*$J$5*$AB56</f>
        <v>#N/A</v>
      </c>
      <c r="EM56" s="70" t="e">
        <f aca="false">$EL$7*$J$3*$J$5*$AC56</f>
        <v>#N/A</v>
      </c>
      <c r="EN56" s="131" t="e">
        <f aca="false">SUM(EB56:EC56)</f>
        <v>#N/A</v>
      </c>
      <c r="EO56" s="25" t="e">
        <f aca="false">SUM(EB56:EE56,EJ56:EM56)</f>
        <v>#N/A</v>
      </c>
      <c r="EP56" s="25" t="e">
        <f aca="false">SUM(DZ56:EM56)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3" t="e">
        <f aca="false">(1+($A57/2))^(-2*($D57-$A$1)/365.25)</f>
        <v>#N/A</v>
      </c>
      <c r="C57" s="83" t="n">
        <f aca="false">D58-D57</f>
        <v>28</v>
      </c>
      <c r="D57" s="374" t="n">
        <v>38384</v>
      </c>
      <c r="E57" s="375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76" t="e">
        <f aca="false">VLOOKUP($D57,Curves!$A$2:$H$1700,8)*$B57</f>
        <v>#N/A</v>
      </c>
      <c r="K57" s="51" t="e">
        <f aca="false">($E57+$I57)*$J$5+$J$4</f>
        <v>#N/A</v>
      </c>
      <c r="L57" s="377" t="e">
        <f aca="false">VLOOKUP($D57,Curves!$N$2:$T$2600,2)*$B57</f>
        <v>#N/A</v>
      </c>
      <c r="M57" s="241" t="e">
        <f aca="false">VLOOKUP($D57,Curves!$N$2:$T$2600,3)*$B57</f>
        <v>#N/A</v>
      </c>
      <c r="N57" s="378" t="e">
        <f aca="false">IF($K57&lt;$L57,1,0)</f>
        <v>#N/A</v>
      </c>
      <c r="O57" s="379" t="e">
        <f aca="false">IF($K57&lt;$M57,1,0)</f>
        <v>#N/A</v>
      </c>
      <c r="P57" s="375" t="e">
        <f aca="false">($E57+J57)*$J$5+$J$4</f>
        <v>#N/A</v>
      </c>
      <c r="Q57" s="377" t="e">
        <f aca="false">VLOOKUP($D57,Curves!$N$2:$T$2600,4)*$B57</f>
        <v>#N/A</v>
      </c>
      <c r="R57" s="241" t="e">
        <f aca="false">VLOOKUP($D57,Curves!$N$2:$T$2600,5)*$B57</f>
        <v>#N/A</v>
      </c>
      <c r="S57" s="378" t="e">
        <f aca="false">IF($P57&lt;$Q57,1,0)</f>
        <v>#N/A</v>
      </c>
      <c r="T57" s="379" t="e">
        <f aca="false">IF($P57&lt;$R57,1,0)</f>
        <v>#N/A</v>
      </c>
      <c r="U57" s="380" t="e">
        <f aca="false">($E57+G57)*$J$5+$J$4</f>
        <v>#N/A</v>
      </c>
      <c r="V57" s="380" t="e">
        <f aca="false">($E57+H57)*$J$5+$J$4</f>
        <v>#N/A</v>
      </c>
      <c r="W57" s="380" t="e">
        <f aca="false">($E57+I57)*$J$5+$J$4</f>
        <v>#N/A</v>
      </c>
      <c r="X57" s="269" t="e">
        <f aca="false">VLOOKUP($D57,[5]CurveFetch!$D$8:$S$13000,16,0)*$B57</f>
        <v>#N/A</v>
      </c>
      <c r="Y57" s="241" t="e">
        <f aca="false">VLOOKUP($D57,Curves!$N$2:$T$2600,7)*$B57</f>
        <v>#N/A</v>
      </c>
      <c r="Z57" s="381" t="e">
        <f aca="false">IF($U57&lt;$X57,1,0)</f>
        <v>#N/A</v>
      </c>
      <c r="AA57" s="378" t="e">
        <f aca="false">IF($U57&lt;$Y57,1,0)</f>
        <v>#N/A</v>
      </c>
      <c r="AB57" s="378" t="e">
        <f aca="false">IF($V57&lt;$X57,1,0)</f>
        <v>#N/A</v>
      </c>
      <c r="AC57" s="378" t="e">
        <f aca="false">IF($V57&lt;$X57,1,0)</f>
        <v>#N/A</v>
      </c>
      <c r="AD57" s="378" t="e">
        <f aca="false">IF($W57&lt;$X57,1,0)</f>
        <v>#N/A</v>
      </c>
      <c r="AE57" s="379" t="e">
        <f aca="false">IF($W57&lt;$Y57,1,0)</f>
        <v>#N/A</v>
      </c>
      <c r="AF57" s="70" t="e">
        <f aca="false">$AF$7*$J$2*$J$5*$N57</f>
        <v>#N/A</v>
      </c>
      <c r="AG57" s="70" t="e">
        <f aca="false">$AF$7*$J$2*$J$5*$O57</f>
        <v>#N/A</v>
      </c>
      <c r="AH57" s="70" t="e">
        <f aca="false">$AH$7*$J$2*$J$5*$N57</f>
        <v>#N/A</v>
      </c>
      <c r="AI57" s="70" t="e">
        <f aca="false">$AH$7*$J$2*$J$5*$O57</f>
        <v>#N/A</v>
      </c>
      <c r="AJ57" s="70" t="e">
        <f aca="false">$AJ$7*$J$2*$J$5*$N57</f>
        <v>#N/A</v>
      </c>
      <c r="AK57" s="70" t="e">
        <f aca="false">$AJ$7*$J$2*$J$5*$O57</f>
        <v>#N/A</v>
      </c>
      <c r="AL57" s="70" t="e">
        <f aca="false">$AL$7*$J$2*$J$5*$N57</f>
        <v>#N/A</v>
      </c>
      <c r="AM57" s="70" t="e">
        <f aca="false">$AL$7*$J$3*$J$5*$O57</f>
        <v>#N/A</v>
      </c>
      <c r="AN57" s="70" t="e">
        <f aca="false">$AN$7*$J$2*$J$5*$N57</f>
        <v>#N/A</v>
      </c>
      <c r="AO57" s="70" t="e">
        <f aca="false">$AN$7*$J$3*$J$5*$O57</f>
        <v>#N/A</v>
      </c>
      <c r="AP57" s="70" t="e">
        <f aca="false">$AP$7*$J$2*$J$5*$N57</f>
        <v>#N/A</v>
      </c>
      <c r="AQ57" s="70" t="e">
        <f aca="false">$AN$7*$J$3*$J$5*$O57</f>
        <v>#N/A</v>
      </c>
      <c r="AR57" s="70" t="e">
        <f aca="false">$AR$7*$J$2*$J$5*$N57</f>
        <v>#N/A</v>
      </c>
      <c r="AS57" s="70" t="e">
        <f aca="false">$AR$7*$J$3*$J$5*$O57</f>
        <v>#N/A</v>
      </c>
      <c r="AT57" s="70" t="e">
        <f aca="false">$AT$7*$J$2*$J$5*$N57</f>
        <v>#N/A</v>
      </c>
      <c r="AU57" s="70" t="e">
        <f aca="false">$AT$7*$J$3*$J$5*$O57</f>
        <v>#N/A</v>
      </c>
      <c r="AV57" s="131" t="e">
        <f aca="false">SUM(AF57:AG57,AL57:AM57,AP57:AQ57)</f>
        <v>#N/A</v>
      </c>
      <c r="AW57" s="158" t="e">
        <f aca="false">SUM(AF57:AM57,AP57:AU57)</f>
        <v>#N/A</v>
      </c>
      <c r="AX57" s="131" t="e">
        <f aca="false">SUM(AF57:AU57)</f>
        <v>#N/A</v>
      </c>
      <c r="AY57" s="70" t="e">
        <f aca="false">$AY$7*$J$2*$J$5*$S57</f>
        <v>#N/A</v>
      </c>
      <c r="AZ57" s="70" t="e">
        <f aca="false">$AY$7*$J$3*$J$5*$T57</f>
        <v>#N/A</v>
      </c>
      <c r="BA57" s="70" t="e">
        <f aca="false">$BA$7*$J$2*$J$5*$S57</f>
        <v>#N/A</v>
      </c>
      <c r="BB57" s="70" t="e">
        <f aca="false">$BA$7*$J$3*$J$5*$T57</f>
        <v>#N/A</v>
      </c>
      <c r="BC57" s="70" t="e">
        <f aca="false">$BC$7*$J$2*$J$5*$S57</f>
        <v>#N/A</v>
      </c>
      <c r="BD57" s="70" t="e">
        <f aca="false">$BC$7*$J$3*$J$5*$T57</f>
        <v>#N/A</v>
      </c>
      <c r="BE57" s="70" t="e">
        <f aca="false">$BE$7*$J$2*$J$5*$S57</f>
        <v>#N/A</v>
      </c>
      <c r="BF57" s="70" t="e">
        <f aca="false">$BE$7*$J$3*$J$5*$T57</f>
        <v>#N/A</v>
      </c>
      <c r="BG57" s="70" t="e">
        <f aca="false">$BG$7*$J$2*$J$5*$S57</f>
        <v>#N/A</v>
      </c>
      <c r="BH57" s="70" t="e">
        <f aca="false">$BG$7*$J$3*$J$5*$T57</f>
        <v>#N/A</v>
      </c>
      <c r="BI57" s="70" t="e">
        <f aca="false">$BI$7*$J$2*$J$5*$S57</f>
        <v>#N/A</v>
      </c>
      <c r="BJ57" s="70" t="e">
        <f aca="false">$BI$7*$J$3*$J$5*$T57</f>
        <v>#N/A</v>
      </c>
      <c r="BK57" s="70" t="e">
        <f aca="false">$BK$7*$J$2*$J$5*$S57</f>
        <v>#N/A</v>
      </c>
      <c r="BL57" s="70" t="e">
        <f aca="false">$BK$7*$J$3*$J$5*$T57</f>
        <v>#N/A</v>
      </c>
      <c r="BM57" s="70" t="e">
        <f aca="false">$BM$7*$J$2*$J$5*$S57</f>
        <v>#N/A</v>
      </c>
      <c r="BN57" s="70" t="e">
        <f aca="false">$BM$7*$J$3*$J$5*$T57</f>
        <v>#N/A</v>
      </c>
      <c r="BO57" s="70" t="e">
        <f aca="false">$BO$7*$J$2*$J$5*$S57</f>
        <v>#N/A</v>
      </c>
      <c r="BP57" s="70" t="e">
        <f aca="false">$BO$7*$J$3*$J$5*$T57</f>
        <v>#N/A</v>
      </c>
      <c r="BQ57" s="70" t="e">
        <f aca="false">$BQ$7*$J$2*$J$5*$S57</f>
        <v>#N/A</v>
      </c>
      <c r="BR57" s="70" t="e">
        <f aca="false">$BQ$7*$J$3*$J$5*$T57</f>
        <v>#N/A</v>
      </c>
      <c r="BS57" s="70" t="e">
        <f aca="false">$BS$7*$J$2*$J$5*$S57</f>
        <v>#N/A</v>
      </c>
      <c r="BT57" s="70" t="e">
        <f aca="false">$BS$7*$J$3*$J$5*$T57</f>
        <v>#N/A</v>
      </c>
      <c r="BU57" s="70" t="e">
        <f aca="false">$BU$7*$J$2*$J$5*$S57</f>
        <v>#N/A</v>
      </c>
      <c r="BV57" s="70" t="e">
        <f aca="false">$BU$7*$J$3*$J$5*$T57</f>
        <v>#N/A</v>
      </c>
      <c r="BW57" s="382" t="e">
        <f aca="false">SUM(AY57:BF57,BI57:BL57)</f>
        <v>#N/A</v>
      </c>
      <c r="BX57" s="383" t="e">
        <f aca="false">SUM(AY57:BF57,BI57:BL57,BS57:BV57)</f>
        <v>#N/A</v>
      </c>
      <c r="BY57" s="25" t="e">
        <f aca="false">SUM(AY57:BV57)</f>
        <v>#N/A</v>
      </c>
      <c r="BZ57" s="70" t="e">
        <f aca="false">$BZ$7*$J$2*$J$5*$N57</f>
        <v>#N/A</v>
      </c>
      <c r="CA57" s="70" t="e">
        <f aca="false">$BZ$7*$J$3*$J$5*$O57</f>
        <v>#N/A</v>
      </c>
      <c r="CB57" s="70" t="e">
        <f aca="false">$CB$7*$J$2*$J$5*$N57</f>
        <v>#N/A</v>
      </c>
      <c r="CC57" s="70" t="e">
        <f aca="false">$CB$7*$J$3*$J$5*$O57</f>
        <v>#N/A</v>
      </c>
      <c r="CD57" s="70" t="e">
        <f aca="false">$CD$7*$J$2*$J$5*$N57</f>
        <v>#N/A</v>
      </c>
      <c r="CE57" s="70" t="e">
        <f aca="false">$CD$7*$J$3*$J$5*$O57</f>
        <v>#N/A</v>
      </c>
      <c r="CF57" s="131" t="e">
        <f aca="false">SUM(BZ57:CA57)</f>
        <v>#N/A</v>
      </c>
      <c r="CG57" s="383" t="e">
        <f aca="false">SUM(BZ57:CC57)</f>
        <v>#N/A</v>
      </c>
      <c r="CH57" s="131" t="e">
        <f aca="false">SUM(BZ57:CE57)</f>
        <v>#N/A</v>
      </c>
      <c r="CI57" s="70" t="e">
        <f aca="false">$CI$7*$J$2*$J$5*$AB57</f>
        <v>#N/A</v>
      </c>
      <c r="CJ57" s="70" t="e">
        <f aca="false">$CI$7*$J$3*$J$5*$AC57</f>
        <v>#N/A</v>
      </c>
      <c r="CK57" s="70" t="e">
        <f aca="false">$CK$7*$J$2*$J$5*$AB57</f>
        <v>#N/A</v>
      </c>
      <c r="CL57" s="70" t="e">
        <f aca="false">$CK$7*$J$3*$J$5*$AC57</f>
        <v>#N/A</v>
      </c>
      <c r="CM57" s="70" t="e">
        <f aca="false">$CM$7*$J$2*$J$5*$AB57</f>
        <v>#N/A</v>
      </c>
      <c r="CN57" s="70" t="e">
        <f aca="false">$CM$7*$J$3*$J$5*$AC57</f>
        <v>#N/A</v>
      </c>
      <c r="CO57" s="70" t="e">
        <f aca="false">$CO$7*$J$2*$J$5*$AB57</f>
        <v>#N/A</v>
      </c>
      <c r="CP57" s="70" t="e">
        <f aca="false">$CO$7*$J$3*$J$5*$AC57</f>
        <v>#N/A</v>
      </c>
      <c r="CQ57" s="70" t="e">
        <f aca="false">$CQ$7*$J$2*$J$5*$AB57</f>
        <v>#N/A</v>
      </c>
      <c r="CR57" s="70" t="e">
        <f aca="false">$CQ$7*$J$3*$J$5*$AC57</f>
        <v>#N/A</v>
      </c>
      <c r="CS57" s="70" t="e">
        <f aca="false">$CS$7*$J$2*$J$5*$AB57</f>
        <v>#N/A</v>
      </c>
      <c r="CT57" s="70" t="e">
        <f aca="false">$CS$7*$J$3*$J$5*$AC57</f>
        <v>#N/A</v>
      </c>
      <c r="CU57" s="70" t="e">
        <f aca="false">$CU$7*$J$2*$J$5*$AB57</f>
        <v>#N/A</v>
      </c>
      <c r="CV57" s="70" t="e">
        <f aca="false">$CU$7*$J$3*$J$5*$AC57</f>
        <v>#N/A</v>
      </c>
      <c r="CW57" s="70" t="e">
        <f aca="false">$CW$7*$J$2*$J$5*$AB57</f>
        <v>#N/A</v>
      </c>
      <c r="CX57" s="70" t="e">
        <f aca="false">$CW$7*$J$3*$J$5*$AC57</f>
        <v>#N/A</v>
      </c>
      <c r="CY57" s="70" t="e">
        <f aca="false">$CY$7*$J$2*$J$5*$AB57</f>
        <v>#N/A</v>
      </c>
      <c r="CZ57" s="70" t="e">
        <f aca="false">$CY$7*$J$3*$J$5*$AC57</f>
        <v>#N/A</v>
      </c>
      <c r="DA57" s="70" t="e">
        <f aca="false">$DA$7*$J$2*$J$5*$AB57</f>
        <v>#N/A</v>
      </c>
      <c r="DB57" s="70" t="e">
        <f aca="false">$DA$7*$J$3*$J$5*$AC57</f>
        <v>#N/A</v>
      </c>
      <c r="DC57" s="70"/>
      <c r="DD57" s="70"/>
      <c r="DE57" s="70" t="e">
        <f aca="false">$DF$7*$J$2*$J$5*$AB57</f>
        <v>#N/A</v>
      </c>
      <c r="DF57" s="70" t="e">
        <f aca="false">$DF$7*$J$3*$J$5*$AC57</f>
        <v>#N/A</v>
      </c>
      <c r="DG57" s="70" t="e">
        <f aca="false">$DG$7*$J$2*$J$5*$AB57</f>
        <v>#N/A</v>
      </c>
      <c r="DH57" s="70" t="e">
        <f aca="false">$DG$7*$J$3*$J$5*$AC57</f>
        <v>#N/A</v>
      </c>
      <c r="DI57" s="70" t="e">
        <f aca="false">$DI$7*$J$2*$J$5*$AB57</f>
        <v>#N/A</v>
      </c>
      <c r="DJ57" s="70" t="e">
        <f aca="false">$DI$7*$J$3*$J$5*$AC57</f>
        <v>#N/A</v>
      </c>
      <c r="DK57" s="70" t="e">
        <f aca="false">$DK$7*$J$2*$J$5*$AB57</f>
        <v>#N/A</v>
      </c>
      <c r="DL57" s="70" t="e">
        <f aca="false">$DK$7*$J$3*$J$5*$AC57</f>
        <v>#N/A</v>
      </c>
      <c r="DM57" s="70" t="e">
        <f aca="false">$DM$7*$J$2*$J$5*$AB57</f>
        <v>#N/A</v>
      </c>
      <c r="DN57" s="70" t="e">
        <f aca="false">$DM$7*$J$3*$J$5*$AC57</f>
        <v>#N/A</v>
      </c>
      <c r="DO57" s="70" t="e">
        <f aca="false">$DO$7*$J$2*$J$5*$AB57</f>
        <v>#N/A</v>
      </c>
      <c r="DP57" s="70" t="e">
        <f aca="false">$DO$7*$J$3*$J$5*$AC57</f>
        <v>#N/A</v>
      </c>
      <c r="DQ57" s="70" t="e">
        <f aca="false">$DQ$7*$J$2*$J$5*$AB57</f>
        <v>#N/A</v>
      </c>
      <c r="DR57" s="70" t="e">
        <f aca="false">$DQ$7*$J$3*$J$5*$AC57</f>
        <v>#N/A</v>
      </c>
      <c r="DS57" s="131" t="e">
        <f aca="false">SUM(CI57:CR57,CW57:CX57,DG57:DH57)</f>
        <v>#N/A</v>
      </c>
      <c r="DT57" s="25" t="e">
        <f aca="false">SUM(CI57:CZ57,DC57:DL57)</f>
        <v>#N/A</v>
      </c>
      <c r="DU57" s="131" t="e">
        <f aca="false">SUM(CI57:DR57)</f>
        <v>#N/A</v>
      </c>
      <c r="DZ57" s="70" t="e">
        <f aca="false">$DZ$7*$J$2*$J$5*$AB57</f>
        <v>#N/A</v>
      </c>
      <c r="EA57" s="70" t="e">
        <f aca="false">$DZ$7*$J$3*$J$5*$AC57</f>
        <v>#N/A</v>
      </c>
      <c r="EB57" s="70" t="e">
        <f aca="false">$EB$7*$J$2*$J$5*$AB57</f>
        <v>#N/A</v>
      </c>
      <c r="EC57" s="70" t="e">
        <f aca="false">$EB$7*$J$3*$J$5*$AC57</f>
        <v>#N/A</v>
      </c>
      <c r="ED57" s="70" t="e">
        <f aca="false">$ED$7*$J$2*$J$5*$AB57</f>
        <v>#N/A</v>
      </c>
      <c r="EE57" s="70" t="e">
        <f aca="false">$ED$7*$J$3*$J$5*$AC57</f>
        <v>#N/A</v>
      </c>
      <c r="EF57" s="70" t="e">
        <f aca="false">$EF$7*$J$2*$J$5*$AB57</f>
        <v>#N/A</v>
      </c>
      <c r="EG57" s="70" t="e">
        <f aca="false">$EF$7*$J$3*$J$5*$AC57</f>
        <v>#N/A</v>
      </c>
      <c r="EH57" s="70" t="e">
        <f aca="false">$EH$7*$J$2*$J$5*$AB57</f>
        <v>#N/A</v>
      </c>
      <c r="EI57" s="70" t="e">
        <f aca="false">$EH$7*$J$3*$J$5*$AC57</f>
        <v>#N/A</v>
      </c>
      <c r="EJ57" s="70" t="e">
        <f aca="false">$EJ$7*$J$2*$J$5*$AB57</f>
        <v>#N/A</v>
      </c>
      <c r="EK57" s="70" t="e">
        <f aca="false">$EJ$7*$J$3*$J$5*$AC57</f>
        <v>#N/A</v>
      </c>
      <c r="EL57" s="70" t="e">
        <f aca="false">$EL$7*$J$2*$J$5*$AB57</f>
        <v>#N/A</v>
      </c>
      <c r="EM57" s="70" t="e">
        <f aca="false">$EL$7*$J$3*$J$5*$AC57</f>
        <v>#N/A</v>
      </c>
      <c r="EN57" s="131" t="e">
        <f aca="false">SUM(EB57:EC57)</f>
        <v>#N/A</v>
      </c>
      <c r="EO57" s="25" t="e">
        <f aca="false">SUM(EB57:EE57,EJ57:EM57)</f>
        <v>#N/A</v>
      </c>
      <c r="EP57" s="25" t="e">
        <f aca="false">SUM(DZ57:EM57)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3" t="e">
        <f aca="false">(1+($A58/2))^(-2*($D58-$A$1)/365.25)</f>
        <v>#N/A</v>
      </c>
      <c r="C58" s="83" t="n">
        <f aca="false">D59-D58</f>
        <v>31</v>
      </c>
      <c r="D58" s="374" t="n">
        <v>38412</v>
      </c>
      <c r="E58" s="375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76" t="e">
        <f aca="false">VLOOKUP($D58,Curves!$A$2:$H$1700,8)*$B58</f>
        <v>#N/A</v>
      </c>
      <c r="K58" s="51" t="e">
        <f aca="false">($E58+$I58)*$J$5+$J$4</f>
        <v>#N/A</v>
      </c>
      <c r="L58" s="377" t="e">
        <f aca="false">VLOOKUP($D58,Curves!$N$2:$T$2600,2)*$B58</f>
        <v>#N/A</v>
      </c>
      <c r="M58" s="241" t="e">
        <f aca="false">VLOOKUP($D58,Curves!$N$2:$T$2600,3)*$B58</f>
        <v>#N/A</v>
      </c>
      <c r="N58" s="378" t="e">
        <f aca="false">IF($K58&lt;$L58,1,0)</f>
        <v>#N/A</v>
      </c>
      <c r="O58" s="379" t="e">
        <f aca="false">IF($K58&lt;$M58,1,0)</f>
        <v>#N/A</v>
      </c>
      <c r="P58" s="375" t="e">
        <f aca="false">($E58+J58)*$J$5+$J$4</f>
        <v>#N/A</v>
      </c>
      <c r="Q58" s="377" t="e">
        <f aca="false">VLOOKUP($D58,Curves!$N$2:$T$2600,4)*$B58</f>
        <v>#N/A</v>
      </c>
      <c r="R58" s="241" t="e">
        <f aca="false">VLOOKUP($D58,Curves!$N$2:$T$2600,5)*$B58</f>
        <v>#N/A</v>
      </c>
      <c r="S58" s="378" t="e">
        <f aca="false">IF($P58&lt;$Q58,1,0)</f>
        <v>#N/A</v>
      </c>
      <c r="T58" s="379" t="e">
        <f aca="false">IF($P58&lt;$R58,1,0)</f>
        <v>#N/A</v>
      </c>
      <c r="U58" s="380" t="e">
        <f aca="false">($E58+G58)*$J$5+$J$4</f>
        <v>#N/A</v>
      </c>
      <c r="V58" s="380" t="e">
        <f aca="false">($E58+H58)*$J$5+$J$4</f>
        <v>#N/A</v>
      </c>
      <c r="W58" s="380" t="e">
        <f aca="false">($E58+I58)*$J$5+$J$4</f>
        <v>#N/A</v>
      </c>
      <c r="X58" s="269" t="e">
        <f aca="false">VLOOKUP($D58,[5]CurveFetch!$D$8:$S$13000,16,0)*$B58</f>
        <v>#N/A</v>
      </c>
      <c r="Y58" s="241" t="e">
        <f aca="false">VLOOKUP($D58,Curves!$N$2:$T$2600,7)*$B58</f>
        <v>#N/A</v>
      </c>
      <c r="Z58" s="381" t="e">
        <f aca="false">IF($U58&lt;$X58,1,0)</f>
        <v>#N/A</v>
      </c>
      <c r="AA58" s="378" t="e">
        <f aca="false">IF($U58&lt;$Y58,1,0)</f>
        <v>#N/A</v>
      </c>
      <c r="AB58" s="378" t="e">
        <f aca="false">IF($V58&lt;$X58,1,0)</f>
        <v>#N/A</v>
      </c>
      <c r="AC58" s="378" t="e">
        <f aca="false">IF($V58&lt;$X58,1,0)</f>
        <v>#N/A</v>
      </c>
      <c r="AD58" s="378" t="e">
        <f aca="false">IF($W58&lt;$X58,1,0)</f>
        <v>#N/A</v>
      </c>
      <c r="AE58" s="379" t="e">
        <f aca="false">IF($W58&lt;$Y58,1,0)</f>
        <v>#N/A</v>
      </c>
      <c r="AF58" s="70" t="e">
        <f aca="false">$AF$7*$J$2*$J$5*$N58</f>
        <v>#N/A</v>
      </c>
      <c r="AG58" s="70" t="e">
        <f aca="false">$AF$7*$J$2*$J$5*$O58</f>
        <v>#N/A</v>
      </c>
      <c r="AH58" s="70" t="e">
        <f aca="false">$AH$7*$J$2*$J$5*$N58</f>
        <v>#N/A</v>
      </c>
      <c r="AI58" s="70" t="e">
        <f aca="false">$AH$7*$J$2*$J$5*$O58</f>
        <v>#N/A</v>
      </c>
      <c r="AJ58" s="70" t="e">
        <f aca="false">$AJ$7*$J$2*$J$5*$N58</f>
        <v>#N/A</v>
      </c>
      <c r="AK58" s="70" t="e">
        <f aca="false">$AJ$7*$J$2*$J$5*$O58</f>
        <v>#N/A</v>
      </c>
      <c r="AL58" s="70" t="e">
        <f aca="false">$AL$7*$J$2*$J$5*$N58</f>
        <v>#N/A</v>
      </c>
      <c r="AM58" s="70" t="e">
        <f aca="false">$AL$7*$J$3*$J$5*$O58</f>
        <v>#N/A</v>
      </c>
      <c r="AN58" s="70" t="e">
        <f aca="false">$AN$7*$J$2*$J$5*$N58</f>
        <v>#N/A</v>
      </c>
      <c r="AO58" s="70" t="e">
        <f aca="false">$AN$7*$J$3*$J$5*$O58</f>
        <v>#N/A</v>
      </c>
      <c r="AP58" s="70" t="e">
        <f aca="false">$AP$7*$J$2*$J$5*$N58</f>
        <v>#N/A</v>
      </c>
      <c r="AQ58" s="70" t="e">
        <f aca="false">$AN$7*$J$3*$J$5*$O58</f>
        <v>#N/A</v>
      </c>
      <c r="AR58" s="70" t="e">
        <f aca="false">$AR$7*$J$2*$J$5*$N58</f>
        <v>#N/A</v>
      </c>
      <c r="AS58" s="70" t="e">
        <f aca="false">$AR$7*$J$3*$J$5*$O58</f>
        <v>#N/A</v>
      </c>
      <c r="AT58" s="70" t="e">
        <f aca="false">$AT$7*$J$2*$J$5*$N58</f>
        <v>#N/A</v>
      </c>
      <c r="AU58" s="70" t="e">
        <f aca="false">$AT$7*$J$3*$J$5*$O58</f>
        <v>#N/A</v>
      </c>
      <c r="AV58" s="131" t="e">
        <f aca="false">SUM(AF58:AG58,AL58:AM58,AP58:AQ58)</f>
        <v>#N/A</v>
      </c>
      <c r="AW58" s="158" t="e">
        <f aca="false">SUM(AF58:AM58,AP58:AU58)</f>
        <v>#N/A</v>
      </c>
      <c r="AX58" s="131" t="e">
        <f aca="false">SUM(AF58:AU58)</f>
        <v>#N/A</v>
      </c>
      <c r="AY58" s="70" t="e">
        <f aca="false">$AY$7*$J$2*$J$5*$S58</f>
        <v>#N/A</v>
      </c>
      <c r="AZ58" s="70" t="e">
        <f aca="false">$AY$7*$J$3*$J$5*$T58</f>
        <v>#N/A</v>
      </c>
      <c r="BA58" s="70" t="e">
        <f aca="false">$BA$7*$J$2*$J$5*$S58</f>
        <v>#N/A</v>
      </c>
      <c r="BB58" s="70" t="e">
        <f aca="false">$BA$7*$J$3*$J$5*$T58</f>
        <v>#N/A</v>
      </c>
      <c r="BC58" s="70" t="e">
        <f aca="false">$BC$7*$J$2*$J$5*$S58</f>
        <v>#N/A</v>
      </c>
      <c r="BD58" s="70" t="e">
        <f aca="false">$BC$7*$J$3*$J$5*$T58</f>
        <v>#N/A</v>
      </c>
      <c r="BE58" s="70" t="e">
        <f aca="false">$BE$7*$J$2*$J$5*$S58</f>
        <v>#N/A</v>
      </c>
      <c r="BF58" s="70" t="e">
        <f aca="false">$BE$7*$J$3*$J$5*$T58</f>
        <v>#N/A</v>
      </c>
      <c r="BG58" s="70" t="e">
        <f aca="false">$BG$7*$J$2*$J$5*$S58</f>
        <v>#N/A</v>
      </c>
      <c r="BH58" s="70" t="e">
        <f aca="false">$BG$7*$J$3*$J$5*$T58</f>
        <v>#N/A</v>
      </c>
      <c r="BI58" s="70" t="e">
        <f aca="false">$BI$7*$J$2*$J$5*$S58</f>
        <v>#N/A</v>
      </c>
      <c r="BJ58" s="70" t="e">
        <f aca="false">$BI$7*$J$3*$J$5*$T58</f>
        <v>#N/A</v>
      </c>
      <c r="BK58" s="70" t="e">
        <f aca="false">$BK$7*$J$2*$J$5*$S58</f>
        <v>#N/A</v>
      </c>
      <c r="BL58" s="70" t="e">
        <f aca="false">$BK$7*$J$3*$J$5*$T58</f>
        <v>#N/A</v>
      </c>
      <c r="BM58" s="70" t="e">
        <f aca="false">$BM$7*$J$2*$J$5*$S58</f>
        <v>#N/A</v>
      </c>
      <c r="BN58" s="70" t="e">
        <f aca="false">$BM$7*$J$3*$J$5*$T58</f>
        <v>#N/A</v>
      </c>
      <c r="BO58" s="70" t="e">
        <f aca="false">$BO$7*$J$2*$J$5*$S58</f>
        <v>#N/A</v>
      </c>
      <c r="BP58" s="70" t="e">
        <f aca="false">$BO$7*$J$3*$J$5*$T58</f>
        <v>#N/A</v>
      </c>
      <c r="BQ58" s="70" t="e">
        <f aca="false">$BQ$7*$J$2*$J$5*$S58</f>
        <v>#N/A</v>
      </c>
      <c r="BR58" s="70" t="e">
        <f aca="false">$BQ$7*$J$3*$J$5*$T58</f>
        <v>#N/A</v>
      </c>
      <c r="BS58" s="70" t="e">
        <f aca="false">$BS$7*$J$2*$J$5*$S58</f>
        <v>#N/A</v>
      </c>
      <c r="BT58" s="70" t="e">
        <f aca="false">$BS$7*$J$3*$J$5*$T58</f>
        <v>#N/A</v>
      </c>
      <c r="BU58" s="70" t="e">
        <f aca="false">$BU$7*$J$2*$J$5*$S58</f>
        <v>#N/A</v>
      </c>
      <c r="BV58" s="70" t="e">
        <f aca="false">$BU$7*$J$3*$J$5*$T58</f>
        <v>#N/A</v>
      </c>
      <c r="BW58" s="382" t="e">
        <f aca="false">SUM(AY58:BF58,BI58:BL58)</f>
        <v>#N/A</v>
      </c>
      <c r="BX58" s="383" t="e">
        <f aca="false">SUM(AY58:BF58,BI58:BL58,BS58:BV58)</f>
        <v>#N/A</v>
      </c>
      <c r="BY58" s="25" t="e">
        <f aca="false">SUM(AY58:BV58)</f>
        <v>#N/A</v>
      </c>
      <c r="BZ58" s="70" t="e">
        <f aca="false">$BZ$7*$J$2*$J$5*$N58</f>
        <v>#N/A</v>
      </c>
      <c r="CA58" s="70" t="e">
        <f aca="false">$BZ$7*$J$3*$J$5*$O58</f>
        <v>#N/A</v>
      </c>
      <c r="CB58" s="70" t="e">
        <f aca="false">$CB$7*$J$2*$J$5*$N58</f>
        <v>#N/A</v>
      </c>
      <c r="CC58" s="70" t="e">
        <f aca="false">$CB$7*$J$3*$J$5*$O58</f>
        <v>#N/A</v>
      </c>
      <c r="CD58" s="70" t="e">
        <f aca="false">$CD$7*$J$2*$J$5*$N58</f>
        <v>#N/A</v>
      </c>
      <c r="CE58" s="70" t="e">
        <f aca="false">$CD$7*$J$3*$J$5*$O58</f>
        <v>#N/A</v>
      </c>
      <c r="CF58" s="131" t="e">
        <f aca="false">SUM(BZ58:CA58)</f>
        <v>#N/A</v>
      </c>
      <c r="CG58" s="383" t="e">
        <f aca="false">SUM(BZ58:CC58)</f>
        <v>#N/A</v>
      </c>
      <c r="CH58" s="131" t="e">
        <f aca="false">SUM(BZ58:CE58)</f>
        <v>#N/A</v>
      </c>
      <c r="CI58" s="70" t="e">
        <f aca="false">$CI$7*$J$2*$J$5*$AB58</f>
        <v>#N/A</v>
      </c>
      <c r="CJ58" s="70" t="e">
        <f aca="false">$CI$7*$J$3*$J$5*$AC58</f>
        <v>#N/A</v>
      </c>
      <c r="CK58" s="70" t="e">
        <f aca="false">$CK$7*$J$2*$J$5*$AB58</f>
        <v>#N/A</v>
      </c>
      <c r="CL58" s="70" t="e">
        <f aca="false">$CK$7*$J$3*$J$5*$AC58</f>
        <v>#N/A</v>
      </c>
      <c r="CM58" s="70" t="e">
        <f aca="false">$CM$7*$J$2*$J$5*$AB58</f>
        <v>#N/A</v>
      </c>
      <c r="CN58" s="70" t="e">
        <f aca="false">$CM$7*$J$3*$J$5*$AC58</f>
        <v>#N/A</v>
      </c>
      <c r="CO58" s="70" t="e">
        <f aca="false">$CO$7*$J$2*$J$5*$AB58</f>
        <v>#N/A</v>
      </c>
      <c r="CP58" s="70" t="e">
        <f aca="false">$CO$7*$J$3*$J$5*$AC58</f>
        <v>#N/A</v>
      </c>
      <c r="CQ58" s="70" t="e">
        <f aca="false">$CQ$7*$J$2*$J$5*$AB58</f>
        <v>#N/A</v>
      </c>
      <c r="CR58" s="70" t="e">
        <f aca="false">$CQ$7*$J$3*$J$5*$AC58</f>
        <v>#N/A</v>
      </c>
      <c r="CS58" s="70" t="e">
        <f aca="false">$CS$7*$J$2*$J$5*$AB58</f>
        <v>#N/A</v>
      </c>
      <c r="CT58" s="70" t="e">
        <f aca="false">$CS$7*$J$3*$J$5*$AC58</f>
        <v>#N/A</v>
      </c>
      <c r="CU58" s="70" t="e">
        <f aca="false">$CU$7*$J$2*$J$5*$AB58</f>
        <v>#N/A</v>
      </c>
      <c r="CV58" s="70" t="e">
        <f aca="false">$CU$7*$J$3*$J$5*$AC58</f>
        <v>#N/A</v>
      </c>
      <c r="CW58" s="70" t="e">
        <f aca="false">$CW$7*$J$2*$J$5*$AB58</f>
        <v>#N/A</v>
      </c>
      <c r="CX58" s="70" t="e">
        <f aca="false">$CW$7*$J$3*$J$5*$AC58</f>
        <v>#N/A</v>
      </c>
      <c r="CY58" s="70" t="e">
        <f aca="false">$CY$7*$J$2*$J$5*$AB58</f>
        <v>#N/A</v>
      </c>
      <c r="CZ58" s="70" t="e">
        <f aca="false">$CY$7*$J$3*$J$5*$AC58</f>
        <v>#N/A</v>
      </c>
      <c r="DA58" s="70" t="e">
        <f aca="false">$DA$7*$J$2*$J$5*$AB58</f>
        <v>#N/A</v>
      </c>
      <c r="DB58" s="70" t="e">
        <f aca="false">$DA$7*$J$3*$J$5*$AC58</f>
        <v>#N/A</v>
      </c>
      <c r="DC58" s="70"/>
      <c r="DD58" s="70"/>
      <c r="DE58" s="70" t="e">
        <f aca="false">$DF$7*$J$2*$J$5*$AB58</f>
        <v>#N/A</v>
      </c>
      <c r="DF58" s="70" t="e">
        <f aca="false">$DF$7*$J$3*$J$5*$AC58</f>
        <v>#N/A</v>
      </c>
      <c r="DG58" s="70" t="e">
        <f aca="false">$DG$7*$J$2*$J$5*$AB58</f>
        <v>#N/A</v>
      </c>
      <c r="DH58" s="70" t="e">
        <f aca="false">$DG$7*$J$3*$J$5*$AC58</f>
        <v>#N/A</v>
      </c>
      <c r="DI58" s="70" t="e">
        <f aca="false">$DI$7*$J$2*$J$5*$AB58</f>
        <v>#N/A</v>
      </c>
      <c r="DJ58" s="70" t="e">
        <f aca="false">$DI$7*$J$3*$J$5*$AC58</f>
        <v>#N/A</v>
      </c>
      <c r="DK58" s="70" t="e">
        <f aca="false">$DK$7*$J$2*$J$5*$AB58</f>
        <v>#N/A</v>
      </c>
      <c r="DL58" s="70" t="e">
        <f aca="false">$DK$7*$J$3*$J$5*$AC58</f>
        <v>#N/A</v>
      </c>
      <c r="DM58" s="70" t="e">
        <f aca="false">$DM$7*$J$2*$J$5*$AB58</f>
        <v>#N/A</v>
      </c>
      <c r="DN58" s="70" t="e">
        <f aca="false">$DM$7*$J$3*$J$5*$AC58</f>
        <v>#N/A</v>
      </c>
      <c r="DO58" s="70" t="e">
        <f aca="false">$DO$7*$J$2*$J$5*$AB58</f>
        <v>#N/A</v>
      </c>
      <c r="DP58" s="70" t="e">
        <f aca="false">$DO$7*$J$3*$J$5*$AC58</f>
        <v>#N/A</v>
      </c>
      <c r="DQ58" s="70" t="e">
        <f aca="false">$DQ$7*$J$2*$J$5*$AB58</f>
        <v>#N/A</v>
      </c>
      <c r="DR58" s="70" t="e">
        <f aca="false">$DQ$7*$J$3*$J$5*$AC58</f>
        <v>#N/A</v>
      </c>
      <c r="DS58" s="131" t="e">
        <f aca="false">SUM(CI58:CR58,CW58:CX58,DG58:DH58)</f>
        <v>#N/A</v>
      </c>
      <c r="DT58" s="25" t="e">
        <f aca="false">SUM(CI58:CZ58,DC58:DL58)</f>
        <v>#N/A</v>
      </c>
      <c r="DU58" s="131" t="e">
        <f aca="false">SUM(CI58:DR58)</f>
        <v>#N/A</v>
      </c>
      <c r="DZ58" s="70" t="e">
        <f aca="false">$DZ$7*$J$2*$J$5*$AB58</f>
        <v>#N/A</v>
      </c>
      <c r="EA58" s="70" t="e">
        <f aca="false">$DZ$7*$J$3*$J$5*$AC58</f>
        <v>#N/A</v>
      </c>
      <c r="EB58" s="70" t="e">
        <f aca="false">$EB$7*$J$2*$J$5*$AB58</f>
        <v>#N/A</v>
      </c>
      <c r="EC58" s="70" t="e">
        <f aca="false">$EB$7*$J$3*$J$5*$AC58</f>
        <v>#N/A</v>
      </c>
      <c r="ED58" s="70" t="e">
        <f aca="false">$ED$7*$J$2*$J$5*$AB58</f>
        <v>#N/A</v>
      </c>
      <c r="EE58" s="70" t="e">
        <f aca="false">$ED$7*$J$3*$J$5*$AC58</f>
        <v>#N/A</v>
      </c>
      <c r="EF58" s="70" t="e">
        <f aca="false">$EF$7*$J$2*$J$5*$AB58</f>
        <v>#N/A</v>
      </c>
      <c r="EG58" s="70" t="e">
        <f aca="false">$EF$7*$J$3*$J$5*$AC58</f>
        <v>#N/A</v>
      </c>
      <c r="EH58" s="70" t="e">
        <f aca="false">$EH$7*$J$2*$J$5*$AB58</f>
        <v>#N/A</v>
      </c>
      <c r="EI58" s="70" t="e">
        <f aca="false">$EH$7*$J$3*$J$5*$AC58</f>
        <v>#N/A</v>
      </c>
      <c r="EJ58" s="70" t="e">
        <f aca="false">$EJ$7*$J$2*$J$5*$AB58</f>
        <v>#N/A</v>
      </c>
      <c r="EK58" s="70" t="e">
        <f aca="false">$EJ$7*$J$3*$J$5*$AC58</f>
        <v>#N/A</v>
      </c>
      <c r="EL58" s="70" t="e">
        <f aca="false">$EL$7*$J$2*$J$5*$AB58</f>
        <v>#N/A</v>
      </c>
      <c r="EM58" s="70" t="e">
        <f aca="false">$EL$7*$J$3*$J$5*$AC58</f>
        <v>#N/A</v>
      </c>
      <c r="EN58" s="131" t="e">
        <f aca="false">SUM(EB58:EC58)</f>
        <v>#N/A</v>
      </c>
      <c r="EO58" s="25" t="e">
        <f aca="false">SUM(EB58:EE58,EJ58:EM58)</f>
        <v>#N/A</v>
      </c>
      <c r="EP58" s="25" t="e">
        <f aca="false">SUM(DZ58:EM58)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3" t="e">
        <f aca="false">(1+($A59/2))^(-2*($D59-$A$1)/365.25)</f>
        <v>#N/A</v>
      </c>
      <c r="C59" s="83" t="n">
        <f aca="false">D60-D59</f>
        <v>30</v>
      </c>
      <c r="D59" s="374" t="n">
        <v>38443</v>
      </c>
      <c r="E59" s="375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76" t="e">
        <f aca="false">VLOOKUP($D59,Curves!$A$2:$H$1700,8)*$B59</f>
        <v>#N/A</v>
      </c>
      <c r="K59" s="51" t="e">
        <f aca="false">($E59+$I59)*$J$5+$J$4</f>
        <v>#N/A</v>
      </c>
      <c r="L59" s="377" t="e">
        <f aca="false">VLOOKUP($D59,Curves!$N$2:$T$2600,2)*$B59</f>
        <v>#N/A</v>
      </c>
      <c r="M59" s="241" t="e">
        <f aca="false">VLOOKUP($D59,Curves!$N$2:$T$2600,3)*$B59</f>
        <v>#N/A</v>
      </c>
      <c r="N59" s="378" t="e">
        <f aca="false">IF($K59&lt;$L59,1,0)</f>
        <v>#N/A</v>
      </c>
      <c r="O59" s="379" t="e">
        <f aca="false">IF($K59&lt;$M59,1,0)</f>
        <v>#N/A</v>
      </c>
      <c r="P59" s="375" t="e">
        <f aca="false">($E59+J59)*$J$5+$J$4</f>
        <v>#N/A</v>
      </c>
      <c r="Q59" s="377" t="e">
        <f aca="false">VLOOKUP($D59,Curves!$N$2:$T$2600,4)*$B59</f>
        <v>#N/A</v>
      </c>
      <c r="R59" s="241" t="e">
        <f aca="false">VLOOKUP($D59,Curves!$N$2:$T$2600,5)*$B59</f>
        <v>#N/A</v>
      </c>
      <c r="S59" s="378" t="e">
        <f aca="false">IF($P59&lt;$Q59,1,0)</f>
        <v>#N/A</v>
      </c>
      <c r="T59" s="379" t="e">
        <f aca="false">IF($P59&lt;$R59,1,0)</f>
        <v>#N/A</v>
      </c>
      <c r="U59" s="380" t="e">
        <f aca="false">($E59+G59)*$J$5+$J$4</f>
        <v>#N/A</v>
      </c>
      <c r="V59" s="380" t="e">
        <f aca="false">($E59+H59)*$J$5+$J$4</f>
        <v>#N/A</v>
      </c>
      <c r="W59" s="380" t="e">
        <f aca="false">($E59+I59)*$J$5+$J$4</f>
        <v>#N/A</v>
      </c>
      <c r="X59" s="269" t="e">
        <f aca="false">VLOOKUP($D59,[5]CurveFetch!$D$8:$S$13000,16,0)*$B59</f>
        <v>#N/A</v>
      </c>
      <c r="Y59" s="241" t="e">
        <f aca="false">VLOOKUP($D59,Curves!$N$2:$T$2600,7)*$B59</f>
        <v>#N/A</v>
      </c>
      <c r="Z59" s="381" t="e">
        <f aca="false">IF($U59&lt;$X59,1,0)</f>
        <v>#N/A</v>
      </c>
      <c r="AA59" s="378" t="e">
        <f aca="false">IF($U59&lt;$Y59,1,0)</f>
        <v>#N/A</v>
      </c>
      <c r="AB59" s="378" t="e">
        <f aca="false">IF($V59&lt;$X59,1,0)</f>
        <v>#N/A</v>
      </c>
      <c r="AC59" s="378" t="e">
        <f aca="false">IF($V59&lt;$X59,1,0)</f>
        <v>#N/A</v>
      </c>
      <c r="AD59" s="378" t="e">
        <f aca="false">IF($W59&lt;$X59,1,0)</f>
        <v>#N/A</v>
      </c>
      <c r="AE59" s="379" t="e">
        <f aca="false">IF($W59&lt;$Y59,1,0)</f>
        <v>#N/A</v>
      </c>
      <c r="AF59" s="70" t="e">
        <f aca="false">$AF$7*$J$2*$J$5*$N59</f>
        <v>#N/A</v>
      </c>
      <c r="AG59" s="70" t="e">
        <f aca="false">$AF$7*$J$2*$J$5*$O59</f>
        <v>#N/A</v>
      </c>
      <c r="AH59" s="70" t="e">
        <f aca="false">$AH$7*$J$2*$J$5*$N59</f>
        <v>#N/A</v>
      </c>
      <c r="AI59" s="70" t="e">
        <f aca="false">$AH$7*$J$2*$J$5*$O59</f>
        <v>#N/A</v>
      </c>
      <c r="AJ59" s="70" t="e">
        <f aca="false">$AJ$7*$J$2*$J$5*$N59</f>
        <v>#N/A</v>
      </c>
      <c r="AK59" s="70" t="e">
        <f aca="false">$AJ$7*$J$2*$J$5*$O59</f>
        <v>#N/A</v>
      </c>
      <c r="AL59" s="70" t="e">
        <f aca="false">$AL$7*$J$2*$J$5*$N59</f>
        <v>#N/A</v>
      </c>
      <c r="AM59" s="70" t="e">
        <f aca="false">$AL$7*$J$3*$J$5*$O59</f>
        <v>#N/A</v>
      </c>
      <c r="AN59" s="70" t="e">
        <f aca="false">$AN$7*$J$2*$J$5*$N59</f>
        <v>#N/A</v>
      </c>
      <c r="AO59" s="70" t="e">
        <f aca="false">$AN$7*$J$3*$J$5*$O59</f>
        <v>#N/A</v>
      </c>
      <c r="AP59" s="70" t="e">
        <f aca="false">$AP$7*$J$2*$J$5*$N59</f>
        <v>#N/A</v>
      </c>
      <c r="AQ59" s="70" t="e">
        <f aca="false">$AN$7*$J$3*$J$5*$O59</f>
        <v>#N/A</v>
      </c>
      <c r="AR59" s="70" t="e">
        <f aca="false">$AR$7*$J$2*$J$5*$N59</f>
        <v>#N/A</v>
      </c>
      <c r="AS59" s="70" t="e">
        <f aca="false">$AR$7*$J$3*$J$5*$O59</f>
        <v>#N/A</v>
      </c>
      <c r="AT59" s="70" t="e">
        <f aca="false">$AT$7*$J$2*$J$5*$N59</f>
        <v>#N/A</v>
      </c>
      <c r="AU59" s="70" t="e">
        <f aca="false">$AT$7*$J$3*$J$5*$O59</f>
        <v>#N/A</v>
      </c>
      <c r="AV59" s="131" t="e">
        <f aca="false">SUM(AF59:AG59,AL59:AM59,AP59:AQ59)</f>
        <v>#N/A</v>
      </c>
      <c r="AW59" s="158" t="e">
        <f aca="false">SUM(AF59:AM59,AP59:AU59)</f>
        <v>#N/A</v>
      </c>
      <c r="AX59" s="131" t="e">
        <f aca="false">SUM(AF59:AU59)</f>
        <v>#N/A</v>
      </c>
      <c r="AY59" s="70" t="e">
        <f aca="false">$AY$7*$J$2*$J$5*$S59</f>
        <v>#N/A</v>
      </c>
      <c r="AZ59" s="70" t="e">
        <f aca="false">$AY$7*$J$3*$J$5*$T59</f>
        <v>#N/A</v>
      </c>
      <c r="BA59" s="70" t="e">
        <f aca="false">$BA$7*$J$2*$J$5*$S59</f>
        <v>#N/A</v>
      </c>
      <c r="BB59" s="70" t="e">
        <f aca="false">$BA$7*$J$3*$J$5*$T59</f>
        <v>#N/A</v>
      </c>
      <c r="BC59" s="70" t="e">
        <f aca="false">$BC$7*$J$2*$J$5*$S59</f>
        <v>#N/A</v>
      </c>
      <c r="BD59" s="70" t="e">
        <f aca="false">$BC$7*$J$3*$J$5*$T59</f>
        <v>#N/A</v>
      </c>
      <c r="BE59" s="70" t="e">
        <f aca="false">$BE$7*$J$2*$J$5*$S59</f>
        <v>#N/A</v>
      </c>
      <c r="BF59" s="70" t="e">
        <f aca="false">$BE$7*$J$3*$J$5*$T59</f>
        <v>#N/A</v>
      </c>
      <c r="BG59" s="70" t="e">
        <f aca="false">$BG$7*$J$2*$J$5*$S59</f>
        <v>#N/A</v>
      </c>
      <c r="BH59" s="70" t="e">
        <f aca="false">$BG$7*$J$3*$J$5*$T59</f>
        <v>#N/A</v>
      </c>
      <c r="BI59" s="70" t="e">
        <f aca="false">$BI$7*$J$2*$J$5*$S59</f>
        <v>#N/A</v>
      </c>
      <c r="BJ59" s="70" t="e">
        <f aca="false">$BI$7*$J$3*$J$5*$T59</f>
        <v>#N/A</v>
      </c>
      <c r="BK59" s="70" t="e">
        <f aca="false">$BK$7*$J$2*$J$5*$S59</f>
        <v>#N/A</v>
      </c>
      <c r="BL59" s="70" t="e">
        <f aca="false">$BK$7*$J$3*$J$5*$T59</f>
        <v>#N/A</v>
      </c>
      <c r="BM59" s="70" t="e">
        <f aca="false">$BM$7*$J$2*$J$5*$S59</f>
        <v>#N/A</v>
      </c>
      <c r="BN59" s="70" t="e">
        <f aca="false">$BM$7*$J$3*$J$5*$T59</f>
        <v>#N/A</v>
      </c>
      <c r="BO59" s="70" t="e">
        <f aca="false">$BO$7*$J$2*$J$5*$S59</f>
        <v>#N/A</v>
      </c>
      <c r="BP59" s="70" t="e">
        <f aca="false">$BO$7*$J$3*$J$5*$T59</f>
        <v>#N/A</v>
      </c>
      <c r="BQ59" s="70" t="e">
        <f aca="false">$BQ$7*$J$2*$J$5*$S59</f>
        <v>#N/A</v>
      </c>
      <c r="BR59" s="70" t="e">
        <f aca="false">$BQ$7*$J$3*$J$5*$T59</f>
        <v>#N/A</v>
      </c>
      <c r="BS59" s="70" t="e">
        <f aca="false">$BS$7*$J$2*$J$5*$S59</f>
        <v>#N/A</v>
      </c>
      <c r="BT59" s="70" t="e">
        <f aca="false">$BS$7*$J$3*$J$5*$T59</f>
        <v>#N/A</v>
      </c>
      <c r="BU59" s="70" t="e">
        <f aca="false">$BU$7*$J$2*$J$5*$S59</f>
        <v>#N/A</v>
      </c>
      <c r="BV59" s="70" t="e">
        <f aca="false">$BU$7*$J$3*$J$5*$T59</f>
        <v>#N/A</v>
      </c>
      <c r="BW59" s="382" t="e">
        <f aca="false">SUM(AY59:BF59,BI59:BL59)</f>
        <v>#N/A</v>
      </c>
      <c r="BX59" s="383" t="e">
        <f aca="false">SUM(AY59:BF59,BI59:BL59,BS59:BV59)</f>
        <v>#N/A</v>
      </c>
      <c r="BY59" s="25" t="e">
        <f aca="false">SUM(AY59:BV59)</f>
        <v>#N/A</v>
      </c>
      <c r="BZ59" s="70" t="e">
        <f aca="false">$BZ$7*$J$2*$J$5*$N59</f>
        <v>#N/A</v>
      </c>
      <c r="CA59" s="70" t="e">
        <f aca="false">$BZ$7*$J$3*$J$5*$O59</f>
        <v>#N/A</v>
      </c>
      <c r="CB59" s="70" t="e">
        <f aca="false">$CB$7*$J$2*$J$5*$N59</f>
        <v>#N/A</v>
      </c>
      <c r="CC59" s="70" t="e">
        <f aca="false">$CB$7*$J$3*$J$5*$O59</f>
        <v>#N/A</v>
      </c>
      <c r="CD59" s="70" t="e">
        <f aca="false">$CD$7*$J$2*$J$5*$N59</f>
        <v>#N/A</v>
      </c>
      <c r="CE59" s="70" t="e">
        <f aca="false">$CD$7*$J$3*$J$5*$O59</f>
        <v>#N/A</v>
      </c>
      <c r="CF59" s="131" t="e">
        <f aca="false">SUM(BZ59:CA59)</f>
        <v>#N/A</v>
      </c>
      <c r="CG59" s="383" t="e">
        <f aca="false">SUM(BZ59:CC59)</f>
        <v>#N/A</v>
      </c>
      <c r="CH59" s="131" t="e">
        <f aca="false">SUM(BZ59:CE59)</f>
        <v>#N/A</v>
      </c>
      <c r="CI59" s="70" t="e">
        <f aca="false">$CI$7*$J$2*$J$5*$AB59</f>
        <v>#N/A</v>
      </c>
      <c r="CJ59" s="70" t="e">
        <f aca="false">$CI$7*$J$3*$J$5*$AC59</f>
        <v>#N/A</v>
      </c>
      <c r="CK59" s="70" t="e">
        <f aca="false">$CK$7*$J$2*$J$5*$AB59</f>
        <v>#N/A</v>
      </c>
      <c r="CL59" s="70" t="e">
        <f aca="false">$CK$7*$J$3*$J$5*$AC59</f>
        <v>#N/A</v>
      </c>
      <c r="CM59" s="70" t="e">
        <f aca="false">$CM$7*$J$2*$J$5*$AB59</f>
        <v>#N/A</v>
      </c>
      <c r="CN59" s="70" t="e">
        <f aca="false">$CM$7*$J$3*$J$5*$AC59</f>
        <v>#N/A</v>
      </c>
      <c r="CO59" s="70" t="e">
        <f aca="false">$CO$7*$J$2*$J$5*$AB59</f>
        <v>#N/A</v>
      </c>
      <c r="CP59" s="70" t="e">
        <f aca="false">$CO$7*$J$3*$J$5*$AC59</f>
        <v>#N/A</v>
      </c>
      <c r="CQ59" s="70" t="e">
        <f aca="false">$CQ$7*$J$2*$J$5*$AB59</f>
        <v>#N/A</v>
      </c>
      <c r="CR59" s="70" t="e">
        <f aca="false">$CQ$7*$J$3*$J$5*$AC59</f>
        <v>#N/A</v>
      </c>
      <c r="CS59" s="70" t="e">
        <f aca="false">$CS$7*$J$2*$J$5*$AB59</f>
        <v>#N/A</v>
      </c>
      <c r="CT59" s="70" t="e">
        <f aca="false">$CS$7*$J$3*$J$5*$AC59</f>
        <v>#N/A</v>
      </c>
      <c r="CU59" s="70" t="e">
        <f aca="false">$CU$7*$J$2*$J$5*$AB59</f>
        <v>#N/A</v>
      </c>
      <c r="CV59" s="70" t="e">
        <f aca="false">$CU$7*$J$3*$J$5*$AC59</f>
        <v>#N/A</v>
      </c>
      <c r="CW59" s="70" t="e">
        <f aca="false">$CW$7*$J$2*$J$5*$AB59</f>
        <v>#N/A</v>
      </c>
      <c r="CX59" s="70" t="e">
        <f aca="false">$CW$7*$J$3*$J$5*$AC59</f>
        <v>#N/A</v>
      </c>
      <c r="CY59" s="70" t="e">
        <f aca="false">$CY$7*$J$2*$J$5*$AB59</f>
        <v>#N/A</v>
      </c>
      <c r="CZ59" s="70" t="e">
        <f aca="false">$CY$7*$J$3*$J$5*$AC59</f>
        <v>#N/A</v>
      </c>
      <c r="DA59" s="70" t="e">
        <f aca="false">$DA$7*$J$2*$J$5*$AB59</f>
        <v>#N/A</v>
      </c>
      <c r="DB59" s="70" t="e">
        <f aca="false">$DA$7*$J$3*$J$5*$AC59</f>
        <v>#N/A</v>
      </c>
      <c r="DC59" s="70"/>
      <c r="DD59" s="70"/>
      <c r="DE59" s="70" t="e">
        <f aca="false">$DF$7*$J$2*$J$5*$AB59</f>
        <v>#N/A</v>
      </c>
      <c r="DF59" s="70" t="e">
        <f aca="false">$DF$7*$J$3*$J$5*$AC59</f>
        <v>#N/A</v>
      </c>
      <c r="DG59" s="70" t="e">
        <f aca="false">$DG$7*$J$2*$J$5*$AB59</f>
        <v>#N/A</v>
      </c>
      <c r="DH59" s="70" t="e">
        <f aca="false">$DG$7*$J$3*$J$5*$AC59</f>
        <v>#N/A</v>
      </c>
      <c r="DI59" s="70" t="e">
        <f aca="false">$DI$7*$J$2*$J$5*$AB59</f>
        <v>#N/A</v>
      </c>
      <c r="DJ59" s="70" t="e">
        <f aca="false">$DI$7*$J$3*$J$5*$AC59</f>
        <v>#N/A</v>
      </c>
      <c r="DK59" s="70" t="e">
        <f aca="false">$DK$7*$J$2*$J$5*$AB59</f>
        <v>#N/A</v>
      </c>
      <c r="DL59" s="70" t="e">
        <f aca="false">$DK$7*$J$3*$J$5*$AC59</f>
        <v>#N/A</v>
      </c>
      <c r="DM59" s="70" t="e">
        <f aca="false">$DM$7*$J$2*$J$5*$AB59</f>
        <v>#N/A</v>
      </c>
      <c r="DN59" s="70" t="e">
        <f aca="false">$DM$7*$J$3*$J$5*$AC59</f>
        <v>#N/A</v>
      </c>
      <c r="DO59" s="70" t="e">
        <f aca="false">$DO$7*$J$2*$J$5*$AB59</f>
        <v>#N/A</v>
      </c>
      <c r="DP59" s="70" t="e">
        <f aca="false">$DO$7*$J$3*$J$5*$AC59</f>
        <v>#N/A</v>
      </c>
      <c r="DQ59" s="70" t="e">
        <f aca="false">$DQ$7*$J$2*$J$5*$AB59</f>
        <v>#N/A</v>
      </c>
      <c r="DR59" s="70" t="e">
        <f aca="false">$DQ$7*$J$3*$J$5*$AC59</f>
        <v>#N/A</v>
      </c>
      <c r="DS59" s="131" t="e">
        <f aca="false">SUM(CI59:CR59,CW59:CX59,DG59:DH59)</f>
        <v>#N/A</v>
      </c>
      <c r="DT59" s="25" t="e">
        <f aca="false">SUM(CI59:CZ59,DC59:DL59)</f>
        <v>#N/A</v>
      </c>
      <c r="DU59" s="131" t="e">
        <f aca="false">SUM(CI59:DR59)</f>
        <v>#N/A</v>
      </c>
      <c r="DZ59" s="70" t="e">
        <f aca="false">$DZ$7*$J$2*$J$5*$AB59</f>
        <v>#N/A</v>
      </c>
      <c r="EA59" s="70" t="e">
        <f aca="false">$DZ$7*$J$3*$J$5*$AC59</f>
        <v>#N/A</v>
      </c>
      <c r="EB59" s="70" t="e">
        <f aca="false">$EB$7*$J$2*$J$5*$AB59</f>
        <v>#N/A</v>
      </c>
      <c r="EC59" s="70" t="e">
        <f aca="false">$EB$7*$J$3*$J$5*$AC59</f>
        <v>#N/A</v>
      </c>
      <c r="ED59" s="70" t="e">
        <f aca="false">$ED$7*$J$2*$J$5*$AB59</f>
        <v>#N/A</v>
      </c>
      <c r="EE59" s="70" t="e">
        <f aca="false">$ED$7*$J$3*$J$5*$AC59</f>
        <v>#N/A</v>
      </c>
      <c r="EF59" s="70" t="e">
        <f aca="false">$EF$7*$J$2*$J$5*$AB59</f>
        <v>#N/A</v>
      </c>
      <c r="EG59" s="70" t="e">
        <f aca="false">$EF$7*$J$3*$J$5*$AC59</f>
        <v>#N/A</v>
      </c>
      <c r="EH59" s="70" t="e">
        <f aca="false">$EH$7*$J$2*$J$5*$AB59</f>
        <v>#N/A</v>
      </c>
      <c r="EI59" s="70" t="e">
        <f aca="false">$EH$7*$J$3*$J$5*$AC59</f>
        <v>#N/A</v>
      </c>
      <c r="EJ59" s="70" t="e">
        <f aca="false">$EJ$7*$J$2*$J$5*$AB59</f>
        <v>#N/A</v>
      </c>
      <c r="EK59" s="70" t="e">
        <f aca="false">$EJ$7*$J$3*$J$5*$AC59</f>
        <v>#N/A</v>
      </c>
      <c r="EL59" s="70" t="e">
        <f aca="false">$EL$7*$J$2*$J$5*$AB59</f>
        <v>#N/A</v>
      </c>
      <c r="EM59" s="70" t="e">
        <f aca="false">$EL$7*$J$3*$J$5*$AC59</f>
        <v>#N/A</v>
      </c>
      <c r="EN59" s="131" t="e">
        <f aca="false">SUM(EB59:EC59)</f>
        <v>#N/A</v>
      </c>
      <c r="EO59" s="25" t="e">
        <f aca="false">SUM(EB59:EE59,EJ59:EM59)</f>
        <v>#N/A</v>
      </c>
      <c r="EP59" s="25" t="e">
        <f aca="false">SUM(DZ59:EM59)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3" t="e">
        <f aca="false">(1+($A60/2))^(-2*($D60-$A$1)/365.25)</f>
        <v>#N/A</v>
      </c>
      <c r="C60" s="83" t="n">
        <f aca="false">D61-D60</f>
        <v>31</v>
      </c>
      <c r="D60" s="374" t="n">
        <v>38473</v>
      </c>
      <c r="E60" s="375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76" t="e">
        <f aca="false">VLOOKUP($D60,Curves!$A$2:$H$1700,8)*$B60</f>
        <v>#N/A</v>
      </c>
      <c r="K60" s="51" t="e">
        <f aca="false">($E60+$I60)*$J$5+$J$4</f>
        <v>#N/A</v>
      </c>
      <c r="L60" s="377" t="e">
        <f aca="false">VLOOKUP($D60,Curves!$N$2:$T$2600,2)*$B60</f>
        <v>#N/A</v>
      </c>
      <c r="M60" s="241" t="e">
        <f aca="false">VLOOKUP($D60,Curves!$N$2:$T$2600,3)*$B60</f>
        <v>#N/A</v>
      </c>
      <c r="N60" s="378" t="e">
        <f aca="false">IF($K60&lt;$L60,1,0)</f>
        <v>#N/A</v>
      </c>
      <c r="O60" s="379" t="e">
        <f aca="false">IF($K60&lt;$M60,1,0)</f>
        <v>#N/A</v>
      </c>
      <c r="P60" s="375" t="e">
        <f aca="false">($E60+J60)*$J$5+$J$4</f>
        <v>#N/A</v>
      </c>
      <c r="Q60" s="377" t="e">
        <f aca="false">VLOOKUP($D60,Curves!$N$2:$T$2600,4)*$B60</f>
        <v>#N/A</v>
      </c>
      <c r="R60" s="241" t="e">
        <f aca="false">VLOOKUP($D60,Curves!$N$2:$T$2600,5)*$B60</f>
        <v>#N/A</v>
      </c>
      <c r="S60" s="378" t="e">
        <f aca="false">IF($P60&lt;$Q60,1,0)</f>
        <v>#N/A</v>
      </c>
      <c r="T60" s="379" t="e">
        <f aca="false">IF($P60&lt;$R60,1,0)</f>
        <v>#N/A</v>
      </c>
      <c r="U60" s="380" t="e">
        <f aca="false">($E60+G60)*$J$5+$J$4</f>
        <v>#N/A</v>
      </c>
      <c r="V60" s="380" t="e">
        <f aca="false">($E60+H60)*$J$5+$J$4</f>
        <v>#N/A</v>
      </c>
      <c r="W60" s="380" t="e">
        <f aca="false">($E60+I60)*$J$5+$J$4</f>
        <v>#N/A</v>
      </c>
      <c r="X60" s="269" t="e">
        <f aca="false">VLOOKUP($D60,[5]CurveFetch!$D$8:$S$13000,16,0)*$B60</f>
        <v>#N/A</v>
      </c>
      <c r="Y60" s="241" t="e">
        <f aca="false">VLOOKUP($D60,Curves!$N$2:$T$2600,7)*$B60</f>
        <v>#N/A</v>
      </c>
      <c r="Z60" s="381" t="e">
        <f aca="false">IF($U60&lt;$X60,1,0)</f>
        <v>#N/A</v>
      </c>
      <c r="AA60" s="378" t="e">
        <f aca="false">IF($U60&lt;$Y60,1,0)</f>
        <v>#N/A</v>
      </c>
      <c r="AB60" s="378" t="e">
        <f aca="false">IF($V60&lt;$X60,1,0)</f>
        <v>#N/A</v>
      </c>
      <c r="AC60" s="378" t="e">
        <f aca="false">IF($V60&lt;$X60,1,0)</f>
        <v>#N/A</v>
      </c>
      <c r="AD60" s="378" t="e">
        <f aca="false">IF($W60&lt;$X60,1,0)</f>
        <v>#N/A</v>
      </c>
      <c r="AE60" s="379" t="e">
        <f aca="false">IF($W60&lt;$Y60,1,0)</f>
        <v>#N/A</v>
      </c>
      <c r="AF60" s="70" t="e">
        <f aca="false">$AF$7*$J$2*$J$5*$N60</f>
        <v>#N/A</v>
      </c>
      <c r="AG60" s="70" t="e">
        <f aca="false">$AF$7*$J$2*$J$5*$O60</f>
        <v>#N/A</v>
      </c>
      <c r="AH60" s="70" t="e">
        <f aca="false">$AH$7*$J$2*$J$5*$N60</f>
        <v>#N/A</v>
      </c>
      <c r="AI60" s="70" t="e">
        <f aca="false">$AH$7*$J$2*$J$5*$O60</f>
        <v>#N/A</v>
      </c>
      <c r="AJ60" s="70" t="e">
        <f aca="false">$AJ$7*$J$2*$J$5*$N60</f>
        <v>#N/A</v>
      </c>
      <c r="AK60" s="70" t="e">
        <f aca="false">$AJ$7*$J$2*$J$5*$O60</f>
        <v>#N/A</v>
      </c>
      <c r="AL60" s="70" t="e">
        <f aca="false">$AL$7*$J$2*$J$5*$N60</f>
        <v>#N/A</v>
      </c>
      <c r="AM60" s="70" t="e">
        <f aca="false">$AL$7*$J$3*$J$5*$O60</f>
        <v>#N/A</v>
      </c>
      <c r="AN60" s="70" t="e">
        <f aca="false">$AN$7*$J$2*$J$5*$N60</f>
        <v>#N/A</v>
      </c>
      <c r="AO60" s="70" t="e">
        <f aca="false">$AN$7*$J$3*$J$5*$O60</f>
        <v>#N/A</v>
      </c>
      <c r="AP60" s="70" t="e">
        <f aca="false">$AP$7*$J$2*$J$5*$N60</f>
        <v>#N/A</v>
      </c>
      <c r="AQ60" s="70" t="e">
        <f aca="false">$AN$7*$J$3*$J$5*$O60</f>
        <v>#N/A</v>
      </c>
      <c r="AR60" s="70" t="e">
        <f aca="false">$AR$7*$J$2*$J$5*$N60</f>
        <v>#N/A</v>
      </c>
      <c r="AS60" s="70" t="e">
        <f aca="false">$AR$7*$J$3*$J$5*$O60</f>
        <v>#N/A</v>
      </c>
      <c r="AT60" s="70" t="e">
        <f aca="false">$AT$7*$J$2*$J$5*$N60</f>
        <v>#N/A</v>
      </c>
      <c r="AU60" s="70" t="e">
        <f aca="false">$AT$7*$J$3*$J$5*$O60</f>
        <v>#N/A</v>
      </c>
      <c r="AV60" s="131" t="e">
        <f aca="false">SUM(AF60:AG60,AL60:AM60,AP60:AQ60)</f>
        <v>#N/A</v>
      </c>
      <c r="AW60" s="158" t="e">
        <f aca="false">SUM(AF60:AM60,AP60:AU60)</f>
        <v>#N/A</v>
      </c>
      <c r="AX60" s="131" t="e">
        <f aca="false">SUM(AF60:AU60)</f>
        <v>#N/A</v>
      </c>
      <c r="AY60" s="70" t="e">
        <f aca="false">$AY$7*$J$2*$J$5*$S60</f>
        <v>#N/A</v>
      </c>
      <c r="AZ60" s="70" t="e">
        <f aca="false">$AY$7*$J$3*$J$5*$T60</f>
        <v>#N/A</v>
      </c>
      <c r="BA60" s="70" t="e">
        <f aca="false">$BA$7*$J$2*$J$5*$S60</f>
        <v>#N/A</v>
      </c>
      <c r="BB60" s="70" t="e">
        <f aca="false">$BA$7*$J$3*$J$5*$T60</f>
        <v>#N/A</v>
      </c>
      <c r="BC60" s="70" t="e">
        <f aca="false">$BC$7*$J$2*$J$5*$S60</f>
        <v>#N/A</v>
      </c>
      <c r="BD60" s="70" t="e">
        <f aca="false">$BC$7*$J$3*$J$5*$T60</f>
        <v>#N/A</v>
      </c>
      <c r="BE60" s="70" t="e">
        <f aca="false">$BE$7*$J$2*$J$5*$S60</f>
        <v>#N/A</v>
      </c>
      <c r="BF60" s="70" t="e">
        <f aca="false">$BE$7*$J$3*$J$5*$T60</f>
        <v>#N/A</v>
      </c>
      <c r="BG60" s="70" t="e">
        <f aca="false">$BG$7*$J$2*$J$5*$S60</f>
        <v>#N/A</v>
      </c>
      <c r="BH60" s="70" t="e">
        <f aca="false">$BG$7*$J$3*$J$5*$T60</f>
        <v>#N/A</v>
      </c>
      <c r="BI60" s="70" t="e">
        <f aca="false">$BI$7*$J$2*$J$5*$S60</f>
        <v>#N/A</v>
      </c>
      <c r="BJ60" s="70" t="e">
        <f aca="false">$BI$7*$J$3*$J$5*$T60</f>
        <v>#N/A</v>
      </c>
      <c r="BK60" s="70" t="e">
        <f aca="false">$BK$7*$J$2*$J$5*$S60</f>
        <v>#N/A</v>
      </c>
      <c r="BL60" s="70" t="e">
        <f aca="false">$BK$7*$J$3*$J$5*$T60</f>
        <v>#N/A</v>
      </c>
      <c r="BM60" s="70" t="e">
        <f aca="false">$BM$7*$J$2*$J$5*$S60</f>
        <v>#N/A</v>
      </c>
      <c r="BN60" s="70" t="e">
        <f aca="false">$BM$7*$J$3*$J$5*$T60</f>
        <v>#N/A</v>
      </c>
      <c r="BO60" s="70" t="e">
        <f aca="false">$BO$7*$J$2*$J$5*$S60</f>
        <v>#N/A</v>
      </c>
      <c r="BP60" s="70" t="e">
        <f aca="false">$BO$7*$J$3*$J$5*$T60</f>
        <v>#N/A</v>
      </c>
      <c r="BQ60" s="70" t="e">
        <f aca="false">$BQ$7*$J$2*$J$5*$S60</f>
        <v>#N/A</v>
      </c>
      <c r="BR60" s="70" t="e">
        <f aca="false">$BQ$7*$J$3*$J$5*$T60</f>
        <v>#N/A</v>
      </c>
      <c r="BS60" s="70" t="e">
        <f aca="false">$BS$7*$J$2*$J$5*$S60</f>
        <v>#N/A</v>
      </c>
      <c r="BT60" s="70" t="e">
        <f aca="false">$BS$7*$J$3*$J$5*$T60</f>
        <v>#N/A</v>
      </c>
      <c r="BU60" s="70" t="e">
        <f aca="false">$BU$7*$J$2*$J$5*$S60</f>
        <v>#N/A</v>
      </c>
      <c r="BV60" s="70" t="e">
        <f aca="false">$BU$7*$J$3*$J$5*$T60</f>
        <v>#N/A</v>
      </c>
      <c r="BW60" s="382" t="e">
        <f aca="false">SUM(AY60:BF60,BI60:BL60)</f>
        <v>#N/A</v>
      </c>
      <c r="BX60" s="383" t="e">
        <f aca="false">SUM(AY60:BF60,BI60:BL60,BS60:BV60)</f>
        <v>#N/A</v>
      </c>
      <c r="BY60" s="25" t="e">
        <f aca="false">SUM(AY60:BV60)</f>
        <v>#N/A</v>
      </c>
      <c r="BZ60" s="70" t="e">
        <f aca="false">$BZ$7*$J$2*$J$5*$N60</f>
        <v>#N/A</v>
      </c>
      <c r="CA60" s="70" t="e">
        <f aca="false">$BZ$7*$J$3*$J$5*$O60</f>
        <v>#N/A</v>
      </c>
      <c r="CB60" s="70" t="e">
        <f aca="false">$CB$7*$J$2*$J$5*$N60</f>
        <v>#N/A</v>
      </c>
      <c r="CC60" s="70" t="e">
        <f aca="false">$CB$7*$J$3*$J$5*$O60</f>
        <v>#N/A</v>
      </c>
      <c r="CD60" s="70" t="e">
        <f aca="false">$CD$7*$J$2*$J$5*$N60</f>
        <v>#N/A</v>
      </c>
      <c r="CE60" s="70" t="e">
        <f aca="false">$CD$7*$J$3*$J$5*$O60</f>
        <v>#N/A</v>
      </c>
      <c r="CF60" s="131" t="e">
        <f aca="false">SUM(BZ60:CA60)</f>
        <v>#N/A</v>
      </c>
      <c r="CG60" s="383" t="e">
        <f aca="false">SUM(BZ60:CC60)</f>
        <v>#N/A</v>
      </c>
      <c r="CH60" s="131" t="e">
        <f aca="false">SUM(BZ60:CE60)</f>
        <v>#N/A</v>
      </c>
      <c r="CI60" s="70" t="e">
        <f aca="false">$CI$7*$J$2*$J$5*$AB60</f>
        <v>#N/A</v>
      </c>
      <c r="CJ60" s="70" t="e">
        <f aca="false">$CI$7*$J$3*$J$5*$AC60</f>
        <v>#N/A</v>
      </c>
      <c r="CK60" s="70" t="e">
        <f aca="false">$CK$7*$J$2*$J$5*$AB60</f>
        <v>#N/A</v>
      </c>
      <c r="CL60" s="70" t="e">
        <f aca="false">$CK$7*$J$3*$J$5*$AC60</f>
        <v>#N/A</v>
      </c>
      <c r="CM60" s="70" t="e">
        <f aca="false">$CM$7*$J$2*$J$5*$AB60</f>
        <v>#N/A</v>
      </c>
      <c r="CN60" s="70" t="e">
        <f aca="false">$CM$7*$J$3*$J$5*$AC60</f>
        <v>#N/A</v>
      </c>
      <c r="CO60" s="70" t="e">
        <f aca="false">$CO$7*$J$2*$J$5*$AB60</f>
        <v>#N/A</v>
      </c>
      <c r="CP60" s="70" t="e">
        <f aca="false">$CO$7*$J$3*$J$5*$AC60</f>
        <v>#N/A</v>
      </c>
      <c r="CQ60" s="70" t="e">
        <f aca="false">$CQ$7*$J$2*$J$5*$AB60</f>
        <v>#N/A</v>
      </c>
      <c r="CR60" s="70" t="e">
        <f aca="false">$CQ$7*$J$3*$J$5*$AC60</f>
        <v>#N/A</v>
      </c>
      <c r="CS60" s="70" t="e">
        <f aca="false">$CS$7*$J$2*$J$5*$AB60</f>
        <v>#N/A</v>
      </c>
      <c r="CT60" s="70" t="e">
        <f aca="false">$CS$7*$J$3*$J$5*$AC60</f>
        <v>#N/A</v>
      </c>
      <c r="CU60" s="70" t="e">
        <f aca="false">$CU$7*$J$2*$J$5*$AB60</f>
        <v>#N/A</v>
      </c>
      <c r="CV60" s="70" t="e">
        <f aca="false">$CU$7*$J$3*$J$5*$AC60</f>
        <v>#N/A</v>
      </c>
      <c r="CW60" s="70" t="e">
        <f aca="false">$CW$7*$J$2*$J$5*$AB60</f>
        <v>#N/A</v>
      </c>
      <c r="CX60" s="70" t="e">
        <f aca="false">$CW$7*$J$3*$J$5*$AC60</f>
        <v>#N/A</v>
      </c>
      <c r="CY60" s="70" t="e">
        <f aca="false">$CY$7*$J$2*$J$5*$AB60</f>
        <v>#N/A</v>
      </c>
      <c r="CZ60" s="70" t="e">
        <f aca="false">$CY$7*$J$3*$J$5*$AC60</f>
        <v>#N/A</v>
      </c>
      <c r="DA60" s="70" t="e">
        <f aca="false">$DA$7*$J$2*$J$5*$AB60</f>
        <v>#N/A</v>
      </c>
      <c r="DB60" s="70" t="e">
        <f aca="false">$DA$7*$J$3*$J$5*$AC60</f>
        <v>#N/A</v>
      </c>
      <c r="DC60" s="70"/>
      <c r="DD60" s="70"/>
      <c r="DE60" s="70" t="e">
        <f aca="false">$DF$7*$J$2*$J$5*$AB60</f>
        <v>#N/A</v>
      </c>
      <c r="DF60" s="70" t="e">
        <f aca="false">$DF$7*$J$3*$J$5*$AC60</f>
        <v>#N/A</v>
      </c>
      <c r="DG60" s="70" t="e">
        <f aca="false">$DG$7*$J$2*$J$5*$AB60</f>
        <v>#N/A</v>
      </c>
      <c r="DH60" s="70" t="e">
        <f aca="false">$DG$7*$J$3*$J$5*$AC60</f>
        <v>#N/A</v>
      </c>
      <c r="DI60" s="70" t="e">
        <f aca="false">$DI$7*$J$2*$J$5*$AB60</f>
        <v>#N/A</v>
      </c>
      <c r="DJ60" s="70" t="e">
        <f aca="false">$DI$7*$J$3*$J$5*$AC60</f>
        <v>#N/A</v>
      </c>
      <c r="DK60" s="70" t="e">
        <f aca="false">$DK$7*$J$2*$J$5*$AB60</f>
        <v>#N/A</v>
      </c>
      <c r="DL60" s="70" t="e">
        <f aca="false">$DK$7*$J$3*$J$5*$AC60</f>
        <v>#N/A</v>
      </c>
      <c r="DM60" s="70" t="e">
        <f aca="false">$DM$7*$J$2*$J$5*$AB60</f>
        <v>#N/A</v>
      </c>
      <c r="DN60" s="70" t="e">
        <f aca="false">$DM$7*$J$3*$J$5*$AC60</f>
        <v>#N/A</v>
      </c>
      <c r="DO60" s="70" t="e">
        <f aca="false">$DO$7*$J$2*$J$5*$AB60</f>
        <v>#N/A</v>
      </c>
      <c r="DP60" s="70" t="e">
        <f aca="false">$DO$7*$J$3*$J$5*$AC60</f>
        <v>#N/A</v>
      </c>
      <c r="DQ60" s="70" t="e">
        <f aca="false">$DQ$7*$J$2*$J$5*$AB60</f>
        <v>#N/A</v>
      </c>
      <c r="DR60" s="70" t="e">
        <f aca="false">$DQ$7*$J$3*$J$5*$AC60</f>
        <v>#N/A</v>
      </c>
      <c r="DS60" s="131" t="e">
        <f aca="false">SUM(CI60:CR60,CW60:CX60,DG60:DH60)</f>
        <v>#N/A</v>
      </c>
      <c r="DT60" s="25" t="e">
        <f aca="false">SUM(CI60:CZ60,DC60:DL60)</f>
        <v>#N/A</v>
      </c>
      <c r="DU60" s="131" t="e">
        <f aca="false">SUM(CI60:DR60)</f>
        <v>#N/A</v>
      </c>
      <c r="DZ60" s="70" t="e">
        <f aca="false">$DZ$7*$J$2*$J$5*$AB60</f>
        <v>#N/A</v>
      </c>
      <c r="EA60" s="70" t="e">
        <f aca="false">$DZ$7*$J$3*$J$5*$AC60</f>
        <v>#N/A</v>
      </c>
      <c r="EB60" s="70" t="e">
        <f aca="false">$EB$7*$J$2*$J$5*$AB60</f>
        <v>#N/A</v>
      </c>
      <c r="EC60" s="70" t="e">
        <f aca="false">$EB$7*$J$3*$J$5*$AC60</f>
        <v>#N/A</v>
      </c>
      <c r="ED60" s="70" t="e">
        <f aca="false">$ED$7*$J$2*$J$5*$AB60</f>
        <v>#N/A</v>
      </c>
      <c r="EE60" s="70" t="e">
        <f aca="false">$ED$7*$J$3*$J$5*$AC60</f>
        <v>#N/A</v>
      </c>
      <c r="EF60" s="70" t="e">
        <f aca="false">$EF$7*$J$2*$J$5*$AB60</f>
        <v>#N/A</v>
      </c>
      <c r="EG60" s="70" t="e">
        <f aca="false">$EF$7*$J$3*$J$5*$AC60</f>
        <v>#N/A</v>
      </c>
      <c r="EH60" s="70" t="e">
        <f aca="false">$EH$7*$J$2*$J$5*$AB60</f>
        <v>#N/A</v>
      </c>
      <c r="EI60" s="70" t="e">
        <f aca="false">$EH$7*$J$3*$J$5*$AC60</f>
        <v>#N/A</v>
      </c>
      <c r="EJ60" s="70" t="e">
        <f aca="false">$EJ$7*$J$2*$J$5*$AB60</f>
        <v>#N/A</v>
      </c>
      <c r="EK60" s="70" t="e">
        <f aca="false">$EJ$7*$J$3*$J$5*$AC60</f>
        <v>#N/A</v>
      </c>
      <c r="EL60" s="70" t="e">
        <f aca="false">$EL$7*$J$2*$J$5*$AB60</f>
        <v>#N/A</v>
      </c>
      <c r="EM60" s="70" t="e">
        <f aca="false">$EL$7*$J$3*$J$5*$AC60</f>
        <v>#N/A</v>
      </c>
      <c r="EN60" s="131" t="e">
        <f aca="false">SUM(EB60:EC60)</f>
        <v>#N/A</v>
      </c>
      <c r="EO60" s="25" t="e">
        <f aca="false">SUM(EB60:EE60,EJ60:EM60)</f>
        <v>#N/A</v>
      </c>
      <c r="EP60" s="25" t="e">
        <f aca="false">SUM(DZ60:EM60)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3" t="e">
        <f aca="false">(1+($A61/2))^(-2*($D61-$A$1)/365.25)</f>
        <v>#N/A</v>
      </c>
      <c r="C61" s="83" t="n">
        <f aca="false">D62-D61</f>
        <v>30</v>
      </c>
      <c r="D61" s="374" t="n">
        <v>38504</v>
      </c>
      <c r="E61" s="375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76" t="e">
        <f aca="false">VLOOKUP($D61,Curves!$A$2:$H$1700,8)*$B61</f>
        <v>#N/A</v>
      </c>
      <c r="K61" s="51" t="e">
        <f aca="false">($E61+$I61)*$J$5+$J$4</f>
        <v>#N/A</v>
      </c>
      <c r="L61" s="377" t="e">
        <f aca="false">VLOOKUP($D61,Curves!$N$2:$T$2600,2)*$B61</f>
        <v>#N/A</v>
      </c>
      <c r="M61" s="241" t="e">
        <f aca="false">VLOOKUP($D61,Curves!$N$2:$T$2600,3)*$B61</f>
        <v>#N/A</v>
      </c>
      <c r="N61" s="378" t="e">
        <f aca="false">IF($K61&lt;$L61,1,0)</f>
        <v>#N/A</v>
      </c>
      <c r="O61" s="379" t="e">
        <f aca="false">IF($K61&lt;$M61,1,0)</f>
        <v>#N/A</v>
      </c>
      <c r="P61" s="375" t="e">
        <f aca="false">($E61+J61)*$J$5+$J$4</f>
        <v>#N/A</v>
      </c>
      <c r="Q61" s="377" t="e">
        <f aca="false">VLOOKUP($D61,Curves!$N$2:$T$2600,4)*$B61</f>
        <v>#N/A</v>
      </c>
      <c r="R61" s="241" t="e">
        <f aca="false">VLOOKUP($D61,Curves!$N$2:$T$2600,5)*$B61</f>
        <v>#N/A</v>
      </c>
      <c r="S61" s="378" t="e">
        <f aca="false">IF($P61&lt;$Q61,1,0)</f>
        <v>#N/A</v>
      </c>
      <c r="T61" s="379" t="e">
        <f aca="false">IF($P61&lt;$R61,1,0)</f>
        <v>#N/A</v>
      </c>
      <c r="U61" s="380" t="e">
        <f aca="false">($E61+G61)*$J$5+$J$4</f>
        <v>#N/A</v>
      </c>
      <c r="V61" s="380" t="e">
        <f aca="false">($E61+H61)*$J$5+$J$4</f>
        <v>#N/A</v>
      </c>
      <c r="W61" s="380" t="e">
        <f aca="false">($E61+I61)*$J$5+$J$4</f>
        <v>#N/A</v>
      </c>
      <c r="X61" s="269" t="e">
        <f aca="false">VLOOKUP($D61,[5]CurveFetch!$D$8:$S$13000,16,0)*$B61</f>
        <v>#N/A</v>
      </c>
      <c r="Y61" s="241" t="e">
        <f aca="false">VLOOKUP($D61,Curves!$N$2:$T$2600,7)*$B61</f>
        <v>#N/A</v>
      </c>
      <c r="Z61" s="381" t="e">
        <f aca="false">IF($U61&lt;$X61,1,0)</f>
        <v>#N/A</v>
      </c>
      <c r="AA61" s="378" t="e">
        <f aca="false">IF($U61&lt;$Y61,1,0)</f>
        <v>#N/A</v>
      </c>
      <c r="AB61" s="378" t="e">
        <f aca="false">IF($V61&lt;$X61,1,0)</f>
        <v>#N/A</v>
      </c>
      <c r="AC61" s="378" t="e">
        <f aca="false">IF($V61&lt;$X61,1,0)</f>
        <v>#N/A</v>
      </c>
      <c r="AD61" s="378" t="e">
        <f aca="false">IF($W61&lt;$X61,1,0)</f>
        <v>#N/A</v>
      </c>
      <c r="AE61" s="379" t="e">
        <f aca="false">IF($W61&lt;$Y61,1,0)</f>
        <v>#N/A</v>
      </c>
      <c r="AF61" s="70" t="e">
        <f aca="false">$AF$7*$J$2*$J$5*$N61</f>
        <v>#N/A</v>
      </c>
      <c r="AG61" s="70" t="e">
        <f aca="false">$AF$7*$J$2*$J$5*$O61</f>
        <v>#N/A</v>
      </c>
      <c r="AH61" s="70" t="e">
        <f aca="false">$AH$7*$J$2*$J$5*$N61</f>
        <v>#N/A</v>
      </c>
      <c r="AI61" s="70" t="e">
        <f aca="false">$AH$7*$J$2*$J$5*$O61</f>
        <v>#N/A</v>
      </c>
      <c r="AJ61" s="70" t="e">
        <f aca="false">$AJ$7*$J$2*$J$5*$N61</f>
        <v>#N/A</v>
      </c>
      <c r="AK61" s="70" t="e">
        <f aca="false">$AJ$7*$J$2*$J$5*$O61</f>
        <v>#N/A</v>
      </c>
      <c r="AL61" s="70" t="e">
        <f aca="false">$AL$7*$J$2*$J$5*$N61</f>
        <v>#N/A</v>
      </c>
      <c r="AM61" s="70" t="e">
        <f aca="false">$AL$7*$J$3*$J$5*$O61</f>
        <v>#N/A</v>
      </c>
      <c r="AN61" s="70" t="e">
        <f aca="false">$AN$7*$J$2*$J$5*$N61</f>
        <v>#N/A</v>
      </c>
      <c r="AO61" s="70" t="e">
        <f aca="false">$AN$7*$J$3*$J$5*$O61</f>
        <v>#N/A</v>
      </c>
      <c r="AP61" s="70" t="e">
        <f aca="false">$AP$7*$J$2*$J$5*$N61</f>
        <v>#N/A</v>
      </c>
      <c r="AQ61" s="70" t="e">
        <f aca="false">$AN$7*$J$3*$J$5*$O61</f>
        <v>#N/A</v>
      </c>
      <c r="AR61" s="70" t="e">
        <f aca="false">$AR$7*$J$2*$J$5*$N61</f>
        <v>#N/A</v>
      </c>
      <c r="AS61" s="70" t="e">
        <f aca="false">$AR$7*$J$3*$J$5*$O61</f>
        <v>#N/A</v>
      </c>
      <c r="AT61" s="70" t="e">
        <f aca="false">$AT$7*$J$2*$J$5*$N61</f>
        <v>#N/A</v>
      </c>
      <c r="AU61" s="70" t="e">
        <f aca="false">$AT$7*$J$3*$J$5*$O61</f>
        <v>#N/A</v>
      </c>
      <c r="AV61" s="131" t="e">
        <f aca="false">SUM(AF61:AG61,AL61:AM61,AP61:AQ61)</f>
        <v>#N/A</v>
      </c>
      <c r="AW61" s="158" t="e">
        <f aca="false">SUM(AF61:AM61,AP61:AU61)</f>
        <v>#N/A</v>
      </c>
      <c r="AX61" s="131" t="e">
        <f aca="false">SUM(AF61:AU61)</f>
        <v>#N/A</v>
      </c>
      <c r="AY61" s="70" t="e">
        <f aca="false">$AY$7*$J$2*$J$5*$S61</f>
        <v>#N/A</v>
      </c>
      <c r="AZ61" s="70" t="e">
        <f aca="false">$AY$7*$J$3*$J$5*$T61</f>
        <v>#N/A</v>
      </c>
      <c r="BA61" s="70" t="e">
        <f aca="false">$BA$7*$J$2*$J$5*$S61</f>
        <v>#N/A</v>
      </c>
      <c r="BB61" s="70" t="e">
        <f aca="false">$BA$7*$J$3*$J$5*$T61</f>
        <v>#N/A</v>
      </c>
      <c r="BC61" s="70" t="e">
        <f aca="false">$BC$7*$J$2*$J$5*$S61</f>
        <v>#N/A</v>
      </c>
      <c r="BD61" s="70" t="e">
        <f aca="false">$BC$7*$J$3*$J$5*$T61</f>
        <v>#N/A</v>
      </c>
      <c r="BE61" s="70" t="e">
        <f aca="false">$BE$7*$J$2*$J$5*$S61</f>
        <v>#N/A</v>
      </c>
      <c r="BF61" s="70" t="e">
        <f aca="false">$BE$7*$J$3*$J$5*$T61</f>
        <v>#N/A</v>
      </c>
      <c r="BG61" s="70" t="e">
        <f aca="false">$BG$7*$J$2*$J$5*$S61</f>
        <v>#N/A</v>
      </c>
      <c r="BH61" s="70" t="e">
        <f aca="false">$BG$7*$J$3*$J$5*$T61</f>
        <v>#N/A</v>
      </c>
      <c r="BI61" s="70" t="e">
        <f aca="false">$BI$7*$J$2*$J$5*$S61</f>
        <v>#N/A</v>
      </c>
      <c r="BJ61" s="70" t="e">
        <f aca="false">$BI$7*$J$3*$J$5*$T61</f>
        <v>#N/A</v>
      </c>
      <c r="BK61" s="70" t="e">
        <f aca="false">$BK$7*$J$2*$J$5*$S61</f>
        <v>#N/A</v>
      </c>
      <c r="BL61" s="70" t="e">
        <f aca="false">$BK$7*$J$3*$J$5*$T61</f>
        <v>#N/A</v>
      </c>
      <c r="BM61" s="70" t="e">
        <f aca="false">$BM$7*$J$2*$J$5*$S61</f>
        <v>#N/A</v>
      </c>
      <c r="BN61" s="70" t="e">
        <f aca="false">$BM$7*$J$3*$J$5*$T61</f>
        <v>#N/A</v>
      </c>
      <c r="BO61" s="70" t="e">
        <f aca="false">$BO$7*$J$2*$J$5*$S61</f>
        <v>#N/A</v>
      </c>
      <c r="BP61" s="70" t="e">
        <f aca="false">$BO$7*$J$3*$J$5*$T61</f>
        <v>#N/A</v>
      </c>
      <c r="BQ61" s="70" t="e">
        <f aca="false">$BQ$7*$J$2*$J$5*$S61</f>
        <v>#N/A</v>
      </c>
      <c r="BR61" s="70" t="e">
        <f aca="false">$BQ$7*$J$3*$J$5*$T61</f>
        <v>#N/A</v>
      </c>
      <c r="BS61" s="70" t="e">
        <f aca="false">$BS$7*$J$2*$J$5*$S61</f>
        <v>#N/A</v>
      </c>
      <c r="BT61" s="70" t="e">
        <f aca="false">$BS$7*$J$3*$J$5*$T61</f>
        <v>#N/A</v>
      </c>
      <c r="BU61" s="70" t="e">
        <f aca="false">$BU$7*$J$2*$J$5*$S61</f>
        <v>#N/A</v>
      </c>
      <c r="BV61" s="70" t="e">
        <f aca="false">$BU$7*$J$3*$J$5*$T61</f>
        <v>#N/A</v>
      </c>
      <c r="BW61" s="382" t="e">
        <f aca="false">SUM(AY61:BF61,BI61:BL61)</f>
        <v>#N/A</v>
      </c>
      <c r="BX61" s="383" t="e">
        <f aca="false">SUM(AY61:BF61,BI61:BL61,BS61:BV61)</f>
        <v>#N/A</v>
      </c>
      <c r="BY61" s="25" t="e">
        <f aca="false">SUM(AY61:BV61)</f>
        <v>#N/A</v>
      </c>
      <c r="BZ61" s="70" t="e">
        <f aca="false">$BZ$7*$J$2*$J$5*$N61</f>
        <v>#N/A</v>
      </c>
      <c r="CA61" s="70" t="e">
        <f aca="false">$BZ$7*$J$3*$J$5*$O61</f>
        <v>#N/A</v>
      </c>
      <c r="CB61" s="70" t="e">
        <f aca="false">$CB$7*$J$2*$J$5*$N61</f>
        <v>#N/A</v>
      </c>
      <c r="CC61" s="70" t="e">
        <f aca="false">$CB$7*$J$3*$J$5*$O61</f>
        <v>#N/A</v>
      </c>
      <c r="CD61" s="70" t="e">
        <f aca="false">$CD$7*$J$2*$J$5*$N61</f>
        <v>#N/A</v>
      </c>
      <c r="CE61" s="70" t="e">
        <f aca="false">$CD$7*$J$3*$J$5*$O61</f>
        <v>#N/A</v>
      </c>
      <c r="CF61" s="131" t="e">
        <f aca="false">SUM(BZ61:CA61)</f>
        <v>#N/A</v>
      </c>
      <c r="CG61" s="383" t="e">
        <f aca="false">SUM(BZ61:CC61)</f>
        <v>#N/A</v>
      </c>
      <c r="CH61" s="131" t="e">
        <f aca="false">SUM(BZ61:CE61)</f>
        <v>#N/A</v>
      </c>
      <c r="CI61" s="70" t="e">
        <f aca="false">$CI$7*$J$2*$J$5*$AB61</f>
        <v>#N/A</v>
      </c>
      <c r="CJ61" s="70" t="e">
        <f aca="false">$CI$7*$J$3*$J$5*$AC61</f>
        <v>#N/A</v>
      </c>
      <c r="CK61" s="70" t="e">
        <f aca="false">$CK$7*$J$2*$J$5*$AB61</f>
        <v>#N/A</v>
      </c>
      <c r="CL61" s="70" t="e">
        <f aca="false">$CK$7*$J$3*$J$5*$AC61</f>
        <v>#N/A</v>
      </c>
      <c r="CM61" s="70" t="e">
        <f aca="false">$CM$7*$J$2*$J$5*$AB61</f>
        <v>#N/A</v>
      </c>
      <c r="CN61" s="70" t="e">
        <f aca="false">$CM$7*$J$3*$J$5*$AC61</f>
        <v>#N/A</v>
      </c>
      <c r="CO61" s="70" t="e">
        <f aca="false">$CO$7*$J$2*$J$5*$AB61</f>
        <v>#N/A</v>
      </c>
      <c r="CP61" s="70" t="e">
        <f aca="false">$CO$7*$J$3*$J$5*$AC61</f>
        <v>#N/A</v>
      </c>
      <c r="CQ61" s="70" t="e">
        <f aca="false">$CQ$7*$J$2*$J$5*$AB61</f>
        <v>#N/A</v>
      </c>
      <c r="CR61" s="70" t="e">
        <f aca="false">$CQ$7*$J$3*$J$5*$AC61</f>
        <v>#N/A</v>
      </c>
      <c r="CS61" s="70" t="e">
        <f aca="false">$CS$7*$J$2*$J$5*$AB61</f>
        <v>#N/A</v>
      </c>
      <c r="CT61" s="70" t="e">
        <f aca="false">$CS$7*$J$3*$J$5*$AC61</f>
        <v>#N/A</v>
      </c>
      <c r="CU61" s="70" t="e">
        <f aca="false">$CU$7*$J$2*$J$5*$AB61</f>
        <v>#N/A</v>
      </c>
      <c r="CV61" s="70" t="e">
        <f aca="false">$CU$7*$J$3*$J$5*$AC61</f>
        <v>#N/A</v>
      </c>
      <c r="CW61" s="70" t="e">
        <f aca="false">$CW$7*$J$2*$J$5*$AB61</f>
        <v>#N/A</v>
      </c>
      <c r="CX61" s="70" t="e">
        <f aca="false">$CW$7*$J$3*$J$5*$AC61</f>
        <v>#N/A</v>
      </c>
      <c r="CY61" s="70" t="e">
        <f aca="false">$CY$7*$J$2*$J$5*$AB61</f>
        <v>#N/A</v>
      </c>
      <c r="CZ61" s="70" t="e">
        <f aca="false">$CY$7*$J$3*$J$5*$AC61</f>
        <v>#N/A</v>
      </c>
      <c r="DA61" s="70" t="e">
        <f aca="false">$DA$7*$J$2*$J$5*$AB61</f>
        <v>#N/A</v>
      </c>
      <c r="DB61" s="70" t="e">
        <f aca="false">$DA$7*$J$3*$J$5*$AC61</f>
        <v>#N/A</v>
      </c>
      <c r="DC61" s="70"/>
      <c r="DD61" s="70"/>
      <c r="DE61" s="70" t="e">
        <f aca="false">$DF$7*$J$2*$J$5*$AB61</f>
        <v>#N/A</v>
      </c>
      <c r="DF61" s="70" t="e">
        <f aca="false">$DF$7*$J$3*$J$5*$AC61</f>
        <v>#N/A</v>
      </c>
      <c r="DG61" s="70" t="e">
        <f aca="false">$DG$7*$J$2*$J$5*$AB61</f>
        <v>#N/A</v>
      </c>
      <c r="DH61" s="70" t="e">
        <f aca="false">$DG$7*$J$3*$J$5*$AC61</f>
        <v>#N/A</v>
      </c>
      <c r="DI61" s="70" t="e">
        <f aca="false">$DI$7*$J$2*$J$5*$AB61</f>
        <v>#N/A</v>
      </c>
      <c r="DJ61" s="70" t="e">
        <f aca="false">$DI$7*$J$3*$J$5*$AC61</f>
        <v>#N/A</v>
      </c>
      <c r="DK61" s="70" t="e">
        <f aca="false">$DK$7*$J$2*$J$5*$AB61</f>
        <v>#N/A</v>
      </c>
      <c r="DL61" s="70" t="e">
        <f aca="false">$DK$7*$J$3*$J$5*$AC61</f>
        <v>#N/A</v>
      </c>
      <c r="DM61" s="70" t="e">
        <f aca="false">$DM$7*$J$2*$J$5*$AB61</f>
        <v>#N/A</v>
      </c>
      <c r="DN61" s="70" t="e">
        <f aca="false">$DM$7*$J$3*$J$5*$AC61</f>
        <v>#N/A</v>
      </c>
      <c r="DO61" s="70" t="e">
        <f aca="false">$DO$7*$J$2*$J$5*$AB61</f>
        <v>#N/A</v>
      </c>
      <c r="DP61" s="70" t="e">
        <f aca="false">$DO$7*$J$3*$J$5*$AC61</f>
        <v>#N/A</v>
      </c>
      <c r="DQ61" s="70" t="e">
        <f aca="false">$DQ$7*$J$2*$J$5*$AB61</f>
        <v>#N/A</v>
      </c>
      <c r="DR61" s="70" t="e">
        <f aca="false">$DQ$7*$J$3*$J$5*$AC61</f>
        <v>#N/A</v>
      </c>
      <c r="DS61" s="131" t="e">
        <f aca="false">SUM(CI61:CR61,CW61:CX61,DG61:DH61)</f>
        <v>#N/A</v>
      </c>
      <c r="DT61" s="25" t="e">
        <f aca="false">SUM(CI61:CZ61,DC61:DL61)</f>
        <v>#N/A</v>
      </c>
      <c r="DU61" s="131" t="e">
        <f aca="false">SUM(CI61:DR61)</f>
        <v>#N/A</v>
      </c>
      <c r="DZ61" s="70" t="e">
        <f aca="false">$DZ$7*$J$2*$J$5*$AB61</f>
        <v>#N/A</v>
      </c>
      <c r="EA61" s="70" t="e">
        <f aca="false">$DZ$7*$J$3*$J$5*$AC61</f>
        <v>#N/A</v>
      </c>
      <c r="EB61" s="70" t="e">
        <f aca="false">$EB$7*$J$2*$J$5*$AB61</f>
        <v>#N/A</v>
      </c>
      <c r="EC61" s="70" t="e">
        <f aca="false">$EB$7*$J$3*$J$5*$AC61</f>
        <v>#N/A</v>
      </c>
      <c r="ED61" s="70" t="e">
        <f aca="false">$ED$7*$J$2*$J$5*$AB61</f>
        <v>#N/A</v>
      </c>
      <c r="EE61" s="70" t="e">
        <f aca="false">$ED$7*$J$3*$J$5*$AC61</f>
        <v>#N/A</v>
      </c>
      <c r="EF61" s="70" t="e">
        <f aca="false">$EF$7*$J$2*$J$5*$AB61</f>
        <v>#N/A</v>
      </c>
      <c r="EG61" s="70" t="e">
        <f aca="false">$EF$7*$J$3*$J$5*$AC61</f>
        <v>#N/A</v>
      </c>
      <c r="EH61" s="70" t="e">
        <f aca="false">$EH$7*$J$2*$J$5*$AB61</f>
        <v>#N/A</v>
      </c>
      <c r="EI61" s="70" t="e">
        <f aca="false">$EH$7*$J$3*$J$5*$AC61</f>
        <v>#N/A</v>
      </c>
      <c r="EJ61" s="70" t="e">
        <f aca="false">$EJ$7*$J$2*$J$5*$AB61</f>
        <v>#N/A</v>
      </c>
      <c r="EK61" s="70" t="e">
        <f aca="false">$EJ$7*$J$3*$J$5*$AC61</f>
        <v>#N/A</v>
      </c>
      <c r="EL61" s="70" t="e">
        <f aca="false">$EL$7*$J$2*$J$5*$AB61</f>
        <v>#N/A</v>
      </c>
      <c r="EM61" s="70" t="e">
        <f aca="false">$EL$7*$J$3*$J$5*$AC61</f>
        <v>#N/A</v>
      </c>
      <c r="EN61" s="131" t="e">
        <f aca="false">SUM(EB61:EC61)</f>
        <v>#N/A</v>
      </c>
      <c r="EO61" s="25" t="e">
        <f aca="false">SUM(EB61:EE61,EJ61:EM61)</f>
        <v>#N/A</v>
      </c>
      <c r="EP61" s="25" t="e">
        <f aca="false">SUM(DZ61:EM61)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3" t="e">
        <f aca="false">(1+($A62/2))^(-2*($D62-$A$1)/365.25)</f>
        <v>#N/A</v>
      </c>
      <c r="C62" s="83" t="n">
        <f aca="false">D63-D62</f>
        <v>31</v>
      </c>
      <c r="D62" s="374" t="n">
        <v>38534</v>
      </c>
      <c r="E62" s="375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76" t="e">
        <f aca="false">VLOOKUP($D62,Curves!$A$2:$H$1700,8)*$B62</f>
        <v>#N/A</v>
      </c>
      <c r="K62" s="51" t="e">
        <f aca="false">($E62+$I62)*$J$5+$J$4</f>
        <v>#N/A</v>
      </c>
      <c r="L62" s="377" t="e">
        <f aca="false">VLOOKUP($D62,Curves!$N$2:$T$2600,2)*$B62</f>
        <v>#N/A</v>
      </c>
      <c r="M62" s="241" t="e">
        <f aca="false">VLOOKUP($D62,Curves!$N$2:$T$2600,3)*$B62</f>
        <v>#N/A</v>
      </c>
      <c r="N62" s="378" t="e">
        <f aca="false">IF($K62&lt;$L62,1,0)</f>
        <v>#N/A</v>
      </c>
      <c r="O62" s="379" t="e">
        <f aca="false">IF($K62&lt;$M62,1,0)</f>
        <v>#N/A</v>
      </c>
      <c r="P62" s="375" t="e">
        <f aca="false">($E62+J62)*$J$5+$J$4</f>
        <v>#N/A</v>
      </c>
      <c r="Q62" s="377" t="e">
        <f aca="false">VLOOKUP($D62,Curves!$N$2:$T$2600,4)*$B62</f>
        <v>#N/A</v>
      </c>
      <c r="R62" s="241" t="e">
        <f aca="false">VLOOKUP($D62,Curves!$N$2:$T$2600,5)*$B62</f>
        <v>#N/A</v>
      </c>
      <c r="S62" s="378" t="e">
        <f aca="false">IF($P62&lt;$Q62,1,0)</f>
        <v>#N/A</v>
      </c>
      <c r="T62" s="379" t="e">
        <f aca="false">IF($P62&lt;$R62,1,0)</f>
        <v>#N/A</v>
      </c>
      <c r="U62" s="380" t="e">
        <f aca="false">($E62+G62)*$J$5+$J$4</f>
        <v>#N/A</v>
      </c>
      <c r="V62" s="380" t="e">
        <f aca="false">($E62+H62)*$J$5+$J$4</f>
        <v>#N/A</v>
      </c>
      <c r="W62" s="380" t="e">
        <f aca="false">($E62+I62)*$J$5+$J$4</f>
        <v>#N/A</v>
      </c>
      <c r="X62" s="269" t="e">
        <f aca="false">VLOOKUP($D62,[5]CurveFetch!$D$8:$S$13000,16,0)*$B62</f>
        <v>#N/A</v>
      </c>
      <c r="Y62" s="241" t="e">
        <f aca="false">VLOOKUP($D62,Curves!$N$2:$T$2600,7)*$B62</f>
        <v>#N/A</v>
      </c>
      <c r="Z62" s="381" t="e">
        <f aca="false">IF($U62&lt;$X62,1,0)</f>
        <v>#N/A</v>
      </c>
      <c r="AA62" s="378" t="e">
        <f aca="false">IF($U62&lt;$Y62,1,0)</f>
        <v>#N/A</v>
      </c>
      <c r="AB62" s="378" t="e">
        <f aca="false">IF($V62&lt;$X62,1,0)</f>
        <v>#N/A</v>
      </c>
      <c r="AC62" s="378" t="e">
        <f aca="false">IF($V62&lt;$X62,1,0)</f>
        <v>#N/A</v>
      </c>
      <c r="AD62" s="378" t="e">
        <f aca="false">IF($W62&lt;$X62,1,0)</f>
        <v>#N/A</v>
      </c>
      <c r="AE62" s="379" t="e">
        <f aca="false">IF($W62&lt;$Y62,1,0)</f>
        <v>#N/A</v>
      </c>
      <c r="AF62" s="70" t="e">
        <f aca="false">$AF$7*$J$2*$J$5*$N62</f>
        <v>#N/A</v>
      </c>
      <c r="AG62" s="70" t="e">
        <f aca="false">$AF$7*$J$2*$J$5*$O62</f>
        <v>#N/A</v>
      </c>
      <c r="AH62" s="70" t="e">
        <f aca="false">$AH$7*$J$2*$J$5*$N62</f>
        <v>#N/A</v>
      </c>
      <c r="AI62" s="70" t="e">
        <f aca="false">$AH$7*$J$2*$J$5*$O62</f>
        <v>#N/A</v>
      </c>
      <c r="AJ62" s="70" t="e">
        <f aca="false">$AJ$7*$J$2*$J$5*$N62</f>
        <v>#N/A</v>
      </c>
      <c r="AK62" s="70" t="e">
        <f aca="false">$AJ$7*$J$2*$J$5*$O62</f>
        <v>#N/A</v>
      </c>
      <c r="AL62" s="70" t="e">
        <f aca="false">$AL$7*$J$2*$J$5*$N62</f>
        <v>#N/A</v>
      </c>
      <c r="AM62" s="70" t="e">
        <f aca="false">$AL$7*$J$3*$J$5*$O62</f>
        <v>#N/A</v>
      </c>
      <c r="AN62" s="70" t="e">
        <f aca="false">$AN$7*$J$2*$J$5*$N62</f>
        <v>#N/A</v>
      </c>
      <c r="AO62" s="70" t="e">
        <f aca="false">$AN$7*$J$3*$J$5*$O62</f>
        <v>#N/A</v>
      </c>
      <c r="AP62" s="70" t="e">
        <f aca="false">$AP$7*$J$2*$J$5*$N62</f>
        <v>#N/A</v>
      </c>
      <c r="AQ62" s="70" t="e">
        <f aca="false">$AN$7*$J$3*$J$5*$O62</f>
        <v>#N/A</v>
      </c>
      <c r="AR62" s="70" t="e">
        <f aca="false">$AR$7*$J$2*$J$5*$N62</f>
        <v>#N/A</v>
      </c>
      <c r="AS62" s="70" t="e">
        <f aca="false">$AR$7*$J$3*$J$5*$O62</f>
        <v>#N/A</v>
      </c>
      <c r="AT62" s="70" t="e">
        <f aca="false">$AT$7*$J$2*$J$5*$N62</f>
        <v>#N/A</v>
      </c>
      <c r="AU62" s="70" t="e">
        <f aca="false">$AT$7*$J$3*$J$5*$O62</f>
        <v>#N/A</v>
      </c>
      <c r="AV62" s="131" t="e">
        <f aca="false">SUM(AF62:AG62,AL62:AM62,AP62:AQ62)</f>
        <v>#N/A</v>
      </c>
      <c r="AW62" s="158" t="e">
        <f aca="false">SUM(AF62:AM62,AP62:AU62)</f>
        <v>#N/A</v>
      </c>
      <c r="AX62" s="131" t="e">
        <f aca="false">SUM(AF62:AU62)</f>
        <v>#N/A</v>
      </c>
      <c r="AY62" s="70" t="e">
        <f aca="false">$AY$7*$J$2*$J$5*$S62</f>
        <v>#N/A</v>
      </c>
      <c r="AZ62" s="70" t="e">
        <f aca="false">$AY$7*$J$3*$J$5*$T62</f>
        <v>#N/A</v>
      </c>
      <c r="BA62" s="70" t="e">
        <f aca="false">$BA$7*$J$2*$J$5*$S62</f>
        <v>#N/A</v>
      </c>
      <c r="BB62" s="70" t="e">
        <f aca="false">$BA$7*$J$3*$J$5*$T62</f>
        <v>#N/A</v>
      </c>
      <c r="BC62" s="70" t="e">
        <f aca="false">$BC$7*$J$2*$J$5*$S62</f>
        <v>#N/A</v>
      </c>
      <c r="BD62" s="70" t="e">
        <f aca="false">$BC$7*$J$3*$J$5*$T62</f>
        <v>#N/A</v>
      </c>
      <c r="BE62" s="70" t="e">
        <f aca="false">$BE$7*$J$2*$J$5*$S62</f>
        <v>#N/A</v>
      </c>
      <c r="BF62" s="70" t="e">
        <f aca="false">$BE$7*$J$3*$J$5*$T62</f>
        <v>#N/A</v>
      </c>
      <c r="BG62" s="70" t="e">
        <f aca="false">$BG$7*$J$2*$J$5*$S62</f>
        <v>#N/A</v>
      </c>
      <c r="BH62" s="70" t="e">
        <f aca="false">$BG$7*$J$3*$J$5*$T62</f>
        <v>#N/A</v>
      </c>
      <c r="BI62" s="70" t="e">
        <f aca="false">$BI$7*$J$2*$J$5*$S62</f>
        <v>#N/A</v>
      </c>
      <c r="BJ62" s="70" t="e">
        <f aca="false">$BI$7*$J$3*$J$5*$T62</f>
        <v>#N/A</v>
      </c>
      <c r="BK62" s="70" t="e">
        <f aca="false">$BK$7*$J$2*$J$5*$S62</f>
        <v>#N/A</v>
      </c>
      <c r="BL62" s="70" t="e">
        <f aca="false">$BK$7*$J$3*$J$5*$T62</f>
        <v>#N/A</v>
      </c>
      <c r="BM62" s="70" t="e">
        <f aca="false">$BM$7*$J$2*$J$5*$S62</f>
        <v>#N/A</v>
      </c>
      <c r="BN62" s="70" t="e">
        <f aca="false">$BM$7*$J$3*$J$5*$T62</f>
        <v>#N/A</v>
      </c>
      <c r="BO62" s="70" t="e">
        <f aca="false">$BO$7*$J$2*$J$5*$S62</f>
        <v>#N/A</v>
      </c>
      <c r="BP62" s="70" t="e">
        <f aca="false">$BO$7*$J$3*$J$5*$T62</f>
        <v>#N/A</v>
      </c>
      <c r="BQ62" s="70" t="e">
        <f aca="false">$BQ$7*$J$2*$J$5*$S62</f>
        <v>#N/A</v>
      </c>
      <c r="BR62" s="70" t="e">
        <f aca="false">$BQ$7*$J$3*$J$5*$T62</f>
        <v>#N/A</v>
      </c>
      <c r="BS62" s="70" t="e">
        <f aca="false">$BS$7*$J$2*$J$5*$S62</f>
        <v>#N/A</v>
      </c>
      <c r="BT62" s="70" t="e">
        <f aca="false">$BS$7*$J$3*$J$5*$T62</f>
        <v>#N/A</v>
      </c>
      <c r="BU62" s="70" t="e">
        <f aca="false">$BU$7*$J$2*$J$5*$S62</f>
        <v>#N/A</v>
      </c>
      <c r="BV62" s="70" t="e">
        <f aca="false">$BU$7*$J$3*$J$5*$T62</f>
        <v>#N/A</v>
      </c>
      <c r="BW62" s="382" t="e">
        <f aca="false">SUM(AY62:BF62,BI62:BL62)</f>
        <v>#N/A</v>
      </c>
      <c r="BX62" s="383" t="e">
        <f aca="false">SUM(AY62:BF62,BI62:BL62,BS62:BV62)</f>
        <v>#N/A</v>
      </c>
      <c r="BY62" s="25" t="e">
        <f aca="false">SUM(AY62:BV62)</f>
        <v>#N/A</v>
      </c>
      <c r="BZ62" s="70" t="e">
        <f aca="false">$BZ$7*$J$2*$J$5*$N62</f>
        <v>#N/A</v>
      </c>
      <c r="CA62" s="70" t="e">
        <f aca="false">$BZ$7*$J$3*$J$5*$O62</f>
        <v>#N/A</v>
      </c>
      <c r="CB62" s="70" t="e">
        <f aca="false">$CB$7*$J$2*$J$5*$N62</f>
        <v>#N/A</v>
      </c>
      <c r="CC62" s="70" t="e">
        <f aca="false">$CB$7*$J$3*$J$5*$O62</f>
        <v>#N/A</v>
      </c>
      <c r="CD62" s="70" t="e">
        <f aca="false">$CD$7*$J$2*$J$5*$N62</f>
        <v>#N/A</v>
      </c>
      <c r="CE62" s="70" t="e">
        <f aca="false">$CD$7*$J$3*$J$5*$O62</f>
        <v>#N/A</v>
      </c>
      <c r="CF62" s="131" t="e">
        <f aca="false">SUM(BZ62:CA62)</f>
        <v>#N/A</v>
      </c>
      <c r="CG62" s="383" t="e">
        <f aca="false">SUM(BZ62:CC62)</f>
        <v>#N/A</v>
      </c>
      <c r="CH62" s="131" t="e">
        <f aca="false">SUM(BZ62:CE62)</f>
        <v>#N/A</v>
      </c>
      <c r="CI62" s="70" t="e">
        <f aca="false">$CI$7*$J$2*$J$5*$AB62</f>
        <v>#N/A</v>
      </c>
      <c r="CJ62" s="70" t="e">
        <f aca="false">$CI$7*$J$3*$J$5*$AC62</f>
        <v>#N/A</v>
      </c>
      <c r="CK62" s="70" t="e">
        <f aca="false">$CK$7*$J$2*$J$5*$AB62</f>
        <v>#N/A</v>
      </c>
      <c r="CL62" s="70" t="e">
        <f aca="false">$CK$7*$J$3*$J$5*$AC62</f>
        <v>#N/A</v>
      </c>
      <c r="CM62" s="70" t="e">
        <f aca="false">$CM$7*$J$2*$J$5*$AB62</f>
        <v>#N/A</v>
      </c>
      <c r="CN62" s="70" t="e">
        <f aca="false">$CM$7*$J$3*$J$5*$AC62</f>
        <v>#N/A</v>
      </c>
      <c r="CO62" s="70" t="e">
        <f aca="false">$CO$7*$J$2*$J$5*$AB62</f>
        <v>#N/A</v>
      </c>
      <c r="CP62" s="70" t="e">
        <f aca="false">$CO$7*$J$3*$J$5*$AC62</f>
        <v>#N/A</v>
      </c>
      <c r="CQ62" s="70" t="e">
        <f aca="false">$CQ$7*$J$2*$J$5*$AB62</f>
        <v>#N/A</v>
      </c>
      <c r="CR62" s="70" t="e">
        <f aca="false">$CQ$7*$J$3*$J$5*$AC62</f>
        <v>#N/A</v>
      </c>
      <c r="CS62" s="70" t="e">
        <f aca="false">$CS$7*$J$2*$J$5*$AB62</f>
        <v>#N/A</v>
      </c>
      <c r="CT62" s="70" t="e">
        <f aca="false">$CS$7*$J$3*$J$5*$AC62</f>
        <v>#N/A</v>
      </c>
      <c r="CU62" s="70" t="e">
        <f aca="false">$CU$7*$J$2*$J$5*$AB62</f>
        <v>#N/A</v>
      </c>
      <c r="CV62" s="70" t="e">
        <f aca="false">$CU$7*$J$3*$J$5*$AC62</f>
        <v>#N/A</v>
      </c>
      <c r="CW62" s="70" t="e">
        <f aca="false">$CW$7*$J$2*$J$5*$AB62</f>
        <v>#N/A</v>
      </c>
      <c r="CX62" s="70" t="e">
        <f aca="false">$CW$7*$J$3*$J$5*$AC62</f>
        <v>#N/A</v>
      </c>
      <c r="CY62" s="70" t="e">
        <f aca="false">$CY$7*$J$2*$J$5*$AB62</f>
        <v>#N/A</v>
      </c>
      <c r="CZ62" s="70" t="e">
        <f aca="false">$CY$7*$J$3*$J$5*$AC62</f>
        <v>#N/A</v>
      </c>
      <c r="DA62" s="70" t="e">
        <f aca="false">$DA$7*$J$2*$J$5*$AB62</f>
        <v>#N/A</v>
      </c>
      <c r="DB62" s="70" t="e">
        <f aca="false">$DA$7*$J$3*$J$5*$AC62</f>
        <v>#N/A</v>
      </c>
      <c r="DC62" s="70"/>
      <c r="DD62" s="70"/>
      <c r="DE62" s="70" t="e">
        <f aca="false">$DF$7*$J$2*$J$5*$AB62</f>
        <v>#N/A</v>
      </c>
      <c r="DF62" s="70" t="e">
        <f aca="false">$DF$7*$J$3*$J$5*$AC62</f>
        <v>#N/A</v>
      </c>
      <c r="DG62" s="70" t="e">
        <f aca="false">$DG$7*$J$2*$J$5*$AB62</f>
        <v>#N/A</v>
      </c>
      <c r="DH62" s="70" t="e">
        <f aca="false">$DG$7*$J$3*$J$5*$AC62</f>
        <v>#N/A</v>
      </c>
      <c r="DI62" s="70" t="e">
        <f aca="false">$DI$7*$J$2*$J$5*$AB62</f>
        <v>#N/A</v>
      </c>
      <c r="DJ62" s="70" t="e">
        <f aca="false">$DI$7*$J$3*$J$5*$AC62</f>
        <v>#N/A</v>
      </c>
      <c r="DK62" s="70" t="e">
        <f aca="false">$DK$7*$J$2*$J$5*$AB62</f>
        <v>#N/A</v>
      </c>
      <c r="DL62" s="70" t="e">
        <f aca="false">$DK$7*$J$3*$J$5*$AC62</f>
        <v>#N/A</v>
      </c>
      <c r="DM62" s="70" t="e">
        <f aca="false">$DM$7*$J$2*$J$5*$AB62</f>
        <v>#N/A</v>
      </c>
      <c r="DN62" s="70" t="e">
        <f aca="false">$DM$7*$J$3*$J$5*$AC62</f>
        <v>#N/A</v>
      </c>
      <c r="DO62" s="70" t="e">
        <f aca="false">$DO$7*$J$2*$J$5*$AB62</f>
        <v>#N/A</v>
      </c>
      <c r="DP62" s="70" t="e">
        <f aca="false">$DO$7*$J$3*$J$5*$AC62</f>
        <v>#N/A</v>
      </c>
      <c r="DQ62" s="70" t="e">
        <f aca="false">$DQ$7*$J$2*$J$5*$AB62</f>
        <v>#N/A</v>
      </c>
      <c r="DR62" s="70" t="e">
        <f aca="false">$DQ$7*$J$3*$J$5*$AC62</f>
        <v>#N/A</v>
      </c>
      <c r="DS62" s="131" t="e">
        <f aca="false">SUM(CI62:CR62,CW62:CX62,DG62:DH62)</f>
        <v>#N/A</v>
      </c>
      <c r="DT62" s="25" t="e">
        <f aca="false">SUM(CI62:CZ62,DC62:DL62)</f>
        <v>#N/A</v>
      </c>
      <c r="DU62" s="131" t="e">
        <f aca="false">SUM(CI62:DR62)</f>
        <v>#N/A</v>
      </c>
      <c r="DZ62" s="70" t="e">
        <f aca="false">$DZ$7*$J$2*$J$5*$AB62</f>
        <v>#N/A</v>
      </c>
      <c r="EA62" s="70" t="e">
        <f aca="false">$DZ$7*$J$3*$J$5*$AC62</f>
        <v>#N/A</v>
      </c>
      <c r="EB62" s="70" t="e">
        <f aca="false">$EB$7*$J$2*$J$5*$AB62</f>
        <v>#N/A</v>
      </c>
      <c r="EC62" s="70" t="e">
        <f aca="false">$EB$7*$J$3*$J$5*$AC62</f>
        <v>#N/A</v>
      </c>
      <c r="ED62" s="70" t="e">
        <f aca="false">$ED$7*$J$2*$J$5*$AB62</f>
        <v>#N/A</v>
      </c>
      <c r="EE62" s="70" t="e">
        <f aca="false">$ED$7*$J$3*$J$5*$AC62</f>
        <v>#N/A</v>
      </c>
      <c r="EF62" s="70" t="e">
        <f aca="false">$EF$7*$J$2*$J$5*$AB62</f>
        <v>#N/A</v>
      </c>
      <c r="EG62" s="70" t="e">
        <f aca="false">$EF$7*$J$3*$J$5*$AC62</f>
        <v>#N/A</v>
      </c>
      <c r="EH62" s="70" t="e">
        <f aca="false">$EH$7*$J$2*$J$5*$AB62</f>
        <v>#N/A</v>
      </c>
      <c r="EI62" s="70" t="e">
        <f aca="false">$EH$7*$J$3*$J$5*$AC62</f>
        <v>#N/A</v>
      </c>
      <c r="EJ62" s="70" t="e">
        <f aca="false">$EJ$7*$J$2*$J$5*$AB62</f>
        <v>#N/A</v>
      </c>
      <c r="EK62" s="70" t="e">
        <f aca="false">$EJ$7*$J$3*$J$5*$AC62</f>
        <v>#N/A</v>
      </c>
      <c r="EL62" s="70" t="e">
        <f aca="false">$EL$7*$J$2*$J$5*$AB62</f>
        <v>#N/A</v>
      </c>
      <c r="EM62" s="70" t="e">
        <f aca="false">$EL$7*$J$3*$J$5*$AC62</f>
        <v>#N/A</v>
      </c>
      <c r="EN62" s="131" t="e">
        <f aca="false">SUM(EB62:EC62)</f>
        <v>#N/A</v>
      </c>
      <c r="EO62" s="25" t="e">
        <f aca="false">SUM(EB62:EE62,EJ62:EM62)</f>
        <v>#N/A</v>
      </c>
      <c r="EP62" s="25" t="e">
        <f aca="false">SUM(DZ62:EM62)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3" t="e">
        <f aca="false">(1+($A63/2))^(-2*($D63-$A$1)/365.25)</f>
        <v>#N/A</v>
      </c>
      <c r="C63" s="83" t="n">
        <f aca="false">D64-D63</f>
        <v>31</v>
      </c>
      <c r="D63" s="374" t="n">
        <v>38565</v>
      </c>
      <c r="E63" s="375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76" t="e">
        <f aca="false">VLOOKUP($D63,Curves!$A$2:$H$1700,8)*$B63</f>
        <v>#N/A</v>
      </c>
      <c r="K63" s="51" t="e">
        <f aca="false">($E63+$I63)*$J$5+$J$4</f>
        <v>#N/A</v>
      </c>
      <c r="L63" s="377" t="e">
        <f aca="false">VLOOKUP($D63,Curves!$N$2:$T$2600,2)*$B63</f>
        <v>#N/A</v>
      </c>
      <c r="M63" s="241" t="e">
        <f aca="false">VLOOKUP($D63,Curves!$N$2:$T$2600,3)*$B63</f>
        <v>#N/A</v>
      </c>
      <c r="N63" s="378" t="e">
        <f aca="false">IF($K63&lt;$L63,1,0)</f>
        <v>#N/A</v>
      </c>
      <c r="O63" s="379" t="e">
        <f aca="false">IF($K63&lt;$M63,1,0)</f>
        <v>#N/A</v>
      </c>
      <c r="P63" s="375" t="e">
        <f aca="false">($E63+J63)*$J$5+$J$4</f>
        <v>#N/A</v>
      </c>
      <c r="Q63" s="377" t="e">
        <f aca="false">VLOOKUP($D63,Curves!$N$2:$T$2600,4)*$B63</f>
        <v>#N/A</v>
      </c>
      <c r="R63" s="241" t="e">
        <f aca="false">VLOOKUP($D63,Curves!$N$2:$T$2600,5)*$B63</f>
        <v>#N/A</v>
      </c>
      <c r="S63" s="378" t="e">
        <f aca="false">IF($P63&lt;$Q63,1,0)</f>
        <v>#N/A</v>
      </c>
      <c r="T63" s="379" t="e">
        <f aca="false">IF($P63&lt;$R63,1,0)</f>
        <v>#N/A</v>
      </c>
      <c r="U63" s="380" t="e">
        <f aca="false">($E63+G63)*$J$5+$J$4</f>
        <v>#N/A</v>
      </c>
      <c r="V63" s="380" t="e">
        <f aca="false">($E63+H63)*$J$5+$J$4</f>
        <v>#N/A</v>
      </c>
      <c r="W63" s="380" t="e">
        <f aca="false">($E63+I63)*$J$5+$J$4</f>
        <v>#N/A</v>
      </c>
      <c r="X63" s="269" t="e">
        <f aca="false">VLOOKUP($D63,[5]CurveFetch!$D$8:$S$13000,16,0)*$B63</f>
        <v>#N/A</v>
      </c>
      <c r="Y63" s="241" t="e">
        <f aca="false">VLOOKUP($D63,Curves!$N$2:$T$2600,7)*$B63</f>
        <v>#N/A</v>
      </c>
      <c r="Z63" s="381" t="e">
        <f aca="false">IF($U63&lt;$X63,1,0)</f>
        <v>#N/A</v>
      </c>
      <c r="AA63" s="378" t="e">
        <f aca="false">IF($U63&lt;$Y63,1,0)</f>
        <v>#N/A</v>
      </c>
      <c r="AB63" s="378" t="e">
        <f aca="false">IF($V63&lt;$X63,1,0)</f>
        <v>#N/A</v>
      </c>
      <c r="AC63" s="378" t="e">
        <f aca="false">IF($V63&lt;$X63,1,0)</f>
        <v>#N/A</v>
      </c>
      <c r="AD63" s="378" t="e">
        <f aca="false">IF($W63&lt;$X63,1,0)</f>
        <v>#N/A</v>
      </c>
      <c r="AE63" s="379" t="e">
        <f aca="false">IF($W63&lt;$Y63,1,0)</f>
        <v>#N/A</v>
      </c>
      <c r="AF63" s="70" t="e">
        <f aca="false">$AF$7*$J$2*$J$5*$N63</f>
        <v>#N/A</v>
      </c>
      <c r="AG63" s="70" t="e">
        <f aca="false">$AF$7*$J$2*$J$5*$O63</f>
        <v>#N/A</v>
      </c>
      <c r="AH63" s="70" t="e">
        <f aca="false">$AH$7*$J$2*$J$5*$N63</f>
        <v>#N/A</v>
      </c>
      <c r="AI63" s="70" t="e">
        <f aca="false">$AH$7*$J$2*$J$5*$O63</f>
        <v>#N/A</v>
      </c>
      <c r="AJ63" s="70" t="e">
        <f aca="false">$AJ$7*$J$2*$J$5*$N63</f>
        <v>#N/A</v>
      </c>
      <c r="AK63" s="70" t="e">
        <f aca="false">$AJ$7*$J$2*$J$5*$O63</f>
        <v>#N/A</v>
      </c>
      <c r="AL63" s="70" t="e">
        <f aca="false">$AL$7*$J$2*$J$5*$N63</f>
        <v>#N/A</v>
      </c>
      <c r="AM63" s="70" t="e">
        <f aca="false">$AL$7*$J$3*$J$5*$O63</f>
        <v>#N/A</v>
      </c>
      <c r="AN63" s="70" t="e">
        <f aca="false">$AN$7*$J$2*$J$5*$N63</f>
        <v>#N/A</v>
      </c>
      <c r="AO63" s="70" t="e">
        <f aca="false">$AN$7*$J$3*$J$5*$O63</f>
        <v>#N/A</v>
      </c>
      <c r="AP63" s="70" t="e">
        <f aca="false">$AP$7*$J$2*$J$5*$N63</f>
        <v>#N/A</v>
      </c>
      <c r="AQ63" s="70" t="e">
        <f aca="false">$AN$7*$J$3*$J$5*$O63</f>
        <v>#N/A</v>
      </c>
      <c r="AR63" s="70" t="e">
        <f aca="false">$AR$7*$J$2*$J$5*$N63</f>
        <v>#N/A</v>
      </c>
      <c r="AS63" s="70" t="e">
        <f aca="false">$AR$7*$J$3*$J$5*$O63</f>
        <v>#N/A</v>
      </c>
      <c r="AT63" s="70" t="e">
        <f aca="false">$AT$7*$J$2*$J$5*$N63</f>
        <v>#N/A</v>
      </c>
      <c r="AU63" s="70" t="e">
        <f aca="false">$AT$7*$J$3*$J$5*$O63</f>
        <v>#N/A</v>
      </c>
      <c r="AV63" s="131" t="e">
        <f aca="false">SUM(AF63:AG63,AL63:AM63,AP63:AQ63)</f>
        <v>#N/A</v>
      </c>
      <c r="AW63" s="158" t="e">
        <f aca="false">SUM(AF63:AM63,AP63:AU63)</f>
        <v>#N/A</v>
      </c>
      <c r="AX63" s="131" t="e">
        <f aca="false">SUM(AF63:AU63)</f>
        <v>#N/A</v>
      </c>
      <c r="AY63" s="70" t="e">
        <f aca="false">$AY$7*$J$2*$J$5*$S63</f>
        <v>#N/A</v>
      </c>
      <c r="AZ63" s="70" t="e">
        <f aca="false">$AY$7*$J$3*$J$5*$T63</f>
        <v>#N/A</v>
      </c>
      <c r="BA63" s="70" t="e">
        <f aca="false">$BA$7*$J$2*$J$5*$S63</f>
        <v>#N/A</v>
      </c>
      <c r="BB63" s="70" t="e">
        <f aca="false">$BA$7*$J$3*$J$5*$T63</f>
        <v>#N/A</v>
      </c>
      <c r="BC63" s="70" t="e">
        <f aca="false">$BC$7*$J$2*$J$5*$S63</f>
        <v>#N/A</v>
      </c>
      <c r="BD63" s="70" t="e">
        <f aca="false">$BC$7*$J$3*$J$5*$T63</f>
        <v>#N/A</v>
      </c>
      <c r="BE63" s="70" t="e">
        <f aca="false">$BE$7*$J$2*$J$5*$S63</f>
        <v>#N/A</v>
      </c>
      <c r="BF63" s="70" t="e">
        <f aca="false">$BE$7*$J$3*$J$5*$T63</f>
        <v>#N/A</v>
      </c>
      <c r="BG63" s="70" t="e">
        <f aca="false">$BG$7*$J$2*$J$5*$S63</f>
        <v>#N/A</v>
      </c>
      <c r="BH63" s="70" t="e">
        <f aca="false">$BG$7*$J$3*$J$5*$T63</f>
        <v>#N/A</v>
      </c>
      <c r="BI63" s="70" t="e">
        <f aca="false">$BI$7*$J$2*$J$5*$S63</f>
        <v>#N/A</v>
      </c>
      <c r="BJ63" s="70" t="e">
        <f aca="false">$BI$7*$J$3*$J$5*$T63</f>
        <v>#N/A</v>
      </c>
      <c r="BK63" s="70" t="e">
        <f aca="false">$BK$7*$J$2*$J$5*$S63</f>
        <v>#N/A</v>
      </c>
      <c r="BL63" s="70" t="e">
        <f aca="false">$BK$7*$J$3*$J$5*$T63</f>
        <v>#N/A</v>
      </c>
      <c r="BM63" s="70" t="e">
        <f aca="false">$BM$7*$J$2*$J$5*$S63</f>
        <v>#N/A</v>
      </c>
      <c r="BN63" s="70" t="e">
        <f aca="false">$BM$7*$J$3*$J$5*$T63</f>
        <v>#N/A</v>
      </c>
      <c r="BO63" s="70" t="e">
        <f aca="false">$BO$7*$J$2*$J$5*$S63</f>
        <v>#N/A</v>
      </c>
      <c r="BP63" s="70" t="e">
        <f aca="false">$BO$7*$J$3*$J$5*$T63</f>
        <v>#N/A</v>
      </c>
      <c r="BQ63" s="70" t="e">
        <f aca="false">$BQ$7*$J$2*$J$5*$S63</f>
        <v>#N/A</v>
      </c>
      <c r="BR63" s="70" t="e">
        <f aca="false">$BQ$7*$J$3*$J$5*$T63</f>
        <v>#N/A</v>
      </c>
      <c r="BS63" s="70" t="e">
        <f aca="false">$BS$7*$J$2*$J$5*$S63</f>
        <v>#N/A</v>
      </c>
      <c r="BT63" s="70" t="e">
        <f aca="false">$BS$7*$J$3*$J$5*$T63</f>
        <v>#N/A</v>
      </c>
      <c r="BU63" s="70" t="e">
        <f aca="false">$BU$7*$J$2*$J$5*$S63</f>
        <v>#N/A</v>
      </c>
      <c r="BV63" s="70" t="e">
        <f aca="false">$BU$7*$J$3*$J$5*$T63</f>
        <v>#N/A</v>
      </c>
      <c r="BW63" s="382" t="e">
        <f aca="false">SUM(AY63:BF63,BI63:BL63)</f>
        <v>#N/A</v>
      </c>
      <c r="BX63" s="383" t="e">
        <f aca="false">SUM(AY63:BF63,BI63:BL63,BS63:BV63)</f>
        <v>#N/A</v>
      </c>
      <c r="BY63" s="25" t="e">
        <f aca="false">SUM(AY63:BV63)</f>
        <v>#N/A</v>
      </c>
      <c r="BZ63" s="70" t="e">
        <f aca="false">$BZ$7*$J$2*$J$5*$N63</f>
        <v>#N/A</v>
      </c>
      <c r="CA63" s="70" t="e">
        <f aca="false">$BZ$7*$J$3*$J$5*$O63</f>
        <v>#N/A</v>
      </c>
      <c r="CB63" s="70" t="e">
        <f aca="false">$CB$7*$J$2*$J$5*$N63</f>
        <v>#N/A</v>
      </c>
      <c r="CC63" s="70" t="e">
        <f aca="false">$CB$7*$J$3*$J$5*$O63</f>
        <v>#N/A</v>
      </c>
      <c r="CD63" s="70" t="e">
        <f aca="false">$CD$7*$J$2*$J$5*$N63</f>
        <v>#N/A</v>
      </c>
      <c r="CE63" s="70" t="e">
        <f aca="false">$CD$7*$J$3*$J$5*$O63</f>
        <v>#N/A</v>
      </c>
      <c r="CF63" s="131" t="e">
        <f aca="false">SUM(BZ63:CA63)</f>
        <v>#N/A</v>
      </c>
      <c r="CG63" s="383" t="e">
        <f aca="false">SUM(BZ63:CC63)</f>
        <v>#N/A</v>
      </c>
      <c r="CH63" s="131" t="e">
        <f aca="false">SUM(BZ63:CE63)</f>
        <v>#N/A</v>
      </c>
      <c r="CI63" s="70" t="e">
        <f aca="false">$CI$7*$J$2*$J$5*$AB63</f>
        <v>#N/A</v>
      </c>
      <c r="CJ63" s="70" t="e">
        <f aca="false">$CI$7*$J$3*$J$5*$AC63</f>
        <v>#N/A</v>
      </c>
      <c r="CK63" s="70" t="e">
        <f aca="false">$CK$7*$J$2*$J$5*$AB63</f>
        <v>#N/A</v>
      </c>
      <c r="CL63" s="70" t="e">
        <f aca="false">$CK$7*$J$3*$J$5*$AC63</f>
        <v>#N/A</v>
      </c>
      <c r="CM63" s="70" t="e">
        <f aca="false">$CM$7*$J$2*$J$5*$AB63</f>
        <v>#N/A</v>
      </c>
      <c r="CN63" s="70" t="e">
        <f aca="false">$CM$7*$J$3*$J$5*$AC63</f>
        <v>#N/A</v>
      </c>
      <c r="CO63" s="70" t="e">
        <f aca="false">$CO$7*$J$2*$J$5*$AB63</f>
        <v>#N/A</v>
      </c>
      <c r="CP63" s="70" t="e">
        <f aca="false">$CO$7*$J$3*$J$5*$AC63</f>
        <v>#N/A</v>
      </c>
      <c r="CQ63" s="70" t="e">
        <f aca="false">$CQ$7*$J$2*$J$5*$AB63</f>
        <v>#N/A</v>
      </c>
      <c r="CR63" s="70" t="e">
        <f aca="false">$CQ$7*$J$3*$J$5*$AC63</f>
        <v>#N/A</v>
      </c>
      <c r="CS63" s="70" t="e">
        <f aca="false">$CS$7*$J$2*$J$5*$AB63</f>
        <v>#N/A</v>
      </c>
      <c r="CT63" s="70" t="e">
        <f aca="false">$CS$7*$J$3*$J$5*$AC63</f>
        <v>#N/A</v>
      </c>
      <c r="CU63" s="70" t="e">
        <f aca="false">$CU$7*$J$2*$J$5*$AB63</f>
        <v>#N/A</v>
      </c>
      <c r="CV63" s="70" t="e">
        <f aca="false">$CU$7*$J$3*$J$5*$AC63</f>
        <v>#N/A</v>
      </c>
      <c r="CW63" s="70" t="e">
        <f aca="false">$CW$7*$J$2*$J$5*$AB63</f>
        <v>#N/A</v>
      </c>
      <c r="CX63" s="70" t="e">
        <f aca="false">$CW$7*$J$3*$J$5*$AC63</f>
        <v>#N/A</v>
      </c>
      <c r="CY63" s="70" t="e">
        <f aca="false">$CY$7*$J$2*$J$5*$AB63</f>
        <v>#N/A</v>
      </c>
      <c r="CZ63" s="70" t="e">
        <f aca="false">$CY$7*$J$3*$J$5*$AC63</f>
        <v>#N/A</v>
      </c>
      <c r="DA63" s="70" t="e">
        <f aca="false">$DA$7*$J$2*$J$5*$AB63</f>
        <v>#N/A</v>
      </c>
      <c r="DB63" s="70" t="e">
        <f aca="false">$DA$7*$J$3*$J$5*$AC63</f>
        <v>#N/A</v>
      </c>
      <c r="DC63" s="70"/>
      <c r="DD63" s="70"/>
      <c r="DE63" s="70" t="e">
        <f aca="false">$DF$7*$J$2*$J$5*$AB63</f>
        <v>#N/A</v>
      </c>
      <c r="DF63" s="70" t="e">
        <f aca="false">$DF$7*$J$3*$J$5*$AC63</f>
        <v>#N/A</v>
      </c>
      <c r="DG63" s="70" t="e">
        <f aca="false">$DG$7*$J$2*$J$5*$AB63</f>
        <v>#N/A</v>
      </c>
      <c r="DH63" s="70" t="e">
        <f aca="false">$DG$7*$J$3*$J$5*$AC63</f>
        <v>#N/A</v>
      </c>
      <c r="DI63" s="70" t="e">
        <f aca="false">$DI$7*$J$2*$J$5*$AB63</f>
        <v>#N/A</v>
      </c>
      <c r="DJ63" s="70" t="e">
        <f aca="false">$DI$7*$J$3*$J$5*$AC63</f>
        <v>#N/A</v>
      </c>
      <c r="DK63" s="70" t="e">
        <f aca="false">$DK$7*$J$2*$J$5*$AB63</f>
        <v>#N/A</v>
      </c>
      <c r="DL63" s="70" t="e">
        <f aca="false">$DK$7*$J$3*$J$5*$AC63</f>
        <v>#N/A</v>
      </c>
      <c r="DM63" s="70" t="e">
        <f aca="false">$DM$7*$J$2*$J$5*$AB63</f>
        <v>#N/A</v>
      </c>
      <c r="DN63" s="70" t="e">
        <f aca="false">$DM$7*$J$3*$J$5*$AC63</f>
        <v>#N/A</v>
      </c>
      <c r="DO63" s="70" t="e">
        <f aca="false">$DO$7*$J$2*$J$5*$AB63</f>
        <v>#N/A</v>
      </c>
      <c r="DP63" s="70" t="e">
        <f aca="false">$DO$7*$J$3*$J$5*$AC63</f>
        <v>#N/A</v>
      </c>
      <c r="DQ63" s="70" t="e">
        <f aca="false">$DQ$7*$J$2*$J$5*$AB63</f>
        <v>#N/A</v>
      </c>
      <c r="DR63" s="70" t="e">
        <f aca="false">$DQ$7*$J$3*$J$5*$AC63</f>
        <v>#N/A</v>
      </c>
      <c r="DS63" s="131" t="e">
        <f aca="false">SUM(CI63:CR63,CW63:CX63,DG63:DH63)</f>
        <v>#N/A</v>
      </c>
      <c r="DT63" s="25" t="e">
        <f aca="false">SUM(CI63:CZ63,DC63:DL63)</f>
        <v>#N/A</v>
      </c>
      <c r="DU63" s="131" t="e">
        <f aca="false">SUM(CI63:DR63)</f>
        <v>#N/A</v>
      </c>
      <c r="DZ63" s="70" t="e">
        <f aca="false">$DZ$7*$J$2*$J$5*$AB63</f>
        <v>#N/A</v>
      </c>
      <c r="EA63" s="70" t="e">
        <f aca="false">$DZ$7*$J$3*$J$5*$AC63</f>
        <v>#N/A</v>
      </c>
      <c r="EB63" s="70" t="e">
        <f aca="false">$EB$7*$J$2*$J$5*$AB63</f>
        <v>#N/A</v>
      </c>
      <c r="EC63" s="70" t="e">
        <f aca="false">$EB$7*$J$3*$J$5*$AC63</f>
        <v>#N/A</v>
      </c>
      <c r="ED63" s="70" t="e">
        <f aca="false">$ED$7*$J$2*$J$5*$AB63</f>
        <v>#N/A</v>
      </c>
      <c r="EE63" s="70" t="e">
        <f aca="false">$ED$7*$J$3*$J$5*$AC63</f>
        <v>#N/A</v>
      </c>
      <c r="EF63" s="70" t="e">
        <f aca="false">$EF$7*$J$2*$J$5*$AB63</f>
        <v>#N/A</v>
      </c>
      <c r="EG63" s="70" t="e">
        <f aca="false">$EF$7*$J$3*$J$5*$AC63</f>
        <v>#N/A</v>
      </c>
      <c r="EH63" s="70" t="e">
        <f aca="false">$EH$7*$J$2*$J$5*$AB63</f>
        <v>#N/A</v>
      </c>
      <c r="EI63" s="70" t="e">
        <f aca="false">$EH$7*$J$3*$J$5*$AC63</f>
        <v>#N/A</v>
      </c>
      <c r="EJ63" s="70" t="e">
        <f aca="false">$EJ$7*$J$2*$J$5*$AB63</f>
        <v>#N/A</v>
      </c>
      <c r="EK63" s="70" t="e">
        <f aca="false">$EJ$7*$J$3*$J$5*$AC63</f>
        <v>#N/A</v>
      </c>
      <c r="EL63" s="70" t="e">
        <f aca="false">$EL$7*$J$2*$J$5*$AB63</f>
        <v>#N/A</v>
      </c>
      <c r="EM63" s="70" t="e">
        <f aca="false">$EL$7*$J$3*$J$5*$AC63</f>
        <v>#N/A</v>
      </c>
      <c r="EN63" s="131" t="e">
        <f aca="false">SUM(EB63:EC63)</f>
        <v>#N/A</v>
      </c>
      <c r="EO63" s="25" t="e">
        <f aca="false">SUM(EB63:EE63,EJ63:EM63)</f>
        <v>#N/A</v>
      </c>
      <c r="EP63" s="25" t="e">
        <f aca="false">SUM(DZ63:EM63)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3" t="e">
        <f aca="false">(1+($A64/2))^(-2*($D64-$A$1)/365.25)</f>
        <v>#N/A</v>
      </c>
      <c r="C64" s="83" t="n">
        <f aca="false">D65-D64</f>
        <v>30</v>
      </c>
      <c r="D64" s="374" t="n">
        <v>38596</v>
      </c>
      <c r="E64" s="375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76" t="e">
        <f aca="false">VLOOKUP($D64,Curves!$A$2:$H$1700,8)*$B64</f>
        <v>#N/A</v>
      </c>
      <c r="K64" s="51" t="e">
        <f aca="false">($E64+$I64)*$J$5+$J$4</f>
        <v>#N/A</v>
      </c>
      <c r="L64" s="377" t="e">
        <f aca="false">VLOOKUP($D64,Curves!$N$2:$T$2600,2)*$B64</f>
        <v>#N/A</v>
      </c>
      <c r="M64" s="241" t="e">
        <f aca="false">VLOOKUP($D64,Curves!$N$2:$T$2600,3)*$B64</f>
        <v>#N/A</v>
      </c>
      <c r="N64" s="378" t="e">
        <f aca="false">IF($K64&lt;$L64,1,0)</f>
        <v>#N/A</v>
      </c>
      <c r="O64" s="379" t="e">
        <f aca="false">IF($K64&lt;$M64,1,0)</f>
        <v>#N/A</v>
      </c>
      <c r="P64" s="375" t="e">
        <f aca="false">($E64+J64)*$J$5+$J$4</f>
        <v>#N/A</v>
      </c>
      <c r="Q64" s="377" t="e">
        <f aca="false">VLOOKUP($D64,Curves!$N$2:$T$2600,4)*$B64</f>
        <v>#N/A</v>
      </c>
      <c r="R64" s="241" t="e">
        <f aca="false">VLOOKUP($D64,Curves!$N$2:$T$2600,5)*$B64</f>
        <v>#N/A</v>
      </c>
      <c r="S64" s="378" t="e">
        <f aca="false">IF($P64&lt;$Q64,1,0)</f>
        <v>#N/A</v>
      </c>
      <c r="T64" s="379" t="e">
        <f aca="false">IF($P64&lt;$R64,1,0)</f>
        <v>#N/A</v>
      </c>
      <c r="U64" s="380" t="e">
        <f aca="false">($E64+G64)*$J$5+$J$4</f>
        <v>#N/A</v>
      </c>
      <c r="V64" s="380" t="e">
        <f aca="false">($E64+H64)*$J$5+$J$4</f>
        <v>#N/A</v>
      </c>
      <c r="W64" s="380" t="e">
        <f aca="false">($E64+I64)*$J$5+$J$4</f>
        <v>#N/A</v>
      </c>
      <c r="X64" s="269" t="e">
        <f aca="false">VLOOKUP($D64,[5]CurveFetch!$D$8:$S$13000,16,0)*$B64</f>
        <v>#N/A</v>
      </c>
      <c r="Y64" s="241" t="e">
        <f aca="false">VLOOKUP($D64,Curves!$N$2:$T$2600,7)*$B64</f>
        <v>#N/A</v>
      </c>
      <c r="Z64" s="381" t="e">
        <f aca="false">IF($U64&lt;$X64,1,0)</f>
        <v>#N/A</v>
      </c>
      <c r="AA64" s="378" t="e">
        <f aca="false">IF($U64&lt;$Y64,1,0)</f>
        <v>#N/A</v>
      </c>
      <c r="AB64" s="378" t="e">
        <f aca="false">IF($V64&lt;$X64,1,0)</f>
        <v>#N/A</v>
      </c>
      <c r="AC64" s="378" t="e">
        <f aca="false">IF($V64&lt;$X64,1,0)</f>
        <v>#N/A</v>
      </c>
      <c r="AD64" s="378" t="e">
        <f aca="false">IF($W64&lt;$X64,1,0)</f>
        <v>#N/A</v>
      </c>
      <c r="AE64" s="379" t="e">
        <f aca="false">IF($W64&lt;$Y64,1,0)</f>
        <v>#N/A</v>
      </c>
      <c r="AF64" s="70" t="e">
        <f aca="false">$AF$7*$J$2*$J$5*$N64</f>
        <v>#N/A</v>
      </c>
      <c r="AG64" s="70" t="e">
        <f aca="false">$AF$7*$J$2*$J$5*$O64</f>
        <v>#N/A</v>
      </c>
      <c r="AH64" s="70" t="e">
        <f aca="false">$AH$7*$J$2*$J$5*$N64</f>
        <v>#N/A</v>
      </c>
      <c r="AI64" s="70" t="e">
        <f aca="false">$AH$7*$J$2*$J$5*$O64</f>
        <v>#N/A</v>
      </c>
      <c r="AJ64" s="70" t="e">
        <f aca="false">$AJ$7*$J$2*$J$5*$N64</f>
        <v>#N/A</v>
      </c>
      <c r="AK64" s="70" t="e">
        <f aca="false">$AJ$7*$J$2*$J$5*$O64</f>
        <v>#N/A</v>
      </c>
      <c r="AL64" s="70" t="e">
        <f aca="false">$AL$7*$J$2*$J$5*$N64</f>
        <v>#N/A</v>
      </c>
      <c r="AM64" s="70" t="e">
        <f aca="false">$AL$7*$J$3*$J$5*$O64</f>
        <v>#N/A</v>
      </c>
      <c r="AN64" s="70" t="e">
        <f aca="false">$AN$7*$J$2*$J$5*$N64</f>
        <v>#N/A</v>
      </c>
      <c r="AO64" s="70" t="e">
        <f aca="false">$AN$7*$J$3*$J$5*$O64</f>
        <v>#N/A</v>
      </c>
      <c r="AP64" s="70" t="e">
        <f aca="false">$AP$7*$J$2*$J$5*$N64</f>
        <v>#N/A</v>
      </c>
      <c r="AQ64" s="70" t="e">
        <f aca="false">$AN$7*$J$3*$J$5*$O64</f>
        <v>#N/A</v>
      </c>
      <c r="AR64" s="70" t="e">
        <f aca="false">$AR$7*$J$2*$J$5*$N64</f>
        <v>#N/A</v>
      </c>
      <c r="AS64" s="70" t="e">
        <f aca="false">$AR$7*$J$3*$J$5*$O64</f>
        <v>#N/A</v>
      </c>
      <c r="AT64" s="70" t="e">
        <f aca="false">$AT$7*$J$2*$J$5*$N64</f>
        <v>#N/A</v>
      </c>
      <c r="AU64" s="70" t="e">
        <f aca="false">$AT$7*$J$3*$J$5*$O64</f>
        <v>#N/A</v>
      </c>
      <c r="AV64" s="131" t="e">
        <f aca="false">SUM(AF64:AG64,AL64:AM64,AP64:AQ64)</f>
        <v>#N/A</v>
      </c>
      <c r="AW64" s="158" t="e">
        <f aca="false">SUM(AF64:AM64,AP64:AU64)</f>
        <v>#N/A</v>
      </c>
      <c r="AX64" s="131" t="e">
        <f aca="false">SUM(AF64:AU64)</f>
        <v>#N/A</v>
      </c>
      <c r="AY64" s="70" t="e">
        <f aca="false">$AY$7*$J$2*$J$5*$S64</f>
        <v>#N/A</v>
      </c>
      <c r="AZ64" s="70" t="e">
        <f aca="false">$AY$7*$J$3*$J$5*$T64</f>
        <v>#N/A</v>
      </c>
      <c r="BA64" s="70" t="e">
        <f aca="false">$BA$7*$J$2*$J$5*$S64</f>
        <v>#N/A</v>
      </c>
      <c r="BB64" s="70" t="e">
        <f aca="false">$BA$7*$J$3*$J$5*$T64</f>
        <v>#N/A</v>
      </c>
      <c r="BC64" s="70" t="e">
        <f aca="false">$BC$7*$J$2*$J$5*$S64</f>
        <v>#N/A</v>
      </c>
      <c r="BD64" s="70" t="e">
        <f aca="false">$BC$7*$J$3*$J$5*$T64</f>
        <v>#N/A</v>
      </c>
      <c r="BE64" s="70" t="e">
        <f aca="false">$BE$7*$J$2*$J$5*$S64</f>
        <v>#N/A</v>
      </c>
      <c r="BF64" s="70" t="e">
        <f aca="false">$BE$7*$J$3*$J$5*$T64</f>
        <v>#N/A</v>
      </c>
      <c r="BG64" s="70" t="e">
        <f aca="false">$BG$7*$J$2*$J$5*$S64</f>
        <v>#N/A</v>
      </c>
      <c r="BH64" s="70" t="e">
        <f aca="false">$BG$7*$J$3*$J$5*$T64</f>
        <v>#N/A</v>
      </c>
      <c r="BI64" s="70" t="e">
        <f aca="false">$BI$7*$J$2*$J$5*$S64</f>
        <v>#N/A</v>
      </c>
      <c r="BJ64" s="70" t="e">
        <f aca="false">$BI$7*$J$3*$J$5*$T64</f>
        <v>#N/A</v>
      </c>
      <c r="BK64" s="70" t="e">
        <f aca="false">$BK$7*$J$2*$J$5*$S64</f>
        <v>#N/A</v>
      </c>
      <c r="BL64" s="70" t="e">
        <f aca="false">$BK$7*$J$3*$J$5*$T64</f>
        <v>#N/A</v>
      </c>
      <c r="BM64" s="70" t="e">
        <f aca="false">$BM$7*$J$2*$J$5*$S64</f>
        <v>#N/A</v>
      </c>
      <c r="BN64" s="70" t="e">
        <f aca="false">$BM$7*$J$3*$J$5*$T64</f>
        <v>#N/A</v>
      </c>
      <c r="BO64" s="70" t="e">
        <f aca="false">$BO$7*$J$2*$J$5*$S64</f>
        <v>#N/A</v>
      </c>
      <c r="BP64" s="70" t="e">
        <f aca="false">$BO$7*$J$3*$J$5*$T64</f>
        <v>#N/A</v>
      </c>
      <c r="BQ64" s="70" t="e">
        <f aca="false">$BQ$7*$J$2*$J$5*$S64</f>
        <v>#N/A</v>
      </c>
      <c r="BR64" s="70" t="e">
        <f aca="false">$BQ$7*$J$3*$J$5*$T64</f>
        <v>#N/A</v>
      </c>
      <c r="BS64" s="70" t="e">
        <f aca="false">$BS$7*$J$2*$J$5*$S64</f>
        <v>#N/A</v>
      </c>
      <c r="BT64" s="70" t="e">
        <f aca="false">$BS$7*$J$3*$J$5*$T64</f>
        <v>#N/A</v>
      </c>
      <c r="BU64" s="70" t="e">
        <f aca="false">$BU$7*$J$2*$J$5*$S64</f>
        <v>#N/A</v>
      </c>
      <c r="BV64" s="70" t="e">
        <f aca="false">$BU$7*$J$3*$J$5*$T64</f>
        <v>#N/A</v>
      </c>
      <c r="BW64" s="382" t="e">
        <f aca="false">SUM(AY64:BF64,BI64:BL64)</f>
        <v>#N/A</v>
      </c>
      <c r="BX64" s="383" t="e">
        <f aca="false">SUM(AY64:BF64,BI64:BL64,BS64:BV64)</f>
        <v>#N/A</v>
      </c>
      <c r="BY64" s="25" t="e">
        <f aca="false">SUM(AY64:BV64)</f>
        <v>#N/A</v>
      </c>
      <c r="BZ64" s="70" t="e">
        <f aca="false">$BZ$7*$J$2*$J$5*$N64</f>
        <v>#N/A</v>
      </c>
      <c r="CA64" s="70" t="e">
        <f aca="false">$BZ$7*$J$3*$J$5*$O64</f>
        <v>#N/A</v>
      </c>
      <c r="CB64" s="70" t="e">
        <f aca="false">$CB$7*$J$2*$J$5*$N64</f>
        <v>#N/A</v>
      </c>
      <c r="CC64" s="70" t="e">
        <f aca="false">$CB$7*$J$3*$J$5*$O64</f>
        <v>#N/A</v>
      </c>
      <c r="CD64" s="70" t="e">
        <f aca="false">$CD$7*$J$2*$J$5*$N64</f>
        <v>#N/A</v>
      </c>
      <c r="CE64" s="70" t="e">
        <f aca="false">$CD$7*$J$3*$J$5*$O64</f>
        <v>#N/A</v>
      </c>
      <c r="CF64" s="131" t="e">
        <f aca="false">SUM(BZ64:CA64)</f>
        <v>#N/A</v>
      </c>
      <c r="CG64" s="383" t="e">
        <f aca="false">SUM(BZ64:CC64)</f>
        <v>#N/A</v>
      </c>
      <c r="CH64" s="131" t="e">
        <f aca="false">SUM(BZ64:CE64)</f>
        <v>#N/A</v>
      </c>
      <c r="CI64" s="70" t="e">
        <f aca="false">$CI$7*$J$2*$J$5*$AB64</f>
        <v>#N/A</v>
      </c>
      <c r="CJ64" s="70" t="e">
        <f aca="false">$CI$7*$J$3*$J$5*$AC64</f>
        <v>#N/A</v>
      </c>
      <c r="CK64" s="70" t="e">
        <f aca="false">$CK$7*$J$2*$J$5*$AB64</f>
        <v>#N/A</v>
      </c>
      <c r="CL64" s="70" t="e">
        <f aca="false">$CK$7*$J$3*$J$5*$AC64</f>
        <v>#N/A</v>
      </c>
      <c r="CM64" s="70" t="e">
        <f aca="false">$CM$7*$J$2*$J$5*$AB64</f>
        <v>#N/A</v>
      </c>
      <c r="CN64" s="70" t="e">
        <f aca="false">$CM$7*$J$3*$J$5*$AC64</f>
        <v>#N/A</v>
      </c>
      <c r="CO64" s="70" t="e">
        <f aca="false">$CO$7*$J$2*$J$5*$AB64</f>
        <v>#N/A</v>
      </c>
      <c r="CP64" s="70" t="e">
        <f aca="false">$CO$7*$J$3*$J$5*$AC64</f>
        <v>#N/A</v>
      </c>
      <c r="CQ64" s="70" t="e">
        <f aca="false">$CQ$7*$J$2*$J$5*$AB64</f>
        <v>#N/A</v>
      </c>
      <c r="CR64" s="70" t="e">
        <f aca="false">$CQ$7*$J$3*$J$5*$AC64</f>
        <v>#N/A</v>
      </c>
      <c r="CS64" s="70" t="e">
        <f aca="false">$CS$7*$J$2*$J$5*$AB64</f>
        <v>#N/A</v>
      </c>
      <c r="CT64" s="70" t="e">
        <f aca="false">$CS$7*$J$3*$J$5*$AC64</f>
        <v>#N/A</v>
      </c>
      <c r="CU64" s="70" t="e">
        <f aca="false">$CU$7*$J$2*$J$5*$AB64</f>
        <v>#N/A</v>
      </c>
      <c r="CV64" s="70" t="e">
        <f aca="false">$CU$7*$J$3*$J$5*$AC64</f>
        <v>#N/A</v>
      </c>
      <c r="CW64" s="70" t="e">
        <f aca="false">$CW$7*$J$2*$J$5*$AB64</f>
        <v>#N/A</v>
      </c>
      <c r="CX64" s="70" t="e">
        <f aca="false">$CW$7*$J$3*$J$5*$AC64</f>
        <v>#N/A</v>
      </c>
      <c r="CY64" s="70" t="e">
        <f aca="false">$CY$7*$J$2*$J$5*$AB64</f>
        <v>#N/A</v>
      </c>
      <c r="CZ64" s="70" t="e">
        <f aca="false">$CY$7*$J$3*$J$5*$AC64</f>
        <v>#N/A</v>
      </c>
      <c r="DA64" s="70" t="e">
        <f aca="false">$DA$7*$J$2*$J$5*$AB64</f>
        <v>#N/A</v>
      </c>
      <c r="DB64" s="70" t="e">
        <f aca="false">$DA$7*$J$3*$J$5*$AC64</f>
        <v>#N/A</v>
      </c>
      <c r="DC64" s="70"/>
      <c r="DD64" s="70"/>
      <c r="DE64" s="70" t="e">
        <f aca="false">$DF$7*$J$2*$J$5*$AB64</f>
        <v>#N/A</v>
      </c>
      <c r="DF64" s="70" t="e">
        <f aca="false">$DF$7*$J$3*$J$5*$AC64</f>
        <v>#N/A</v>
      </c>
      <c r="DG64" s="70" t="e">
        <f aca="false">$DG$7*$J$2*$J$5*$AB64</f>
        <v>#N/A</v>
      </c>
      <c r="DH64" s="70" t="e">
        <f aca="false">$DG$7*$J$3*$J$5*$AC64</f>
        <v>#N/A</v>
      </c>
      <c r="DI64" s="70" t="e">
        <f aca="false">$DI$7*$J$2*$J$5*$AB64</f>
        <v>#N/A</v>
      </c>
      <c r="DJ64" s="70" t="e">
        <f aca="false">$DI$7*$J$3*$J$5*$AC64</f>
        <v>#N/A</v>
      </c>
      <c r="DK64" s="70" t="e">
        <f aca="false">$DK$7*$J$2*$J$5*$AB64</f>
        <v>#N/A</v>
      </c>
      <c r="DL64" s="70" t="e">
        <f aca="false">$DK$7*$J$3*$J$5*$AC64</f>
        <v>#N/A</v>
      </c>
      <c r="DM64" s="70" t="e">
        <f aca="false">$DM$7*$J$2*$J$5*$AB64</f>
        <v>#N/A</v>
      </c>
      <c r="DN64" s="70" t="e">
        <f aca="false">$DM$7*$J$3*$J$5*$AC64</f>
        <v>#N/A</v>
      </c>
      <c r="DO64" s="70" t="e">
        <f aca="false">$DO$7*$J$2*$J$5*$AB64</f>
        <v>#N/A</v>
      </c>
      <c r="DP64" s="70" t="e">
        <f aca="false">$DO$7*$J$3*$J$5*$AC64</f>
        <v>#N/A</v>
      </c>
      <c r="DQ64" s="70" t="e">
        <f aca="false">$DQ$7*$J$2*$J$5*$AB64</f>
        <v>#N/A</v>
      </c>
      <c r="DR64" s="70" t="e">
        <f aca="false">$DQ$7*$J$3*$J$5*$AC64</f>
        <v>#N/A</v>
      </c>
      <c r="DS64" s="131" t="e">
        <f aca="false">SUM(CI64:CR64,CW64:CX64,DG64:DH64)</f>
        <v>#N/A</v>
      </c>
      <c r="DT64" s="25" t="e">
        <f aca="false">SUM(CI64:CZ64,DC64:DL64)</f>
        <v>#N/A</v>
      </c>
      <c r="DU64" s="131" t="e">
        <f aca="false">SUM(CI64:DR64)</f>
        <v>#N/A</v>
      </c>
      <c r="DZ64" s="70" t="e">
        <f aca="false">$DZ$7*$J$2*$J$5*$AB64</f>
        <v>#N/A</v>
      </c>
      <c r="EA64" s="70" t="e">
        <f aca="false">$DZ$7*$J$3*$J$5*$AC64</f>
        <v>#N/A</v>
      </c>
      <c r="EB64" s="70" t="e">
        <f aca="false">$EB$7*$J$2*$J$5*$AB64</f>
        <v>#N/A</v>
      </c>
      <c r="EC64" s="70" t="e">
        <f aca="false">$EB$7*$J$3*$J$5*$AC64</f>
        <v>#N/A</v>
      </c>
      <c r="ED64" s="70" t="e">
        <f aca="false">$ED$7*$J$2*$J$5*$AB64</f>
        <v>#N/A</v>
      </c>
      <c r="EE64" s="70" t="e">
        <f aca="false">$ED$7*$J$3*$J$5*$AC64</f>
        <v>#N/A</v>
      </c>
      <c r="EF64" s="70" t="e">
        <f aca="false">$EF$7*$J$2*$J$5*$AB64</f>
        <v>#N/A</v>
      </c>
      <c r="EG64" s="70" t="e">
        <f aca="false">$EF$7*$J$3*$J$5*$AC64</f>
        <v>#N/A</v>
      </c>
      <c r="EH64" s="70" t="e">
        <f aca="false">$EH$7*$J$2*$J$5*$AB64</f>
        <v>#N/A</v>
      </c>
      <c r="EI64" s="70" t="e">
        <f aca="false">$EH$7*$J$3*$J$5*$AC64</f>
        <v>#N/A</v>
      </c>
      <c r="EJ64" s="70" t="e">
        <f aca="false">$EJ$7*$J$2*$J$5*$AB64</f>
        <v>#N/A</v>
      </c>
      <c r="EK64" s="70" t="e">
        <f aca="false">$EJ$7*$J$3*$J$5*$AC64</f>
        <v>#N/A</v>
      </c>
      <c r="EL64" s="70" t="e">
        <f aca="false">$EL$7*$J$2*$J$5*$AB64</f>
        <v>#N/A</v>
      </c>
      <c r="EM64" s="70" t="e">
        <f aca="false">$EL$7*$J$3*$J$5*$AC64</f>
        <v>#N/A</v>
      </c>
      <c r="EN64" s="131" t="e">
        <f aca="false">SUM(EB64:EC64)</f>
        <v>#N/A</v>
      </c>
      <c r="EO64" s="25" t="e">
        <f aca="false">SUM(EB64:EE64,EJ64:EM64)</f>
        <v>#N/A</v>
      </c>
      <c r="EP64" s="25" t="e">
        <f aca="false">SUM(DZ64:EM64)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3" t="e">
        <f aca="false">(1+($A65/2))^(-2*($D65-$A$1)/365.25)</f>
        <v>#N/A</v>
      </c>
      <c r="C65" s="83" t="n">
        <f aca="false">D66-D65</f>
        <v>31</v>
      </c>
      <c r="D65" s="374" t="n">
        <v>38626</v>
      </c>
      <c r="E65" s="375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76" t="e">
        <f aca="false">VLOOKUP($D65,Curves!$A$2:$H$1700,8)*$B65</f>
        <v>#N/A</v>
      </c>
      <c r="K65" s="51" t="e">
        <f aca="false">($E65+$I65)*$J$5+$J$4</f>
        <v>#N/A</v>
      </c>
      <c r="L65" s="377" t="e">
        <f aca="false">VLOOKUP($D65,Curves!$N$2:$T$2600,2)*$B65</f>
        <v>#N/A</v>
      </c>
      <c r="M65" s="241" t="e">
        <f aca="false">VLOOKUP($D65,Curves!$N$2:$T$2600,3)*$B65</f>
        <v>#N/A</v>
      </c>
      <c r="N65" s="378" t="e">
        <f aca="false">IF($K65&lt;$L65,1,0)</f>
        <v>#N/A</v>
      </c>
      <c r="O65" s="379" t="e">
        <f aca="false">IF($K65&lt;$M65,1,0)</f>
        <v>#N/A</v>
      </c>
      <c r="P65" s="375" t="e">
        <f aca="false">($E65+J65)*$J$5+$J$4</f>
        <v>#N/A</v>
      </c>
      <c r="Q65" s="377" t="e">
        <f aca="false">VLOOKUP($D65,Curves!$N$2:$T$2600,4)*$B65</f>
        <v>#N/A</v>
      </c>
      <c r="R65" s="241" t="e">
        <f aca="false">VLOOKUP($D65,Curves!$N$2:$T$2600,5)*$B65</f>
        <v>#N/A</v>
      </c>
      <c r="S65" s="378" t="e">
        <f aca="false">IF($P65&lt;$Q65,1,0)</f>
        <v>#N/A</v>
      </c>
      <c r="T65" s="379" t="e">
        <f aca="false">IF($P65&lt;$R65,1,0)</f>
        <v>#N/A</v>
      </c>
      <c r="U65" s="380" t="e">
        <f aca="false">($E65+G65)*$J$5+$J$4</f>
        <v>#N/A</v>
      </c>
      <c r="V65" s="380" t="e">
        <f aca="false">($E65+H65)*$J$5+$J$4</f>
        <v>#N/A</v>
      </c>
      <c r="W65" s="380" t="e">
        <f aca="false">($E65+I65)*$J$5+$J$4</f>
        <v>#N/A</v>
      </c>
      <c r="X65" s="269" t="e">
        <f aca="false">VLOOKUP($D65,[5]CurveFetch!$D$8:$S$13000,16,0)*$B65</f>
        <v>#N/A</v>
      </c>
      <c r="Y65" s="241" t="e">
        <f aca="false">VLOOKUP($D65,Curves!$N$2:$T$2600,7)*$B65</f>
        <v>#N/A</v>
      </c>
      <c r="Z65" s="381" t="e">
        <f aca="false">IF($U65&lt;$X65,1,0)</f>
        <v>#N/A</v>
      </c>
      <c r="AA65" s="378" t="e">
        <f aca="false">IF($U65&lt;$Y65,1,0)</f>
        <v>#N/A</v>
      </c>
      <c r="AB65" s="378" t="e">
        <f aca="false">IF($V65&lt;$X65,1,0)</f>
        <v>#N/A</v>
      </c>
      <c r="AC65" s="378" t="e">
        <f aca="false">IF($V65&lt;$X65,1,0)</f>
        <v>#N/A</v>
      </c>
      <c r="AD65" s="378" t="e">
        <f aca="false">IF($W65&lt;$X65,1,0)</f>
        <v>#N/A</v>
      </c>
      <c r="AE65" s="379" t="e">
        <f aca="false">IF($W65&lt;$Y65,1,0)</f>
        <v>#N/A</v>
      </c>
      <c r="AF65" s="70" t="e">
        <f aca="false">$AF$7*$J$2*$J$5*$N65</f>
        <v>#N/A</v>
      </c>
      <c r="AG65" s="70" t="e">
        <f aca="false">$AF$7*$J$2*$J$5*$O65</f>
        <v>#N/A</v>
      </c>
      <c r="AH65" s="70" t="e">
        <f aca="false">$AH$7*$J$2*$J$5*$N65</f>
        <v>#N/A</v>
      </c>
      <c r="AI65" s="70" t="e">
        <f aca="false">$AH$7*$J$2*$J$5*$O65</f>
        <v>#N/A</v>
      </c>
      <c r="AJ65" s="70" t="e">
        <f aca="false">$AJ$7*$J$2*$J$5*$N65</f>
        <v>#N/A</v>
      </c>
      <c r="AK65" s="70" t="e">
        <f aca="false">$AJ$7*$J$2*$J$5*$O65</f>
        <v>#N/A</v>
      </c>
      <c r="AL65" s="70" t="e">
        <f aca="false">$AL$7*$J$2*$J$5*$N65</f>
        <v>#N/A</v>
      </c>
      <c r="AM65" s="70" t="e">
        <f aca="false">$AL$7*$J$3*$J$5*$O65</f>
        <v>#N/A</v>
      </c>
      <c r="AN65" s="70" t="e">
        <f aca="false">$AN$7*$J$2*$J$5*$N65</f>
        <v>#N/A</v>
      </c>
      <c r="AO65" s="70" t="e">
        <f aca="false">$AN$7*$J$3*$J$5*$O65</f>
        <v>#N/A</v>
      </c>
      <c r="AP65" s="70" t="e">
        <f aca="false">$AP$7*$J$2*$J$5*$N65</f>
        <v>#N/A</v>
      </c>
      <c r="AQ65" s="70" t="e">
        <f aca="false">$AN$7*$J$3*$J$5*$O65</f>
        <v>#N/A</v>
      </c>
      <c r="AR65" s="70" t="e">
        <f aca="false">$AR$7*$J$2*$J$5*$N65</f>
        <v>#N/A</v>
      </c>
      <c r="AS65" s="70" t="e">
        <f aca="false">$AR$7*$J$3*$J$5*$O65</f>
        <v>#N/A</v>
      </c>
      <c r="AT65" s="70" t="e">
        <f aca="false">$AT$7*$J$2*$J$5*$N65</f>
        <v>#N/A</v>
      </c>
      <c r="AU65" s="70" t="e">
        <f aca="false">$AT$7*$J$3*$J$5*$O65</f>
        <v>#N/A</v>
      </c>
      <c r="AV65" s="131" t="e">
        <f aca="false">SUM(AF65:AG65,AL65:AM65,AP65:AQ65)</f>
        <v>#N/A</v>
      </c>
      <c r="AW65" s="158" t="e">
        <f aca="false">SUM(AF65:AM65,AP65:AU65)</f>
        <v>#N/A</v>
      </c>
      <c r="AX65" s="131" t="e">
        <f aca="false">SUM(AF65:AU65)</f>
        <v>#N/A</v>
      </c>
      <c r="AY65" s="70" t="e">
        <f aca="false">$AY$7*$J$2*$J$5*$S65</f>
        <v>#N/A</v>
      </c>
      <c r="AZ65" s="70" t="e">
        <f aca="false">$AY$7*$J$3*$J$5*$T65</f>
        <v>#N/A</v>
      </c>
      <c r="BA65" s="70" t="e">
        <f aca="false">$BA$7*$J$2*$J$5*$S65</f>
        <v>#N/A</v>
      </c>
      <c r="BB65" s="70" t="e">
        <f aca="false">$BA$7*$J$3*$J$5*$T65</f>
        <v>#N/A</v>
      </c>
      <c r="BC65" s="70" t="e">
        <f aca="false">$BC$7*$J$2*$J$5*$S65</f>
        <v>#N/A</v>
      </c>
      <c r="BD65" s="70" t="e">
        <f aca="false">$BC$7*$J$3*$J$5*$T65</f>
        <v>#N/A</v>
      </c>
      <c r="BE65" s="70" t="e">
        <f aca="false">$BE$7*$J$2*$J$5*$S65</f>
        <v>#N/A</v>
      </c>
      <c r="BF65" s="70" t="e">
        <f aca="false">$BE$7*$J$3*$J$5*$T65</f>
        <v>#N/A</v>
      </c>
      <c r="BG65" s="70" t="e">
        <f aca="false">$BG$7*$J$2*$J$5*$S65</f>
        <v>#N/A</v>
      </c>
      <c r="BH65" s="70" t="e">
        <f aca="false">$BG$7*$J$3*$J$5*$T65</f>
        <v>#N/A</v>
      </c>
      <c r="BI65" s="70" t="e">
        <f aca="false">$BI$7*$J$2*$J$5*$S65</f>
        <v>#N/A</v>
      </c>
      <c r="BJ65" s="70" t="e">
        <f aca="false">$BI$7*$J$3*$J$5*$T65</f>
        <v>#N/A</v>
      </c>
      <c r="BK65" s="70" t="e">
        <f aca="false">$BK$7*$J$2*$J$5*$S65</f>
        <v>#N/A</v>
      </c>
      <c r="BL65" s="70" t="e">
        <f aca="false">$BK$7*$J$3*$J$5*$T65</f>
        <v>#N/A</v>
      </c>
      <c r="BM65" s="70" t="e">
        <f aca="false">$BM$7*$J$2*$J$5*$S65</f>
        <v>#N/A</v>
      </c>
      <c r="BN65" s="70" t="e">
        <f aca="false">$BM$7*$J$3*$J$5*$T65</f>
        <v>#N/A</v>
      </c>
      <c r="BO65" s="70" t="e">
        <f aca="false">$BO$7*$J$2*$J$5*$S65</f>
        <v>#N/A</v>
      </c>
      <c r="BP65" s="70" t="e">
        <f aca="false">$BO$7*$J$3*$J$5*$T65</f>
        <v>#N/A</v>
      </c>
      <c r="BQ65" s="70" t="e">
        <f aca="false">$BQ$7*$J$2*$J$5*$S65</f>
        <v>#N/A</v>
      </c>
      <c r="BR65" s="70" t="e">
        <f aca="false">$BQ$7*$J$3*$J$5*$T65</f>
        <v>#N/A</v>
      </c>
      <c r="BS65" s="70" t="e">
        <f aca="false">$BS$7*$J$2*$J$5*$S65</f>
        <v>#N/A</v>
      </c>
      <c r="BT65" s="70" t="e">
        <f aca="false">$BS$7*$J$3*$J$5*$T65</f>
        <v>#N/A</v>
      </c>
      <c r="BU65" s="70" t="e">
        <f aca="false">$BU$7*$J$2*$J$5*$S65</f>
        <v>#N/A</v>
      </c>
      <c r="BV65" s="70" t="e">
        <f aca="false">$BU$7*$J$3*$J$5*$T65</f>
        <v>#N/A</v>
      </c>
      <c r="BW65" s="382" t="e">
        <f aca="false">SUM(AY65:BF65,BI65:BL65)</f>
        <v>#N/A</v>
      </c>
      <c r="BX65" s="383" t="e">
        <f aca="false">SUM(AY65:BF65,BI65:BL65,BS65:BV65)</f>
        <v>#N/A</v>
      </c>
      <c r="BY65" s="25" t="e">
        <f aca="false">SUM(AY65:BV65)</f>
        <v>#N/A</v>
      </c>
      <c r="BZ65" s="70" t="e">
        <f aca="false">$BZ$7*$J$2*$J$5*$N65</f>
        <v>#N/A</v>
      </c>
      <c r="CA65" s="70" t="e">
        <f aca="false">$BZ$7*$J$3*$J$5*$O65</f>
        <v>#N/A</v>
      </c>
      <c r="CB65" s="70" t="e">
        <f aca="false">$CB$7*$J$2*$J$5*$N65</f>
        <v>#N/A</v>
      </c>
      <c r="CC65" s="70" t="e">
        <f aca="false">$CB$7*$J$3*$J$5*$O65</f>
        <v>#N/A</v>
      </c>
      <c r="CD65" s="70" t="e">
        <f aca="false">$CD$7*$J$2*$J$5*$N65</f>
        <v>#N/A</v>
      </c>
      <c r="CE65" s="70" t="e">
        <f aca="false">$CD$7*$J$3*$J$5*$O65</f>
        <v>#N/A</v>
      </c>
      <c r="CF65" s="131" t="e">
        <f aca="false">SUM(BZ65:CA65)</f>
        <v>#N/A</v>
      </c>
      <c r="CG65" s="383" t="e">
        <f aca="false">SUM(BZ65:CC65)</f>
        <v>#N/A</v>
      </c>
      <c r="CH65" s="131" t="e">
        <f aca="false">SUM(BZ65:CE65)</f>
        <v>#N/A</v>
      </c>
      <c r="CI65" s="70" t="e">
        <f aca="false">$CI$7*$J$2*$J$5*$AB65</f>
        <v>#N/A</v>
      </c>
      <c r="CJ65" s="70" t="e">
        <f aca="false">$CI$7*$J$3*$J$5*$AC65</f>
        <v>#N/A</v>
      </c>
      <c r="CK65" s="70" t="e">
        <f aca="false">$CK$7*$J$2*$J$5*$AB65</f>
        <v>#N/A</v>
      </c>
      <c r="CL65" s="70" t="e">
        <f aca="false">$CK$7*$J$3*$J$5*$AC65</f>
        <v>#N/A</v>
      </c>
      <c r="CM65" s="70" t="e">
        <f aca="false">$CM$7*$J$2*$J$5*$AB65</f>
        <v>#N/A</v>
      </c>
      <c r="CN65" s="70" t="e">
        <f aca="false">$CM$7*$J$3*$J$5*$AC65</f>
        <v>#N/A</v>
      </c>
      <c r="CO65" s="70" t="e">
        <f aca="false">$CO$7*$J$2*$J$5*$AB65</f>
        <v>#N/A</v>
      </c>
      <c r="CP65" s="70" t="e">
        <f aca="false">$CO$7*$J$3*$J$5*$AC65</f>
        <v>#N/A</v>
      </c>
      <c r="CQ65" s="70" t="e">
        <f aca="false">$CQ$7*$J$2*$J$5*$AB65</f>
        <v>#N/A</v>
      </c>
      <c r="CR65" s="70" t="e">
        <f aca="false">$CQ$7*$J$3*$J$5*$AC65</f>
        <v>#N/A</v>
      </c>
      <c r="CS65" s="70" t="e">
        <f aca="false">$CS$7*$J$2*$J$5*$AB65</f>
        <v>#N/A</v>
      </c>
      <c r="CT65" s="70" t="e">
        <f aca="false">$CS$7*$J$3*$J$5*$AC65</f>
        <v>#N/A</v>
      </c>
      <c r="CU65" s="70" t="e">
        <f aca="false">$CU$7*$J$2*$J$5*$AB65</f>
        <v>#N/A</v>
      </c>
      <c r="CV65" s="70" t="e">
        <f aca="false">$CU$7*$J$3*$J$5*$AC65</f>
        <v>#N/A</v>
      </c>
      <c r="CW65" s="70" t="e">
        <f aca="false">$CW$7*$J$2*$J$5*$AB65</f>
        <v>#N/A</v>
      </c>
      <c r="CX65" s="70" t="e">
        <f aca="false">$CW$7*$J$3*$J$5*$AC65</f>
        <v>#N/A</v>
      </c>
      <c r="CY65" s="70" t="e">
        <f aca="false">$CY$7*$J$2*$J$5*$AB65</f>
        <v>#N/A</v>
      </c>
      <c r="CZ65" s="70" t="e">
        <f aca="false">$CY$7*$J$3*$J$5*$AC65</f>
        <v>#N/A</v>
      </c>
      <c r="DA65" s="70" t="e">
        <f aca="false">$DA$7*$J$2*$J$5*$AB65</f>
        <v>#N/A</v>
      </c>
      <c r="DB65" s="70" t="e">
        <f aca="false">$DA$7*$J$3*$J$5*$AC65</f>
        <v>#N/A</v>
      </c>
      <c r="DC65" s="70"/>
      <c r="DD65" s="70"/>
      <c r="DE65" s="70" t="e">
        <f aca="false">$DF$7*$J$2*$J$5*$AB65</f>
        <v>#N/A</v>
      </c>
      <c r="DF65" s="70" t="e">
        <f aca="false">$DF$7*$J$3*$J$5*$AC65</f>
        <v>#N/A</v>
      </c>
      <c r="DG65" s="70" t="e">
        <f aca="false">$DG$7*$J$2*$J$5*$AB65</f>
        <v>#N/A</v>
      </c>
      <c r="DH65" s="70" t="e">
        <f aca="false">$DG$7*$J$3*$J$5*$AC65</f>
        <v>#N/A</v>
      </c>
      <c r="DI65" s="70" t="e">
        <f aca="false">$DI$7*$J$2*$J$5*$AB65</f>
        <v>#N/A</v>
      </c>
      <c r="DJ65" s="70" t="e">
        <f aca="false">$DI$7*$J$3*$J$5*$AC65</f>
        <v>#N/A</v>
      </c>
      <c r="DK65" s="70" t="e">
        <f aca="false">$DK$7*$J$2*$J$5*$AB65</f>
        <v>#N/A</v>
      </c>
      <c r="DL65" s="70" t="e">
        <f aca="false">$DK$7*$J$3*$J$5*$AC65</f>
        <v>#N/A</v>
      </c>
      <c r="DM65" s="70" t="e">
        <f aca="false">$DM$7*$J$2*$J$5*$AB65</f>
        <v>#N/A</v>
      </c>
      <c r="DN65" s="70" t="e">
        <f aca="false">$DM$7*$J$3*$J$5*$AC65</f>
        <v>#N/A</v>
      </c>
      <c r="DO65" s="70" t="e">
        <f aca="false">$DO$7*$J$2*$J$5*$AB65</f>
        <v>#N/A</v>
      </c>
      <c r="DP65" s="70" t="e">
        <f aca="false">$DO$7*$J$3*$J$5*$AC65</f>
        <v>#N/A</v>
      </c>
      <c r="DQ65" s="70" t="e">
        <f aca="false">$DQ$7*$J$2*$J$5*$AB65</f>
        <v>#N/A</v>
      </c>
      <c r="DR65" s="70" t="e">
        <f aca="false">$DQ$7*$J$3*$J$5*$AC65</f>
        <v>#N/A</v>
      </c>
      <c r="DS65" s="131" t="e">
        <f aca="false">SUM(CI65:CR65,CW65:CX65,DG65:DH65)</f>
        <v>#N/A</v>
      </c>
      <c r="DT65" s="25" t="e">
        <f aca="false">SUM(CI65:CZ65,DC65:DL65)</f>
        <v>#N/A</v>
      </c>
      <c r="DU65" s="131" t="e">
        <f aca="false">SUM(CI65:DR65)</f>
        <v>#N/A</v>
      </c>
      <c r="DZ65" s="70" t="e">
        <f aca="false">$DZ$7*$J$2*$J$5*$AB65</f>
        <v>#N/A</v>
      </c>
      <c r="EA65" s="70" t="e">
        <f aca="false">$DZ$7*$J$3*$J$5*$AC65</f>
        <v>#N/A</v>
      </c>
      <c r="EB65" s="70" t="e">
        <f aca="false">$EB$7*$J$2*$J$5*$AB65</f>
        <v>#N/A</v>
      </c>
      <c r="EC65" s="70" t="e">
        <f aca="false">$EB$7*$J$3*$J$5*$AC65</f>
        <v>#N/A</v>
      </c>
      <c r="ED65" s="70" t="e">
        <f aca="false">$ED$7*$J$2*$J$5*$AB65</f>
        <v>#N/A</v>
      </c>
      <c r="EE65" s="70" t="e">
        <f aca="false">$ED$7*$J$3*$J$5*$AC65</f>
        <v>#N/A</v>
      </c>
      <c r="EF65" s="70" t="e">
        <f aca="false">$EF$7*$J$2*$J$5*$AB65</f>
        <v>#N/A</v>
      </c>
      <c r="EG65" s="70" t="e">
        <f aca="false">$EF$7*$J$3*$J$5*$AC65</f>
        <v>#N/A</v>
      </c>
      <c r="EH65" s="70" t="e">
        <f aca="false">$EH$7*$J$2*$J$5*$AB65</f>
        <v>#N/A</v>
      </c>
      <c r="EI65" s="70" t="e">
        <f aca="false">$EH$7*$J$3*$J$5*$AC65</f>
        <v>#N/A</v>
      </c>
      <c r="EJ65" s="70" t="e">
        <f aca="false">$EJ$7*$J$2*$J$5*$AB65</f>
        <v>#N/A</v>
      </c>
      <c r="EK65" s="70" t="e">
        <f aca="false">$EJ$7*$J$3*$J$5*$AC65</f>
        <v>#N/A</v>
      </c>
      <c r="EL65" s="70" t="e">
        <f aca="false">$EL$7*$J$2*$J$5*$AB65</f>
        <v>#N/A</v>
      </c>
      <c r="EM65" s="70" t="e">
        <f aca="false">$EL$7*$J$3*$J$5*$AC65</f>
        <v>#N/A</v>
      </c>
      <c r="EN65" s="131" t="e">
        <f aca="false">SUM(EB65:EC65)</f>
        <v>#N/A</v>
      </c>
      <c r="EO65" s="25" t="e">
        <f aca="false">SUM(EB65:EE65,EJ65:EM65)</f>
        <v>#N/A</v>
      </c>
      <c r="EP65" s="25" t="e">
        <f aca="false">SUM(DZ65:EM65)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3" t="e">
        <f aca="false">(1+($A66/2))^(-2*($D66-$A$1)/365.25)</f>
        <v>#N/A</v>
      </c>
      <c r="C66" s="83" t="n">
        <f aca="false">D67-D66</f>
        <v>30</v>
      </c>
      <c r="D66" s="374" t="n">
        <v>38657</v>
      </c>
      <c r="E66" s="375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76" t="e">
        <f aca="false">VLOOKUP($D66,Curves!$A$2:$H$1700,8)*$B66</f>
        <v>#N/A</v>
      </c>
      <c r="K66" s="51" t="e">
        <f aca="false">($E66+$I66)*$J$5+$J$4</f>
        <v>#N/A</v>
      </c>
      <c r="L66" s="377" t="e">
        <f aca="false">VLOOKUP($D66,Curves!$N$2:$T$2600,2)*$B66</f>
        <v>#N/A</v>
      </c>
      <c r="M66" s="241" t="e">
        <f aca="false">VLOOKUP($D66,Curves!$N$2:$T$2600,3)*$B66</f>
        <v>#N/A</v>
      </c>
      <c r="N66" s="378" t="e">
        <f aca="false">IF($K66&lt;$L66,1,0)</f>
        <v>#N/A</v>
      </c>
      <c r="O66" s="379" t="e">
        <f aca="false">IF($K66&lt;$M66,1,0)</f>
        <v>#N/A</v>
      </c>
      <c r="P66" s="375" t="e">
        <f aca="false">($E66+J66)*$J$5+$J$4</f>
        <v>#N/A</v>
      </c>
      <c r="Q66" s="377" t="e">
        <f aca="false">VLOOKUP($D66,Curves!$N$2:$T$2600,4)*$B66</f>
        <v>#N/A</v>
      </c>
      <c r="R66" s="241" t="e">
        <f aca="false">VLOOKUP($D66,Curves!$N$2:$T$2600,5)*$B66</f>
        <v>#N/A</v>
      </c>
      <c r="S66" s="378" t="e">
        <f aca="false">IF($P66&lt;$Q66,1,0)</f>
        <v>#N/A</v>
      </c>
      <c r="T66" s="379" t="e">
        <f aca="false">IF($P66&lt;$R66,1,0)</f>
        <v>#N/A</v>
      </c>
      <c r="U66" s="380" t="e">
        <f aca="false">($E66+G66)*$J$5+$J$4</f>
        <v>#N/A</v>
      </c>
      <c r="V66" s="380" t="e">
        <f aca="false">($E66+H66)*$J$5+$J$4</f>
        <v>#N/A</v>
      </c>
      <c r="W66" s="380" t="e">
        <f aca="false">($E66+I66)*$J$5+$J$4</f>
        <v>#N/A</v>
      </c>
      <c r="X66" s="269" t="e">
        <f aca="false">VLOOKUP($D66,[5]CurveFetch!$D$8:$S$13000,16,0)*$B66</f>
        <v>#N/A</v>
      </c>
      <c r="Y66" s="241" t="e">
        <f aca="false">VLOOKUP($D66,Curves!$N$2:$T$2600,7)*$B66</f>
        <v>#N/A</v>
      </c>
      <c r="Z66" s="381" t="e">
        <f aca="false">IF($U66&lt;$X66,1,0)</f>
        <v>#N/A</v>
      </c>
      <c r="AA66" s="378" t="e">
        <f aca="false">IF($U66&lt;$Y66,1,0)</f>
        <v>#N/A</v>
      </c>
      <c r="AB66" s="378" t="e">
        <f aca="false">IF($V66&lt;$X66,1,0)</f>
        <v>#N/A</v>
      </c>
      <c r="AC66" s="378" t="e">
        <f aca="false">IF($V66&lt;$X66,1,0)</f>
        <v>#N/A</v>
      </c>
      <c r="AD66" s="378" t="e">
        <f aca="false">IF($W66&lt;$X66,1,0)</f>
        <v>#N/A</v>
      </c>
      <c r="AE66" s="379" t="e">
        <f aca="false">IF($W66&lt;$Y66,1,0)</f>
        <v>#N/A</v>
      </c>
      <c r="AF66" s="70" t="e">
        <f aca="false">$AF$7*$J$2*$J$5*$N66</f>
        <v>#N/A</v>
      </c>
      <c r="AG66" s="70" t="e">
        <f aca="false">$AF$7*$J$2*$J$5*$O66</f>
        <v>#N/A</v>
      </c>
      <c r="AH66" s="70" t="e">
        <f aca="false">$AH$7*$J$2*$J$5*$N66</f>
        <v>#N/A</v>
      </c>
      <c r="AI66" s="70" t="e">
        <f aca="false">$AH$7*$J$2*$J$5*$O66</f>
        <v>#N/A</v>
      </c>
      <c r="AJ66" s="70" t="e">
        <f aca="false">$AJ$7*$J$2*$J$5*$N66</f>
        <v>#N/A</v>
      </c>
      <c r="AK66" s="70" t="e">
        <f aca="false">$AJ$7*$J$2*$J$5*$O66</f>
        <v>#N/A</v>
      </c>
      <c r="AL66" s="70" t="e">
        <f aca="false">$AL$7*$J$2*$J$5*$N66</f>
        <v>#N/A</v>
      </c>
      <c r="AM66" s="70" t="e">
        <f aca="false">$AL$7*$J$3*$J$5*$O66</f>
        <v>#N/A</v>
      </c>
      <c r="AN66" s="70" t="e">
        <f aca="false">$AN$7*$J$2*$J$5*$N66</f>
        <v>#N/A</v>
      </c>
      <c r="AO66" s="70" t="e">
        <f aca="false">$AN$7*$J$3*$J$5*$O66</f>
        <v>#N/A</v>
      </c>
      <c r="AP66" s="70" t="e">
        <f aca="false">$AP$7*$J$2*$J$5*$N66</f>
        <v>#N/A</v>
      </c>
      <c r="AQ66" s="70" t="e">
        <f aca="false">$AN$7*$J$3*$J$5*$O66</f>
        <v>#N/A</v>
      </c>
      <c r="AR66" s="70" t="e">
        <f aca="false">$AR$7*$J$2*$J$5*$N66</f>
        <v>#N/A</v>
      </c>
      <c r="AS66" s="70" t="e">
        <f aca="false">$AR$7*$J$3*$J$5*$O66</f>
        <v>#N/A</v>
      </c>
      <c r="AT66" s="70" t="e">
        <f aca="false">$AT$7*$J$2*$J$5*$N66</f>
        <v>#N/A</v>
      </c>
      <c r="AU66" s="70" t="e">
        <f aca="false">$AT$7*$J$3*$J$5*$O66</f>
        <v>#N/A</v>
      </c>
      <c r="AV66" s="131" t="e">
        <f aca="false">SUM(AF66:AG66,AL66:AM66,AP66:AQ66)</f>
        <v>#N/A</v>
      </c>
      <c r="AW66" s="158" t="e">
        <f aca="false">SUM(AF66:AM66,AP66:AU66)</f>
        <v>#N/A</v>
      </c>
      <c r="AX66" s="131" t="e">
        <f aca="false">SUM(AF66:AU66)</f>
        <v>#N/A</v>
      </c>
      <c r="AY66" s="70" t="e">
        <f aca="false">$AY$7*$J$2*$J$5*$S66</f>
        <v>#N/A</v>
      </c>
      <c r="AZ66" s="70" t="e">
        <f aca="false">$AY$7*$J$3*$J$5*$T66</f>
        <v>#N/A</v>
      </c>
      <c r="BA66" s="70" t="e">
        <f aca="false">$BA$7*$J$2*$J$5*$S66</f>
        <v>#N/A</v>
      </c>
      <c r="BB66" s="70" t="e">
        <f aca="false">$BA$7*$J$3*$J$5*$T66</f>
        <v>#N/A</v>
      </c>
      <c r="BC66" s="70" t="e">
        <f aca="false">$BC$7*$J$2*$J$5*$S66</f>
        <v>#N/A</v>
      </c>
      <c r="BD66" s="70" t="e">
        <f aca="false">$BC$7*$J$3*$J$5*$T66</f>
        <v>#N/A</v>
      </c>
      <c r="BE66" s="70" t="e">
        <f aca="false">$BE$7*$J$2*$J$5*$S66</f>
        <v>#N/A</v>
      </c>
      <c r="BF66" s="70" t="e">
        <f aca="false">$BE$7*$J$3*$J$5*$T66</f>
        <v>#N/A</v>
      </c>
      <c r="BG66" s="70" t="e">
        <f aca="false">$BG$7*$J$2*$J$5*$S66</f>
        <v>#N/A</v>
      </c>
      <c r="BH66" s="70" t="e">
        <f aca="false">$BG$7*$J$3*$J$5*$T66</f>
        <v>#N/A</v>
      </c>
      <c r="BI66" s="70" t="e">
        <f aca="false">$BI$7*$J$2*$J$5*$S66</f>
        <v>#N/A</v>
      </c>
      <c r="BJ66" s="70" t="e">
        <f aca="false">$BI$7*$J$3*$J$5*$T66</f>
        <v>#N/A</v>
      </c>
      <c r="BK66" s="70" t="e">
        <f aca="false">$BK$7*$J$2*$J$5*$S66</f>
        <v>#N/A</v>
      </c>
      <c r="BL66" s="70" t="e">
        <f aca="false">$BK$7*$J$3*$J$5*$T66</f>
        <v>#N/A</v>
      </c>
      <c r="BM66" s="70" t="e">
        <f aca="false">$BM$7*$J$2*$J$5*$S66</f>
        <v>#N/A</v>
      </c>
      <c r="BN66" s="70" t="e">
        <f aca="false">$BM$7*$J$3*$J$5*$T66</f>
        <v>#N/A</v>
      </c>
      <c r="BO66" s="70" t="e">
        <f aca="false">$BO$7*$J$2*$J$5*$S66</f>
        <v>#N/A</v>
      </c>
      <c r="BP66" s="70" t="e">
        <f aca="false">$BO$7*$J$3*$J$5*$T66</f>
        <v>#N/A</v>
      </c>
      <c r="BQ66" s="70" t="e">
        <f aca="false">$BQ$7*$J$2*$J$5*$S66</f>
        <v>#N/A</v>
      </c>
      <c r="BR66" s="70" t="e">
        <f aca="false">$BQ$7*$J$3*$J$5*$T66</f>
        <v>#N/A</v>
      </c>
      <c r="BS66" s="70" t="e">
        <f aca="false">$BS$7*$J$2*$J$5*$S66</f>
        <v>#N/A</v>
      </c>
      <c r="BT66" s="70" t="e">
        <f aca="false">$BS$7*$J$3*$J$5*$T66</f>
        <v>#N/A</v>
      </c>
      <c r="BU66" s="70" t="e">
        <f aca="false">$BU$7*$J$2*$J$5*$S66</f>
        <v>#N/A</v>
      </c>
      <c r="BV66" s="70" t="e">
        <f aca="false">$BU$7*$J$3*$J$5*$T66</f>
        <v>#N/A</v>
      </c>
      <c r="BW66" s="382" t="e">
        <f aca="false">SUM(AY66:BF66,BI66:BL66)</f>
        <v>#N/A</v>
      </c>
      <c r="BX66" s="383" t="e">
        <f aca="false">SUM(AY66:BF66,BI66:BL66,BS66:BV66)</f>
        <v>#N/A</v>
      </c>
      <c r="BY66" s="25" t="e">
        <f aca="false">SUM(AY66:BV66)</f>
        <v>#N/A</v>
      </c>
      <c r="BZ66" s="70" t="e">
        <f aca="false">$BZ$7*$J$2*$J$5*$N66</f>
        <v>#N/A</v>
      </c>
      <c r="CA66" s="70" t="e">
        <f aca="false">$BZ$7*$J$3*$J$5*$O66</f>
        <v>#N/A</v>
      </c>
      <c r="CB66" s="70" t="e">
        <f aca="false">$CB$7*$J$2*$J$5*$N66</f>
        <v>#N/A</v>
      </c>
      <c r="CC66" s="70" t="e">
        <f aca="false">$CB$7*$J$3*$J$5*$O66</f>
        <v>#N/A</v>
      </c>
      <c r="CD66" s="70" t="e">
        <f aca="false">$CD$7*$J$2*$J$5*$N66</f>
        <v>#N/A</v>
      </c>
      <c r="CE66" s="70" t="e">
        <f aca="false">$CD$7*$J$3*$J$5*$O66</f>
        <v>#N/A</v>
      </c>
      <c r="CF66" s="131" t="e">
        <f aca="false">SUM(BZ66:CA66)</f>
        <v>#N/A</v>
      </c>
      <c r="CG66" s="383" t="e">
        <f aca="false">SUM(BZ66:CC66)</f>
        <v>#N/A</v>
      </c>
      <c r="CH66" s="131" t="e">
        <f aca="false">SUM(BZ66:CE66)</f>
        <v>#N/A</v>
      </c>
      <c r="CI66" s="70" t="e">
        <f aca="false">$CI$7*$J$2*$J$5*$AB66</f>
        <v>#N/A</v>
      </c>
      <c r="CJ66" s="70" t="e">
        <f aca="false">$CI$7*$J$3*$J$5*$AC66</f>
        <v>#N/A</v>
      </c>
      <c r="CK66" s="70" t="e">
        <f aca="false">$CK$7*$J$2*$J$5*$AB66</f>
        <v>#N/A</v>
      </c>
      <c r="CL66" s="70" t="e">
        <f aca="false">$CK$7*$J$3*$J$5*$AC66</f>
        <v>#N/A</v>
      </c>
      <c r="CM66" s="70" t="e">
        <f aca="false">$CM$7*$J$2*$J$5*$AB66</f>
        <v>#N/A</v>
      </c>
      <c r="CN66" s="70" t="e">
        <f aca="false">$CM$7*$J$3*$J$5*$AC66</f>
        <v>#N/A</v>
      </c>
      <c r="CO66" s="70" t="e">
        <f aca="false">$CO$7*$J$2*$J$5*$AB66</f>
        <v>#N/A</v>
      </c>
      <c r="CP66" s="70" t="e">
        <f aca="false">$CO$7*$J$3*$J$5*$AC66</f>
        <v>#N/A</v>
      </c>
      <c r="CQ66" s="70" t="e">
        <f aca="false">$CQ$7*$J$2*$J$5*$AB66</f>
        <v>#N/A</v>
      </c>
      <c r="CR66" s="70" t="e">
        <f aca="false">$CQ$7*$J$3*$J$5*$AC66</f>
        <v>#N/A</v>
      </c>
      <c r="CS66" s="70" t="e">
        <f aca="false">$CS$7*$J$2*$J$5*$AB66</f>
        <v>#N/A</v>
      </c>
      <c r="CT66" s="70" t="e">
        <f aca="false">$CS$7*$J$3*$J$5*$AC66</f>
        <v>#N/A</v>
      </c>
      <c r="CU66" s="70" t="e">
        <f aca="false">$CU$7*$J$2*$J$5*$AB66</f>
        <v>#N/A</v>
      </c>
      <c r="CV66" s="70" t="e">
        <f aca="false">$CU$7*$J$3*$J$5*$AC66</f>
        <v>#N/A</v>
      </c>
      <c r="CW66" s="70" t="e">
        <f aca="false">$CW$7*$J$2*$J$5*$AB66</f>
        <v>#N/A</v>
      </c>
      <c r="CX66" s="70" t="e">
        <f aca="false">$CW$7*$J$3*$J$5*$AC66</f>
        <v>#N/A</v>
      </c>
      <c r="CY66" s="70" t="e">
        <f aca="false">$CY$7*$J$2*$J$5*$AB66</f>
        <v>#N/A</v>
      </c>
      <c r="CZ66" s="70" t="e">
        <f aca="false">$CY$7*$J$3*$J$5*$AC66</f>
        <v>#N/A</v>
      </c>
      <c r="DA66" s="70" t="e">
        <f aca="false">$DA$7*$J$2*$J$5*$AB66</f>
        <v>#N/A</v>
      </c>
      <c r="DB66" s="70" t="e">
        <f aca="false">$DA$7*$J$3*$J$5*$AC66</f>
        <v>#N/A</v>
      </c>
      <c r="DC66" s="70"/>
      <c r="DD66" s="70"/>
      <c r="DE66" s="70" t="e">
        <f aca="false">$DF$7*$J$2*$J$5*$AB66</f>
        <v>#N/A</v>
      </c>
      <c r="DF66" s="70" t="e">
        <f aca="false">$DF$7*$J$3*$J$5*$AC66</f>
        <v>#N/A</v>
      </c>
      <c r="DG66" s="70" t="e">
        <f aca="false">$DG$7*$J$2*$J$5*$AB66</f>
        <v>#N/A</v>
      </c>
      <c r="DH66" s="70" t="e">
        <f aca="false">$DG$7*$J$3*$J$5*$AC66</f>
        <v>#N/A</v>
      </c>
      <c r="DI66" s="70" t="e">
        <f aca="false">$DI$7*$J$2*$J$5*$AB66</f>
        <v>#N/A</v>
      </c>
      <c r="DJ66" s="70" t="e">
        <f aca="false">$DI$7*$J$3*$J$5*$AC66</f>
        <v>#N/A</v>
      </c>
      <c r="DK66" s="70" t="e">
        <f aca="false">$DK$7*$J$2*$J$5*$AB66</f>
        <v>#N/A</v>
      </c>
      <c r="DL66" s="70" t="e">
        <f aca="false">$DK$7*$J$3*$J$5*$AC66</f>
        <v>#N/A</v>
      </c>
      <c r="DM66" s="70" t="e">
        <f aca="false">$DM$7*$J$2*$J$5*$AB66</f>
        <v>#N/A</v>
      </c>
      <c r="DN66" s="70" t="e">
        <f aca="false">$DM$7*$J$3*$J$5*$AC66</f>
        <v>#N/A</v>
      </c>
      <c r="DO66" s="70" t="e">
        <f aca="false">$DO$7*$J$2*$J$5*$AB66</f>
        <v>#N/A</v>
      </c>
      <c r="DP66" s="70" t="e">
        <f aca="false">$DO$7*$J$3*$J$5*$AC66</f>
        <v>#N/A</v>
      </c>
      <c r="DQ66" s="70" t="e">
        <f aca="false">$DQ$7*$J$2*$J$5*$AB66</f>
        <v>#N/A</v>
      </c>
      <c r="DR66" s="70" t="e">
        <f aca="false">$DQ$7*$J$3*$J$5*$AC66</f>
        <v>#N/A</v>
      </c>
      <c r="DS66" s="131" t="e">
        <f aca="false">SUM(CI66:CR66,CW66:CX66,DG66:DH66)</f>
        <v>#N/A</v>
      </c>
      <c r="DT66" s="25" t="e">
        <f aca="false">SUM(CI66:CZ66,DC66:DL66)</f>
        <v>#N/A</v>
      </c>
      <c r="DU66" s="131" t="e">
        <f aca="false">SUM(CI66:DR66)</f>
        <v>#N/A</v>
      </c>
      <c r="DZ66" s="70" t="e">
        <f aca="false">$DZ$7*$J$2*$J$5*$AB66</f>
        <v>#N/A</v>
      </c>
      <c r="EA66" s="70" t="e">
        <f aca="false">$DZ$7*$J$3*$J$5*$AC66</f>
        <v>#N/A</v>
      </c>
      <c r="EB66" s="70" t="e">
        <f aca="false">$EB$7*$J$2*$J$5*$AB66</f>
        <v>#N/A</v>
      </c>
      <c r="EC66" s="70" t="e">
        <f aca="false">$EB$7*$J$3*$J$5*$AC66</f>
        <v>#N/A</v>
      </c>
      <c r="ED66" s="70" t="e">
        <f aca="false">$ED$7*$J$2*$J$5*$AB66</f>
        <v>#N/A</v>
      </c>
      <c r="EE66" s="70" t="e">
        <f aca="false">$ED$7*$J$3*$J$5*$AC66</f>
        <v>#N/A</v>
      </c>
      <c r="EF66" s="70" t="e">
        <f aca="false">$EF$7*$J$2*$J$5*$AB66</f>
        <v>#N/A</v>
      </c>
      <c r="EG66" s="70" t="e">
        <f aca="false">$EF$7*$J$3*$J$5*$AC66</f>
        <v>#N/A</v>
      </c>
      <c r="EH66" s="70" t="e">
        <f aca="false">$EH$7*$J$2*$J$5*$AB66</f>
        <v>#N/A</v>
      </c>
      <c r="EI66" s="70" t="e">
        <f aca="false">$EH$7*$J$3*$J$5*$AC66</f>
        <v>#N/A</v>
      </c>
      <c r="EJ66" s="70" t="e">
        <f aca="false">$EJ$7*$J$2*$J$5*$AB66</f>
        <v>#N/A</v>
      </c>
      <c r="EK66" s="70" t="e">
        <f aca="false">$EJ$7*$J$3*$J$5*$AC66</f>
        <v>#N/A</v>
      </c>
      <c r="EL66" s="70" t="e">
        <f aca="false">$EL$7*$J$2*$J$5*$AB66</f>
        <v>#N/A</v>
      </c>
      <c r="EM66" s="70" t="e">
        <f aca="false">$EL$7*$J$3*$J$5*$AC66</f>
        <v>#N/A</v>
      </c>
      <c r="EN66" s="131" t="e">
        <f aca="false">SUM(EB66:EC66)</f>
        <v>#N/A</v>
      </c>
      <c r="EO66" s="25" t="e">
        <f aca="false">SUM(EB66:EE66,EJ66:EM66)</f>
        <v>#N/A</v>
      </c>
      <c r="EP66" s="25" t="e">
        <f aca="false">SUM(DZ66:EM66)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3" t="e">
        <f aca="false">(1+($A67/2))^(-2*($D67-$A$1)/365.25)</f>
        <v>#N/A</v>
      </c>
      <c r="C67" s="83" t="n">
        <f aca="false">D68-D67</f>
        <v>31</v>
      </c>
      <c r="D67" s="374" t="n">
        <v>38687</v>
      </c>
      <c r="E67" s="375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76" t="e">
        <f aca="false">VLOOKUP($D67,Curves!$A$2:$H$1700,8)*$B67</f>
        <v>#N/A</v>
      </c>
      <c r="K67" s="51" t="e">
        <f aca="false">($E67+$I67)*$J$5+$J$4</f>
        <v>#N/A</v>
      </c>
      <c r="L67" s="377" t="e">
        <f aca="false">VLOOKUP($D67,Curves!$N$2:$T$2600,2)*$B67</f>
        <v>#N/A</v>
      </c>
      <c r="M67" s="241" t="e">
        <f aca="false">VLOOKUP($D67,Curves!$N$2:$T$2600,3)*$B67</f>
        <v>#N/A</v>
      </c>
      <c r="N67" s="378" t="e">
        <f aca="false">IF($K67&lt;$L67,1,0)</f>
        <v>#N/A</v>
      </c>
      <c r="O67" s="379" t="e">
        <f aca="false">IF($K67&lt;$M67,1,0)</f>
        <v>#N/A</v>
      </c>
      <c r="P67" s="375" t="e">
        <f aca="false">($E67+J67)*$J$5+$J$4</f>
        <v>#N/A</v>
      </c>
      <c r="Q67" s="377" t="e">
        <f aca="false">VLOOKUP($D67,Curves!$N$2:$T$2600,4)*$B67</f>
        <v>#N/A</v>
      </c>
      <c r="R67" s="241" t="e">
        <f aca="false">VLOOKUP($D67,Curves!$N$2:$T$2600,5)*$B67</f>
        <v>#N/A</v>
      </c>
      <c r="S67" s="378" t="e">
        <f aca="false">IF($P67&lt;$Q67,1,0)</f>
        <v>#N/A</v>
      </c>
      <c r="T67" s="379" t="e">
        <f aca="false">IF($P67&lt;$R67,1,0)</f>
        <v>#N/A</v>
      </c>
      <c r="U67" s="380" t="e">
        <f aca="false">($E67+G67)*$J$5+$J$4</f>
        <v>#N/A</v>
      </c>
      <c r="V67" s="380" t="e">
        <f aca="false">($E67+H67)*$J$5+$J$4</f>
        <v>#N/A</v>
      </c>
      <c r="W67" s="380" t="e">
        <f aca="false">($E67+I67)*$J$5+$J$4</f>
        <v>#N/A</v>
      </c>
      <c r="X67" s="269" t="e">
        <f aca="false">VLOOKUP($D67,[5]CurveFetch!$D$8:$S$13000,16,0)*$B67</f>
        <v>#N/A</v>
      </c>
      <c r="Y67" s="241" t="e">
        <f aca="false">VLOOKUP($D67,Curves!$N$2:$T$2600,7)*$B67</f>
        <v>#N/A</v>
      </c>
      <c r="Z67" s="381" t="e">
        <f aca="false">IF($U67&lt;$X67,1,0)</f>
        <v>#N/A</v>
      </c>
      <c r="AA67" s="378" t="e">
        <f aca="false">IF($U67&lt;$Y67,1,0)</f>
        <v>#N/A</v>
      </c>
      <c r="AB67" s="378" t="e">
        <f aca="false">IF($V67&lt;$X67,1,0)</f>
        <v>#N/A</v>
      </c>
      <c r="AC67" s="378" t="e">
        <f aca="false">IF($V67&lt;$X67,1,0)</f>
        <v>#N/A</v>
      </c>
      <c r="AD67" s="378" t="e">
        <f aca="false">IF($W67&lt;$X67,1,0)</f>
        <v>#N/A</v>
      </c>
      <c r="AE67" s="379" t="e">
        <f aca="false">IF($W67&lt;$Y67,1,0)</f>
        <v>#N/A</v>
      </c>
      <c r="AF67" s="70" t="e">
        <f aca="false">$AF$7*$J$2*$J$5*$N67</f>
        <v>#N/A</v>
      </c>
      <c r="AG67" s="70" t="e">
        <f aca="false">$AF$7*$J$2*$J$5*$O67</f>
        <v>#N/A</v>
      </c>
      <c r="AH67" s="70" t="e">
        <f aca="false">$AH$7*$J$2*$J$5*$N67</f>
        <v>#N/A</v>
      </c>
      <c r="AI67" s="70" t="e">
        <f aca="false">$AH$7*$J$2*$J$5*$O67</f>
        <v>#N/A</v>
      </c>
      <c r="AJ67" s="70" t="e">
        <f aca="false">$AJ$7*$J$2*$J$5*$N67</f>
        <v>#N/A</v>
      </c>
      <c r="AK67" s="70" t="e">
        <f aca="false">$AJ$7*$J$2*$J$5*$O67</f>
        <v>#N/A</v>
      </c>
      <c r="AL67" s="70" t="e">
        <f aca="false">$AL$7*$J$2*$J$5*$N67</f>
        <v>#N/A</v>
      </c>
      <c r="AM67" s="70" t="e">
        <f aca="false">$AL$7*$J$3*$J$5*$O67</f>
        <v>#N/A</v>
      </c>
      <c r="AN67" s="70" t="e">
        <f aca="false">$AN$7*$J$2*$J$5*$N67</f>
        <v>#N/A</v>
      </c>
      <c r="AO67" s="70" t="e">
        <f aca="false">$AN$7*$J$3*$J$5*$O67</f>
        <v>#N/A</v>
      </c>
      <c r="AP67" s="70" t="e">
        <f aca="false">$AP$7*$J$2*$J$5*$N67</f>
        <v>#N/A</v>
      </c>
      <c r="AQ67" s="70" t="e">
        <f aca="false">$AN$7*$J$3*$J$5*$O67</f>
        <v>#N/A</v>
      </c>
      <c r="AR67" s="70" t="e">
        <f aca="false">$AR$7*$J$2*$J$5*$N67</f>
        <v>#N/A</v>
      </c>
      <c r="AS67" s="70" t="e">
        <f aca="false">$AR$7*$J$3*$J$5*$O67</f>
        <v>#N/A</v>
      </c>
      <c r="AT67" s="70" t="e">
        <f aca="false">$AT$7*$J$2*$J$5*$N67</f>
        <v>#N/A</v>
      </c>
      <c r="AU67" s="70" t="e">
        <f aca="false">$AT$7*$J$3*$J$5*$O67</f>
        <v>#N/A</v>
      </c>
      <c r="AV67" s="131" t="e">
        <f aca="false">SUM(AF67:AG67,AL67:AM67,AP67:AQ67)</f>
        <v>#N/A</v>
      </c>
      <c r="AW67" s="158" t="e">
        <f aca="false">SUM(AF67:AM67,AP67:AU67)</f>
        <v>#N/A</v>
      </c>
      <c r="AX67" s="131" t="e">
        <f aca="false">SUM(AF67:AU67)</f>
        <v>#N/A</v>
      </c>
      <c r="AY67" s="70" t="e">
        <f aca="false">$AY$7*$J$2*$J$5*$S67</f>
        <v>#N/A</v>
      </c>
      <c r="AZ67" s="70" t="e">
        <f aca="false">$AY$7*$J$3*$J$5*$T67</f>
        <v>#N/A</v>
      </c>
      <c r="BA67" s="70" t="e">
        <f aca="false">$BA$7*$J$2*$J$5*$S67</f>
        <v>#N/A</v>
      </c>
      <c r="BB67" s="70" t="e">
        <f aca="false">$BA$7*$J$3*$J$5*$T67</f>
        <v>#N/A</v>
      </c>
      <c r="BC67" s="70" t="e">
        <f aca="false">$BC$7*$J$2*$J$5*$S67</f>
        <v>#N/A</v>
      </c>
      <c r="BD67" s="70" t="e">
        <f aca="false">$BC$7*$J$3*$J$5*$T67</f>
        <v>#N/A</v>
      </c>
      <c r="BE67" s="70" t="e">
        <f aca="false">$BE$7*$J$2*$J$5*$S67</f>
        <v>#N/A</v>
      </c>
      <c r="BF67" s="70" t="e">
        <f aca="false">$BE$7*$J$3*$J$5*$T67</f>
        <v>#N/A</v>
      </c>
      <c r="BG67" s="70" t="e">
        <f aca="false">$BG$7*$J$2*$J$5*$S67</f>
        <v>#N/A</v>
      </c>
      <c r="BH67" s="70" t="e">
        <f aca="false">$BG$7*$J$3*$J$5*$T67</f>
        <v>#N/A</v>
      </c>
      <c r="BI67" s="70" t="e">
        <f aca="false">$BI$7*$J$2*$J$5*$S67</f>
        <v>#N/A</v>
      </c>
      <c r="BJ67" s="70" t="e">
        <f aca="false">$BI$7*$J$3*$J$5*$T67</f>
        <v>#N/A</v>
      </c>
      <c r="BK67" s="70" t="e">
        <f aca="false">$BK$7*$J$2*$J$5*$S67</f>
        <v>#N/A</v>
      </c>
      <c r="BL67" s="70" t="e">
        <f aca="false">$BK$7*$J$3*$J$5*$T67</f>
        <v>#N/A</v>
      </c>
      <c r="BM67" s="70" t="e">
        <f aca="false">$BM$7*$J$2*$J$5*$S67</f>
        <v>#N/A</v>
      </c>
      <c r="BN67" s="70" t="e">
        <f aca="false">$BM$7*$J$3*$J$5*$T67</f>
        <v>#N/A</v>
      </c>
      <c r="BO67" s="70" t="e">
        <f aca="false">$BO$7*$J$2*$J$5*$S67</f>
        <v>#N/A</v>
      </c>
      <c r="BP67" s="70" t="e">
        <f aca="false">$BO$7*$J$3*$J$5*$T67</f>
        <v>#N/A</v>
      </c>
      <c r="BQ67" s="70" t="e">
        <f aca="false">$BQ$7*$J$2*$J$5*$S67</f>
        <v>#N/A</v>
      </c>
      <c r="BR67" s="70" t="e">
        <f aca="false">$BQ$7*$J$3*$J$5*$T67</f>
        <v>#N/A</v>
      </c>
      <c r="BS67" s="70" t="e">
        <f aca="false">$BS$7*$J$2*$J$5*$S67</f>
        <v>#N/A</v>
      </c>
      <c r="BT67" s="70" t="e">
        <f aca="false">$BS$7*$J$3*$J$5*$T67</f>
        <v>#N/A</v>
      </c>
      <c r="BU67" s="70" t="e">
        <f aca="false">$BU$7*$J$2*$J$5*$S67</f>
        <v>#N/A</v>
      </c>
      <c r="BV67" s="70" t="e">
        <f aca="false">$BU$7*$J$3*$J$5*$T67</f>
        <v>#N/A</v>
      </c>
      <c r="BW67" s="382" t="e">
        <f aca="false">SUM(AY67:BF67,BI67:BL67)</f>
        <v>#N/A</v>
      </c>
      <c r="BX67" s="383" t="e">
        <f aca="false">SUM(AY67:BF67,BI67:BL67,BS67:BV67)</f>
        <v>#N/A</v>
      </c>
      <c r="BY67" s="25" t="e">
        <f aca="false">SUM(AY67:BV67)</f>
        <v>#N/A</v>
      </c>
      <c r="BZ67" s="70" t="e">
        <f aca="false">$BZ$7*$J$2*$J$5*$N67</f>
        <v>#N/A</v>
      </c>
      <c r="CA67" s="70" t="e">
        <f aca="false">$BZ$7*$J$3*$J$5*$O67</f>
        <v>#N/A</v>
      </c>
      <c r="CB67" s="70" t="e">
        <f aca="false">$CB$7*$J$2*$J$5*$N67</f>
        <v>#N/A</v>
      </c>
      <c r="CC67" s="70" t="e">
        <f aca="false">$CB$7*$J$3*$J$5*$O67</f>
        <v>#N/A</v>
      </c>
      <c r="CD67" s="70" t="e">
        <f aca="false">$CD$7*$J$2*$J$5*$N67</f>
        <v>#N/A</v>
      </c>
      <c r="CE67" s="70" t="e">
        <f aca="false">$CD$7*$J$3*$J$5*$O67</f>
        <v>#N/A</v>
      </c>
      <c r="CF67" s="131" t="e">
        <f aca="false">SUM(BZ67:CA67)</f>
        <v>#N/A</v>
      </c>
      <c r="CG67" s="383" t="e">
        <f aca="false">SUM(BZ67:CC67)</f>
        <v>#N/A</v>
      </c>
      <c r="CH67" s="131" t="e">
        <f aca="false">SUM(BZ67:CE67)</f>
        <v>#N/A</v>
      </c>
      <c r="CI67" s="70" t="e">
        <f aca="false">$CI$7*$J$2*$J$5*$AB67</f>
        <v>#N/A</v>
      </c>
      <c r="CJ67" s="70" t="e">
        <f aca="false">$CI$7*$J$3*$J$5*$AC67</f>
        <v>#N/A</v>
      </c>
      <c r="CK67" s="70" t="e">
        <f aca="false">$CK$7*$J$2*$J$5*$AB67</f>
        <v>#N/A</v>
      </c>
      <c r="CL67" s="70" t="e">
        <f aca="false">$CK$7*$J$3*$J$5*$AC67</f>
        <v>#N/A</v>
      </c>
      <c r="CM67" s="70" t="e">
        <f aca="false">$CM$7*$J$2*$J$5*$AB67</f>
        <v>#N/A</v>
      </c>
      <c r="CN67" s="70" t="e">
        <f aca="false">$CM$7*$J$3*$J$5*$AC67</f>
        <v>#N/A</v>
      </c>
      <c r="CO67" s="70" t="e">
        <f aca="false">$CO$7*$J$2*$J$5*$AB67</f>
        <v>#N/A</v>
      </c>
      <c r="CP67" s="70" t="e">
        <f aca="false">$CO$7*$J$3*$J$5*$AC67</f>
        <v>#N/A</v>
      </c>
      <c r="CQ67" s="70" t="e">
        <f aca="false">$CQ$7*$J$2*$J$5*$AB67</f>
        <v>#N/A</v>
      </c>
      <c r="CR67" s="70" t="e">
        <f aca="false">$CQ$7*$J$3*$J$5*$AC67</f>
        <v>#N/A</v>
      </c>
      <c r="CS67" s="70" t="e">
        <f aca="false">$CS$7*$J$2*$J$5*$AB67</f>
        <v>#N/A</v>
      </c>
      <c r="CT67" s="70" t="e">
        <f aca="false">$CS$7*$J$3*$J$5*$AC67</f>
        <v>#N/A</v>
      </c>
      <c r="CU67" s="70" t="e">
        <f aca="false">$CU$7*$J$2*$J$5*$AB67</f>
        <v>#N/A</v>
      </c>
      <c r="CV67" s="70" t="e">
        <f aca="false">$CU$7*$J$3*$J$5*$AC67</f>
        <v>#N/A</v>
      </c>
      <c r="CW67" s="70" t="e">
        <f aca="false">$CW$7*$J$2*$J$5*$AB67</f>
        <v>#N/A</v>
      </c>
      <c r="CX67" s="70" t="e">
        <f aca="false">$CW$7*$J$3*$J$5*$AC67</f>
        <v>#N/A</v>
      </c>
      <c r="CY67" s="70" t="e">
        <f aca="false">$CY$7*$J$2*$J$5*$AB67</f>
        <v>#N/A</v>
      </c>
      <c r="CZ67" s="70" t="e">
        <f aca="false">$CY$7*$J$3*$J$5*$AC67</f>
        <v>#N/A</v>
      </c>
      <c r="DA67" s="70" t="e">
        <f aca="false">$DA$7*$J$2*$J$5*$AB67</f>
        <v>#N/A</v>
      </c>
      <c r="DB67" s="70" t="e">
        <f aca="false">$DA$7*$J$3*$J$5*$AC67</f>
        <v>#N/A</v>
      </c>
      <c r="DC67" s="70"/>
      <c r="DD67" s="70"/>
      <c r="DE67" s="70" t="e">
        <f aca="false">$DF$7*$J$2*$J$5*$AB67</f>
        <v>#N/A</v>
      </c>
      <c r="DF67" s="70" t="e">
        <f aca="false">$DF$7*$J$3*$J$5*$AC67</f>
        <v>#N/A</v>
      </c>
      <c r="DG67" s="70" t="e">
        <f aca="false">$DG$7*$J$2*$J$5*$AB67</f>
        <v>#N/A</v>
      </c>
      <c r="DH67" s="70" t="e">
        <f aca="false">$DG$7*$J$3*$J$5*$AC67</f>
        <v>#N/A</v>
      </c>
      <c r="DI67" s="70" t="e">
        <f aca="false">$DI$7*$J$2*$J$5*$AB67</f>
        <v>#N/A</v>
      </c>
      <c r="DJ67" s="70" t="e">
        <f aca="false">$DI$7*$J$3*$J$5*$AC67</f>
        <v>#N/A</v>
      </c>
      <c r="DK67" s="70" t="e">
        <f aca="false">$DK$7*$J$2*$J$5*$AB67</f>
        <v>#N/A</v>
      </c>
      <c r="DL67" s="70" t="e">
        <f aca="false">$DK$7*$J$3*$J$5*$AC67</f>
        <v>#N/A</v>
      </c>
      <c r="DM67" s="70" t="e">
        <f aca="false">$DM$7*$J$2*$J$5*$AB67</f>
        <v>#N/A</v>
      </c>
      <c r="DN67" s="70" t="e">
        <f aca="false">$DM$7*$J$3*$J$5*$AC67</f>
        <v>#N/A</v>
      </c>
      <c r="DO67" s="70" t="e">
        <f aca="false">$DO$7*$J$2*$J$5*$AB67</f>
        <v>#N/A</v>
      </c>
      <c r="DP67" s="70" t="e">
        <f aca="false">$DO$7*$J$3*$J$5*$AC67</f>
        <v>#N/A</v>
      </c>
      <c r="DQ67" s="70" t="e">
        <f aca="false">$DQ$7*$J$2*$J$5*$AB67</f>
        <v>#N/A</v>
      </c>
      <c r="DR67" s="70" t="e">
        <f aca="false">$DQ$7*$J$3*$J$5*$AC67</f>
        <v>#N/A</v>
      </c>
      <c r="DS67" s="131" t="e">
        <f aca="false">SUM(CI67:CR67,CW67:CX67,DG67:DH67)</f>
        <v>#N/A</v>
      </c>
      <c r="DT67" s="25" t="e">
        <f aca="false">SUM(CI67:CZ67,DC67:DL67)</f>
        <v>#N/A</v>
      </c>
      <c r="DU67" s="131" t="e">
        <f aca="false">SUM(CI67:DR67)</f>
        <v>#N/A</v>
      </c>
      <c r="DZ67" s="70" t="e">
        <f aca="false">$DZ$7*$J$2*$J$5*$AB67</f>
        <v>#N/A</v>
      </c>
      <c r="EA67" s="70" t="e">
        <f aca="false">$DZ$7*$J$3*$J$5*$AC67</f>
        <v>#N/A</v>
      </c>
      <c r="EB67" s="70" t="e">
        <f aca="false">$EB$7*$J$2*$J$5*$AB67</f>
        <v>#N/A</v>
      </c>
      <c r="EC67" s="70" t="e">
        <f aca="false">$EB$7*$J$3*$J$5*$AC67</f>
        <v>#N/A</v>
      </c>
      <c r="ED67" s="70" t="e">
        <f aca="false">$ED$7*$J$2*$J$5*$AB67</f>
        <v>#N/A</v>
      </c>
      <c r="EE67" s="70" t="e">
        <f aca="false">$ED$7*$J$3*$J$5*$AC67</f>
        <v>#N/A</v>
      </c>
      <c r="EF67" s="70" t="e">
        <f aca="false">$EF$7*$J$2*$J$5*$AB67</f>
        <v>#N/A</v>
      </c>
      <c r="EG67" s="70" t="e">
        <f aca="false">$EF$7*$J$3*$J$5*$AC67</f>
        <v>#N/A</v>
      </c>
      <c r="EH67" s="70" t="e">
        <f aca="false">$EH$7*$J$2*$J$5*$AB67</f>
        <v>#N/A</v>
      </c>
      <c r="EI67" s="70" t="e">
        <f aca="false">$EH$7*$J$3*$J$5*$AC67</f>
        <v>#N/A</v>
      </c>
      <c r="EJ67" s="70" t="e">
        <f aca="false">$EJ$7*$J$2*$J$5*$AB67</f>
        <v>#N/A</v>
      </c>
      <c r="EK67" s="70" t="e">
        <f aca="false">$EJ$7*$J$3*$J$5*$AC67</f>
        <v>#N/A</v>
      </c>
      <c r="EL67" s="70" t="e">
        <f aca="false">$EL$7*$J$2*$J$5*$AB67</f>
        <v>#N/A</v>
      </c>
      <c r="EM67" s="70" t="e">
        <f aca="false">$EL$7*$J$3*$J$5*$AC67</f>
        <v>#N/A</v>
      </c>
      <c r="EN67" s="131" t="e">
        <f aca="false">SUM(EB67:EC67)</f>
        <v>#N/A</v>
      </c>
      <c r="EO67" s="25" t="e">
        <f aca="false">SUM(EB67:EE67,EJ67:EM67)</f>
        <v>#N/A</v>
      </c>
      <c r="EP67" s="25" t="e">
        <f aca="false">SUM(DZ67:EM67)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3" t="e">
        <f aca="false">(1+($A68/2))^(-2*($D68-$A$1)/365.25)</f>
        <v>#N/A</v>
      </c>
      <c r="C68" s="83" t="n">
        <f aca="false">D69-D68</f>
        <v>31</v>
      </c>
      <c r="D68" s="374" t="n">
        <v>38718</v>
      </c>
      <c r="E68" s="375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76" t="e">
        <f aca="false">VLOOKUP($D68,Curves!$A$2:$H$1700,8)*$B68</f>
        <v>#N/A</v>
      </c>
      <c r="K68" s="51" t="e">
        <f aca="false">($E68+$I68)*$J$5+$J$4</f>
        <v>#N/A</v>
      </c>
      <c r="L68" s="377" t="e">
        <f aca="false">VLOOKUP($D68,Curves!$N$2:$T$2600,2)*$B68</f>
        <v>#N/A</v>
      </c>
      <c r="M68" s="241" t="e">
        <f aca="false">VLOOKUP($D68,Curves!$N$2:$T$2600,3)*$B68</f>
        <v>#N/A</v>
      </c>
      <c r="N68" s="378" t="e">
        <f aca="false">IF($K68&lt;$L68,1,0)</f>
        <v>#N/A</v>
      </c>
      <c r="O68" s="379" t="e">
        <f aca="false">IF($K68&lt;$M68,1,0)</f>
        <v>#N/A</v>
      </c>
      <c r="P68" s="375" t="e">
        <f aca="false">($E68+J68)*$J$5+$J$4</f>
        <v>#N/A</v>
      </c>
      <c r="Q68" s="377" t="e">
        <f aca="false">VLOOKUP($D68,Curves!$N$2:$T$2600,4)*$B68</f>
        <v>#N/A</v>
      </c>
      <c r="R68" s="241" t="e">
        <f aca="false">VLOOKUP($D68,Curves!$N$2:$T$2600,5)*$B68</f>
        <v>#N/A</v>
      </c>
      <c r="S68" s="378" t="e">
        <f aca="false">IF($P68&lt;$Q68,1,0)</f>
        <v>#N/A</v>
      </c>
      <c r="T68" s="379" t="e">
        <f aca="false">IF($P68&lt;$R68,1,0)</f>
        <v>#N/A</v>
      </c>
      <c r="U68" s="380" t="e">
        <f aca="false">($E68+G68)*$J$5+$J$4</f>
        <v>#N/A</v>
      </c>
      <c r="V68" s="380" t="e">
        <f aca="false">($E68+H68)*$J$5+$J$4</f>
        <v>#N/A</v>
      </c>
      <c r="W68" s="380" t="e">
        <f aca="false">($E68+I68)*$J$5+$J$4</f>
        <v>#N/A</v>
      </c>
      <c r="X68" s="269" t="e">
        <f aca="false">VLOOKUP($D68,[5]CurveFetch!$D$8:$S$13000,16,0)*$B68</f>
        <v>#N/A</v>
      </c>
      <c r="Y68" s="241" t="e">
        <f aca="false">VLOOKUP($D68,Curves!$N$2:$T$2600,7)*$B68</f>
        <v>#N/A</v>
      </c>
      <c r="Z68" s="381" t="e">
        <f aca="false">IF($U68&lt;$X68,1,0)</f>
        <v>#N/A</v>
      </c>
      <c r="AA68" s="378" t="e">
        <f aca="false">IF($U68&lt;$Y68,1,0)</f>
        <v>#N/A</v>
      </c>
      <c r="AB68" s="378" t="e">
        <f aca="false">IF($V68&lt;$X68,1,0)</f>
        <v>#N/A</v>
      </c>
      <c r="AC68" s="378" t="e">
        <f aca="false">IF($V68&lt;$X68,1,0)</f>
        <v>#N/A</v>
      </c>
      <c r="AD68" s="378" t="e">
        <f aca="false">IF($W68&lt;$X68,1,0)</f>
        <v>#N/A</v>
      </c>
      <c r="AE68" s="379" t="e">
        <f aca="false">IF($W68&lt;$Y68,1,0)</f>
        <v>#N/A</v>
      </c>
      <c r="AF68" s="70" t="e">
        <f aca="false">$AF$7*$J$2*$J$5*$N68</f>
        <v>#N/A</v>
      </c>
      <c r="AG68" s="70" t="e">
        <f aca="false">$AF$7*$J$2*$J$5*$O68</f>
        <v>#N/A</v>
      </c>
      <c r="AH68" s="70" t="e">
        <f aca="false">$AH$7*$J$2*$J$5*$N68</f>
        <v>#N/A</v>
      </c>
      <c r="AI68" s="70" t="e">
        <f aca="false">$AH$7*$J$2*$J$5*$O68</f>
        <v>#N/A</v>
      </c>
      <c r="AJ68" s="70" t="e">
        <f aca="false">$AJ$7*$J$2*$J$5*$N68</f>
        <v>#N/A</v>
      </c>
      <c r="AK68" s="70" t="e">
        <f aca="false">$AJ$7*$J$2*$J$5*$O68</f>
        <v>#N/A</v>
      </c>
      <c r="AL68" s="70" t="e">
        <f aca="false">$AL$7*$J$2*$J$5*$N68</f>
        <v>#N/A</v>
      </c>
      <c r="AM68" s="70" t="e">
        <f aca="false">$AL$7*$J$3*$J$5*$O68</f>
        <v>#N/A</v>
      </c>
      <c r="AN68" s="70" t="e">
        <f aca="false">$AN$7*$J$2*$J$5*$N68</f>
        <v>#N/A</v>
      </c>
      <c r="AO68" s="70" t="e">
        <f aca="false">$AN$7*$J$3*$J$5*$O68</f>
        <v>#N/A</v>
      </c>
      <c r="AP68" s="70" t="e">
        <f aca="false">$AP$7*$J$2*$J$5*$N68</f>
        <v>#N/A</v>
      </c>
      <c r="AQ68" s="70" t="e">
        <f aca="false">$AN$7*$J$3*$J$5*$O68</f>
        <v>#N/A</v>
      </c>
      <c r="AR68" s="70" t="e">
        <f aca="false">$AR$7*$J$2*$J$5*$N68</f>
        <v>#N/A</v>
      </c>
      <c r="AS68" s="70" t="e">
        <f aca="false">$AR$7*$J$3*$J$5*$O68</f>
        <v>#N/A</v>
      </c>
      <c r="AT68" s="70" t="e">
        <f aca="false">$AT$7*$J$2*$J$5*$N68</f>
        <v>#N/A</v>
      </c>
      <c r="AU68" s="70" t="e">
        <f aca="false">$AT$7*$J$3*$J$5*$O68</f>
        <v>#N/A</v>
      </c>
      <c r="AV68" s="131" t="e">
        <f aca="false">SUM(AF68:AG68,AL68:AM68,AP68:AQ68)</f>
        <v>#N/A</v>
      </c>
      <c r="AW68" s="158" t="e">
        <f aca="false">SUM(AF68:AM68,AP68:AU68)</f>
        <v>#N/A</v>
      </c>
      <c r="AX68" s="131" t="e">
        <f aca="false">SUM(AF68:AU68)</f>
        <v>#N/A</v>
      </c>
      <c r="AY68" s="70" t="e">
        <f aca="false">$AY$7*$J$2*$J$5*$S68</f>
        <v>#N/A</v>
      </c>
      <c r="AZ68" s="70" t="e">
        <f aca="false">$AY$7*$J$3*$J$5*$T68</f>
        <v>#N/A</v>
      </c>
      <c r="BA68" s="70" t="e">
        <f aca="false">$BA$7*$J$2*$J$5*$S68</f>
        <v>#N/A</v>
      </c>
      <c r="BB68" s="70" t="e">
        <f aca="false">$BA$7*$J$3*$J$5*$T68</f>
        <v>#N/A</v>
      </c>
      <c r="BC68" s="70" t="e">
        <f aca="false">$BC$7*$J$2*$J$5*$S68</f>
        <v>#N/A</v>
      </c>
      <c r="BD68" s="70" t="e">
        <f aca="false">$BC$7*$J$3*$J$5*$T68</f>
        <v>#N/A</v>
      </c>
      <c r="BE68" s="70" t="e">
        <f aca="false">$BE$7*$J$2*$J$5*$S68</f>
        <v>#N/A</v>
      </c>
      <c r="BF68" s="70" t="e">
        <f aca="false">$BE$7*$J$3*$J$5*$T68</f>
        <v>#N/A</v>
      </c>
      <c r="BG68" s="70" t="e">
        <f aca="false">$BG$7*$J$2*$J$5*$S68</f>
        <v>#N/A</v>
      </c>
      <c r="BH68" s="70" t="e">
        <f aca="false">$BG$7*$J$3*$J$5*$T68</f>
        <v>#N/A</v>
      </c>
      <c r="BI68" s="70" t="e">
        <f aca="false">$BI$7*$J$2*$J$5*$S68</f>
        <v>#N/A</v>
      </c>
      <c r="BJ68" s="70" t="e">
        <f aca="false">$BI$7*$J$3*$J$5*$T68</f>
        <v>#N/A</v>
      </c>
      <c r="BK68" s="70" t="e">
        <f aca="false">$BK$7*$J$2*$J$5*$S68</f>
        <v>#N/A</v>
      </c>
      <c r="BL68" s="70" t="e">
        <f aca="false">$BK$7*$J$3*$J$5*$T68</f>
        <v>#N/A</v>
      </c>
      <c r="BM68" s="70" t="e">
        <f aca="false">$BM$7*$J$2*$J$5*$S68</f>
        <v>#N/A</v>
      </c>
      <c r="BN68" s="70" t="e">
        <f aca="false">$BM$7*$J$3*$J$5*$T68</f>
        <v>#N/A</v>
      </c>
      <c r="BO68" s="70" t="e">
        <f aca="false">$BO$7*$J$2*$J$5*$S68</f>
        <v>#N/A</v>
      </c>
      <c r="BP68" s="70" t="e">
        <f aca="false">$BO$7*$J$3*$J$5*$T68</f>
        <v>#N/A</v>
      </c>
      <c r="BQ68" s="70" t="e">
        <f aca="false">$BQ$7*$J$2*$J$5*$S68</f>
        <v>#N/A</v>
      </c>
      <c r="BR68" s="70" t="e">
        <f aca="false">$BQ$7*$J$3*$J$5*$T68</f>
        <v>#N/A</v>
      </c>
      <c r="BS68" s="70" t="e">
        <f aca="false">$BS$7*$J$2*$J$5*$S68</f>
        <v>#N/A</v>
      </c>
      <c r="BT68" s="70" t="e">
        <f aca="false">$BS$7*$J$3*$J$5*$T68</f>
        <v>#N/A</v>
      </c>
      <c r="BU68" s="70" t="e">
        <f aca="false">$BU$7*$J$2*$J$5*$S68</f>
        <v>#N/A</v>
      </c>
      <c r="BV68" s="70" t="e">
        <f aca="false">$BU$7*$J$3*$J$5*$T68</f>
        <v>#N/A</v>
      </c>
      <c r="BW68" s="382" t="e">
        <f aca="false">SUM(AY68:BF68,BI68:BL68)</f>
        <v>#N/A</v>
      </c>
      <c r="BX68" s="383" t="e">
        <f aca="false">SUM(AY68:BF68,BI68:BL68,BS68:BV68)</f>
        <v>#N/A</v>
      </c>
      <c r="BY68" s="25" t="e">
        <f aca="false">SUM(AY68:BV68)</f>
        <v>#N/A</v>
      </c>
      <c r="BZ68" s="70" t="e">
        <f aca="false">$BZ$7*$J$2*$J$5*$N68</f>
        <v>#N/A</v>
      </c>
      <c r="CA68" s="70" t="e">
        <f aca="false">$BZ$7*$J$3*$J$5*$O68</f>
        <v>#N/A</v>
      </c>
      <c r="CB68" s="70" t="e">
        <f aca="false">$CB$7*$J$2*$J$5*$N68</f>
        <v>#N/A</v>
      </c>
      <c r="CC68" s="70" t="e">
        <f aca="false">$CB$7*$J$3*$J$5*$O68</f>
        <v>#N/A</v>
      </c>
      <c r="CD68" s="70" t="e">
        <f aca="false">$CD$7*$J$2*$J$5*$N68</f>
        <v>#N/A</v>
      </c>
      <c r="CE68" s="70" t="e">
        <f aca="false">$CD$7*$J$3*$J$5*$O68</f>
        <v>#N/A</v>
      </c>
      <c r="CF68" s="131" t="e">
        <f aca="false">SUM(BZ68:CA68)</f>
        <v>#N/A</v>
      </c>
      <c r="CG68" s="383" t="e">
        <f aca="false">SUM(BZ68:CC68)</f>
        <v>#N/A</v>
      </c>
      <c r="CH68" s="131" t="e">
        <f aca="false">SUM(BZ68:CE68)</f>
        <v>#N/A</v>
      </c>
      <c r="CI68" s="70" t="e">
        <f aca="false">$CI$7*$J$2*$J$5*$AB68</f>
        <v>#N/A</v>
      </c>
      <c r="CJ68" s="70" t="e">
        <f aca="false">$CI$7*$J$3*$J$5*$AC68</f>
        <v>#N/A</v>
      </c>
      <c r="CK68" s="70" t="e">
        <f aca="false">$CK$7*$J$2*$J$5*$AB68</f>
        <v>#N/A</v>
      </c>
      <c r="CL68" s="70" t="e">
        <f aca="false">$CK$7*$J$3*$J$5*$AC68</f>
        <v>#N/A</v>
      </c>
      <c r="CM68" s="70" t="e">
        <f aca="false">$CM$7*$J$2*$J$5*$AB68</f>
        <v>#N/A</v>
      </c>
      <c r="CN68" s="70" t="e">
        <f aca="false">$CM$7*$J$3*$J$5*$AC68</f>
        <v>#N/A</v>
      </c>
      <c r="CO68" s="70" t="e">
        <f aca="false">$CO$7*$J$2*$J$5*$AB68</f>
        <v>#N/A</v>
      </c>
      <c r="CP68" s="70" t="e">
        <f aca="false">$CO$7*$J$3*$J$5*$AC68</f>
        <v>#N/A</v>
      </c>
      <c r="CQ68" s="70" t="e">
        <f aca="false">$CQ$7*$J$2*$J$5*$AB68</f>
        <v>#N/A</v>
      </c>
      <c r="CR68" s="70" t="e">
        <f aca="false">$CQ$7*$J$3*$J$5*$AC68</f>
        <v>#N/A</v>
      </c>
      <c r="CS68" s="70" t="e">
        <f aca="false">$CS$7*$J$2*$J$5*$AB68</f>
        <v>#N/A</v>
      </c>
      <c r="CT68" s="70" t="e">
        <f aca="false">$CS$7*$J$3*$J$5*$AC68</f>
        <v>#N/A</v>
      </c>
      <c r="CU68" s="70" t="e">
        <f aca="false">$CU$7*$J$2*$J$5*$AB68</f>
        <v>#N/A</v>
      </c>
      <c r="CV68" s="70" t="e">
        <f aca="false">$CU$7*$J$3*$J$5*$AC68</f>
        <v>#N/A</v>
      </c>
      <c r="CW68" s="70" t="e">
        <f aca="false">$CW$7*$J$2*$J$5*$AB68</f>
        <v>#N/A</v>
      </c>
      <c r="CX68" s="70" t="e">
        <f aca="false">$CW$7*$J$3*$J$5*$AC68</f>
        <v>#N/A</v>
      </c>
      <c r="CY68" s="70" t="e">
        <f aca="false">$CY$7*$J$2*$J$5*$AB68</f>
        <v>#N/A</v>
      </c>
      <c r="CZ68" s="70" t="e">
        <f aca="false">$CY$7*$J$3*$J$5*$AC68</f>
        <v>#N/A</v>
      </c>
      <c r="DA68" s="70" t="e">
        <f aca="false">$DA$7*$J$2*$J$5*$AB68</f>
        <v>#N/A</v>
      </c>
      <c r="DB68" s="70" t="e">
        <f aca="false">$DA$7*$J$3*$J$5*$AC68</f>
        <v>#N/A</v>
      </c>
      <c r="DC68" s="70"/>
      <c r="DD68" s="70"/>
      <c r="DE68" s="70" t="e">
        <f aca="false">$DF$7*$J$2*$J$5*$AB68</f>
        <v>#N/A</v>
      </c>
      <c r="DF68" s="70" t="e">
        <f aca="false">$DF$7*$J$3*$J$5*$AC68</f>
        <v>#N/A</v>
      </c>
      <c r="DG68" s="70" t="e">
        <f aca="false">$DG$7*$J$2*$J$5*$AB68</f>
        <v>#N/A</v>
      </c>
      <c r="DH68" s="70" t="e">
        <f aca="false">$DG$7*$J$3*$J$5*$AC68</f>
        <v>#N/A</v>
      </c>
      <c r="DI68" s="70" t="e">
        <f aca="false">$DI$7*$J$2*$J$5*$AB68</f>
        <v>#N/A</v>
      </c>
      <c r="DJ68" s="70" t="e">
        <f aca="false">$DI$7*$J$3*$J$5*$AC68</f>
        <v>#N/A</v>
      </c>
      <c r="DK68" s="70" t="e">
        <f aca="false">$DK$7*$J$2*$J$5*$AB68</f>
        <v>#N/A</v>
      </c>
      <c r="DL68" s="70" t="e">
        <f aca="false">$DK$7*$J$3*$J$5*$AC68</f>
        <v>#N/A</v>
      </c>
      <c r="DM68" s="70" t="e">
        <f aca="false">$DM$7*$J$2*$J$5*$AB68</f>
        <v>#N/A</v>
      </c>
      <c r="DN68" s="70" t="e">
        <f aca="false">$DM$7*$J$3*$J$5*$AC68</f>
        <v>#N/A</v>
      </c>
      <c r="DO68" s="70" t="e">
        <f aca="false">$DO$7*$J$2*$J$5*$AB68</f>
        <v>#N/A</v>
      </c>
      <c r="DP68" s="70" t="e">
        <f aca="false">$DO$7*$J$3*$J$5*$AC68</f>
        <v>#N/A</v>
      </c>
      <c r="DQ68" s="70" t="e">
        <f aca="false">$DQ$7*$J$2*$J$5*$AB68</f>
        <v>#N/A</v>
      </c>
      <c r="DR68" s="70" t="e">
        <f aca="false">$DQ$7*$J$3*$J$5*$AC68</f>
        <v>#N/A</v>
      </c>
      <c r="DS68" s="131" t="e">
        <f aca="false">SUM(CI68:CR68,CW68:CX68,DG68:DH68)</f>
        <v>#N/A</v>
      </c>
      <c r="DT68" s="25" t="e">
        <f aca="false">SUM(CI68:CZ68,DC68:DL68)</f>
        <v>#N/A</v>
      </c>
      <c r="DU68" s="131" t="e">
        <f aca="false">SUM(CI68:DR68)</f>
        <v>#N/A</v>
      </c>
      <c r="DZ68" s="70" t="e">
        <f aca="false">$DZ$7*$J$2*$J$5*$AB68</f>
        <v>#N/A</v>
      </c>
      <c r="EA68" s="70" t="e">
        <f aca="false">$DZ$7*$J$3*$J$5*$AC68</f>
        <v>#N/A</v>
      </c>
      <c r="EB68" s="70" t="e">
        <f aca="false">$EB$7*$J$2*$J$5*$AB68</f>
        <v>#N/A</v>
      </c>
      <c r="EC68" s="70" t="e">
        <f aca="false">$EB$7*$J$3*$J$5*$AC68</f>
        <v>#N/A</v>
      </c>
      <c r="ED68" s="70" t="e">
        <f aca="false">$ED$7*$J$2*$J$5*$AB68</f>
        <v>#N/A</v>
      </c>
      <c r="EE68" s="70" t="e">
        <f aca="false">$ED$7*$J$3*$J$5*$AC68</f>
        <v>#N/A</v>
      </c>
      <c r="EF68" s="70" t="e">
        <f aca="false">$EF$7*$J$2*$J$5*$AB68</f>
        <v>#N/A</v>
      </c>
      <c r="EG68" s="70" t="e">
        <f aca="false">$EF$7*$J$3*$J$5*$AC68</f>
        <v>#N/A</v>
      </c>
      <c r="EH68" s="70" t="e">
        <f aca="false">$EH$7*$J$2*$J$5*$AB68</f>
        <v>#N/A</v>
      </c>
      <c r="EI68" s="70" t="e">
        <f aca="false">$EH$7*$J$3*$J$5*$AC68</f>
        <v>#N/A</v>
      </c>
      <c r="EJ68" s="70" t="e">
        <f aca="false">$EJ$7*$J$2*$J$5*$AB68</f>
        <v>#N/A</v>
      </c>
      <c r="EK68" s="70" t="e">
        <f aca="false">$EJ$7*$J$3*$J$5*$AC68</f>
        <v>#N/A</v>
      </c>
      <c r="EL68" s="70" t="e">
        <f aca="false">$EL$7*$J$2*$J$5*$AB68</f>
        <v>#N/A</v>
      </c>
      <c r="EM68" s="70" t="e">
        <f aca="false">$EL$7*$J$3*$J$5*$AC68</f>
        <v>#N/A</v>
      </c>
      <c r="EN68" s="131" t="e">
        <f aca="false">SUM(EB68:EC68)</f>
        <v>#N/A</v>
      </c>
      <c r="EO68" s="25" t="e">
        <f aca="false">SUM(EB68:EE68,EJ68:EM68)</f>
        <v>#N/A</v>
      </c>
      <c r="EP68" s="25" t="e">
        <f aca="false">SUM(DZ68:EM68)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3" t="e">
        <f aca="false">(1+($A69/2))^(-2*($D69-$A$1)/365.25)</f>
        <v>#N/A</v>
      </c>
      <c r="C69" s="83" t="n">
        <f aca="false">D70-D69</f>
        <v>28</v>
      </c>
      <c r="D69" s="374" t="n">
        <v>38749</v>
      </c>
      <c r="E69" s="375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76" t="e">
        <f aca="false">VLOOKUP($D69,Curves!$A$2:$H$1700,8)*$B69</f>
        <v>#N/A</v>
      </c>
      <c r="K69" s="51" t="e">
        <f aca="false">($E69+$I69)*$J$5+$J$4</f>
        <v>#N/A</v>
      </c>
      <c r="L69" s="377" t="e">
        <f aca="false">VLOOKUP($D69,Curves!$N$2:$T$2600,2)*$B69</f>
        <v>#N/A</v>
      </c>
      <c r="M69" s="241" t="e">
        <f aca="false">VLOOKUP($D69,Curves!$N$2:$T$2600,3)*$B69</f>
        <v>#N/A</v>
      </c>
      <c r="N69" s="378" t="e">
        <f aca="false">IF($K69&lt;$L69,1,0)</f>
        <v>#N/A</v>
      </c>
      <c r="O69" s="379" t="e">
        <f aca="false">IF($K69&lt;$M69,1,0)</f>
        <v>#N/A</v>
      </c>
      <c r="P69" s="375" t="e">
        <f aca="false">($E69+J69)*$J$5+$J$4</f>
        <v>#N/A</v>
      </c>
      <c r="Q69" s="377" t="e">
        <f aca="false">VLOOKUP($D69,Curves!$N$2:$T$2600,4)*$B69</f>
        <v>#N/A</v>
      </c>
      <c r="R69" s="241" t="e">
        <f aca="false">VLOOKUP($D69,Curves!$N$2:$T$2600,5)*$B69</f>
        <v>#N/A</v>
      </c>
      <c r="S69" s="378" t="e">
        <f aca="false">IF($P69&lt;$Q69,1,0)</f>
        <v>#N/A</v>
      </c>
      <c r="T69" s="379" t="e">
        <f aca="false">IF($P69&lt;$R69,1,0)</f>
        <v>#N/A</v>
      </c>
      <c r="U69" s="380" t="e">
        <f aca="false">($E69+G69)*$J$5+$J$4</f>
        <v>#N/A</v>
      </c>
      <c r="V69" s="380" t="e">
        <f aca="false">($E69+H69)*$J$5+$J$4</f>
        <v>#N/A</v>
      </c>
      <c r="W69" s="380" t="e">
        <f aca="false">($E69+I69)*$J$5+$J$4</f>
        <v>#N/A</v>
      </c>
      <c r="X69" s="269" t="e">
        <f aca="false">VLOOKUP($D69,[5]CurveFetch!$D$8:$S$13000,16,0)*$B69</f>
        <v>#N/A</v>
      </c>
      <c r="Y69" s="241" t="e">
        <f aca="false">VLOOKUP($D69,Curves!$N$2:$T$2600,7)*$B69</f>
        <v>#N/A</v>
      </c>
      <c r="Z69" s="381" t="e">
        <f aca="false">IF($U69&lt;$X69,1,0)</f>
        <v>#N/A</v>
      </c>
      <c r="AA69" s="378" t="e">
        <f aca="false">IF($U69&lt;$Y69,1,0)</f>
        <v>#N/A</v>
      </c>
      <c r="AB69" s="378" t="e">
        <f aca="false">IF($V69&lt;$X69,1,0)</f>
        <v>#N/A</v>
      </c>
      <c r="AC69" s="378" t="e">
        <f aca="false">IF($V69&lt;$X69,1,0)</f>
        <v>#N/A</v>
      </c>
      <c r="AD69" s="378" t="e">
        <f aca="false">IF($W69&lt;$X69,1,0)</f>
        <v>#N/A</v>
      </c>
      <c r="AE69" s="379" t="e">
        <f aca="false">IF($W69&lt;$Y69,1,0)</f>
        <v>#N/A</v>
      </c>
      <c r="AF69" s="70" t="e">
        <f aca="false">$AF$7*$J$2*$J$5*$N69</f>
        <v>#N/A</v>
      </c>
      <c r="AG69" s="70" t="e">
        <f aca="false">$AF$7*$J$2*$J$5*$O69</f>
        <v>#N/A</v>
      </c>
      <c r="AH69" s="70" t="e">
        <f aca="false">$AH$7*$J$2*$J$5*$N69</f>
        <v>#N/A</v>
      </c>
      <c r="AI69" s="70" t="e">
        <f aca="false">$AH$7*$J$2*$J$5*$O69</f>
        <v>#N/A</v>
      </c>
      <c r="AJ69" s="70" t="e">
        <f aca="false">$AJ$7*$J$2*$J$5*$N69</f>
        <v>#N/A</v>
      </c>
      <c r="AK69" s="70" t="e">
        <f aca="false">$AJ$7*$J$2*$J$5*$O69</f>
        <v>#N/A</v>
      </c>
      <c r="AL69" s="70" t="e">
        <f aca="false">$AL$7*$J$2*$J$5*$N69</f>
        <v>#N/A</v>
      </c>
      <c r="AM69" s="70" t="e">
        <f aca="false">$AL$7*$J$3*$J$5*$O69</f>
        <v>#N/A</v>
      </c>
      <c r="AN69" s="70" t="e">
        <f aca="false">$AN$7*$J$2*$J$5*$N69</f>
        <v>#N/A</v>
      </c>
      <c r="AO69" s="70" t="e">
        <f aca="false">$AN$7*$J$3*$J$5*$O69</f>
        <v>#N/A</v>
      </c>
      <c r="AP69" s="70" t="e">
        <f aca="false">$AP$7*$J$2*$J$5*$N69</f>
        <v>#N/A</v>
      </c>
      <c r="AQ69" s="70" t="e">
        <f aca="false">$AN$7*$J$3*$J$5*$O69</f>
        <v>#N/A</v>
      </c>
      <c r="AR69" s="70" t="e">
        <f aca="false">$AR$7*$J$2*$J$5*$N69</f>
        <v>#N/A</v>
      </c>
      <c r="AS69" s="70" t="e">
        <f aca="false">$AR$7*$J$3*$J$5*$O69</f>
        <v>#N/A</v>
      </c>
      <c r="AT69" s="70" t="e">
        <f aca="false">$AT$7*$J$2*$J$5*$N69</f>
        <v>#N/A</v>
      </c>
      <c r="AU69" s="70" t="e">
        <f aca="false">$AT$7*$J$3*$J$5*$O69</f>
        <v>#N/A</v>
      </c>
      <c r="AV69" s="131" t="e">
        <f aca="false">SUM(AF69:AG69,AL69:AM69,AP69:AQ69)</f>
        <v>#N/A</v>
      </c>
      <c r="AW69" s="158" t="e">
        <f aca="false">SUM(AF69:AM69,AP69:AU69)</f>
        <v>#N/A</v>
      </c>
      <c r="AX69" s="131" t="e">
        <f aca="false">SUM(AF69:AU69)</f>
        <v>#N/A</v>
      </c>
      <c r="AY69" s="70" t="e">
        <f aca="false">$AY$7*$J$2*$J$5*$S69</f>
        <v>#N/A</v>
      </c>
      <c r="AZ69" s="70" t="e">
        <f aca="false">$AY$7*$J$3*$J$5*$T69</f>
        <v>#N/A</v>
      </c>
      <c r="BA69" s="70" t="e">
        <f aca="false">$BA$7*$J$2*$J$5*$S69</f>
        <v>#N/A</v>
      </c>
      <c r="BB69" s="70" t="e">
        <f aca="false">$BA$7*$J$3*$J$5*$T69</f>
        <v>#N/A</v>
      </c>
      <c r="BC69" s="70" t="e">
        <f aca="false">$BC$7*$J$2*$J$5*$S69</f>
        <v>#N/A</v>
      </c>
      <c r="BD69" s="70" t="e">
        <f aca="false">$BC$7*$J$3*$J$5*$T69</f>
        <v>#N/A</v>
      </c>
      <c r="BE69" s="70" t="e">
        <f aca="false">$BE$7*$J$2*$J$5*$S69</f>
        <v>#N/A</v>
      </c>
      <c r="BF69" s="70" t="e">
        <f aca="false">$BE$7*$J$3*$J$5*$T69</f>
        <v>#N/A</v>
      </c>
      <c r="BG69" s="70" t="e">
        <f aca="false">$BG$7*$J$2*$J$5*$S69</f>
        <v>#N/A</v>
      </c>
      <c r="BH69" s="70" t="e">
        <f aca="false">$BG$7*$J$3*$J$5*$T69</f>
        <v>#N/A</v>
      </c>
      <c r="BI69" s="70" t="e">
        <f aca="false">$BI$7*$J$2*$J$5*$S69</f>
        <v>#N/A</v>
      </c>
      <c r="BJ69" s="70" t="e">
        <f aca="false">$BI$7*$J$3*$J$5*$T69</f>
        <v>#N/A</v>
      </c>
      <c r="BK69" s="70" t="e">
        <f aca="false">$BK$7*$J$2*$J$5*$S69</f>
        <v>#N/A</v>
      </c>
      <c r="BL69" s="70" t="e">
        <f aca="false">$BK$7*$J$3*$J$5*$T69</f>
        <v>#N/A</v>
      </c>
      <c r="BM69" s="70" t="e">
        <f aca="false">$BM$7*$J$2*$J$5*$S69</f>
        <v>#N/A</v>
      </c>
      <c r="BN69" s="70" t="e">
        <f aca="false">$BM$7*$J$3*$J$5*$T69</f>
        <v>#N/A</v>
      </c>
      <c r="BO69" s="70" t="e">
        <f aca="false">$BO$7*$J$2*$J$5*$S69</f>
        <v>#N/A</v>
      </c>
      <c r="BP69" s="70" t="e">
        <f aca="false">$BO$7*$J$3*$J$5*$T69</f>
        <v>#N/A</v>
      </c>
      <c r="BQ69" s="70" t="e">
        <f aca="false">$BQ$7*$J$2*$J$5*$S69</f>
        <v>#N/A</v>
      </c>
      <c r="BR69" s="70" t="e">
        <f aca="false">$BQ$7*$J$3*$J$5*$T69</f>
        <v>#N/A</v>
      </c>
      <c r="BS69" s="70" t="e">
        <f aca="false">$BS$7*$J$2*$J$5*$S69</f>
        <v>#N/A</v>
      </c>
      <c r="BT69" s="70" t="e">
        <f aca="false">$BS$7*$J$3*$J$5*$T69</f>
        <v>#N/A</v>
      </c>
      <c r="BU69" s="70" t="e">
        <f aca="false">$BU$7*$J$2*$J$5*$S69</f>
        <v>#N/A</v>
      </c>
      <c r="BV69" s="70" t="e">
        <f aca="false">$BU$7*$J$3*$J$5*$T69</f>
        <v>#N/A</v>
      </c>
      <c r="BW69" s="382" t="e">
        <f aca="false">SUM(AY69:BF69,BI69:BL69)</f>
        <v>#N/A</v>
      </c>
      <c r="BX69" s="383" t="e">
        <f aca="false">SUM(AY69:BF69,BI69:BL69,BS69:BV69)</f>
        <v>#N/A</v>
      </c>
      <c r="BY69" s="25" t="e">
        <f aca="false">SUM(AY69:BV69)</f>
        <v>#N/A</v>
      </c>
      <c r="BZ69" s="70" t="e">
        <f aca="false">$BZ$7*$J$2*$J$5*$N69</f>
        <v>#N/A</v>
      </c>
      <c r="CA69" s="70" t="e">
        <f aca="false">$BZ$7*$J$3*$J$5*$O69</f>
        <v>#N/A</v>
      </c>
      <c r="CB69" s="70" t="e">
        <f aca="false">$CB$7*$J$2*$J$5*$N69</f>
        <v>#N/A</v>
      </c>
      <c r="CC69" s="70" t="e">
        <f aca="false">$CB$7*$J$3*$J$5*$O69</f>
        <v>#N/A</v>
      </c>
      <c r="CD69" s="70" t="e">
        <f aca="false">$CD$7*$J$2*$J$5*$N69</f>
        <v>#N/A</v>
      </c>
      <c r="CE69" s="70" t="e">
        <f aca="false">$CD$7*$J$3*$J$5*$O69</f>
        <v>#N/A</v>
      </c>
      <c r="CF69" s="131" t="e">
        <f aca="false">SUM(BZ69:CA69)</f>
        <v>#N/A</v>
      </c>
      <c r="CG69" s="383" t="e">
        <f aca="false">SUM(BZ69:CC69)</f>
        <v>#N/A</v>
      </c>
      <c r="CH69" s="131" t="e">
        <f aca="false">SUM(BZ69:CE69)</f>
        <v>#N/A</v>
      </c>
      <c r="CI69" s="70" t="e">
        <f aca="false">$CI$7*$J$2*$J$5*$AB69</f>
        <v>#N/A</v>
      </c>
      <c r="CJ69" s="70" t="e">
        <f aca="false">$CI$7*$J$3*$J$5*$AC69</f>
        <v>#N/A</v>
      </c>
      <c r="CK69" s="70" t="e">
        <f aca="false">$CK$7*$J$2*$J$5*$AB69</f>
        <v>#N/A</v>
      </c>
      <c r="CL69" s="70" t="e">
        <f aca="false">$CK$7*$J$3*$J$5*$AC69</f>
        <v>#N/A</v>
      </c>
      <c r="CM69" s="70" t="e">
        <f aca="false">$CM$7*$J$2*$J$5*$AB69</f>
        <v>#N/A</v>
      </c>
      <c r="CN69" s="70" t="e">
        <f aca="false">$CM$7*$J$3*$J$5*$AC69</f>
        <v>#N/A</v>
      </c>
      <c r="CO69" s="70" t="e">
        <f aca="false">$CO$7*$J$2*$J$5*$AB69</f>
        <v>#N/A</v>
      </c>
      <c r="CP69" s="70" t="e">
        <f aca="false">$CO$7*$J$3*$J$5*$AC69</f>
        <v>#N/A</v>
      </c>
      <c r="CQ69" s="70" t="e">
        <f aca="false">$CQ$7*$J$2*$J$5*$AB69</f>
        <v>#N/A</v>
      </c>
      <c r="CR69" s="70" t="e">
        <f aca="false">$CQ$7*$J$3*$J$5*$AC69</f>
        <v>#N/A</v>
      </c>
      <c r="CS69" s="70" t="e">
        <f aca="false">$CS$7*$J$2*$J$5*$AB69</f>
        <v>#N/A</v>
      </c>
      <c r="CT69" s="70" t="e">
        <f aca="false">$CS$7*$J$3*$J$5*$AC69</f>
        <v>#N/A</v>
      </c>
      <c r="CU69" s="70" t="e">
        <f aca="false">$CU$7*$J$2*$J$5*$AB69</f>
        <v>#N/A</v>
      </c>
      <c r="CV69" s="70" t="e">
        <f aca="false">$CU$7*$J$3*$J$5*$AC69</f>
        <v>#N/A</v>
      </c>
      <c r="CW69" s="70" t="e">
        <f aca="false">$CW$7*$J$2*$J$5*$AB69</f>
        <v>#N/A</v>
      </c>
      <c r="CX69" s="70" t="e">
        <f aca="false">$CW$7*$J$3*$J$5*$AC69</f>
        <v>#N/A</v>
      </c>
      <c r="CY69" s="70" t="e">
        <f aca="false">$CY$7*$J$2*$J$5*$AB69</f>
        <v>#N/A</v>
      </c>
      <c r="CZ69" s="70" t="e">
        <f aca="false">$CY$7*$J$3*$J$5*$AC69</f>
        <v>#N/A</v>
      </c>
      <c r="DA69" s="70" t="e">
        <f aca="false">$DA$7*$J$2*$J$5*$AB69</f>
        <v>#N/A</v>
      </c>
      <c r="DB69" s="70" t="e">
        <f aca="false">$DA$7*$J$3*$J$5*$AC69</f>
        <v>#N/A</v>
      </c>
      <c r="DC69" s="70"/>
      <c r="DD69" s="70"/>
      <c r="DE69" s="70" t="e">
        <f aca="false">$DF$7*$J$2*$J$5*$AB69</f>
        <v>#N/A</v>
      </c>
      <c r="DF69" s="70" t="e">
        <f aca="false">$DF$7*$J$3*$J$5*$AC69</f>
        <v>#N/A</v>
      </c>
      <c r="DG69" s="70" t="e">
        <f aca="false">$DG$7*$J$2*$J$5*$AB69</f>
        <v>#N/A</v>
      </c>
      <c r="DH69" s="70" t="e">
        <f aca="false">$DG$7*$J$3*$J$5*$AC69</f>
        <v>#N/A</v>
      </c>
      <c r="DI69" s="70" t="e">
        <f aca="false">$DI$7*$J$2*$J$5*$AB69</f>
        <v>#N/A</v>
      </c>
      <c r="DJ69" s="70" t="e">
        <f aca="false">$DI$7*$J$3*$J$5*$AC69</f>
        <v>#N/A</v>
      </c>
      <c r="DK69" s="70" t="e">
        <f aca="false">$DK$7*$J$2*$J$5*$AB69</f>
        <v>#N/A</v>
      </c>
      <c r="DL69" s="70" t="e">
        <f aca="false">$DK$7*$J$3*$J$5*$AC69</f>
        <v>#N/A</v>
      </c>
      <c r="DM69" s="70" t="e">
        <f aca="false">$DM$7*$J$2*$J$5*$AB69</f>
        <v>#N/A</v>
      </c>
      <c r="DN69" s="70" t="e">
        <f aca="false">$DM$7*$J$3*$J$5*$AC69</f>
        <v>#N/A</v>
      </c>
      <c r="DO69" s="70" t="e">
        <f aca="false">$DO$7*$J$2*$J$5*$AB69</f>
        <v>#N/A</v>
      </c>
      <c r="DP69" s="70" t="e">
        <f aca="false">$DO$7*$J$3*$J$5*$AC69</f>
        <v>#N/A</v>
      </c>
      <c r="DQ69" s="70" t="e">
        <f aca="false">$DQ$7*$J$2*$J$5*$AB69</f>
        <v>#N/A</v>
      </c>
      <c r="DR69" s="70" t="e">
        <f aca="false">$DQ$7*$J$3*$J$5*$AC69</f>
        <v>#N/A</v>
      </c>
      <c r="DS69" s="131" t="e">
        <f aca="false">SUM(CI69:CR69,CW69:CX69,DG69:DH69)</f>
        <v>#N/A</v>
      </c>
      <c r="DT69" s="25" t="e">
        <f aca="false">SUM(CI69:CZ69,DC69:DL69)</f>
        <v>#N/A</v>
      </c>
      <c r="DU69" s="131" t="e">
        <f aca="false">SUM(CI69:DR69)</f>
        <v>#N/A</v>
      </c>
      <c r="DZ69" s="70" t="e">
        <f aca="false">$DZ$7*$J$2*$J$5*$AB69</f>
        <v>#N/A</v>
      </c>
      <c r="EA69" s="70" t="e">
        <f aca="false">$DZ$7*$J$3*$J$5*$AC69</f>
        <v>#N/A</v>
      </c>
      <c r="EB69" s="70" t="e">
        <f aca="false">$EB$7*$J$2*$J$5*$AB69</f>
        <v>#N/A</v>
      </c>
      <c r="EC69" s="70" t="e">
        <f aca="false">$EB$7*$J$3*$J$5*$AC69</f>
        <v>#N/A</v>
      </c>
      <c r="ED69" s="70" t="e">
        <f aca="false">$ED$7*$J$2*$J$5*$AB69</f>
        <v>#N/A</v>
      </c>
      <c r="EE69" s="70" t="e">
        <f aca="false">$ED$7*$J$3*$J$5*$AC69</f>
        <v>#N/A</v>
      </c>
      <c r="EF69" s="70" t="e">
        <f aca="false">$EF$7*$J$2*$J$5*$AB69</f>
        <v>#N/A</v>
      </c>
      <c r="EG69" s="70" t="e">
        <f aca="false">$EF$7*$J$3*$J$5*$AC69</f>
        <v>#N/A</v>
      </c>
      <c r="EH69" s="70" t="e">
        <f aca="false">$EH$7*$J$2*$J$5*$AB69</f>
        <v>#N/A</v>
      </c>
      <c r="EI69" s="70" t="e">
        <f aca="false">$EH$7*$J$3*$J$5*$AC69</f>
        <v>#N/A</v>
      </c>
      <c r="EJ69" s="70" t="e">
        <f aca="false">$EJ$7*$J$2*$J$5*$AB69</f>
        <v>#N/A</v>
      </c>
      <c r="EK69" s="70" t="e">
        <f aca="false">$EJ$7*$J$3*$J$5*$AC69</f>
        <v>#N/A</v>
      </c>
      <c r="EL69" s="70" t="e">
        <f aca="false">$EL$7*$J$2*$J$5*$AB69</f>
        <v>#N/A</v>
      </c>
      <c r="EM69" s="70" t="e">
        <f aca="false">$EL$7*$J$3*$J$5*$AC69</f>
        <v>#N/A</v>
      </c>
      <c r="EN69" s="131" t="e">
        <f aca="false">SUM(EB69:EC69)</f>
        <v>#N/A</v>
      </c>
      <c r="EO69" s="25" t="e">
        <f aca="false">SUM(EB69:EE69,EJ69:EM69)</f>
        <v>#N/A</v>
      </c>
      <c r="EP69" s="25" t="e">
        <f aca="false">SUM(DZ69:EM69)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3" t="e">
        <f aca="false">(1+($A70/2))^(-2*($D70-$A$1)/365.25)</f>
        <v>#N/A</v>
      </c>
      <c r="C70" s="83" t="n">
        <f aca="false">D71-D70</f>
        <v>31</v>
      </c>
      <c r="D70" s="374" t="n">
        <v>38777</v>
      </c>
      <c r="E70" s="375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76" t="e">
        <f aca="false">VLOOKUP($D70,Curves!$A$2:$H$1700,8)*$B70</f>
        <v>#N/A</v>
      </c>
      <c r="K70" s="51" t="e">
        <f aca="false">($E70+$I70)*$J$5+$J$4</f>
        <v>#N/A</v>
      </c>
      <c r="L70" s="377" t="e">
        <f aca="false">VLOOKUP($D70,Curves!$N$2:$T$2600,2)*$B70</f>
        <v>#N/A</v>
      </c>
      <c r="M70" s="241" t="e">
        <f aca="false">VLOOKUP($D70,Curves!$N$2:$T$2600,3)*$B70</f>
        <v>#N/A</v>
      </c>
      <c r="N70" s="378" t="e">
        <f aca="false">IF($K70&lt;$L70,1,0)</f>
        <v>#N/A</v>
      </c>
      <c r="O70" s="379" t="e">
        <f aca="false">IF($K70&lt;$M70,1,0)</f>
        <v>#N/A</v>
      </c>
      <c r="P70" s="375" t="e">
        <f aca="false">($E70+J70)*$J$5+$J$4</f>
        <v>#N/A</v>
      </c>
      <c r="Q70" s="377" t="e">
        <f aca="false">VLOOKUP($D70,Curves!$N$2:$T$2600,4)*$B70</f>
        <v>#N/A</v>
      </c>
      <c r="R70" s="241" t="e">
        <f aca="false">VLOOKUP($D70,Curves!$N$2:$T$2600,5)*$B70</f>
        <v>#N/A</v>
      </c>
      <c r="S70" s="378" t="e">
        <f aca="false">IF($P70&lt;$Q70,1,0)</f>
        <v>#N/A</v>
      </c>
      <c r="T70" s="379" t="e">
        <f aca="false">IF($P70&lt;$R70,1,0)</f>
        <v>#N/A</v>
      </c>
      <c r="U70" s="380" t="e">
        <f aca="false">($E70+G70)*$J$5+$J$4</f>
        <v>#N/A</v>
      </c>
      <c r="V70" s="380" t="e">
        <f aca="false">($E70+H70)*$J$5+$J$4</f>
        <v>#N/A</v>
      </c>
      <c r="W70" s="380" t="e">
        <f aca="false">($E70+I70)*$J$5+$J$4</f>
        <v>#N/A</v>
      </c>
      <c r="X70" s="269" t="e">
        <f aca="false">VLOOKUP($D70,[5]CurveFetch!$D$8:$S$13000,16,0)*$B70</f>
        <v>#N/A</v>
      </c>
      <c r="Y70" s="241" t="e">
        <f aca="false">VLOOKUP($D70,Curves!$N$2:$T$2600,7)*$B70</f>
        <v>#N/A</v>
      </c>
      <c r="Z70" s="381" t="e">
        <f aca="false">IF($U70&lt;$X70,1,0)</f>
        <v>#N/A</v>
      </c>
      <c r="AA70" s="378" t="e">
        <f aca="false">IF($U70&lt;$Y70,1,0)</f>
        <v>#N/A</v>
      </c>
      <c r="AB70" s="378" t="e">
        <f aca="false">IF($V70&lt;$X70,1,0)</f>
        <v>#N/A</v>
      </c>
      <c r="AC70" s="378" t="e">
        <f aca="false">IF($V70&lt;$X70,1,0)</f>
        <v>#N/A</v>
      </c>
      <c r="AD70" s="378" t="e">
        <f aca="false">IF($W70&lt;$X70,1,0)</f>
        <v>#N/A</v>
      </c>
      <c r="AE70" s="379" t="e">
        <f aca="false">IF($W70&lt;$Y70,1,0)</f>
        <v>#N/A</v>
      </c>
      <c r="AF70" s="70" t="e">
        <f aca="false">$AF$7*$J$2*$J$5*$N70</f>
        <v>#N/A</v>
      </c>
      <c r="AG70" s="70" t="e">
        <f aca="false">$AF$7*$J$2*$J$5*$O70</f>
        <v>#N/A</v>
      </c>
      <c r="AH70" s="70" t="e">
        <f aca="false">$AH$7*$J$2*$J$5*$N70</f>
        <v>#N/A</v>
      </c>
      <c r="AI70" s="70" t="e">
        <f aca="false">$AH$7*$J$2*$J$5*$O70</f>
        <v>#N/A</v>
      </c>
      <c r="AJ70" s="70" t="e">
        <f aca="false">$AJ$7*$J$2*$J$5*$N70</f>
        <v>#N/A</v>
      </c>
      <c r="AK70" s="70" t="e">
        <f aca="false">$AJ$7*$J$2*$J$5*$O70</f>
        <v>#N/A</v>
      </c>
      <c r="AL70" s="70" t="e">
        <f aca="false">$AL$7*$J$2*$J$5*$N70</f>
        <v>#N/A</v>
      </c>
      <c r="AM70" s="70" t="e">
        <f aca="false">$AL$7*$J$3*$J$5*$O70</f>
        <v>#N/A</v>
      </c>
      <c r="AN70" s="70" t="e">
        <f aca="false">$AN$7*$J$2*$J$5*$N70</f>
        <v>#N/A</v>
      </c>
      <c r="AO70" s="70" t="e">
        <f aca="false">$AN$7*$J$3*$J$5*$O70</f>
        <v>#N/A</v>
      </c>
      <c r="AP70" s="70" t="e">
        <f aca="false">$AP$7*$J$2*$J$5*$N70</f>
        <v>#N/A</v>
      </c>
      <c r="AQ70" s="70" t="e">
        <f aca="false">$AN$7*$J$3*$J$5*$O70</f>
        <v>#N/A</v>
      </c>
      <c r="AR70" s="70" t="e">
        <f aca="false">$AR$7*$J$2*$J$5*$N70</f>
        <v>#N/A</v>
      </c>
      <c r="AS70" s="70" t="e">
        <f aca="false">$AR$7*$J$3*$J$5*$O70</f>
        <v>#N/A</v>
      </c>
      <c r="AT70" s="70" t="e">
        <f aca="false">$AT$7*$J$2*$J$5*$N70</f>
        <v>#N/A</v>
      </c>
      <c r="AU70" s="70" t="e">
        <f aca="false">$AT$7*$J$3*$J$5*$O70</f>
        <v>#N/A</v>
      </c>
      <c r="AV70" s="131" t="e">
        <f aca="false">SUM(AF70:AG70,AL70:AM70,AP70:AQ70)</f>
        <v>#N/A</v>
      </c>
      <c r="AW70" s="158" t="e">
        <f aca="false">SUM(AF70:AM70,AP70:AU70)</f>
        <v>#N/A</v>
      </c>
      <c r="AX70" s="131" t="e">
        <f aca="false">SUM(AF70:AU70)</f>
        <v>#N/A</v>
      </c>
      <c r="AY70" s="70" t="e">
        <f aca="false">$AY$7*$J$2*$J$5*$S70</f>
        <v>#N/A</v>
      </c>
      <c r="AZ70" s="70" t="e">
        <f aca="false">$AY$7*$J$3*$J$5*$T70</f>
        <v>#N/A</v>
      </c>
      <c r="BA70" s="70" t="e">
        <f aca="false">$BA$7*$J$2*$J$5*$S70</f>
        <v>#N/A</v>
      </c>
      <c r="BB70" s="70" t="e">
        <f aca="false">$BA$7*$J$3*$J$5*$T70</f>
        <v>#N/A</v>
      </c>
      <c r="BC70" s="70" t="e">
        <f aca="false">$BC$7*$J$2*$J$5*$S70</f>
        <v>#N/A</v>
      </c>
      <c r="BD70" s="70" t="e">
        <f aca="false">$BC$7*$J$3*$J$5*$T70</f>
        <v>#N/A</v>
      </c>
      <c r="BE70" s="70" t="e">
        <f aca="false">$BE$7*$J$2*$J$5*$S70</f>
        <v>#N/A</v>
      </c>
      <c r="BF70" s="70" t="e">
        <f aca="false">$BE$7*$J$3*$J$5*$T70</f>
        <v>#N/A</v>
      </c>
      <c r="BG70" s="70" t="e">
        <f aca="false">$BG$7*$J$2*$J$5*$S70</f>
        <v>#N/A</v>
      </c>
      <c r="BH70" s="70" t="e">
        <f aca="false">$BG$7*$J$3*$J$5*$T70</f>
        <v>#N/A</v>
      </c>
      <c r="BI70" s="70" t="e">
        <f aca="false">$BI$7*$J$2*$J$5*$S70</f>
        <v>#N/A</v>
      </c>
      <c r="BJ70" s="70" t="e">
        <f aca="false">$BI$7*$J$3*$J$5*$T70</f>
        <v>#N/A</v>
      </c>
      <c r="BK70" s="70" t="e">
        <f aca="false">$BK$7*$J$2*$J$5*$S70</f>
        <v>#N/A</v>
      </c>
      <c r="BL70" s="70" t="e">
        <f aca="false">$BK$7*$J$3*$J$5*$T70</f>
        <v>#N/A</v>
      </c>
      <c r="BM70" s="70" t="e">
        <f aca="false">$BM$7*$J$2*$J$5*$S70</f>
        <v>#N/A</v>
      </c>
      <c r="BN70" s="70" t="e">
        <f aca="false">$BM$7*$J$3*$J$5*$T70</f>
        <v>#N/A</v>
      </c>
      <c r="BO70" s="70" t="e">
        <f aca="false">$BO$7*$J$2*$J$5*$S70</f>
        <v>#N/A</v>
      </c>
      <c r="BP70" s="70" t="e">
        <f aca="false">$BO$7*$J$3*$J$5*$T70</f>
        <v>#N/A</v>
      </c>
      <c r="BQ70" s="70" t="e">
        <f aca="false">$BQ$7*$J$2*$J$5*$S70</f>
        <v>#N/A</v>
      </c>
      <c r="BR70" s="70" t="e">
        <f aca="false">$BQ$7*$J$3*$J$5*$T70</f>
        <v>#N/A</v>
      </c>
      <c r="BS70" s="70" t="e">
        <f aca="false">$BS$7*$J$2*$J$5*$S70</f>
        <v>#N/A</v>
      </c>
      <c r="BT70" s="70" t="e">
        <f aca="false">$BS$7*$J$3*$J$5*$T70</f>
        <v>#N/A</v>
      </c>
      <c r="BU70" s="70" t="e">
        <f aca="false">$BU$7*$J$2*$J$5*$S70</f>
        <v>#N/A</v>
      </c>
      <c r="BV70" s="70" t="e">
        <f aca="false">$BU$7*$J$3*$J$5*$T70</f>
        <v>#N/A</v>
      </c>
      <c r="BW70" s="382" t="e">
        <f aca="false">SUM(AY70:BF70,BI70:BL70)</f>
        <v>#N/A</v>
      </c>
      <c r="BX70" s="383" t="e">
        <f aca="false">SUM(AY70:BF70,BI70:BL70,BS70:BV70)</f>
        <v>#N/A</v>
      </c>
      <c r="BY70" s="25" t="e">
        <f aca="false">SUM(AY70:BV70)</f>
        <v>#N/A</v>
      </c>
      <c r="BZ70" s="70" t="e">
        <f aca="false">$BZ$7*$J$2*$J$5*$N70</f>
        <v>#N/A</v>
      </c>
      <c r="CA70" s="70" t="e">
        <f aca="false">$BZ$7*$J$3*$J$5*$O70</f>
        <v>#N/A</v>
      </c>
      <c r="CB70" s="70" t="e">
        <f aca="false">$CB$7*$J$2*$J$5*$N70</f>
        <v>#N/A</v>
      </c>
      <c r="CC70" s="70" t="e">
        <f aca="false">$CB$7*$J$3*$J$5*$O70</f>
        <v>#N/A</v>
      </c>
      <c r="CD70" s="70" t="e">
        <f aca="false">$CD$7*$J$2*$J$5*$N70</f>
        <v>#N/A</v>
      </c>
      <c r="CE70" s="70" t="e">
        <f aca="false">$CD$7*$J$3*$J$5*$O70</f>
        <v>#N/A</v>
      </c>
      <c r="CF70" s="131" t="e">
        <f aca="false">SUM(BZ70:CA70)</f>
        <v>#N/A</v>
      </c>
      <c r="CG70" s="383" t="e">
        <f aca="false">SUM(BZ70:CC70)</f>
        <v>#N/A</v>
      </c>
      <c r="CH70" s="131" t="e">
        <f aca="false">SUM(BZ70:CE70)</f>
        <v>#N/A</v>
      </c>
      <c r="CI70" s="70" t="e">
        <f aca="false">$CI$7*$J$2*$J$5*$AB70</f>
        <v>#N/A</v>
      </c>
      <c r="CJ70" s="70" t="e">
        <f aca="false">$CI$7*$J$3*$J$5*$AC70</f>
        <v>#N/A</v>
      </c>
      <c r="CK70" s="70" t="e">
        <f aca="false">$CK$7*$J$2*$J$5*$AB70</f>
        <v>#N/A</v>
      </c>
      <c r="CL70" s="70" t="e">
        <f aca="false">$CK$7*$J$3*$J$5*$AC70</f>
        <v>#N/A</v>
      </c>
      <c r="CM70" s="70" t="e">
        <f aca="false">$CM$7*$J$2*$J$5*$AB70</f>
        <v>#N/A</v>
      </c>
      <c r="CN70" s="70" t="e">
        <f aca="false">$CM$7*$J$3*$J$5*$AC70</f>
        <v>#N/A</v>
      </c>
      <c r="CO70" s="70" t="e">
        <f aca="false">$CO$7*$J$2*$J$5*$AB70</f>
        <v>#N/A</v>
      </c>
      <c r="CP70" s="70" t="e">
        <f aca="false">$CO$7*$J$3*$J$5*$AC70</f>
        <v>#N/A</v>
      </c>
      <c r="CQ70" s="70" t="e">
        <f aca="false">$CQ$7*$J$2*$J$5*$AB70</f>
        <v>#N/A</v>
      </c>
      <c r="CR70" s="70" t="e">
        <f aca="false">$CQ$7*$J$3*$J$5*$AC70</f>
        <v>#N/A</v>
      </c>
      <c r="CS70" s="70" t="e">
        <f aca="false">$CS$7*$J$2*$J$5*$AB70</f>
        <v>#N/A</v>
      </c>
      <c r="CT70" s="70" t="e">
        <f aca="false">$CS$7*$J$3*$J$5*$AC70</f>
        <v>#N/A</v>
      </c>
      <c r="CU70" s="70" t="e">
        <f aca="false">$CU$7*$J$2*$J$5*$AB70</f>
        <v>#N/A</v>
      </c>
      <c r="CV70" s="70" t="e">
        <f aca="false">$CU$7*$J$3*$J$5*$AC70</f>
        <v>#N/A</v>
      </c>
      <c r="CW70" s="70" t="e">
        <f aca="false">$CW$7*$J$2*$J$5*$AB70</f>
        <v>#N/A</v>
      </c>
      <c r="CX70" s="70" t="e">
        <f aca="false">$CW$7*$J$3*$J$5*$AC70</f>
        <v>#N/A</v>
      </c>
      <c r="CY70" s="70" t="e">
        <f aca="false">$CY$7*$J$2*$J$5*$AB70</f>
        <v>#N/A</v>
      </c>
      <c r="CZ70" s="70" t="e">
        <f aca="false">$CY$7*$J$3*$J$5*$AC70</f>
        <v>#N/A</v>
      </c>
      <c r="DA70" s="70" t="e">
        <f aca="false">$DA$7*$J$2*$J$5*$AB70</f>
        <v>#N/A</v>
      </c>
      <c r="DB70" s="70" t="e">
        <f aca="false">$DA$7*$J$3*$J$5*$AC70</f>
        <v>#N/A</v>
      </c>
      <c r="DC70" s="70"/>
      <c r="DD70" s="70"/>
      <c r="DE70" s="70" t="e">
        <f aca="false">$DF$7*$J$2*$J$5*$AB70</f>
        <v>#N/A</v>
      </c>
      <c r="DF70" s="70" t="e">
        <f aca="false">$DF$7*$J$3*$J$5*$AC70</f>
        <v>#N/A</v>
      </c>
      <c r="DG70" s="70" t="e">
        <f aca="false">$DG$7*$J$2*$J$5*$AB70</f>
        <v>#N/A</v>
      </c>
      <c r="DH70" s="70" t="e">
        <f aca="false">$DG$7*$J$3*$J$5*$AC70</f>
        <v>#N/A</v>
      </c>
      <c r="DI70" s="70" t="e">
        <f aca="false">$DI$7*$J$2*$J$5*$AB70</f>
        <v>#N/A</v>
      </c>
      <c r="DJ70" s="70" t="e">
        <f aca="false">$DI$7*$J$3*$J$5*$AC70</f>
        <v>#N/A</v>
      </c>
      <c r="DK70" s="70" t="e">
        <f aca="false">$DK$7*$J$2*$J$5*$AB70</f>
        <v>#N/A</v>
      </c>
      <c r="DL70" s="70" t="e">
        <f aca="false">$DK$7*$J$3*$J$5*$AC70</f>
        <v>#N/A</v>
      </c>
      <c r="DM70" s="70" t="e">
        <f aca="false">$DM$7*$J$2*$J$5*$AB70</f>
        <v>#N/A</v>
      </c>
      <c r="DN70" s="70" t="e">
        <f aca="false">$DM$7*$J$3*$J$5*$AC70</f>
        <v>#N/A</v>
      </c>
      <c r="DO70" s="70" t="e">
        <f aca="false">$DO$7*$J$2*$J$5*$AB70</f>
        <v>#N/A</v>
      </c>
      <c r="DP70" s="70" t="e">
        <f aca="false">$DO$7*$J$3*$J$5*$AC70</f>
        <v>#N/A</v>
      </c>
      <c r="DQ70" s="70" t="e">
        <f aca="false">$DQ$7*$J$2*$J$5*$AB70</f>
        <v>#N/A</v>
      </c>
      <c r="DR70" s="70" t="e">
        <f aca="false">$DQ$7*$J$3*$J$5*$AC70</f>
        <v>#N/A</v>
      </c>
      <c r="DS70" s="131" t="e">
        <f aca="false">SUM(CI70:CR70,CW70:CX70,DG70:DH70)</f>
        <v>#N/A</v>
      </c>
      <c r="DT70" s="25" t="e">
        <f aca="false">SUM(CI70:CZ70,DC70:DL70)</f>
        <v>#N/A</v>
      </c>
      <c r="DU70" s="131" t="e">
        <f aca="false">SUM(CI70:DR70)</f>
        <v>#N/A</v>
      </c>
      <c r="DZ70" s="70" t="e">
        <f aca="false">$DZ$7*$J$2*$J$5*$AB70</f>
        <v>#N/A</v>
      </c>
      <c r="EA70" s="70" t="e">
        <f aca="false">$DZ$7*$J$3*$J$5*$AC70</f>
        <v>#N/A</v>
      </c>
      <c r="EB70" s="70" t="e">
        <f aca="false">$EB$7*$J$2*$J$5*$AB70</f>
        <v>#N/A</v>
      </c>
      <c r="EC70" s="70" t="e">
        <f aca="false">$EB$7*$J$3*$J$5*$AC70</f>
        <v>#N/A</v>
      </c>
      <c r="ED70" s="70" t="e">
        <f aca="false">$ED$7*$J$2*$J$5*$AB70</f>
        <v>#N/A</v>
      </c>
      <c r="EE70" s="70" t="e">
        <f aca="false">$ED$7*$J$3*$J$5*$AC70</f>
        <v>#N/A</v>
      </c>
      <c r="EF70" s="70" t="e">
        <f aca="false">$EF$7*$J$2*$J$5*$AB70</f>
        <v>#N/A</v>
      </c>
      <c r="EG70" s="70" t="e">
        <f aca="false">$EF$7*$J$3*$J$5*$AC70</f>
        <v>#N/A</v>
      </c>
      <c r="EH70" s="70" t="e">
        <f aca="false">$EH$7*$J$2*$J$5*$AB70</f>
        <v>#N/A</v>
      </c>
      <c r="EI70" s="70" t="e">
        <f aca="false">$EH$7*$J$3*$J$5*$AC70</f>
        <v>#N/A</v>
      </c>
      <c r="EJ70" s="70" t="e">
        <f aca="false">$EJ$7*$J$2*$J$5*$AB70</f>
        <v>#N/A</v>
      </c>
      <c r="EK70" s="70" t="e">
        <f aca="false">$EJ$7*$J$3*$J$5*$AC70</f>
        <v>#N/A</v>
      </c>
      <c r="EL70" s="70" t="e">
        <f aca="false">$EL$7*$J$2*$J$5*$AB70</f>
        <v>#N/A</v>
      </c>
      <c r="EM70" s="70" t="e">
        <f aca="false">$EL$7*$J$3*$J$5*$AC70</f>
        <v>#N/A</v>
      </c>
      <c r="EN70" s="131" t="e">
        <f aca="false">SUM(EB70:EC70)</f>
        <v>#N/A</v>
      </c>
      <c r="EO70" s="25" t="e">
        <f aca="false">SUM(EB70:EE70,EJ70:EM70)</f>
        <v>#N/A</v>
      </c>
      <c r="EP70" s="25" t="e">
        <f aca="false">SUM(DZ70:EM70)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3" t="e">
        <f aca="false">(1+($A71/2))^(-2*($D71-$A$1)/365.25)</f>
        <v>#N/A</v>
      </c>
      <c r="C71" s="83" t="n">
        <f aca="false">D72-D71</f>
        <v>30</v>
      </c>
      <c r="D71" s="374" t="n">
        <v>38808</v>
      </c>
      <c r="E71" s="375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76" t="e">
        <f aca="false">VLOOKUP($D71,Curves!$A$2:$H$1700,8)*$B71</f>
        <v>#N/A</v>
      </c>
      <c r="K71" s="51" t="e">
        <f aca="false">($E71+$I71)*$J$5+$J$4</f>
        <v>#N/A</v>
      </c>
      <c r="L71" s="377" t="e">
        <f aca="false">VLOOKUP($D71,Curves!$N$2:$T$2600,2)*$B71</f>
        <v>#N/A</v>
      </c>
      <c r="M71" s="241" t="e">
        <f aca="false">VLOOKUP($D71,Curves!$N$2:$T$2600,3)*$B71</f>
        <v>#N/A</v>
      </c>
      <c r="N71" s="378" t="e">
        <f aca="false">IF($K71&lt;$L71,1,0)</f>
        <v>#N/A</v>
      </c>
      <c r="O71" s="379" t="e">
        <f aca="false">IF($K71&lt;$M71,1,0)</f>
        <v>#N/A</v>
      </c>
      <c r="P71" s="375" t="e">
        <f aca="false">($E71+J71)*$J$5+$J$4</f>
        <v>#N/A</v>
      </c>
      <c r="Q71" s="377" t="e">
        <f aca="false">VLOOKUP($D71,Curves!$N$2:$T$2600,4)*$B71</f>
        <v>#N/A</v>
      </c>
      <c r="R71" s="241" t="e">
        <f aca="false">VLOOKUP($D71,Curves!$N$2:$T$2600,5)*$B71</f>
        <v>#N/A</v>
      </c>
      <c r="S71" s="378" t="e">
        <f aca="false">IF($P71&lt;$Q71,1,0)</f>
        <v>#N/A</v>
      </c>
      <c r="T71" s="379" t="e">
        <f aca="false">IF($P71&lt;$R71,1,0)</f>
        <v>#N/A</v>
      </c>
      <c r="U71" s="380" t="e">
        <f aca="false">($E71+G71)*$J$5+$J$4</f>
        <v>#N/A</v>
      </c>
      <c r="V71" s="380" t="e">
        <f aca="false">($E71+H71)*$J$5+$J$4</f>
        <v>#N/A</v>
      </c>
      <c r="W71" s="380" t="e">
        <f aca="false">($E71+I71)*$J$5+$J$4</f>
        <v>#N/A</v>
      </c>
      <c r="X71" s="269" t="e">
        <f aca="false">VLOOKUP($D71,[5]CurveFetch!$D$8:$S$13000,16,0)*$B71</f>
        <v>#N/A</v>
      </c>
      <c r="Y71" s="241" t="e">
        <f aca="false">VLOOKUP($D71,Curves!$N$2:$T$2600,7)*$B71</f>
        <v>#N/A</v>
      </c>
      <c r="Z71" s="381" t="e">
        <f aca="false">IF($U71&lt;$X71,1,0)</f>
        <v>#N/A</v>
      </c>
      <c r="AA71" s="378" t="e">
        <f aca="false">IF($U71&lt;$Y71,1,0)</f>
        <v>#N/A</v>
      </c>
      <c r="AB71" s="378" t="e">
        <f aca="false">IF($V71&lt;$X71,1,0)</f>
        <v>#N/A</v>
      </c>
      <c r="AC71" s="378" t="e">
        <f aca="false">IF($V71&lt;$X71,1,0)</f>
        <v>#N/A</v>
      </c>
      <c r="AD71" s="378" t="e">
        <f aca="false">IF($W71&lt;$X71,1,0)</f>
        <v>#N/A</v>
      </c>
      <c r="AE71" s="379" t="e">
        <f aca="false">IF($W71&lt;$Y71,1,0)</f>
        <v>#N/A</v>
      </c>
      <c r="AF71" s="70" t="e">
        <f aca="false">$AF$7*$J$2*$J$5*$N71</f>
        <v>#N/A</v>
      </c>
      <c r="AG71" s="70" t="e">
        <f aca="false">$AF$7*$J$2*$J$5*$O71</f>
        <v>#N/A</v>
      </c>
      <c r="AH71" s="70" t="e">
        <f aca="false">$AH$7*$J$2*$J$5*$N71</f>
        <v>#N/A</v>
      </c>
      <c r="AI71" s="70" t="e">
        <f aca="false">$AH$7*$J$2*$J$5*$O71</f>
        <v>#N/A</v>
      </c>
      <c r="AJ71" s="70" t="e">
        <f aca="false">$AJ$7*$J$2*$J$5*$N71</f>
        <v>#N/A</v>
      </c>
      <c r="AK71" s="70" t="e">
        <f aca="false">$AJ$7*$J$2*$J$5*$O71</f>
        <v>#N/A</v>
      </c>
      <c r="AL71" s="70" t="e">
        <f aca="false">$AL$7*$J$2*$J$5*$N71</f>
        <v>#N/A</v>
      </c>
      <c r="AM71" s="70" t="e">
        <f aca="false">$AL$7*$J$3*$J$5*$O71</f>
        <v>#N/A</v>
      </c>
      <c r="AN71" s="70" t="e">
        <f aca="false">$AN$7*$J$2*$J$5*$N71</f>
        <v>#N/A</v>
      </c>
      <c r="AO71" s="70" t="e">
        <f aca="false">$AN$7*$J$3*$J$5*$O71</f>
        <v>#N/A</v>
      </c>
      <c r="AP71" s="70" t="e">
        <f aca="false">$AP$7*$J$2*$J$5*$N71</f>
        <v>#N/A</v>
      </c>
      <c r="AQ71" s="70" t="e">
        <f aca="false">$AN$7*$J$3*$J$5*$O71</f>
        <v>#N/A</v>
      </c>
      <c r="AR71" s="70" t="e">
        <f aca="false">$AR$7*$J$2*$J$5*$N71</f>
        <v>#N/A</v>
      </c>
      <c r="AS71" s="70" t="e">
        <f aca="false">$AR$7*$J$3*$J$5*$O71</f>
        <v>#N/A</v>
      </c>
      <c r="AT71" s="70" t="e">
        <f aca="false">$AT$7*$J$2*$J$5*$N71</f>
        <v>#N/A</v>
      </c>
      <c r="AU71" s="70" t="e">
        <f aca="false">$AT$7*$J$3*$J$5*$O71</f>
        <v>#N/A</v>
      </c>
      <c r="AV71" s="131" t="e">
        <f aca="false">SUM(AF71:AG71,AL71:AM71,AP71:AQ71)</f>
        <v>#N/A</v>
      </c>
      <c r="AW71" s="158" t="e">
        <f aca="false">SUM(AF71:AM71,AP71:AU71)</f>
        <v>#N/A</v>
      </c>
      <c r="AX71" s="131" t="e">
        <f aca="false">SUM(AF71:AU71)</f>
        <v>#N/A</v>
      </c>
      <c r="AY71" s="70" t="e">
        <f aca="false">$AY$7*$J$2*$J$5*$S71</f>
        <v>#N/A</v>
      </c>
      <c r="AZ71" s="70" t="e">
        <f aca="false">$AY$7*$J$3*$J$5*$T71</f>
        <v>#N/A</v>
      </c>
      <c r="BA71" s="70" t="e">
        <f aca="false">$BA$7*$J$2*$J$5*$S71</f>
        <v>#N/A</v>
      </c>
      <c r="BB71" s="70" t="e">
        <f aca="false">$BA$7*$J$3*$J$5*$T71</f>
        <v>#N/A</v>
      </c>
      <c r="BC71" s="70" t="e">
        <f aca="false">$BC$7*$J$2*$J$5*$S71</f>
        <v>#N/A</v>
      </c>
      <c r="BD71" s="70" t="e">
        <f aca="false">$BC$7*$J$3*$J$5*$T71</f>
        <v>#N/A</v>
      </c>
      <c r="BE71" s="70" t="e">
        <f aca="false">$BE$7*$J$2*$J$5*$S71</f>
        <v>#N/A</v>
      </c>
      <c r="BF71" s="70" t="e">
        <f aca="false">$BE$7*$J$3*$J$5*$T71</f>
        <v>#N/A</v>
      </c>
      <c r="BG71" s="70" t="e">
        <f aca="false">$BG$7*$J$2*$J$5*$S71</f>
        <v>#N/A</v>
      </c>
      <c r="BH71" s="70" t="e">
        <f aca="false">$BG$7*$J$3*$J$5*$T71</f>
        <v>#N/A</v>
      </c>
      <c r="BI71" s="70" t="e">
        <f aca="false">$BI$7*$J$2*$J$5*$S71</f>
        <v>#N/A</v>
      </c>
      <c r="BJ71" s="70" t="e">
        <f aca="false">$BI$7*$J$3*$J$5*$T71</f>
        <v>#N/A</v>
      </c>
      <c r="BK71" s="70" t="e">
        <f aca="false">$BK$7*$J$2*$J$5*$S71</f>
        <v>#N/A</v>
      </c>
      <c r="BL71" s="70" t="e">
        <f aca="false">$BK$7*$J$3*$J$5*$T71</f>
        <v>#N/A</v>
      </c>
      <c r="BM71" s="70" t="e">
        <f aca="false">$BM$7*$J$2*$J$5*$S71</f>
        <v>#N/A</v>
      </c>
      <c r="BN71" s="70" t="e">
        <f aca="false">$BM$7*$J$3*$J$5*$T71</f>
        <v>#N/A</v>
      </c>
      <c r="BO71" s="70" t="e">
        <f aca="false">$BO$7*$J$2*$J$5*$S71</f>
        <v>#N/A</v>
      </c>
      <c r="BP71" s="70" t="e">
        <f aca="false">$BO$7*$J$3*$J$5*$T71</f>
        <v>#N/A</v>
      </c>
      <c r="BQ71" s="70" t="e">
        <f aca="false">$BQ$7*$J$2*$J$5*$S71</f>
        <v>#N/A</v>
      </c>
      <c r="BR71" s="70" t="e">
        <f aca="false">$BQ$7*$J$3*$J$5*$T71</f>
        <v>#N/A</v>
      </c>
      <c r="BS71" s="70" t="e">
        <f aca="false">$BS$7*$J$2*$J$5*$S71</f>
        <v>#N/A</v>
      </c>
      <c r="BT71" s="70" t="e">
        <f aca="false">$BS$7*$J$3*$J$5*$T71</f>
        <v>#N/A</v>
      </c>
      <c r="BU71" s="70" t="e">
        <f aca="false">$BU$7*$J$2*$J$5*$S71</f>
        <v>#N/A</v>
      </c>
      <c r="BV71" s="70" t="e">
        <f aca="false">$BU$7*$J$3*$J$5*$T71</f>
        <v>#N/A</v>
      </c>
      <c r="BW71" s="382" t="e">
        <f aca="false">SUM(AY71:BF71,BI71:BL71)</f>
        <v>#N/A</v>
      </c>
      <c r="BX71" s="383" t="e">
        <f aca="false">SUM(AY71:BF71,BI71:BL71,BS71:BV71)</f>
        <v>#N/A</v>
      </c>
      <c r="BY71" s="25" t="e">
        <f aca="false">SUM(AY71:BV71)</f>
        <v>#N/A</v>
      </c>
      <c r="BZ71" s="70" t="e">
        <f aca="false">$BZ$7*$J$2*$J$5*$N71</f>
        <v>#N/A</v>
      </c>
      <c r="CA71" s="70" t="e">
        <f aca="false">$BZ$7*$J$3*$J$5*$O71</f>
        <v>#N/A</v>
      </c>
      <c r="CB71" s="70" t="e">
        <f aca="false">$CB$7*$J$2*$J$5*$N71</f>
        <v>#N/A</v>
      </c>
      <c r="CC71" s="70" t="e">
        <f aca="false">$CB$7*$J$3*$J$5*$O71</f>
        <v>#N/A</v>
      </c>
      <c r="CD71" s="70" t="e">
        <f aca="false">$CD$7*$J$2*$J$5*$N71</f>
        <v>#N/A</v>
      </c>
      <c r="CE71" s="70" t="e">
        <f aca="false">$CD$7*$J$3*$J$5*$O71</f>
        <v>#N/A</v>
      </c>
      <c r="CF71" s="131" t="e">
        <f aca="false">SUM(BZ71:CA71)</f>
        <v>#N/A</v>
      </c>
      <c r="CG71" s="383" t="e">
        <f aca="false">SUM(BZ71:CC71)</f>
        <v>#N/A</v>
      </c>
      <c r="CH71" s="131" t="e">
        <f aca="false">SUM(BZ71:CE71)</f>
        <v>#N/A</v>
      </c>
      <c r="CI71" s="70" t="e">
        <f aca="false">$CI$7*$J$2*$J$5*$AB71</f>
        <v>#N/A</v>
      </c>
      <c r="CJ71" s="70" t="e">
        <f aca="false">$CI$7*$J$3*$J$5*$AC71</f>
        <v>#N/A</v>
      </c>
      <c r="CK71" s="70" t="e">
        <f aca="false">$CK$7*$J$2*$J$5*$AB71</f>
        <v>#N/A</v>
      </c>
      <c r="CL71" s="70" t="e">
        <f aca="false">$CK$7*$J$3*$J$5*$AC71</f>
        <v>#N/A</v>
      </c>
      <c r="CM71" s="70" t="e">
        <f aca="false">$CM$7*$J$2*$J$5*$AB71</f>
        <v>#N/A</v>
      </c>
      <c r="CN71" s="70" t="e">
        <f aca="false">$CM$7*$J$3*$J$5*$AC71</f>
        <v>#N/A</v>
      </c>
      <c r="CO71" s="70" t="e">
        <f aca="false">$CO$7*$J$2*$J$5*$AB71</f>
        <v>#N/A</v>
      </c>
      <c r="CP71" s="70" t="e">
        <f aca="false">$CO$7*$J$3*$J$5*$AC71</f>
        <v>#N/A</v>
      </c>
      <c r="CQ71" s="70" t="e">
        <f aca="false">$CQ$7*$J$2*$J$5*$AB71</f>
        <v>#N/A</v>
      </c>
      <c r="CR71" s="70" t="e">
        <f aca="false">$CQ$7*$J$3*$J$5*$AC71</f>
        <v>#N/A</v>
      </c>
      <c r="CS71" s="70" t="e">
        <f aca="false">$CS$7*$J$2*$J$5*$AB71</f>
        <v>#N/A</v>
      </c>
      <c r="CT71" s="70" t="e">
        <f aca="false">$CS$7*$J$3*$J$5*$AC71</f>
        <v>#N/A</v>
      </c>
      <c r="CU71" s="70" t="e">
        <f aca="false">$CU$7*$J$2*$J$5*$AB71</f>
        <v>#N/A</v>
      </c>
      <c r="CV71" s="70" t="e">
        <f aca="false">$CU$7*$J$3*$J$5*$AC71</f>
        <v>#N/A</v>
      </c>
      <c r="CW71" s="70" t="e">
        <f aca="false">$CW$7*$J$2*$J$5*$AB71</f>
        <v>#N/A</v>
      </c>
      <c r="CX71" s="70" t="e">
        <f aca="false">$CW$7*$J$3*$J$5*$AC71</f>
        <v>#N/A</v>
      </c>
      <c r="CY71" s="70" t="e">
        <f aca="false">$CY$7*$J$2*$J$5*$AB71</f>
        <v>#N/A</v>
      </c>
      <c r="CZ71" s="70" t="e">
        <f aca="false">$CY$7*$J$3*$J$5*$AC71</f>
        <v>#N/A</v>
      </c>
      <c r="DA71" s="70" t="e">
        <f aca="false">$DA$7*$J$2*$J$5*$AB71</f>
        <v>#N/A</v>
      </c>
      <c r="DB71" s="70" t="e">
        <f aca="false">$DA$7*$J$3*$J$5*$AC71</f>
        <v>#N/A</v>
      </c>
      <c r="DC71" s="70"/>
      <c r="DD71" s="70"/>
      <c r="DE71" s="70" t="e">
        <f aca="false">$DF$7*$J$2*$J$5*$AB71</f>
        <v>#N/A</v>
      </c>
      <c r="DF71" s="70" t="e">
        <f aca="false">$DF$7*$J$3*$J$5*$AC71</f>
        <v>#N/A</v>
      </c>
      <c r="DG71" s="70" t="e">
        <f aca="false">$DG$7*$J$2*$J$5*$AB71</f>
        <v>#N/A</v>
      </c>
      <c r="DH71" s="70" t="e">
        <f aca="false">$DG$7*$J$3*$J$5*$AC71</f>
        <v>#N/A</v>
      </c>
      <c r="DI71" s="70" t="e">
        <f aca="false">$DI$7*$J$2*$J$5*$AB71</f>
        <v>#N/A</v>
      </c>
      <c r="DJ71" s="70" t="e">
        <f aca="false">$DI$7*$J$3*$J$5*$AC71</f>
        <v>#N/A</v>
      </c>
      <c r="DK71" s="70" t="e">
        <f aca="false">$DK$7*$J$2*$J$5*$AB71</f>
        <v>#N/A</v>
      </c>
      <c r="DL71" s="70" t="e">
        <f aca="false">$DK$7*$J$3*$J$5*$AC71</f>
        <v>#N/A</v>
      </c>
      <c r="DM71" s="70" t="e">
        <f aca="false">$DM$7*$J$2*$J$5*$AB71</f>
        <v>#N/A</v>
      </c>
      <c r="DN71" s="70" t="e">
        <f aca="false">$DM$7*$J$3*$J$5*$AC71</f>
        <v>#N/A</v>
      </c>
      <c r="DO71" s="70" t="e">
        <f aca="false">$DO$7*$J$2*$J$5*$AB71</f>
        <v>#N/A</v>
      </c>
      <c r="DP71" s="70" t="e">
        <f aca="false">$DO$7*$J$3*$J$5*$AC71</f>
        <v>#N/A</v>
      </c>
      <c r="DQ71" s="70" t="e">
        <f aca="false">$DQ$7*$J$2*$J$5*$AB71</f>
        <v>#N/A</v>
      </c>
      <c r="DR71" s="70" t="e">
        <f aca="false">$DQ$7*$J$3*$J$5*$AC71</f>
        <v>#N/A</v>
      </c>
      <c r="DS71" s="131" t="e">
        <f aca="false">SUM(CI71:CR71,CW71:CX71,DG71:DH71)</f>
        <v>#N/A</v>
      </c>
      <c r="DT71" s="25" t="e">
        <f aca="false">SUM(CI71:CZ71,DC71:DL71)</f>
        <v>#N/A</v>
      </c>
      <c r="DU71" s="131" t="e">
        <f aca="false">SUM(CI71:DR71)</f>
        <v>#N/A</v>
      </c>
      <c r="DZ71" s="70" t="e">
        <f aca="false">$DZ$7*$J$2*$J$5*$AB71</f>
        <v>#N/A</v>
      </c>
      <c r="EA71" s="70" t="e">
        <f aca="false">$DZ$7*$J$3*$J$5*$AC71</f>
        <v>#N/A</v>
      </c>
      <c r="EB71" s="70" t="e">
        <f aca="false">$EB$7*$J$2*$J$5*$AB71</f>
        <v>#N/A</v>
      </c>
      <c r="EC71" s="70" t="e">
        <f aca="false">$EB$7*$J$3*$J$5*$AC71</f>
        <v>#N/A</v>
      </c>
      <c r="ED71" s="70" t="e">
        <f aca="false">$ED$7*$J$2*$J$5*$AB71</f>
        <v>#N/A</v>
      </c>
      <c r="EE71" s="70" t="e">
        <f aca="false">$ED$7*$J$3*$J$5*$AC71</f>
        <v>#N/A</v>
      </c>
      <c r="EF71" s="70" t="e">
        <f aca="false">$EF$7*$J$2*$J$5*$AB71</f>
        <v>#N/A</v>
      </c>
      <c r="EG71" s="70" t="e">
        <f aca="false">$EF$7*$J$3*$J$5*$AC71</f>
        <v>#N/A</v>
      </c>
      <c r="EH71" s="70" t="e">
        <f aca="false">$EH$7*$J$2*$J$5*$AB71</f>
        <v>#N/A</v>
      </c>
      <c r="EI71" s="70" t="e">
        <f aca="false">$EH$7*$J$3*$J$5*$AC71</f>
        <v>#N/A</v>
      </c>
      <c r="EJ71" s="70" t="e">
        <f aca="false">$EJ$7*$J$2*$J$5*$AB71</f>
        <v>#N/A</v>
      </c>
      <c r="EK71" s="70" t="e">
        <f aca="false">$EJ$7*$J$3*$J$5*$AC71</f>
        <v>#N/A</v>
      </c>
      <c r="EL71" s="70" t="e">
        <f aca="false">$EL$7*$J$2*$J$5*$AB71</f>
        <v>#N/A</v>
      </c>
      <c r="EM71" s="70" t="e">
        <f aca="false">$EL$7*$J$3*$J$5*$AC71</f>
        <v>#N/A</v>
      </c>
      <c r="EN71" s="131" t="e">
        <f aca="false">SUM(EB71:EC71)</f>
        <v>#N/A</v>
      </c>
      <c r="EO71" s="25" t="e">
        <f aca="false">SUM(EB71:EE71,EJ71:EM71)</f>
        <v>#N/A</v>
      </c>
      <c r="EP71" s="25" t="e">
        <f aca="false">SUM(DZ71:EM71)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3" t="e">
        <f aca="false">(1+($A72/2))^(-2*($D72-$A$1)/365.25)</f>
        <v>#N/A</v>
      </c>
      <c r="C72" s="83" t="n">
        <f aca="false">D73-D72</f>
        <v>31</v>
      </c>
      <c r="D72" s="374" t="n">
        <v>38838</v>
      </c>
      <c r="E72" s="375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76" t="e">
        <f aca="false">VLOOKUP($D72,Curves!$A$2:$H$1700,8)*$B72</f>
        <v>#N/A</v>
      </c>
      <c r="K72" s="51" t="e">
        <f aca="false">($E72+$I72)*$J$5+$J$4</f>
        <v>#N/A</v>
      </c>
      <c r="L72" s="377" t="e">
        <f aca="false">VLOOKUP($D72,Curves!$N$2:$T$2600,2)*$B72</f>
        <v>#N/A</v>
      </c>
      <c r="M72" s="241" t="e">
        <f aca="false">VLOOKUP($D72,Curves!$N$2:$T$2600,3)*$B72</f>
        <v>#N/A</v>
      </c>
      <c r="N72" s="378" t="e">
        <f aca="false">IF($K72&lt;$L72,1,0)</f>
        <v>#N/A</v>
      </c>
      <c r="O72" s="379" t="e">
        <f aca="false">IF($K72&lt;$M72,1,0)</f>
        <v>#N/A</v>
      </c>
      <c r="P72" s="375" t="e">
        <f aca="false">($E72+J72)*$J$5+$J$4</f>
        <v>#N/A</v>
      </c>
      <c r="Q72" s="377" t="e">
        <f aca="false">VLOOKUP($D72,Curves!$N$2:$T$2600,4)*$B72</f>
        <v>#N/A</v>
      </c>
      <c r="R72" s="241" t="e">
        <f aca="false">VLOOKUP($D72,Curves!$N$2:$T$2600,5)*$B72</f>
        <v>#N/A</v>
      </c>
      <c r="S72" s="378" t="e">
        <f aca="false">IF($P72&lt;$Q72,1,0)</f>
        <v>#N/A</v>
      </c>
      <c r="T72" s="379" t="e">
        <f aca="false">IF($P72&lt;$R72,1,0)</f>
        <v>#N/A</v>
      </c>
      <c r="U72" s="380" t="e">
        <f aca="false">($E72+G72)*$J$5+$J$4</f>
        <v>#N/A</v>
      </c>
      <c r="V72" s="380" t="e">
        <f aca="false">($E72+H72)*$J$5+$J$4</f>
        <v>#N/A</v>
      </c>
      <c r="W72" s="380" t="e">
        <f aca="false">($E72+I72)*$J$5+$J$4</f>
        <v>#N/A</v>
      </c>
      <c r="X72" s="269" t="e">
        <f aca="false">VLOOKUP($D72,[5]CurveFetch!$D$8:$S$13000,16,0)*$B72</f>
        <v>#N/A</v>
      </c>
      <c r="Y72" s="241" t="e">
        <f aca="false">VLOOKUP($D72,Curves!$N$2:$T$2600,7)*$B72</f>
        <v>#N/A</v>
      </c>
      <c r="Z72" s="381" t="e">
        <f aca="false">IF($U72&lt;$X72,1,0)</f>
        <v>#N/A</v>
      </c>
      <c r="AA72" s="378" t="e">
        <f aca="false">IF($U72&lt;$Y72,1,0)</f>
        <v>#N/A</v>
      </c>
      <c r="AB72" s="378" t="e">
        <f aca="false">IF($V72&lt;$X72,1,0)</f>
        <v>#N/A</v>
      </c>
      <c r="AC72" s="378" t="e">
        <f aca="false">IF($V72&lt;$X72,1,0)</f>
        <v>#N/A</v>
      </c>
      <c r="AD72" s="378" t="e">
        <f aca="false">IF($W72&lt;$X72,1,0)</f>
        <v>#N/A</v>
      </c>
      <c r="AE72" s="379" t="e">
        <f aca="false">IF($W72&lt;$Y72,1,0)</f>
        <v>#N/A</v>
      </c>
      <c r="AF72" s="70" t="e">
        <f aca="false">$AF$7*$J$2*$J$5*$N72</f>
        <v>#N/A</v>
      </c>
      <c r="AG72" s="70" t="e">
        <f aca="false">$AF$7*$J$2*$J$5*$O72</f>
        <v>#N/A</v>
      </c>
      <c r="AH72" s="70" t="e">
        <f aca="false">$AH$7*$J$2*$J$5*$N72</f>
        <v>#N/A</v>
      </c>
      <c r="AI72" s="70" t="e">
        <f aca="false">$AH$7*$J$2*$J$5*$O72</f>
        <v>#N/A</v>
      </c>
      <c r="AJ72" s="70" t="e">
        <f aca="false">$AJ$7*$J$2*$J$5*$N72</f>
        <v>#N/A</v>
      </c>
      <c r="AK72" s="70" t="e">
        <f aca="false">$AJ$7*$J$2*$J$5*$O72</f>
        <v>#N/A</v>
      </c>
      <c r="AL72" s="70" t="e">
        <f aca="false">$AL$7*$J$2*$J$5*$N72</f>
        <v>#N/A</v>
      </c>
      <c r="AM72" s="70" t="e">
        <f aca="false">$AL$7*$J$3*$J$5*$O72</f>
        <v>#N/A</v>
      </c>
      <c r="AN72" s="70" t="e">
        <f aca="false">$AN$7*$J$2*$J$5*$N72</f>
        <v>#N/A</v>
      </c>
      <c r="AO72" s="70" t="e">
        <f aca="false">$AN$7*$J$3*$J$5*$O72</f>
        <v>#N/A</v>
      </c>
      <c r="AP72" s="70" t="e">
        <f aca="false">$AP$7*$J$2*$J$5*$N72</f>
        <v>#N/A</v>
      </c>
      <c r="AQ72" s="70" t="e">
        <f aca="false">$AN$7*$J$3*$J$5*$O72</f>
        <v>#N/A</v>
      </c>
      <c r="AR72" s="70" t="e">
        <f aca="false">$AR$7*$J$2*$J$5*$N72</f>
        <v>#N/A</v>
      </c>
      <c r="AS72" s="70" t="e">
        <f aca="false">$AR$7*$J$3*$J$5*$O72</f>
        <v>#N/A</v>
      </c>
      <c r="AT72" s="70" t="e">
        <f aca="false">$AT$7*$J$2*$J$5*$N72</f>
        <v>#N/A</v>
      </c>
      <c r="AU72" s="70" t="e">
        <f aca="false">$AT$7*$J$3*$J$5*$O72</f>
        <v>#N/A</v>
      </c>
      <c r="AV72" s="131" t="e">
        <f aca="false">SUM(AF72:AG72,AL72:AM72,AP72:AQ72)</f>
        <v>#N/A</v>
      </c>
      <c r="AW72" s="158" t="e">
        <f aca="false">SUM(AF72:AM72,AP72:AU72)</f>
        <v>#N/A</v>
      </c>
      <c r="AX72" s="131" t="e">
        <f aca="false">SUM(AF72:AU72)</f>
        <v>#N/A</v>
      </c>
      <c r="AY72" s="70" t="e">
        <f aca="false">$AY$7*$J$2*$J$5*$S72</f>
        <v>#N/A</v>
      </c>
      <c r="AZ72" s="70" t="e">
        <f aca="false">$AY$7*$J$3*$J$5*$T72</f>
        <v>#N/A</v>
      </c>
      <c r="BA72" s="70" t="e">
        <f aca="false">$BA$7*$J$2*$J$5*$S72</f>
        <v>#N/A</v>
      </c>
      <c r="BB72" s="70" t="e">
        <f aca="false">$BA$7*$J$3*$J$5*$T72</f>
        <v>#N/A</v>
      </c>
      <c r="BC72" s="70" t="e">
        <f aca="false">$BC$7*$J$2*$J$5*$S72</f>
        <v>#N/A</v>
      </c>
      <c r="BD72" s="70" t="e">
        <f aca="false">$BC$7*$J$3*$J$5*$T72</f>
        <v>#N/A</v>
      </c>
      <c r="BE72" s="70" t="e">
        <f aca="false">$BE$7*$J$2*$J$5*$S72</f>
        <v>#N/A</v>
      </c>
      <c r="BF72" s="70" t="e">
        <f aca="false">$BE$7*$J$3*$J$5*$T72</f>
        <v>#N/A</v>
      </c>
      <c r="BG72" s="70" t="e">
        <f aca="false">$BG$7*$J$2*$J$5*$S72</f>
        <v>#N/A</v>
      </c>
      <c r="BH72" s="70" t="e">
        <f aca="false">$BG$7*$J$3*$J$5*$T72</f>
        <v>#N/A</v>
      </c>
      <c r="BI72" s="70" t="e">
        <f aca="false">$BI$7*$J$2*$J$5*$S72</f>
        <v>#N/A</v>
      </c>
      <c r="BJ72" s="70" t="e">
        <f aca="false">$BI$7*$J$3*$J$5*$T72</f>
        <v>#N/A</v>
      </c>
      <c r="BK72" s="70" t="e">
        <f aca="false">$BK$7*$J$2*$J$5*$S72</f>
        <v>#N/A</v>
      </c>
      <c r="BL72" s="70" t="e">
        <f aca="false">$BK$7*$J$3*$J$5*$T72</f>
        <v>#N/A</v>
      </c>
      <c r="BM72" s="70" t="e">
        <f aca="false">$BM$7*$J$2*$J$5*$S72</f>
        <v>#N/A</v>
      </c>
      <c r="BN72" s="70" t="e">
        <f aca="false">$BM$7*$J$3*$J$5*$T72</f>
        <v>#N/A</v>
      </c>
      <c r="BO72" s="70" t="e">
        <f aca="false">$BO$7*$J$2*$J$5*$S72</f>
        <v>#N/A</v>
      </c>
      <c r="BP72" s="70" t="e">
        <f aca="false">$BO$7*$J$3*$J$5*$T72</f>
        <v>#N/A</v>
      </c>
      <c r="BQ72" s="70" t="e">
        <f aca="false">$BQ$7*$J$2*$J$5*$S72</f>
        <v>#N/A</v>
      </c>
      <c r="BR72" s="70" t="e">
        <f aca="false">$BQ$7*$J$3*$J$5*$T72</f>
        <v>#N/A</v>
      </c>
      <c r="BS72" s="70" t="e">
        <f aca="false">$BS$7*$J$2*$J$5*$S72</f>
        <v>#N/A</v>
      </c>
      <c r="BT72" s="70" t="e">
        <f aca="false">$BS$7*$J$3*$J$5*$T72</f>
        <v>#N/A</v>
      </c>
      <c r="BU72" s="70" t="e">
        <f aca="false">$BU$7*$J$2*$J$5*$S72</f>
        <v>#N/A</v>
      </c>
      <c r="BV72" s="70" t="e">
        <f aca="false">$BU$7*$J$3*$J$5*$T72</f>
        <v>#N/A</v>
      </c>
      <c r="BW72" s="382" t="e">
        <f aca="false">SUM(AY72:BF72,BI72:BL72)</f>
        <v>#N/A</v>
      </c>
      <c r="BX72" s="383" t="e">
        <f aca="false">SUM(AY72:BF72,BI72:BL72,BS72:BV72)</f>
        <v>#N/A</v>
      </c>
      <c r="BY72" s="25" t="e">
        <f aca="false">SUM(AY72:BV72)</f>
        <v>#N/A</v>
      </c>
      <c r="BZ72" s="70" t="e">
        <f aca="false">$BZ$7*$J$2*$J$5*$N72</f>
        <v>#N/A</v>
      </c>
      <c r="CA72" s="70" t="e">
        <f aca="false">$BZ$7*$J$3*$J$5*$O72</f>
        <v>#N/A</v>
      </c>
      <c r="CB72" s="70" t="e">
        <f aca="false">$CB$7*$J$2*$J$5*$N72</f>
        <v>#N/A</v>
      </c>
      <c r="CC72" s="70" t="e">
        <f aca="false">$CB$7*$J$3*$J$5*$O72</f>
        <v>#N/A</v>
      </c>
      <c r="CD72" s="70" t="e">
        <f aca="false">$CD$7*$J$2*$J$5*$N72</f>
        <v>#N/A</v>
      </c>
      <c r="CE72" s="70" t="e">
        <f aca="false">$CD$7*$J$3*$J$5*$O72</f>
        <v>#N/A</v>
      </c>
      <c r="CF72" s="131" t="e">
        <f aca="false">SUM(BZ72:CA72)</f>
        <v>#N/A</v>
      </c>
      <c r="CG72" s="383" t="e">
        <f aca="false">SUM(BZ72:CC72)</f>
        <v>#N/A</v>
      </c>
      <c r="CH72" s="131" t="e">
        <f aca="false">SUM(BZ72:CE72)</f>
        <v>#N/A</v>
      </c>
      <c r="CI72" s="70" t="e">
        <f aca="false">$CI$7*$J$2*$J$5*$AB72</f>
        <v>#N/A</v>
      </c>
      <c r="CJ72" s="70" t="e">
        <f aca="false">$CI$7*$J$3*$J$5*$AC72</f>
        <v>#N/A</v>
      </c>
      <c r="CK72" s="70" t="e">
        <f aca="false">$CK$7*$J$2*$J$5*$AB72</f>
        <v>#N/A</v>
      </c>
      <c r="CL72" s="70" t="e">
        <f aca="false">$CK$7*$J$3*$J$5*$AC72</f>
        <v>#N/A</v>
      </c>
      <c r="CM72" s="70" t="e">
        <f aca="false">$CM$7*$J$2*$J$5*$AB72</f>
        <v>#N/A</v>
      </c>
      <c r="CN72" s="70" t="e">
        <f aca="false">$CM$7*$J$3*$J$5*$AC72</f>
        <v>#N/A</v>
      </c>
      <c r="CO72" s="70" t="e">
        <f aca="false">$CO$7*$J$2*$J$5*$AB72</f>
        <v>#N/A</v>
      </c>
      <c r="CP72" s="70" t="e">
        <f aca="false">$CO$7*$J$3*$J$5*$AC72</f>
        <v>#N/A</v>
      </c>
      <c r="CQ72" s="70" t="e">
        <f aca="false">$CQ$7*$J$2*$J$5*$AB72</f>
        <v>#N/A</v>
      </c>
      <c r="CR72" s="70" t="e">
        <f aca="false">$CQ$7*$J$3*$J$5*$AC72</f>
        <v>#N/A</v>
      </c>
      <c r="CS72" s="70" t="e">
        <f aca="false">$CS$7*$J$2*$J$5*$AB72</f>
        <v>#N/A</v>
      </c>
      <c r="CT72" s="70" t="e">
        <f aca="false">$CS$7*$J$3*$J$5*$AC72</f>
        <v>#N/A</v>
      </c>
      <c r="CU72" s="70" t="e">
        <f aca="false">$CU$7*$J$2*$J$5*$AB72</f>
        <v>#N/A</v>
      </c>
      <c r="CV72" s="70" t="e">
        <f aca="false">$CU$7*$J$3*$J$5*$AC72</f>
        <v>#N/A</v>
      </c>
      <c r="CW72" s="70" t="e">
        <f aca="false">$CW$7*$J$2*$J$5*$AB72</f>
        <v>#N/A</v>
      </c>
      <c r="CX72" s="70" t="e">
        <f aca="false">$CW$7*$J$3*$J$5*$AC72</f>
        <v>#N/A</v>
      </c>
      <c r="CY72" s="70" t="e">
        <f aca="false">$CY$7*$J$2*$J$5*$AB72</f>
        <v>#N/A</v>
      </c>
      <c r="CZ72" s="70" t="e">
        <f aca="false">$CY$7*$J$3*$J$5*$AC72</f>
        <v>#N/A</v>
      </c>
      <c r="DA72" s="70" t="e">
        <f aca="false">$DA$7*$J$2*$J$5*$AB72</f>
        <v>#N/A</v>
      </c>
      <c r="DB72" s="70" t="e">
        <f aca="false">$DA$7*$J$3*$J$5*$AC72</f>
        <v>#N/A</v>
      </c>
      <c r="DC72" s="70"/>
      <c r="DD72" s="70"/>
      <c r="DE72" s="70" t="e">
        <f aca="false">$DF$7*$J$2*$J$5*$AB72</f>
        <v>#N/A</v>
      </c>
      <c r="DF72" s="70" t="e">
        <f aca="false">$DF$7*$J$3*$J$5*$AC72</f>
        <v>#N/A</v>
      </c>
      <c r="DG72" s="70" t="e">
        <f aca="false">$DG$7*$J$2*$J$5*$AB72</f>
        <v>#N/A</v>
      </c>
      <c r="DH72" s="70" t="e">
        <f aca="false">$DG$7*$J$3*$J$5*$AC72</f>
        <v>#N/A</v>
      </c>
      <c r="DI72" s="70" t="e">
        <f aca="false">$DI$7*$J$2*$J$5*$AB72</f>
        <v>#N/A</v>
      </c>
      <c r="DJ72" s="70" t="e">
        <f aca="false">$DI$7*$J$3*$J$5*$AC72</f>
        <v>#N/A</v>
      </c>
      <c r="DK72" s="70" t="e">
        <f aca="false">$DK$7*$J$2*$J$5*$AB72</f>
        <v>#N/A</v>
      </c>
      <c r="DL72" s="70" t="e">
        <f aca="false">$DK$7*$J$3*$J$5*$AC72</f>
        <v>#N/A</v>
      </c>
      <c r="DM72" s="70" t="e">
        <f aca="false">$DM$7*$J$2*$J$5*$AB72</f>
        <v>#N/A</v>
      </c>
      <c r="DN72" s="70" t="e">
        <f aca="false">$DM$7*$J$3*$J$5*$AC72</f>
        <v>#N/A</v>
      </c>
      <c r="DO72" s="70" t="e">
        <f aca="false">$DO$7*$J$2*$J$5*$AB72</f>
        <v>#N/A</v>
      </c>
      <c r="DP72" s="70" t="e">
        <f aca="false">$DO$7*$J$3*$J$5*$AC72</f>
        <v>#N/A</v>
      </c>
      <c r="DQ72" s="70" t="e">
        <f aca="false">$DQ$7*$J$2*$J$5*$AB72</f>
        <v>#N/A</v>
      </c>
      <c r="DR72" s="70" t="e">
        <f aca="false">$DQ$7*$J$3*$J$5*$AC72</f>
        <v>#N/A</v>
      </c>
      <c r="DS72" s="131" t="e">
        <f aca="false">SUM(CI72:CR72,CW72:CX72,DG72:DH72)</f>
        <v>#N/A</v>
      </c>
      <c r="DT72" s="25" t="e">
        <f aca="false">SUM(CI72:CZ72,DC72:DL72)</f>
        <v>#N/A</v>
      </c>
      <c r="DU72" s="131" t="e">
        <f aca="false">SUM(CI72:DR72)</f>
        <v>#N/A</v>
      </c>
      <c r="DZ72" s="70" t="e">
        <f aca="false">$DZ$7*$J$2*$J$5*$AB72</f>
        <v>#N/A</v>
      </c>
      <c r="EA72" s="70" t="e">
        <f aca="false">$DZ$7*$J$3*$J$5*$AC72</f>
        <v>#N/A</v>
      </c>
      <c r="EB72" s="70" t="e">
        <f aca="false">$EB$7*$J$2*$J$5*$AB72</f>
        <v>#N/A</v>
      </c>
      <c r="EC72" s="70" t="e">
        <f aca="false">$EB$7*$J$3*$J$5*$AC72</f>
        <v>#N/A</v>
      </c>
      <c r="ED72" s="70" t="e">
        <f aca="false">$ED$7*$J$2*$J$5*$AB72</f>
        <v>#N/A</v>
      </c>
      <c r="EE72" s="70" t="e">
        <f aca="false">$ED$7*$J$3*$J$5*$AC72</f>
        <v>#N/A</v>
      </c>
      <c r="EF72" s="70" t="e">
        <f aca="false">$EF$7*$J$2*$J$5*$AB72</f>
        <v>#N/A</v>
      </c>
      <c r="EG72" s="70" t="e">
        <f aca="false">$EF$7*$J$3*$J$5*$AC72</f>
        <v>#N/A</v>
      </c>
      <c r="EH72" s="70" t="e">
        <f aca="false">$EH$7*$J$2*$J$5*$AB72</f>
        <v>#N/A</v>
      </c>
      <c r="EI72" s="70" t="e">
        <f aca="false">$EH$7*$J$3*$J$5*$AC72</f>
        <v>#N/A</v>
      </c>
      <c r="EJ72" s="70" t="e">
        <f aca="false">$EJ$7*$J$2*$J$5*$AB72</f>
        <v>#N/A</v>
      </c>
      <c r="EK72" s="70" t="e">
        <f aca="false">$EJ$7*$J$3*$J$5*$AC72</f>
        <v>#N/A</v>
      </c>
      <c r="EL72" s="70" t="e">
        <f aca="false">$EL$7*$J$2*$J$5*$AB72</f>
        <v>#N/A</v>
      </c>
      <c r="EM72" s="70" t="e">
        <f aca="false">$EL$7*$J$3*$J$5*$AC72</f>
        <v>#N/A</v>
      </c>
      <c r="EN72" s="131" t="e">
        <f aca="false">SUM(EB72:EC72)</f>
        <v>#N/A</v>
      </c>
      <c r="EO72" s="25" t="e">
        <f aca="false">SUM(EB72:EE72,EJ72:EM72)</f>
        <v>#N/A</v>
      </c>
      <c r="EP72" s="25" t="e">
        <f aca="false">SUM(DZ72:EM72)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3" t="e">
        <f aca="false">(1+($A73/2))^(-2*($D73-$A$1)/365.25)</f>
        <v>#N/A</v>
      </c>
      <c r="C73" s="83" t="n">
        <f aca="false">D74-D73</f>
        <v>30</v>
      </c>
      <c r="D73" s="374" t="n">
        <v>38869</v>
      </c>
      <c r="E73" s="375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76" t="e">
        <f aca="false">VLOOKUP($D73,Curves!$A$2:$H$1700,8)*$B73</f>
        <v>#N/A</v>
      </c>
      <c r="K73" s="51" t="e">
        <f aca="false">($E73+$I73)*$J$5+$J$4</f>
        <v>#N/A</v>
      </c>
      <c r="L73" s="377" t="e">
        <f aca="false">VLOOKUP($D73,Curves!$N$2:$T$2600,2)*$B73</f>
        <v>#N/A</v>
      </c>
      <c r="M73" s="241" t="e">
        <f aca="false">VLOOKUP($D73,Curves!$N$2:$T$2600,3)*$B73</f>
        <v>#N/A</v>
      </c>
      <c r="N73" s="378" t="e">
        <f aca="false">IF($K73&lt;$L73,1,0)</f>
        <v>#N/A</v>
      </c>
      <c r="O73" s="379" t="e">
        <f aca="false">IF($K73&lt;$M73,1,0)</f>
        <v>#N/A</v>
      </c>
      <c r="P73" s="375" t="e">
        <f aca="false">($E73+J73)*$J$5+$J$4</f>
        <v>#N/A</v>
      </c>
      <c r="Q73" s="377" t="e">
        <f aca="false">VLOOKUP($D73,Curves!$N$2:$T$2600,4)*$B73</f>
        <v>#N/A</v>
      </c>
      <c r="R73" s="241" t="e">
        <f aca="false">VLOOKUP($D73,Curves!$N$2:$T$2600,5)*$B73</f>
        <v>#N/A</v>
      </c>
      <c r="S73" s="378" t="e">
        <f aca="false">IF($P73&lt;$Q73,1,0)</f>
        <v>#N/A</v>
      </c>
      <c r="T73" s="379" t="e">
        <f aca="false">IF($P73&lt;$R73,1,0)</f>
        <v>#N/A</v>
      </c>
      <c r="U73" s="380" t="e">
        <f aca="false">($E73+G73)*$J$5+$J$4</f>
        <v>#N/A</v>
      </c>
      <c r="V73" s="380" t="e">
        <f aca="false">($E73+H73)*$J$5+$J$4</f>
        <v>#N/A</v>
      </c>
      <c r="W73" s="380" t="e">
        <f aca="false">($E73+I73)*$J$5+$J$4</f>
        <v>#N/A</v>
      </c>
      <c r="X73" s="269" t="e">
        <f aca="false">VLOOKUP($D73,[5]CurveFetch!$D$8:$S$13000,16,0)*$B73</f>
        <v>#N/A</v>
      </c>
      <c r="Y73" s="241" t="e">
        <f aca="false">VLOOKUP($D73,Curves!$N$2:$T$2600,7)*$B73</f>
        <v>#N/A</v>
      </c>
      <c r="Z73" s="381" t="e">
        <f aca="false">IF($U73&lt;$X73,1,0)</f>
        <v>#N/A</v>
      </c>
      <c r="AA73" s="378" t="e">
        <f aca="false">IF($U73&lt;$Y73,1,0)</f>
        <v>#N/A</v>
      </c>
      <c r="AB73" s="378" t="e">
        <f aca="false">IF($V73&lt;$X73,1,0)</f>
        <v>#N/A</v>
      </c>
      <c r="AC73" s="378" t="e">
        <f aca="false">IF($V73&lt;$X73,1,0)</f>
        <v>#N/A</v>
      </c>
      <c r="AD73" s="378" t="e">
        <f aca="false">IF($W73&lt;$X73,1,0)</f>
        <v>#N/A</v>
      </c>
      <c r="AE73" s="379" t="e">
        <f aca="false">IF($W73&lt;$Y73,1,0)</f>
        <v>#N/A</v>
      </c>
      <c r="AF73" s="70" t="e">
        <f aca="false">$AF$7*$J$2*$J$5*$N73</f>
        <v>#N/A</v>
      </c>
      <c r="AG73" s="70" t="e">
        <f aca="false">$AF$7*$J$2*$J$5*$O73</f>
        <v>#N/A</v>
      </c>
      <c r="AH73" s="70" t="e">
        <f aca="false">$AH$7*$J$2*$J$5*$N73</f>
        <v>#N/A</v>
      </c>
      <c r="AI73" s="70" t="e">
        <f aca="false">$AH$7*$J$2*$J$5*$O73</f>
        <v>#N/A</v>
      </c>
      <c r="AJ73" s="70" t="e">
        <f aca="false">$AJ$7*$J$2*$J$5*$N73</f>
        <v>#N/A</v>
      </c>
      <c r="AK73" s="70" t="e">
        <f aca="false">$AJ$7*$J$2*$J$5*$O73</f>
        <v>#N/A</v>
      </c>
      <c r="AL73" s="70" t="e">
        <f aca="false">$AL$7*$J$2*$J$5*$N73</f>
        <v>#N/A</v>
      </c>
      <c r="AM73" s="70" t="e">
        <f aca="false">$AL$7*$J$3*$J$5*$O73</f>
        <v>#N/A</v>
      </c>
      <c r="AN73" s="70" t="e">
        <f aca="false">$AN$7*$J$2*$J$5*$N73</f>
        <v>#N/A</v>
      </c>
      <c r="AO73" s="70" t="e">
        <f aca="false">$AN$7*$J$3*$J$5*$O73</f>
        <v>#N/A</v>
      </c>
      <c r="AP73" s="70" t="e">
        <f aca="false">$AP$7*$J$2*$J$5*$N73</f>
        <v>#N/A</v>
      </c>
      <c r="AQ73" s="70" t="e">
        <f aca="false">$AN$7*$J$3*$J$5*$O73</f>
        <v>#N/A</v>
      </c>
      <c r="AR73" s="70" t="e">
        <f aca="false">$AR$7*$J$2*$J$5*$N73</f>
        <v>#N/A</v>
      </c>
      <c r="AS73" s="70" t="e">
        <f aca="false">$AR$7*$J$3*$J$5*$O73</f>
        <v>#N/A</v>
      </c>
      <c r="AT73" s="70" t="e">
        <f aca="false">$AT$7*$J$2*$J$5*$N73</f>
        <v>#N/A</v>
      </c>
      <c r="AU73" s="70" t="e">
        <f aca="false">$AT$7*$J$3*$J$5*$O73</f>
        <v>#N/A</v>
      </c>
      <c r="AV73" s="131" t="e">
        <f aca="false">SUM(AF73:AG73,AL73:AM73,AP73:AQ73)</f>
        <v>#N/A</v>
      </c>
      <c r="AW73" s="158" t="e">
        <f aca="false">SUM(AF73:AM73,AP73:AU73)</f>
        <v>#N/A</v>
      </c>
      <c r="AX73" s="131" t="e">
        <f aca="false">SUM(AF73:AU73)</f>
        <v>#N/A</v>
      </c>
      <c r="AY73" s="70" t="e">
        <f aca="false">$AY$7*$J$2*$J$5*$S73</f>
        <v>#N/A</v>
      </c>
      <c r="AZ73" s="70" t="e">
        <f aca="false">$AY$7*$J$3*$J$5*$T73</f>
        <v>#N/A</v>
      </c>
      <c r="BA73" s="70" t="e">
        <f aca="false">$BA$7*$J$2*$J$5*$S73</f>
        <v>#N/A</v>
      </c>
      <c r="BB73" s="70" t="e">
        <f aca="false">$BA$7*$J$3*$J$5*$T73</f>
        <v>#N/A</v>
      </c>
      <c r="BC73" s="70" t="e">
        <f aca="false">$BC$7*$J$2*$J$5*$S73</f>
        <v>#N/A</v>
      </c>
      <c r="BD73" s="70" t="e">
        <f aca="false">$BC$7*$J$3*$J$5*$T73</f>
        <v>#N/A</v>
      </c>
      <c r="BE73" s="70" t="e">
        <f aca="false">$BE$7*$J$2*$J$5*$S73</f>
        <v>#N/A</v>
      </c>
      <c r="BF73" s="70" t="e">
        <f aca="false">$BE$7*$J$3*$J$5*$T73</f>
        <v>#N/A</v>
      </c>
      <c r="BG73" s="70" t="e">
        <f aca="false">$BG$7*$J$2*$J$5*$S73</f>
        <v>#N/A</v>
      </c>
      <c r="BH73" s="70" t="e">
        <f aca="false">$BG$7*$J$3*$J$5*$T73</f>
        <v>#N/A</v>
      </c>
      <c r="BI73" s="70" t="e">
        <f aca="false">$BI$7*$J$2*$J$5*$S73</f>
        <v>#N/A</v>
      </c>
      <c r="BJ73" s="70" t="e">
        <f aca="false">$BI$7*$J$3*$J$5*$T73</f>
        <v>#N/A</v>
      </c>
      <c r="BK73" s="70" t="e">
        <f aca="false">$BK$7*$J$2*$J$5*$S73</f>
        <v>#N/A</v>
      </c>
      <c r="BL73" s="70" t="e">
        <f aca="false">$BK$7*$J$3*$J$5*$T73</f>
        <v>#N/A</v>
      </c>
      <c r="BM73" s="70" t="e">
        <f aca="false">$BM$7*$J$2*$J$5*$S73</f>
        <v>#N/A</v>
      </c>
      <c r="BN73" s="70" t="e">
        <f aca="false">$BM$7*$J$3*$J$5*$T73</f>
        <v>#N/A</v>
      </c>
      <c r="BO73" s="70" t="e">
        <f aca="false">$BO$7*$J$2*$J$5*$S73</f>
        <v>#N/A</v>
      </c>
      <c r="BP73" s="70" t="e">
        <f aca="false">$BO$7*$J$3*$J$5*$T73</f>
        <v>#N/A</v>
      </c>
      <c r="BQ73" s="70" t="e">
        <f aca="false">$BQ$7*$J$2*$J$5*$S73</f>
        <v>#N/A</v>
      </c>
      <c r="BR73" s="70" t="e">
        <f aca="false">$BQ$7*$J$3*$J$5*$T73</f>
        <v>#N/A</v>
      </c>
      <c r="BS73" s="70" t="e">
        <f aca="false">$BS$7*$J$2*$J$5*$S73</f>
        <v>#N/A</v>
      </c>
      <c r="BT73" s="70" t="e">
        <f aca="false">$BS$7*$J$3*$J$5*$T73</f>
        <v>#N/A</v>
      </c>
      <c r="BU73" s="70" t="e">
        <f aca="false">$BU$7*$J$2*$J$5*$S73</f>
        <v>#N/A</v>
      </c>
      <c r="BV73" s="70" t="e">
        <f aca="false">$BU$7*$J$3*$J$5*$T73</f>
        <v>#N/A</v>
      </c>
      <c r="BW73" s="382" t="e">
        <f aca="false">SUM(AY73:BF73,BI73:BL73)</f>
        <v>#N/A</v>
      </c>
      <c r="BX73" s="383" t="e">
        <f aca="false">SUM(AY73:BF73,BI73:BL73,BS73:BV73)</f>
        <v>#N/A</v>
      </c>
      <c r="BY73" s="25" t="e">
        <f aca="false">SUM(AY73:BV73)</f>
        <v>#N/A</v>
      </c>
      <c r="BZ73" s="70" t="e">
        <f aca="false">$BZ$7*$J$2*$J$5*$N73</f>
        <v>#N/A</v>
      </c>
      <c r="CA73" s="70" t="e">
        <f aca="false">$BZ$7*$J$3*$J$5*$O73</f>
        <v>#N/A</v>
      </c>
      <c r="CB73" s="70" t="e">
        <f aca="false">$CB$7*$J$2*$J$5*$N73</f>
        <v>#N/A</v>
      </c>
      <c r="CC73" s="70" t="e">
        <f aca="false">$CB$7*$J$3*$J$5*$O73</f>
        <v>#N/A</v>
      </c>
      <c r="CD73" s="70" t="e">
        <f aca="false">$CD$7*$J$2*$J$5*$N73</f>
        <v>#N/A</v>
      </c>
      <c r="CE73" s="70" t="e">
        <f aca="false">$CD$7*$J$3*$J$5*$O73</f>
        <v>#N/A</v>
      </c>
      <c r="CF73" s="131" t="e">
        <f aca="false">SUM(BZ73:CA73)</f>
        <v>#N/A</v>
      </c>
      <c r="CG73" s="383" t="e">
        <f aca="false">SUM(BZ73:CC73)</f>
        <v>#N/A</v>
      </c>
      <c r="CH73" s="131" t="e">
        <f aca="false">SUM(BZ73:CE73)</f>
        <v>#N/A</v>
      </c>
      <c r="CI73" s="70" t="e">
        <f aca="false">$CI$7*$J$2*$J$5*$AB73</f>
        <v>#N/A</v>
      </c>
      <c r="CJ73" s="70" t="e">
        <f aca="false">$CI$7*$J$3*$J$5*$AC73</f>
        <v>#N/A</v>
      </c>
      <c r="CK73" s="70" t="e">
        <f aca="false">$CK$7*$J$2*$J$5*$AB73</f>
        <v>#N/A</v>
      </c>
      <c r="CL73" s="70" t="e">
        <f aca="false">$CK$7*$J$3*$J$5*$AC73</f>
        <v>#N/A</v>
      </c>
      <c r="CM73" s="70" t="e">
        <f aca="false">$CM$7*$J$2*$J$5*$AB73</f>
        <v>#N/A</v>
      </c>
      <c r="CN73" s="70" t="e">
        <f aca="false">$CM$7*$J$3*$J$5*$AC73</f>
        <v>#N/A</v>
      </c>
      <c r="CO73" s="70" t="e">
        <f aca="false">$CO$7*$J$2*$J$5*$AB73</f>
        <v>#N/A</v>
      </c>
      <c r="CP73" s="70" t="e">
        <f aca="false">$CO$7*$J$3*$J$5*$AC73</f>
        <v>#N/A</v>
      </c>
      <c r="CQ73" s="70" t="e">
        <f aca="false">$CQ$7*$J$2*$J$5*$AB73</f>
        <v>#N/A</v>
      </c>
      <c r="CR73" s="70" t="e">
        <f aca="false">$CQ$7*$J$3*$J$5*$AC73</f>
        <v>#N/A</v>
      </c>
      <c r="CS73" s="70" t="e">
        <f aca="false">$CS$7*$J$2*$J$5*$AB73</f>
        <v>#N/A</v>
      </c>
      <c r="CT73" s="70" t="e">
        <f aca="false">$CS$7*$J$3*$J$5*$AC73</f>
        <v>#N/A</v>
      </c>
      <c r="CU73" s="70" t="e">
        <f aca="false">$CU$7*$J$2*$J$5*$AB73</f>
        <v>#N/A</v>
      </c>
      <c r="CV73" s="70" t="e">
        <f aca="false">$CU$7*$J$3*$J$5*$AC73</f>
        <v>#N/A</v>
      </c>
      <c r="CW73" s="70" t="e">
        <f aca="false">$CW$7*$J$2*$J$5*$AB73</f>
        <v>#N/A</v>
      </c>
      <c r="CX73" s="70" t="e">
        <f aca="false">$CW$7*$J$3*$J$5*$AC73</f>
        <v>#N/A</v>
      </c>
      <c r="CY73" s="70" t="e">
        <f aca="false">$CY$7*$J$2*$J$5*$AB73</f>
        <v>#N/A</v>
      </c>
      <c r="CZ73" s="70" t="e">
        <f aca="false">$CY$7*$J$3*$J$5*$AC73</f>
        <v>#N/A</v>
      </c>
      <c r="DA73" s="70" t="e">
        <f aca="false">$DA$7*$J$2*$J$5*$AB73</f>
        <v>#N/A</v>
      </c>
      <c r="DB73" s="70" t="e">
        <f aca="false">$DA$7*$J$3*$J$5*$AC73</f>
        <v>#N/A</v>
      </c>
      <c r="DC73" s="70"/>
      <c r="DD73" s="70"/>
      <c r="DE73" s="70" t="e">
        <f aca="false">$DF$7*$J$2*$J$5*$AB73</f>
        <v>#N/A</v>
      </c>
      <c r="DF73" s="70" t="e">
        <f aca="false">$DF$7*$J$3*$J$5*$AC73</f>
        <v>#N/A</v>
      </c>
      <c r="DG73" s="70" t="e">
        <f aca="false">$DG$7*$J$2*$J$5*$AB73</f>
        <v>#N/A</v>
      </c>
      <c r="DH73" s="70" t="e">
        <f aca="false">$DG$7*$J$3*$J$5*$AC73</f>
        <v>#N/A</v>
      </c>
      <c r="DI73" s="70" t="e">
        <f aca="false">$DI$7*$J$2*$J$5*$AB73</f>
        <v>#N/A</v>
      </c>
      <c r="DJ73" s="70" t="e">
        <f aca="false">$DI$7*$J$3*$J$5*$AC73</f>
        <v>#N/A</v>
      </c>
      <c r="DK73" s="70" t="e">
        <f aca="false">$DK$7*$J$2*$J$5*$AB73</f>
        <v>#N/A</v>
      </c>
      <c r="DL73" s="70" t="e">
        <f aca="false">$DK$7*$J$3*$J$5*$AC73</f>
        <v>#N/A</v>
      </c>
      <c r="DM73" s="70" t="e">
        <f aca="false">$DM$7*$J$2*$J$5*$AB73</f>
        <v>#N/A</v>
      </c>
      <c r="DN73" s="70" t="e">
        <f aca="false">$DM$7*$J$3*$J$5*$AC73</f>
        <v>#N/A</v>
      </c>
      <c r="DO73" s="70" t="e">
        <f aca="false">$DO$7*$J$2*$J$5*$AB73</f>
        <v>#N/A</v>
      </c>
      <c r="DP73" s="70" t="e">
        <f aca="false">$DO$7*$J$3*$J$5*$AC73</f>
        <v>#N/A</v>
      </c>
      <c r="DQ73" s="70" t="e">
        <f aca="false">$DQ$7*$J$2*$J$5*$AB73</f>
        <v>#N/A</v>
      </c>
      <c r="DR73" s="70" t="e">
        <f aca="false">$DQ$7*$J$3*$J$5*$AC73</f>
        <v>#N/A</v>
      </c>
      <c r="DS73" s="131" t="e">
        <f aca="false">SUM(CI73:CR73,CW73:CX73,DG73:DH73)</f>
        <v>#N/A</v>
      </c>
      <c r="DT73" s="25" t="e">
        <f aca="false">SUM(CI73:CZ73,DC73:DL73)</f>
        <v>#N/A</v>
      </c>
      <c r="DU73" s="131" t="e">
        <f aca="false">SUM(CI73:DR73)</f>
        <v>#N/A</v>
      </c>
      <c r="DZ73" s="70" t="e">
        <f aca="false">$DZ$7*$J$2*$J$5*$AB73</f>
        <v>#N/A</v>
      </c>
      <c r="EA73" s="70" t="e">
        <f aca="false">$DZ$7*$J$3*$J$5*$AC73</f>
        <v>#N/A</v>
      </c>
      <c r="EB73" s="70" t="e">
        <f aca="false">$EB$7*$J$2*$J$5*$AB73</f>
        <v>#N/A</v>
      </c>
      <c r="EC73" s="70" t="e">
        <f aca="false">$EB$7*$J$3*$J$5*$AC73</f>
        <v>#N/A</v>
      </c>
      <c r="ED73" s="70" t="e">
        <f aca="false">$ED$7*$J$2*$J$5*$AB73</f>
        <v>#N/A</v>
      </c>
      <c r="EE73" s="70" t="e">
        <f aca="false">$ED$7*$J$3*$J$5*$AC73</f>
        <v>#N/A</v>
      </c>
      <c r="EF73" s="70" t="e">
        <f aca="false">$EF$7*$J$2*$J$5*$AB73</f>
        <v>#N/A</v>
      </c>
      <c r="EG73" s="70" t="e">
        <f aca="false">$EF$7*$J$3*$J$5*$AC73</f>
        <v>#N/A</v>
      </c>
      <c r="EH73" s="70" t="e">
        <f aca="false">$EH$7*$J$2*$J$5*$AB73</f>
        <v>#N/A</v>
      </c>
      <c r="EI73" s="70" t="e">
        <f aca="false">$EH$7*$J$3*$J$5*$AC73</f>
        <v>#N/A</v>
      </c>
      <c r="EJ73" s="70" t="e">
        <f aca="false">$EJ$7*$J$2*$J$5*$AB73</f>
        <v>#N/A</v>
      </c>
      <c r="EK73" s="70" t="e">
        <f aca="false">$EJ$7*$J$3*$J$5*$AC73</f>
        <v>#N/A</v>
      </c>
      <c r="EL73" s="70" t="e">
        <f aca="false">$EL$7*$J$2*$J$5*$AB73</f>
        <v>#N/A</v>
      </c>
      <c r="EM73" s="70" t="e">
        <f aca="false">$EL$7*$J$3*$J$5*$AC73</f>
        <v>#N/A</v>
      </c>
      <c r="EN73" s="131" t="e">
        <f aca="false">SUM(EB73:EC73)</f>
        <v>#N/A</v>
      </c>
      <c r="EO73" s="25" t="e">
        <f aca="false">SUM(EB73:EE73,EJ73:EM73)</f>
        <v>#N/A</v>
      </c>
      <c r="EP73" s="25" t="e">
        <f aca="false">SUM(DZ73:EM73)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3" t="e">
        <f aca="false">(1+($A74/2))^(-2*($D74-$A$1)/365.25)</f>
        <v>#N/A</v>
      </c>
      <c r="C74" s="83" t="n">
        <f aca="false">D75-D74</f>
        <v>31</v>
      </c>
      <c r="D74" s="374" t="n">
        <v>38899</v>
      </c>
      <c r="E74" s="375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76" t="e">
        <f aca="false">VLOOKUP($D74,Curves!$A$2:$H$1700,8)*$B74</f>
        <v>#N/A</v>
      </c>
      <c r="K74" s="51" t="e">
        <f aca="false">($E74+$I74)*$J$5+$J$4</f>
        <v>#N/A</v>
      </c>
      <c r="L74" s="377" t="e">
        <f aca="false">VLOOKUP($D74,Curves!$N$2:$T$2600,2)*$B74</f>
        <v>#N/A</v>
      </c>
      <c r="M74" s="241" t="e">
        <f aca="false">VLOOKUP($D74,Curves!$N$2:$T$2600,3)*$B74</f>
        <v>#N/A</v>
      </c>
      <c r="N74" s="378" t="e">
        <f aca="false">IF($K74&lt;$L74,1,0)</f>
        <v>#N/A</v>
      </c>
      <c r="O74" s="379" t="e">
        <f aca="false">IF($K74&lt;$M74,1,0)</f>
        <v>#N/A</v>
      </c>
      <c r="P74" s="375" t="e">
        <f aca="false">($E74+J74)*$J$5+$J$4</f>
        <v>#N/A</v>
      </c>
      <c r="Q74" s="377" t="e">
        <f aca="false">VLOOKUP($D74,Curves!$N$2:$T$2600,4)*$B74</f>
        <v>#N/A</v>
      </c>
      <c r="R74" s="241" t="e">
        <f aca="false">VLOOKUP($D74,Curves!$N$2:$T$2600,5)*$B74</f>
        <v>#N/A</v>
      </c>
      <c r="S74" s="378" t="e">
        <f aca="false">IF($P74&lt;$Q74,1,0)</f>
        <v>#N/A</v>
      </c>
      <c r="T74" s="379" t="e">
        <f aca="false">IF($P74&lt;$R74,1,0)</f>
        <v>#N/A</v>
      </c>
      <c r="U74" s="380" t="e">
        <f aca="false">($E74+G74)*$J$5+$J$4</f>
        <v>#N/A</v>
      </c>
      <c r="V74" s="380" t="e">
        <f aca="false">($E74+H74)*$J$5+$J$4</f>
        <v>#N/A</v>
      </c>
      <c r="W74" s="380" t="e">
        <f aca="false">($E74+I74)*$J$5+$J$4</f>
        <v>#N/A</v>
      </c>
      <c r="X74" s="269" t="e">
        <f aca="false">VLOOKUP($D74,[5]CurveFetch!$D$8:$S$13000,16,0)*$B74</f>
        <v>#N/A</v>
      </c>
      <c r="Y74" s="241" t="e">
        <f aca="false">VLOOKUP($D74,Curves!$N$2:$T$2600,7)*$B74</f>
        <v>#N/A</v>
      </c>
      <c r="Z74" s="381" t="e">
        <f aca="false">IF($U74&lt;$X74,1,0)</f>
        <v>#N/A</v>
      </c>
      <c r="AA74" s="378" t="e">
        <f aca="false">IF($U74&lt;$Y74,1,0)</f>
        <v>#N/A</v>
      </c>
      <c r="AB74" s="378" t="e">
        <f aca="false">IF($V74&lt;$X74,1,0)</f>
        <v>#N/A</v>
      </c>
      <c r="AC74" s="378" t="e">
        <f aca="false">IF($V74&lt;$X74,1,0)</f>
        <v>#N/A</v>
      </c>
      <c r="AD74" s="378" t="e">
        <f aca="false">IF($W74&lt;$X74,1,0)</f>
        <v>#N/A</v>
      </c>
      <c r="AE74" s="379" t="e">
        <f aca="false">IF($W74&lt;$Y74,1,0)</f>
        <v>#N/A</v>
      </c>
      <c r="AF74" s="70" t="e">
        <f aca="false">$AF$7*$J$2*$J$5*$N74</f>
        <v>#N/A</v>
      </c>
      <c r="AG74" s="70" t="e">
        <f aca="false">$AF$7*$J$2*$J$5*$O74</f>
        <v>#N/A</v>
      </c>
      <c r="AH74" s="70" t="e">
        <f aca="false">$AH$7*$J$2*$J$5*$N74</f>
        <v>#N/A</v>
      </c>
      <c r="AI74" s="70" t="e">
        <f aca="false">$AH$7*$J$2*$J$5*$O74</f>
        <v>#N/A</v>
      </c>
      <c r="AJ74" s="70" t="e">
        <f aca="false">$AJ$7*$J$2*$J$5*$N74</f>
        <v>#N/A</v>
      </c>
      <c r="AK74" s="70" t="e">
        <f aca="false">$AJ$7*$J$2*$J$5*$O74</f>
        <v>#N/A</v>
      </c>
      <c r="AL74" s="70" t="e">
        <f aca="false">$AL$7*$J$2*$J$5*$N74</f>
        <v>#N/A</v>
      </c>
      <c r="AM74" s="70" t="e">
        <f aca="false">$AL$7*$J$3*$J$5*$O74</f>
        <v>#N/A</v>
      </c>
      <c r="AN74" s="70" t="e">
        <f aca="false">$AN$7*$J$2*$J$5*$N74</f>
        <v>#N/A</v>
      </c>
      <c r="AO74" s="70" t="e">
        <f aca="false">$AN$7*$J$3*$J$5*$O74</f>
        <v>#N/A</v>
      </c>
      <c r="AP74" s="70" t="e">
        <f aca="false">$AP$7*$J$2*$J$5*$N74</f>
        <v>#N/A</v>
      </c>
      <c r="AQ74" s="70" t="e">
        <f aca="false">$AN$7*$J$3*$J$5*$O74</f>
        <v>#N/A</v>
      </c>
      <c r="AR74" s="70" t="e">
        <f aca="false">$AR$7*$J$2*$J$5*$N74</f>
        <v>#N/A</v>
      </c>
      <c r="AS74" s="70" t="e">
        <f aca="false">$AR$7*$J$3*$J$5*$O74</f>
        <v>#N/A</v>
      </c>
      <c r="AT74" s="70" t="e">
        <f aca="false">$AT$7*$J$2*$J$5*$N74</f>
        <v>#N/A</v>
      </c>
      <c r="AU74" s="70" t="e">
        <f aca="false">$AT$7*$J$3*$J$5*$O74</f>
        <v>#N/A</v>
      </c>
      <c r="AV74" s="131" t="e">
        <f aca="false">SUM(AF74:AG74,AL74:AM74,AP74:AQ74)</f>
        <v>#N/A</v>
      </c>
      <c r="AW74" s="158" t="e">
        <f aca="false">SUM(AF74:AM74,AP74:AU74)</f>
        <v>#N/A</v>
      </c>
      <c r="AX74" s="131" t="e">
        <f aca="false">SUM(AF74:AU74)</f>
        <v>#N/A</v>
      </c>
      <c r="AY74" s="70" t="e">
        <f aca="false">$AY$7*$J$2*$J$5*$S74</f>
        <v>#N/A</v>
      </c>
      <c r="AZ74" s="70" t="e">
        <f aca="false">$AY$7*$J$3*$J$5*$T74</f>
        <v>#N/A</v>
      </c>
      <c r="BA74" s="70" t="e">
        <f aca="false">$BA$7*$J$2*$J$5*$S74</f>
        <v>#N/A</v>
      </c>
      <c r="BB74" s="70" t="e">
        <f aca="false">$BA$7*$J$3*$J$5*$T74</f>
        <v>#N/A</v>
      </c>
      <c r="BC74" s="70" t="e">
        <f aca="false">$BC$7*$J$2*$J$5*$S74</f>
        <v>#N/A</v>
      </c>
      <c r="BD74" s="70" t="e">
        <f aca="false">$BC$7*$J$3*$J$5*$T74</f>
        <v>#N/A</v>
      </c>
      <c r="BE74" s="70" t="e">
        <f aca="false">$BE$7*$J$2*$J$5*$S74</f>
        <v>#N/A</v>
      </c>
      <c r="BF74" s="70" t="e">
        <f aca="false">$BE$7*$J$3*$J$5*$T74</f>
        <v>#N/A</v>
      </c>
      <c r="BG74" s="70" t="e">
        <f aca="false">$BG$7*$J$2*$J$5*$S74</f>
        <v>#N/A</v>
      </c>
      <c r="BH74" s="70" t="e">
        <f aca="false">$BG$7*$J$3*$J$5*$T74</f>
        <v>#N/A</v>
      </c>
      <c r="BI74" s="70" t="e">
        <f aca="false">$BI$7*$J$2*$J$5*$S74</f>
        <v>#N/A</v>
      </c>
      <c r="BJ74" s="70" t="e">
        <f aca="false">$BI$7*$J$3*$J$5*$T74</f>
        <v>#N/A</v>
      </c>
      <c r="BK74" s="70" t="e">
        <f aca="false">$BK$7*$J$2*$J$5*$S74</f>
        <v>#N/A</v>
      </c>
      <c r="BL74" s="70" t="e">
        <f aca="false">$BK$7*$J$3*$J$5*$T74</f>
        <v>#N/A</v>
      </c>
      <c r="BM74" s="70" t="e">
        <f aca="false">$BM$7*$J$2*$J$5*$S74</f>
        <v>#N/A</v>
      </c>
      <c r="BN74" s="70" t="e">
        <f aca="false">$BM$7*$J$3*$J$5*$T74</f>
        <v>#N/A</v>
      </c>
      <c r="BO74" s="70" t="e">
        <f aca="false">$BO$7*$J$2*$J$5*$S74</f>
        <v>#N/A</v>
      </c>
      <c r="BP74" s="70" t="e">
        <f aca="false">$BO$7*$J$3*$J$5*$T74</f>
        <v>#N/A</v>
      </c>
      <c r="BQ74" s="70" t="e">
        <f aca="false">$BQ$7*$J$2*$J$5*$S74</f>
        <v>#N/A</v>
      </c>
      <c r="BR74" s="70" t="e">
        <f aca="false">$BQ$7*$J$3*$J$5*$T74</f>
        <v>#N/A</v>
      </c>
      <c r="BS74" s="70" t="e">
        <f aca="false">$BS$7*$J$2*$J$5*$S74</f>
        <v>#N/A</v>
      </c>
      <c r="BT74" s="70" t="e">
        <f aca="false">$BS$7*$J$3*$J$5*$T74</f>
        <v>#N/A</v>
      </c>
      <c r="BU74" s="70" t="e">
        <f aca="false">$BU$7*$J$2*$J$5*$S74</f>
        <v>#N/A</v>
      </c>
      <c r="BV74" s="70" t="e">
        <f aca="false">$BU$7*$J$3*$J$5*$T74</f>
        <v>#N/A</v>
      </c>
      <c r="BW74" s="382" t="e">
        <f aca="false">SUM(AY74:BF74,BI74:BL74)</f>
        <v>#N/A</v>
      </c>
      <c r="BX74" s="383" t="e">
        <f aca="false">SUM(AY74:BF74,BI74:BL74,BS74:BV74)</f>
        <v>#N/A</v>
      </c>
      <c r="BY74" s="25" t="e">
        <f aca="false">SUM(AY74:BV74)</f>
        <v>#N/A</v>
      </c>
      <c r="BZ74" s="70" t="e">
        <f aca="false">$BZ$7*$J$2*$J$5*$N74</f>
        <v>#N/A</v>
      </c>
      <c r="CA74" s="70" t="e">
        <f aca="false">$BZ$7*$J$3*$J$5*$O74</f>
        <v>#N/A</v>
      </c>
      <c r="CB74" s="70" t="e">
        <f aca="false">$CB$7*$J$2*$J$5*$N74</f>
        <v>#N/A</v>
      </c>
      <c r="CC74" s="70" t="e">
        <f aca="false">$CB$7*$J$3*$J$5*$O74</f>
        <v>#N/A</v>
      </c>
      <c r="CD74" s="70" t="e">
        <f aca="false">$CD$7*$J$2*$J$5*$N74</f>
        <v>#N/A</v>
      </c>
      <c r="CE74" s="70" t="e">
        <f aca="false">$CD$7*$J$3*$J$5*$O74</f>
        <v>#N/A</v>
      </c>
      <c r="CF74" s="131" t="e">
        <f aca="false">SUM(BZ74:CA74)</f>
        <v>#N/A</v>
      </c>
      <c r="CG74" s="383" t="e">
        <f aca="false">SUM(BZ74:CC74)</f>
        <v>#N/A</v>
      </c>
      <c r="CH74" s="131" t="e">
        <f aca="false">SUM(BZ74:CE74)</f>
        <v>#N/A</v>
      </c>
      <c r="CI74" s="70" t="e">
        <f aca="false">$CI$7*$J$2*$J$5*$AB74</f>
        <v>#N/A</v>
      </c>
      <c r="CJ74" s="70" t="e">
        <f aca="false">$CI$7*$J$3*$J$5*$AC74</f>
        <v>#N/A</v>
      </c>
      <c r="CK74" s="70" t="e">
        <f aca="false">$CK$7*$J$2*$J$5*$AB74</f>
        <v>#N/A</v>
      </c>
      <c r="CL74" s="70" t="e">
        <f aca="false">$CK$7*$J$3*$J$5*$AC74</f>
        <v>#N/A</v>
      </c>
      <c r="CM74" s="70" t="e">
        <f aca="false">$CM$7*$J$2*$J$5*$AB74</f>
        <v>#N/A</v>
      </c>
      <c r="CN74" s="70" t="e">
        <f aca="false">$CM$7*$J$3*$J$5*$AC74</f>
        <v>#N/A</v>
      </c>
      <c r="CO74" s="70" t="e">
        <f aca="false">$CO$7*$J$2*$J$5*$AB74</f>
        <v>#N/A</v>
      </c>
      <c r="CP74" s="70" t="e">
        <f aca="false">$CO$7*$J$3*$J$5*$AC74</f>
        <v>#N/A</v>
      </c>
      <c r="CQ74" s="70" t="e">
        <f aca="false">$CQ$7*$J$2*$J$5*$AB74</f>
        <v>#N/A</v>
      </c>
      <c r="CR74" s="70" t="e">
        <f aca="false">$CQ$7*$J$3*$J$5*$AC74</f>
        <v>#N/A</v>
      </c>
      <c r="CS74" s="70" t="e">
        <f aca="false">$CS$7*$J$2*$J$5*$AB74</f>
        <v>#N/A</v>
      </c>
      <c r="CT74" s="70" t="e">
        <f aca="false">$CS$7*$J$3*$J$5*$AC74</f>
        <v>#N/A</v>
      </c>
      <c r="CU74" s="70" t="e">
        <f aca="false">$CU$7*$J$2*$J$5*$AB74</f>
        <v>#N/A</v>
      </c>
      <c r="CV74" s="70" t="e">
        <f aca="false">$CU$7*$J$3*$J$5*$AC74</f>
        <v>#N/A</v>
      </c>
      <c r="CW74" s="70" t="e">
        <f aca="false">$CW$7*$J$2*$J$5*$AB74</f>
        <v>#N/A</v>
      </c>
      <c r="CX74" s="70" t="e">
        <f aca="false">$CW$7*$J$3*$J$5*$AC74</f>
        <v>#N/A</v>
      </c>
      <c r="CY74" s="70" t="e">
        <f aca="false">$CY$7*$J$2*$J$5*$AB74</f>
        <v>#N/A</v>
      </c>
      <c r="CZ74" s="70" t="e">
        <f aca="false">$CY$7*$J$3*$J$5*$AC74</f>
        <v>#N/A</v>
      </c>
      <c r="DA74" s="70" t="e">
        <f aca="false">$DA$7*$J$2*$J$5*$AB74</f>
        <v>#N/A</v>
      </c>
      <c r="DB74" s="70" t="e">
        <f aca="false">$DA$7*$J$3*$J$5*$AC74</f>
        <v>#N/A</v>
      </c>
      <c r="DC74" s="70"/>
      <c r="DD74" s="70"/>
      <c r="DE74" s="70" t="e">
        <f aca="false">$DF$7*$J$2*$J$5*$AB74</f>
        <v>#N/A</v>
      </c>
      <c r="DF74" s="70" t="e">
        <f aca="false">$DF$7*$J$3*$J$5*$AC74</f>
        <v>#N/A</v>
      </c>
      <c r="DG74" s="70" t="e">
        <f aca="false">$DG$7*$J$2*$J$5*$AB74</f>
        <v>#N/A</v>
      </c>
      <c r="DH74" s="70" t="e">
        <f aca="false">$DG$7*$J$3*$J$5*$AC74</f>
        <v>#N/A</v>
      </c>
      <c r="DI74" s="70" t="e">
        <f aca="false">$DI$7*$J$2*$J$5*$AB74</f>
        <v>#N/A</v>
      </c>
      <c r="DJ74" s="70" t="e">
        <f aca="false">$DI$7*$J$3*$J$5*$AC74</f>
        <v>#N/A</v>
      </c>
      <c r="DK74" s="70" t="e">
        <f aca="false">$DK$7*$J$2*$J$5*$AB74</f>
        <v>#N/A</v>
      </c>
      <c r="DL74" s="70" t="e">
        <f aca="false">$DK$7*$J$3*$J$5*$AC74</f>
        <v>#N/A</v>
      </c>
      <c r="DM74" s="70" t="e">
        <f aca="false">$DM$7*$J$2*$J$5*$AB74</f>
        <v>#N/A</v>
      </c>
      <c r="DN74" s="70" t="e">
        <f aca="false">$DM$7*$J$3*$J$5*$AC74</f>
        <v>#N/A</v>
      </c>
      <c r="DO74" s="70" t="e">
        <f aca="false">$DO$7*$J$2*$J$5*$AB74</f>
        <v>#N/A</v>
      </c>
      <c r="DP74" s="70" t="e">
        <f aca="false">$DO$7*$J$3*$J$5*$AC74</f>
        <v>#N/A</v>
      </c>
      <c r="DQ74" s="70" t="e">
        <f aca="false">$DQ$7*$J$2*$J$5*$AB74</f>
        <v>#N/A</v>
      </c>
      <c r="DR74" s="70" t="e">
        <f aca="false">$DQ$7*$J$3*$J$5*$AC74</f>
        <v>#N/A</v>
      </c>
      <c r="DS74" s="131" t="e">
        <f aca="false">SUM(CI74:CR74,CW74:CX74,DG74:DH74)</f>
        <v>#N/A</v>
      </c>
      <c r="DT74" s="25" t="e">
        <f aca="false">SUM(CI74:CZ74,DC74:DL74)</f>
        <v>#N/A</v>
      </c>
      <c r="DU74" s="131" t="e">
        <f aca="false">SUM(CI74:DR74)</f>
        <v>#N/A</v>
      </c>
      <c r="DZ74" s="70" t="e">
        <f aca="false">$DZ$7*$J$2*$J$5*$AB74</f>
        <v>#N/A</v>
      </c>
      <c r="EA74" s="70" t="e">
        <f aca="false">$DZ$7*$J$3*$J$5*$AC74</f>
        <v>#N/A</v>
      </c>
      <c r="EB74" s="70" t="e">
        <f aca="false">$EB$7*$J$2*$J$5*$AB74</f>
        <v>#N/A</v>
      </c>
      <c r="EC74" s="70" t="e">
        <f aca="false">$EB$7*$J$3*$J$5*$AC74</f>
        <v>#N/A</v>
      </c>
      <c r="ED74" s="70" t="e">
        <f aca="false">$ED$7*$J$2*$J$5*$AB74</f>
        <v>#N/A</v>
      </c>
      <c r="EE74" s="70" t="e">
        <f aca="false">$ED$7*$J$3*$J$5*$AC74</f>
        <v>#N/A</v>
      </c>
      <c r="EF74" s="70" t="e">
        <f aca="false">$EF$7*$J$2*$J$5*$AB74</f>
        <v>#N/A</v>
      </c>
      <c r="EG74" s="70" t="e">
        <f aca="false">$EF$7*$J$3*$J$5*$AC74</f>
        <v>#N/A</v>
      </c>
      <c r="EH74" s="70" t="e">
        <f aca="false">$EH$7*$J$2*$J$5*$AB74</f>
        <v>#N/A</v>
      </c>
      <c r="EI74" s="70" t="e">
        <f aca="false">$EH$7*$J$3*$J$5*$AC74</f>
        <v>#N/A</v>
      </c>
      <c r="EJ74" s="70" t="e">
        <f aca="false">$EJ$7*$J$2*$J$5*$AB74</f>
        <v>#N/A</v>
      </c>
      <c r="EK74" s="70" t="e">
        <f aca="false">$EJ$7*$J$3*$J$5*$AC74</f>
        <v>#N/A</v>
      </c>
      <c r="EL74" s="70" t="e">
        <f aca="false">$EL$7*$J$2*$J$5*$AB74</f>
        <v>#N/A</v>
      </c>
      <c r="EM74" s="70" t="e">
        <f aca="false">$EL$7*$J$3*$J$5*$AC74</f>
        <v>#N/A</v>
      </c>
      <c r="EN74" s="131" t="e">
        <f aca="false">SUM(EB74:EC74)</f>
        <v>#N/A</v>
      </c>
      <c r="EO74" s="25" t="e">
        <f aca="false">SUM(EB74:EE74,EJ74:EM74)</f>
        <v>#N/A</v>
      </c>
      <c r="EP74" s="25" t="e">
        <f aca="false">SUM(DZ74:EM74)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3" t="e">
        <f aca="false">(1+($A75/2))^(-2*($D75-$A$1)/365.25)</f>
        <v>#N/A</v>
      </c>
      <c r="C75" s="83" t="n">
        <f aca="false">D76-D75</f>
        <v>31</v>
      </c>
      <c r="D75" s="374" t="n">
        <v>38930</v>
      </c>
      <c r="E75" s="375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76" t="e">
        <f aca="false">VLOOKUP($D75,Curves!$A$2:$H$1700,8)*$B75</f>
        <v>#N/A</v>
      </c>
      <c r="K75" s="51" t="e">
        <f aca="false">($E75+$I75)*$J$5+$J$4</f>
        <v>#N/A</v>
      </c>
      <c r="L75" s="377" t="e">
        <f aca="false">VLOOKUP($D75,Curves!$N$2:$T$2600,2)*$B75</f>
        <v>#N/A</v>
      </c>
      <c r="M75" s="241" t="e">
        <f aca="false">VLOOKUP($D75,Curves!$N$2:$T$2600,3)*$B75</f>
        <v>#N/A</v>
      </c>
      <c r="N75" s="378" t="e">
        <f aca="false">IF($K75&lt;$L75,1,0)</f>
        <v>#N/A</v>
      </c>
      <c r="O75" s="379" t="e">
        <f aca="false">IF($K75&lt;$M75,1,0)</f>
        <v>#N/A</v>
      </c>
      <c r="P75" s="375" t="e">
        <f aca="false">($E75+J75)*$J$5+$J$4</f>
        <v>#N/A</v>
      </c>
      <c r="Q75" s="377" t="e">
        <f aca="false">VLOOKUP($D75,Curves!$N$2:$T$2600,4)*$B75</f>
        <v>#N/A</v>
      </c>
      <c r="R75" s="241" t="e">
        <f aca="false">VLOOKUP($D75,Curves!$N$2:$T$2600,5)*$B75</f>
        <v>#N/A</v>
      </c>
      <c r="S75" s="378" t="e">
        <f aca="false">IF($P75&lt;$Q75,1,0)</f>
        <v>#N/A</v>
      </c>
      <c r="T75" s="379" t="e">
        <f aca="false">IF($P75&lt;$R75,1,0)</f>
        <v>#N/A</v>
      </c>
      <c r="U75" s="380" t="e">
        <f aca="false">($E75+G75)*$J$5+$J$4</f>
        <v>#N/A</v>
      </c>
      <c r="V75" s="380" t="e">
        <f aca="false">($E75+H75)*$J$5+$J$4</f>
        <v>#N/A</v>
      </c>
      <c r="W75" s="380" t="e">
        <f aca="false">($E75+I75)*$J$5+$J$4</f>
        <v>#N/A</v>
      </c>
      <c r="X75" s="269" t="e">
        <f aca="false">VLOOKUP($D75,[5]CurveFetch!$D$8:$S$13000,16,0)*$B75</f>
        <v>#N/A</v>
      </c>
      <c r="Y75" s="241" t="e">
        <f aca="false">VLOOKUP($D75,Curves!$N$2:$T$2600,7)*$B75</f>
        <v>#N/A</v>
      </c>
      <c r="Z75" s="381" t="e">
        <f aca="false">IF($U75&lt;$X75,1,0)</f>
        <v>#N/A</v>
      </c>
      <c r="AA75" s="378" t="e">
        <f aca="false">IF($U75&lt;$Y75,1,0)</f>
        <v>#N/A</v>
      </c>
      <c r="AB75" s="378" t="e">
        <f aca="false">IF($V75&lt;$X75,1,0)</f>
        <v>#N/A</v>
      </c>
      <c r="AC75" s="378" t="e">
        <f aca="false">IF($V75&lt;$X75,1,0)</f>
        <v>#N/A</v>
      </c>
      <c r="AD75" s="378" t="e">
        <f aca="false">IF($W75&lt;$X75,1,0)</f>
        <v>#N/A</v>
      </c>
      <c r="AE75" s="379" t="e">
        <f aca="false">IF($W75&lt;$Y75,1,0)</f>
        <v>#N/A</v>
      </c>
      <c r="AF75" s="70" t="e">
        <f aca="false">$AF$7*$J$2*$J$5*$N75</f>
        <v>#N/A</v>
      </c>
      <c r="AG75" s="70" t="e">
        <f aca="false">$AF$7*$J$2*$J$5*$O75</f>
        <v>#N/A</v>
      </c>
      <c r="AH75" s="70" t="e">
        <f aca="false">$AH$7*$J$2*$J$5*$N75</f>
        <v>#N/A</v>
      </c>
      <c r="AI75" s="70" t="e">
        <f aca="false">$AH$7*$J$2*$J$5*$O75</f>
        <v>#N/A</v>
      </c>
      <c r="AJ75" s="70" t="e">
        <f aca="false">$AJ$7*$J$2*$J$5*$N75</f>
        <v>#N/A</v>
      </c>
      <c r="AK75" s="70" t="e">
        <f aca="false">$AJ$7*$J$2*$J$5*$O75</f>
        <v>#N/A</v>
      </c>
      <c r="AL75" s="70" t="e">
        <f aca="false">$AL$7*$J$2*$J$5*$N75</f>
        <v>#N/A</v>
      </c>
      <c r="AM75" s="70" t="e">
        <f aca="false">$AL$7*$J$3*$J$5*$O75</f>
        <v>#N/A</v>
      </c>
      <c r="AN75" s="70" t="e">
        <f aca="false">$AN$7*$J$2*$J$5*$N75</f>
        <v>#N/A</v>
      </c>
      <c r="AO75" s="70" t="e">
        <f aca="false">$AN$7*$J$3*$J$5*$O75</f>
        <v>#N/A</v>
      </c>
      <c r="AP75" s="70" t="e">
        <f aca="false">$AP$7*$J$2*$J$5*$N75</f>
        <v>#N/A</v>
      </c>
      <c r="AQ75" s="70" t="e">
        <f aca="false">$AN$7*$J$3*$J$5*$O75</f>
        <v>#N/A</v>
      </c>
      <c r="AR75" s="70" t="e">
        <f aca="false">$AR$7*$J$2*$J$5*$N75</f>
        <v>#N/A</v>
      </c>
      <c r="AS75" s="70" t="e">
        <f aca="false">$AR$7*$J$3*$J$5*$O75</f>
        <v>#N/A</v>
      </c>
      <c r="AT75" s="70" t="e">
        <f aca="false">$AT$7*$J$2*$J$5*$N75</f>
        <v>#N/A</v>
      </c>
      <c r="AU75" s="70" t="e">
        <f aca="false">$AT$7*$J$3*$J$5*$O75</f>
        <v>#N/A</v>
      </c>
      <c r="AV75" s="131" t="e">
        <f aca="false">SUM(AF75:AG75,AL75:AM75,AP75:AQ75)</f>
        <v>#N/A</v>
      </c>
      <c r="AW75" s="158" t="e">
        <f aca="false">SUM(AF75:AM75,AP75:AU75)</f>
        <v>#N/A</v>
      </c>
      <c r="AX75" s="131" t="e">
        <f aca="false">SUM(AF75:AU75)</f>
        <v>#N/A</v>
      </c>
      <c r="AY75" s="70" t="e">
        <f aca="false">$AY$7*$J$2*$J$5*$S75</f>
        <v>#N/A</v>
      </c>
      <c r="AZ75" s="70" t="e">
        <f aca="false">$AY$7*$J$3*$J$5*$T75</f>
        <v>#N/A</v>
      </c>
      <c r="BA75" s="70" t="e">
        <f aca="false">$BA$7*$J$2*$J$5*$S75</f>
        <v>#N/A</v>
      </c>
      <c r="BB75" s="70" t="e">
        <f aca="false">$BA$7*$J$3*$J$5*$T75</f>
        <v>#N/A</v>
      </c>
      <c r="BC75" s="70" t="e">
        <f aca="false">$BC$7*$J$2*$J$5*$S75</f>
        <v>#N/A</v>
      </c>
      <c r="BD75" s="70" t="e">
        <f aca="false">$BC$7*$J$3*$J$5*$T75</f>
        <v>#N/A</v>
      </c>
      <c r="BE75" s="70" t="e">
        <f aca="false">$BE$7*$J$2*$J$5*$S75</f>
        <v>#N/A</v>
      </c>
      <c r="BF75" s="70" t="e">
        <f aca="false">$BE$7*$J$3*$J$5*$T75</f>
        <v>#N/A</v>
      </c>
      <c r="BG75" s="70" t="e">
        <f aca="false">$BG$7*$J$2*$J$5*$S75</f>
        <v>#N/A</v>
      </c>
      <c r="BH75" s="70" t="e">
        <f aca="false">$BG$7*$J$3*$J$5*$T75</f>
        <v>#N/A</v>
      </c>
      <c r="BI75" s="70" t="e">
        <f aca="false">$BI$7*$J$2*$J$5*$S75</f>
        <v>#N/A</v>
      </c>
      <c r="BJ75" s="70" t="e">
        <f aca="false">$BI$7*$J$3*$J$5*$T75</f>
        <v>#N/A</v>
      </c>
      <c r="BK75" s="70" t="e">
        <f aca="false">$BK$7*$J$2*$J$5*$S75</f>
        <v>#N/A</v>
      </c>
      <c r="BL75" s="70" t="e">
        <f aca="false">$BK$7*$J$3*$J$5*$T75</f>
        <v>#N/A</v>
      </c>
      <c r="BM75" s="70" t="e">
        <f aca="false">$BM$7*$J$2*$J$5*$S75</f>
        <v>#N/A</v>
      </c>
      <c r="BN75" s="70" t="e">
        <f aca="false">$BM$7*$J$3*$J$5*$T75</f>
        <v>#N/A</v>
      </c>
      <c r="BO75" s="70" t="e">
        <f aca="false">$BO$7*$J$2*$J$5*$S75</f>
        <v>#N/A</v>
      </c>
      <c r="BP75" s="70" t="e">
        <f aca="false">$BO$7*$J$3*$J$5*$T75</f>
        <v>#N/A</v>
      </c>
      <c r="BQ75" s="70" t="e">
        <f aca="false">$BQ$7*$J$2*$J$5*$S75</f>
        <v>#N/A</v>
      </c>
      <c r="BR75" s="70" t="e">
        <f aca="false">$BQ$7*$J$3*$J$5*$T75</f>
        <v>#N/A</v>
      </c>
      <c r="BS75" s="70" t="e">
        <f aca="false">$BS$7*$J$2*$J$5*$S75</f>
        <v>#N/A</v>
      </c>
      <c r="BT75" s="70" t="e">
        <f aca="false">$BS$7*$J$3*$J$5*$T75</f>
        <v>#N/A</v>
      </c>
      <c r="BU75" s="70" t="e">
        <f aca="false">$BU$7*$J$2*$J$5*$S75</f>
        <v>#N/A</v>
      </c>
      <c r="BV75" s="70" t="e">
        <f aca="false">$BU$7*$J$3*$J$5*$T75</f>
        <v>#N/A</v>
      </c>
      <c r="BW75" s="382" t="e">
        <f aca="false">SUM(AY75:BF75,BI75:BL75)</f>
        <v>#N/A</v>
      </c>
      <c r="BX75" s="383" t="e">
        <f aca="false">SUM(AY75:BF75,BI75:BL75,BS75:BV75)</f>
        <v>#N/A</v>
      </c>
      <c r="BY75" s="25" t="e">
        <f aca="false">SUM(AY75:BV75)</f>
        <v>#N/A</v>
      </c>
      <c r="BZ75" s="70" t="e">
        <f aca="false">$BZ$7*$J$2*$J$5*$N75</f>
        <v>#N/A</v>
      </c>
      <c r="CA75" s="70" t="e">
        <f aca="false">$BZ$7*$J$3*$J$5*$O75</f>
        <v>#N/A</v>
      </c>
      <c r="CB75" s="70" t="e">
        <f aca="false">$CB$7*$J$2*$J$5*$N75</f>
        <v>#N/A</v>
      </c>
      <c r="CC75" s="70" t="e">
        <f aca="false">$CB$7*$J$3*$J$5*$O75</f>
        <v>#N/A</v>
      </c>
      <c r="CD75" s="70" t="e">
        <f aca="false">$CD$7*$J$2*$J$5*$N75</f>
        <v>#N/A</v>
      </c>
      <c r="CE75" s="70" t="e">
        <f aca="false">$CD$7*$J$3*$J$5*$O75</f>
        <v>#N/A</v>
      </c>
      <c r="CF75" s="131" t="e">
        <f aca="false">SUM(BZ75:CA75)</f>
        <v>#N/A</v>
      </c>
      <c r="CG75" s="383" t="e">
        <f aca="false">SUM(BZ75:CC75)</f>
        <v>#N/A</v>
      </c>
      <c r="CH75" s="131" t="e">
        <f aca="false">SUM(BZ75:CE75)</f>
        <v>#N/A</v>
      </c>
      <c r="CI75" s="70" t="e">
        <f aca="false">$CI$7*$J$2*$J$5*$AB75</f>
        <v>#N/A</v>
      </c>
      <c r="CJ75" s="70" t="e">
        <f aca="false">$CI$7*$J$3*$J$5*$AC75</f>
        <v>#N/A</v>
      </c>
      <c r="CK75" s="70" t="e">
        <f aca="false">$CK$7*$J$2*$J$5*$AB75</f>
        <v>#N/A</v>
      </c>
      <c r="CL75" s="70" t="e">
        <f aca="false">$CK$7*$J$3*$J$5*$AC75</f>
        <v>#N/A</v>
      </c>
      <c r="CM75" s="70" t="e">
        <f aca="false">$CM$7*$J$2*$J$5*$AB75</f>
        <v>#N/A</v>
      </c>
      <c r="CN75" s="70" t="e">
        <f aca="false">$CM$7*$J$3*$J$5*$AC75</f>
        <v>#N/A</v>
      </c>
      <c r="CO75" s="70" t="e">
        <f aca="false">$CO$7*$J$2*$J$5*$AB75</f>
        <v>#N/A</v>
      </c>
      <c r="CP75" s="70" t="e">
        <f aca="false">$CO$7*$J$3*$J$5*$AC75</f>
        <v>#N/A</v>
      </c>
      <c r="CQ75" s="70" t="e">
        <f aca="false">$CQ$7*$J$2*$J$5*$AB75</f>
        <v>#N/A</v>
      </c>
      <c r="CR75" s="70" t="e">
        <f aca="false">$CQ$7*$J$3*$J$5*$AC75</f>
        <v>#N/A</v>
      </c>
      <c r="CS75" s="70" t="e">
        <f aca="false">$CS$7*$J$2*$J$5*$AB75</f>
        <v>#N/A</v>
      </c>
      <c r="CT75" s="70" t="e">
        <f aca="false">$CS$7*$J$3*$J$5*$AC75</f>
        <v>#N/A</v>
      </c>
      <c r="CU75" s="70" t="e">
        <f aca="false">$CU$7*$J$2*$J$5*$AB75</f>
        <v>#N/A</v>
      </c>
      <c r="CV75" s="70" t="e">
        <f aca="false">$CU$7*$J$3*$J$5*$AC75</f>
        <v>#N/A</v>
      </c>
      <c r="CW75" s="70" t="e">
        <f aca="false">$CW$7*$J$2*$J$5*$AB75</f>
        <v>#N/A</v>
      </c>
      <c r="CX75" s="70" t="e">
        <f aca="false">$CW$7*$J$3*$J$5*$AC75</f>
        <v>#N/A</v>
      </c>
      <c r="CY75" s="70" t="e">
        <f aca="false">$CY$7*$J$2*$J$5*$AB75</f>
        <v>#N/A</v>
      </c>
      <c r="CZ75" s="70" t="e">
        <f aca="false">$CY$7*$J$3*$J$5*$AC75</f>
        <v>#N/A</v>
      </c>
      <c r="DA75" s="70" t="e">
        <f aca="false">$DA$7*$J$2*$J$5*$AB75</f>
        <v>#N/A</v>
      </c>
      <c r="DB75" s="70" t="e">
        <f aca="false">$DA$7*$J$3*$J$5*$AC75</f>
        <v>#N/A</v>
      </c>
      <c r="DC75" s="70"/>
      <c r="DD75" s="70"/>
      <c r="DE75" s="70" t="e">
        <f aca="false">$DF$7*$J$2*$J$5*$AB75</f>
        <v>#N/A</v>
      </c>
      <c r="DF75" s="70" t="e">
        <f aca="false">$DF$7*$J$3*$J$5*$AC75</f>
        <v>#N/A</v>
      </c>
      <c r="DG75" s="70" t="e">
        <f aca="false">$DG$7*$J$2*$J$5*$AB75</f>
        <v>#N/A</v>
      </c>
      <c r="DH75" s="70" t="e">
        <f aca="false">$DG$7*$J$3*$J$5*$AC75</f>
        <v>#N/A</v>
      </c>
      <c r="DI75" s="70" t="e">
        <f aca="false">$DI$7*$J$2*$J$5*$AB75</f>
        <v>#N/A</v>
      </c>
      <c r="DJ75" s="70" t="e">
        <f aca="false">$DI$7*$J$3*$J$5*$AC75</f>
        <v>#N/A</v>
      </c>
      <c r="DK75" s="70" t="e">
        <f aca="false">$DK$7*$J$2*$J$5*$AB75</f>
        <v>#N/A</v>
      </c>
      <c r="DL75" s="70" t="e">
        <f aca="false">$DK$7*$J$3*$J$5*$AC75</f>
        <v>#N/A</v>
      </c>
      <c r="DM75" s="70" t="e">
        <f aca="false">$DM$7*$J$2*$J$5*$AB75</f>
        <v>#N/A</v>
      </c>
      <c r="DN75" s="70" t="e">
        <f aca="false">$DM$7*$J$3*$J$5*$AC75</f>
        <v>#N/A</v>
      </c>
      <c r="DO75" s="70" t="e">
        <f aca="false">$DO$7*$J$2*$J$5*$AB75</f>
        <v>#N/A</v>
      </c>
      <c r="DP75" s="70" t="e">
        <f aca="false">$DO$7*$J$3*$J$5*$AC75</f>
        <v>#N/A</v>
      </c>
      <c r="DQ75" s="70" t="e">
        <f aca="false">$DQ$7*$J$2*$J$5*$AB75</f>
        <v>#N/A</v>
      </c>
      <c r="DR75" s="70" t="e">
        <f aca="false">$DQ$7*$J$3*$J$5*$AC75</f>
        <v>#N/A</v>
      </c>
      <c r="DS75" s="131" t="e">
        <f aca="false">SUM(CI75:CR75,CW75:CX75,DG75:DH75)</f>
        <v>#N/A</v>
      </c>
      <c r="DT75" s="25" t="e">
        <f aca="false">SUM(CI75:CZ75,DC75:DL75)</f>
        <v>#N/A</v>
      </c>
      <c r="DU75" s="131" t="e">
        <f aca="false">SUM(CI75:DR75)</f>
        <v>#N/A</v>
      </c>
      <c r="DZ75" s="70" t="e">
        <f aca="false">$DZ$7*$J$2*$J$5*$AB75</f>
        <v>#N/A</v>
      </c>
      <c r="EA75" s="70" t="e">
        <f aca="false">$DZ$7*$J$3*$J$5*$AC75</f>
        <v>#N/A</v>
      </c>
      <c r="EB75" s="70" t="e">
        <f aca="false">$EB$7*$J$2*$J$5*$AB75</f>
        <v>#N/A</v>
      </c>
      <c r="EC75" s="70" t="e">
        <f aca="false">$EB$7*$J$3*$J$5*$AC75</f>
        <v>#N/A</v>
      </c>
      <c r="ED75" s="70" t="e">
        <f aca="false">$ED$7*$J$2*$J$5*$AB75</f>
        <v>#N/A</v>
      </c>
      <c r="EE75" s="70" t="e">
        <f aca="false">$ED$7*$J$3*$J$5*$AC75</f>
        <v>#N/A</v>
      </c>
      <c r="EF75" s="70" t="e">
        <f aca="false">$EF$7*$J$2*$J$5*$AB75</f>
        <v>#N/A</v>
      </c>
      <c r="EG75" s="70" t="e">
        <f aca="false">$EF$7*$J$3*$J$5*$AC75</f>
        <v>#N/A</v>
      </c>
      <c r="EH75" s="70" t="e">
        <f aca="false">$EH$7*$J$2*$J$5*$AB75</f>
        <v>#N/A</v>
      </c>
      <c r="EI75" s="70" t="e">
        <f aca="false">$EH$7*$J$3*$J$5*$AC75</f>
        <v>#N/A</v>
      </c>
      <c r="EJ75" s="70" t="e">
        <f aca="false">$EJ$7*$J$2*$J$5*$AB75</f>
        <v>#N/A</v>
      </c>
      <c r="EK75" s="70" t="e">
        <f aca="false">$EJ$7*$J$3*$J$5*$AC75</f>
        <v>#N/A</v>
      </c>
      <c r="EL75" s="70" t="e">
        <f aca="false">$EL$7*$J$2*$J$5*$AB75</f>
        <v>#N/A</v>
      </c>
      <c r="EM75" s="70" t="e">
        <f aca="false">$EL$7*$J$3*$J$5*$AC75</f>
        <v>#N/A</v>
      </c>
      <c r="EN75" s="131" t="e">
        <f aca="false">SUM(EB75:EC75)</f>
        <v>#N/A</v>
      </c>
      <c r="EO75" s="25" t="e">
        <f aca="false">SUM(EB75:EE75,EJ75:EM75)</f>
        <v>#N/A</v>
      </c>
      <c r="EP75" s="25" t="e">
        <f aca="false">SUM(DZ75:EM75)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3" t="e">
        <f aca="false">(1+($A76/2))^(-2*($D76-$A$1)/365.25)</f>
        <v>#N/A</v>
      </c>
      <c r="C76" s="83" t="n">
        <f aca="false">D77-D76</f>
        <v>30</v>
      </c>
      <c r="D76" s="374" t="n">
        <v>38961</v>
      </c>
      <c r="E76" s="375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76" t="e">
        <f aca="false">VLOOKUP($D76,Curves!$A$2:$H$1700,8)*$B76</f>
        <v>#N/A</v>
      </c>
      <c r="K76" s="51" t="e">
        <f aca="false">($E76+$I76)*$J$5+$J$4</f>
        <v>#N/A</v>
      </c>
      <c r="L76" s="377" t="e">
        <f aca="false">VLOOKUP($D76,Curves!$N$2:$T$2600,2)*$B76</f>
        <v>#N/A</v>
      </c>
      <c r="M76" s="241" t="e">
        <f aca="false">VLOOKUP($D76,Curves!$N$2:$T$2600,3)*$B76</f>
        <v>#N/A</v>
      </c>
      <c r="N76" s="378" t="e">
        <f aca="false">IF($K76&lt;$L76,1,0)</f>
        <v>#N/A</v>
      </c>
      <c r="O76" s="379" t="e">
        <f aca="false">IF($K76&lt;$M76,1,0)</f>
        <v>#N/A</v>
      </c>
      <c r="P76" s="375" t="e">
        <f aca="false">($E76+J76)*$J$5+$J$4</f>
        <v>#N/A</v>
      </c>
      <c r="Q76" s="377" t="e">
        <f aca="false">VLOOKUP($D76,Curves!$N$2:$T$2600,4)*$B76</f>
        <v>#N/A</v>
      </c>
      <c r="R76" s="241" t="e">
        <f aca="false">VLOOKUP($D76,Curves!$N$2:$T$2600,5)*$B76</f>
        <v>#N/A</v>
      </c>
      <c r="S76" s="378" t="e">
        <f aca="false">IF($P76&lt;$Q76,1,0)</f>
        <v>#N/A</v>
      </c>
      <c r="T76" s="379" t="e">
        <f aca="false">IF($P76&lt;$R76,1,0)</f>
        <v>#N/A</v>
      </c>
      <c r="U76" s="380" t="e">
        <f aca="false">($E76+G76)*$J$5+$J$4</f>
        <v>#N/A</v>
      </c>
      <c r="V76" s="380" t="e">
        <f aca="false">($E76+H76)*$J$5+$J$4</f>
        <v>#N/A</v>
      </c>
      <c r="W76" s="380" t="e">
        <f aca="false">($E76+I76)*$J$5+$J$4</f>
        <v>#N/A</v>
      </c>
      <c r="X76" s="269" t="e">
        <f aca="false">VLOOKUP($D76,[5]CurveFetch!$D$8:$S$13000,16,0)*$B76</f>
        <v>#N/A</v>
      </c>
      <c r="Y76" s="241" t="e">
        <f aca="false">VLOOKUP($D76,Curves!$N$2:$T$2600,7)*$B76</f>
        <v>#N/A</v>
      </c>
      <c r="Z76" s="381" t="e">
        <f aca="false">IF($U76&lt;$X76,1,0)</f>
        <v>#N/A</v>
      </c>
      <c r="AA76" s="378" t="e">
        <f aca="false">IF($U76&lt;$Y76,1,0)</f>
        <v>#N/A</v>
      </c>
      <c r="AB76" s="378" t="e">
        <f aca="false">IF($V76&lt;$X76,1,0)</f>
        <v>#N/A</v>
      </c>
      <c r="AC76" s="378" t="e">
        <f aca="false">IF($V76&lt;$X76,1,0)</f>
        <v>#N/A</v>
      </c>
      <c r="AD76" s="378" t="e">
        <f aca="false">IF($W76&lt;$X76,1,0)</f>
        <v>#N/A</v>
      </c>
      <c r="AE76" s="379" t="e">
        <f aca="false">IF($W76&lt;$Y76,1,0)</f>
        <v>#N/A</v>
      </c>
      <c r="AF76" s="70" t="e">
        <f aca="false">$AF$7*$J$2*$J$5*$N76</f>
        <v>#N/A</v>
      </c>
      <c r="AG76" s="70" t="e">
        <f aca="false">$AF$7*$J$2*$J$5*$O76</f>
        <v>#N/A</v>
      </c>
      <c r="AH76" s="70" t="e">
        <f aca="false">$AH$7*$J$2*$J$5*$N76</f>
        <v>#N/A</v>
      </c>
      <c r="AI76" s="70" t="e">
        <f aca="false">$AH$7*$J$2*$J$5*$O76</f>
        <v>#N/A</v>
      </c>
      <c r="AJ76" s="70" t="e">
        <f aca="false">$AJ$7*$J$2*$J$5*$N76</f>
        <v>#N/A</v>
      </c>
      <c r="AK76" s="70" t="e">
        <f aca="false">$AJ$7*$J$2*$J$5*$O76</f>
        <v>#N/A</v>
      </c>
      <c r="AL76" s="70" t="e">
        <f aca="false">$AL$7*$J$2*$J$5*$N76</f>
        <v>#N/A</v>
      </c>
      <c r="AM76" s="70" t="e">
        <f aca="false">$AL$7*$J$3*$J$5*$O76</f>
        <v>#N/A</v>
      </c>
      <c r="AN76" s="70" t="e">
        <f aca="false">$AN$7*$J$2*$J$5*$N76</f>
        <v>#N/A</v>
      </c>
      <c r="AO76" s="70" t="e">
        <f aca="false">$AN$7*$J$3*$J$5*$O76</f>
        <v>#N/A</v>
      </c>
      <c r="AP76" s="70" t="e">
        <f aca="false">$AP$7*$J$2*$J$5*$N76</f>
        <v>#N/A</v>
      </c>
      <c r="AQ76" s="70" t="e">
        <f aca="false">$AN$7*$J$3*$J$5*$O76</f>
        <v>#N/A</v>
      </c>
      <c r="AR76" s="70" t="e">
        <f aca="false">$AR$7*$J$2*$J$5*$N76</f>
        <v>#N/A</v>
      </c>
      <c r="AS76" s="70" t="e">
        <f aca="false">$AR$7*$J$3*$J$5*$O76</f>
        <v>#N/A</v>
      </c>
      <c r="AT76" s="70" t="e">
        <f aca="false">$AT$7*$J$2*$J$5*$N76</f>
        <v>#N/A</v>
      </c>
      <c r="AU76" s="70" t="e">
        <f aca="false">$AT$7*$J$3*$J$5*$O76</f>
        <v>#N/A</v>
      </c>
      <c r="AV76" s="131" t="e">
        <f aca="false">SUM(AF76:AG76,AL76:AM76,AP76:AQ76)</f>
        <v>#N/A</v>
      </c>
      <c r="AW76" s="158" t="e">
        <f aca="false">SUM(AF76:AM76,AP76:AU76)</f>
        <v>#N/A</v>
      </c>
      <c r="AX76" s="131" t="e">
        <f aca="false">SUM(AF76:AU76)</f>
        <v>#N/A</v>
      </c>
      <c r="AY76" s="70" t="e">
        <f aca="false">$AY$7*$J$2*$J$5*$S76</f>
        <v>#N/A</v>
      </c>
      <c r="AZ76" s="70" t="e">
        <f aca="false">$AY$7*$J$3*$J$5*$T76</f>
        <v>#N/A</v>
      </c>
      <c r="BA76" s="70" t="e">
        <f aca="false">$BA$7*$J$2*$J$5*$S76</f>
        <v>#N/A</v>
      </c>
      <c r="BB76" s="70" t="e">
        <f aca="false">$BA$7*$J$3*$J$5*$T76</f>
        <v>#N/A</v>
      </c>
      <c r="BC76" s="70" t="e">
        <f aca="false">$BC$7*$J$2*$J$5*$S76</f>
        <v>#N/A</v>
      </c>
      <c r="BD76" s="70" t="e">
        <f aca="false">$BC$7*$J$3*$J$5*$T76</f>
        <v>#N/A</v>
      </c>
      <c r="BE76" s="70" t="e">
        <f aca="false">$BE$7*$J$2*$J$5*$S76</f>
        <v>#N/A</v>
      </c>
      <c r="BF76" s="70" t="e">
        <f aca="false">$BE$7*$J$3*$J$5*$T76</f>
        <v>#N/A</v>
      </c>
      <c r="BG76" s="70" t="e">
        <f aca="false">$BG$7*$J$2*$J$5*$S76</f>
        <v>#N/A</v>
      </c>
      <c r="BH76" s="70" t="e">
        <f aca="false">$BG$7*$J$3*$J$5*$T76</f>
        <v>#N/A</v>
      </c>
      <c r="BI76" s="70" t="e">
        <f aca="false">$BI$7*$J$2*$J$5*$S76</f>
        <v>#N/A</v>
      </c>
      <c r="BJ76" s="70" t="e">
        <f aca="false">$BI$7*$J$3*$J$5*$T76</f>
        <v>#N/A</v>
      </c>
      <c r="BK76" s="70" t="e">
        <f aca="false">$BK$7*$J$2*$J$5*$S76</f>
        <v>#N/A</v>
      </c>
      <c r="BL76" s="70" t="e">
        <f aca="false">$BK$7*$J$3*$J$5*$T76</f>
        <v>#N/A</v>
      </c>
      <c r="BM76" s="70" t="e">
        <f aca="false">$BM$7*$J$2*$J$5*$S76</f>
        <v>#N/A</v>
      </c>
      <c r="BN76" s="70" t="e">
        <f aca="false">$BM$7*$J$3*$J$5*$T76</f>
        <v>#N/A</v>
      </c>
      <c r="BO76" s="70" t="e">
        <f aca="false">$BO$7*$J$2*$J$5*$S76</f>
        <v>#N/A</v>
      </c>
      <c r="BP76" s="70" t="e">
        <f aca="false">$BO$7*$J$3*$J$5*$T76</f>
        <v>#N/A</v>
      </c>
      <c r="BQ76" s="70" t="e">
        <f aca="false">$BQ$7*$J$2*$J$5*$S76</f>
        <v>#N/A</v>
      </c>
      <c r="BR76" s="70" t="e">
        <f aca="false">$BQ$7*$J$3*$J$5*$T76</f>
        <v>#N/A</v>
      </c>
      <c r="BS76" s="70" t="e">
        <f aca="false">$BS$7*$J$2*$J$5*$S76</f>
        <v>#N/A</v>
      </c>
      <c r="BT76" s="70" t="e">
        <f aca="false">$BS$7*$J$3*$J$5*$T76</f>
        <v>#N/A</v>
      </c>
      <c r="BU76" s="70" t="e">
        <f aca="false">$BU$7*$J$2*$J$5*$S76</f>
        <v>#N/A</v>
      </c>
      <c r="BV76" s="70" t="e">
        <f aca="false">$BU$7*$J$3*$J$5*$T76</f>
        <v>#N/A</v>
      </c>
      <c r="BW76" s="382" t="e">
        <f aca="false">SUM(AY76:BF76,BI76:BL76)</f>
        <v>#N/A</v>
      </c>
      <c r="BX76" s="383" t="e">
        <f aca="false">SUM(AY76:BF76,BI76:BL76,BS76:BV76)</f>
        <v>#N/A</v>
      </c>
      <c r="BY76" s="25" t="e">
        <f aca="false">SUM(AY76:BV76)</f>
        <v>#N/A</v>
      </c>
      <c r="BZ76" s="70" t="e">
        <f aca="false">$BZ$7*$J$2*$J$5*$N76</f>
        <v>#N/A</v>
      </c>
      <c r="CA76" s="70" t="e">
        <f aca="false">$BZ$7*$J$3*$J$5*$O76</f>
        <v>#N/A</v>
      </c>
      <c r="CB76" s="70" t="e">
        <f aca="false">$CB$7*$J$2*$J$5*$N76</f>
        <v>#N/A</v>
      </c>
      <c r="CC76" s="70" t="e">
        <f aca="false">$CB$7*$J$3*$J$5*$O76</f>
        <v>#N/A</v>
      </c>
      <c r="CD76" s="70" t="e">
        <f aca="false">$CD$7*$J$2*$J$5*$N76</f>
        <v>#N/A</v>
      </c>
      <c r="CE76" s="70" t="e">
        <f aca="false">$CD$7*$J$3*$J$5*$O76</f>
        <v>#N/A</v>
      </c>
      <c r="CF76" s="131" t="e">
        <f aca="false">SUM(BZ76:CA76)</f>
        <v>#N/A</v>
      </c>
      <c r="CG76" s="383" t="e">
        <f aca="false">SUM(BZ76:CC76)</f>
        <v>#N/A</v>
      </c>
      <c r="CH76" s="131" t="e">
        <f aca="false">SUM(BZ76:CE76)</f>
        <v>#N/A</v>
      </c>
      <c r="CI76" s="70" t="e">
        <f aca="false">$CI$7*$J$2*$J$5*$AB76</f>
        <v>#N/A</v>
      </c>
      <c r="CJ76" s="70" t="e">
        <f aca="false">$CI$7*$J$3*$J$5*$AC76</f>
        <v>#N/A</v>
      </c>
      <c r="CK76" s="70" t="e">
        <f aca="false">$CK$7*$J$2*$J$5*$AB76</f>
        <v>#N/A</v>
      </c>
      <c r="CL76" s="70" t="e">
        <f aca="false">$CK$7*$J$3*$J$5*$AC76</f>
        <v>#N/A</v>
      </c>
      <c r="CM76" s="70" t="e">
        <f aca="false">$CM$7*$J$2*$J$5*$AB76</f>
        <v>#N/A</v>
      </c>
      <c r="CN76" s="70" t="e">
        <f aca="false">$CM$7*$J$3*$J$5*$AC76</f>
        <v>#N/A</v>
      </c>
      <c r="CO76" s="70" t="e">
        <f aca="false">$CO$7*$J$2*$J$5*$AB76</f>
        <v>#N/A</v>
      </c>
      <c r="CP76" s="70" t="e">
        <f aca="false">$CO$7*$J$3*$J$5*$AC76</f>
        <v>#N/A</v>
      </c>
      <c r="CQ76" s="70" t="e">
        <f aca="false">$CQ$7*$J$2*$J$5*$AB76</f>
        <v>#N/A</v>
      </c>
      <c r="CR76" s="70" t="e">
        <f aca="false">$CQ$7*$J$3*$J$5*$AC76</f>
        <v>#N/A</v>
      </c>
      <c r="CS76" s="70" t="e">
        <f aca="false">$CS$7*$J$2*$J$5*$AB76</f>
        <v>#N/A</v>
      </c>
      <c r="CT76" s="70" t="e">
        <f aca="false">$CS$7*$J$3*$J$5*$AC76</f>
        <v>#N/A</v>
      </c>
      <c r="CU76" s="70" t="e">
        <f aca="false">$CU$7*$J$2*$J$5*$AB76</f>
        <v>#N/A</v>
      </c>
      <c r="CV76" s="70" t="e">
        <f aca="false">$CU$7*$J$3*$J$5*$AC76</f>
        <v>#N/A</v>
      </c>
      <c r="CW76" s="70" t="e">
        <f aca="false">$CW$7*$J$2*$J$5*$AB76</f>
        <v>#N/A</v>
      </c>
      <c r="CX76" s="70" t="e">
        <f aca="false">$CW$7*$J$3*$J$5*$AC76</f>
        <v>#N/A</v>
      </c>
      <c r="CY76" s="70" t="e">
        <f aca="false">$CY$7*$J$2*$J$5*$AB76</f>
        <v>#N/A</v>
      </c>
      <c r="CZ76" s="70" t="e">
        <f aca="false">$CY$7*$J$3*$J$5*$AC76</f>
        <v>#N/A</v>
      </c>
      <c r="DA76" s="70" t="e">
        <f aca="false">$DA$7*$J$2*$J$5*$AB76</f>
        <v>#N/A</v>
      </c>
      <c r="DB76" s="70" t="e">
        <f aca="false">$DA$7*$J$3*$J$5*$AC76</f>
        <v>#N/A</v>
      </c>
      <c r="DC76" s="70"/>
      <c r="DD76" s="70"/>
      <c r="DE76" s="70" t="e">
        <f aca="false">$DF$7*$J$2*$J$5*$AB76</f>
        <v>#N/A</v>
      </c>
      <c r="DF76" s="70" t="e">
        <f aca="false">$DF$7*$J$3*$J$5*$AC76</f>
        <v>#N/A</v>
      </c>
      <c r="DG76" s="70" t="e">
        <f aca="false">$DG$7*$J$2*$J$5*$AB76</f>
        <v>#N/A</v>
      </c>
      <c r="DH76" s="70" t="e">
        <f aca="false">$DG$7*$J$3*$J$5*$AC76</f>
        <v>#N/A</v>
      </c>
      <c r="DI76" s="70" t="e">
        <f aca="false">$DI$7*$J$2*$J$5*$AB76</f>
        <v>#N/A</v>
      </c>
      <c r="DJ76" s="70" t="e">
        <f aca="false">$DI$7*$J$3*$J$5*$AC76</f>
        <v>#N/A</v>
      </c>
      <c r="DK76" s="70" t="e">
        <f aca="false">$DK$7*$J$2*$J$5*$AB76</f>
        <v>#N/A</v>
      </c>
      <c r="DL76" s="70" t="e">
        <f aca="false">$DK$7*$J$3*$J$5*$AC76</f>
        <v>#N/A</v>
      </c>
      <c r="DM76" s="70" t="e">
        <f aca="false">$DM$7*$J$2*$J$5*$AB76</f>
        <v>#N/A</v>
      </c>
      <c r="DN76" s="70" t="e">
        <f aca="false">$DM$7*$J$3*$J$5*$AC76</f>
        <v>#N/A</v>
      </c>
      <c r="DO76" s="70" t="e">
        <f aca="false">$DO$7*$J$2*$J$5*$AB76</f>
        <v>#N/A</v>
      </c>
      <c r="DP76" s="70" t="e">
        <f aca="false">$DO$7*$J$3*$J$5*$AC76</f>
        <v>#N/A</v>
      </c>
      <c r="DQ76" s="70" t="e">
        <f aca="false">$DQ$7*$J$2*$J$5*$AB76</f>
        <v>#N/A</v>
      </c>
      <c r="DR76" s="70" t="e">
        <f aca="false">$DQ$7*$J$3*$J$5*$AC76</f>
        <v>#N/A</v>
      </c>
      <c r="DS76" s="131" t="e">
        <f aca="false">SUM(CI76:CR76,CW76:CX76,DG76:DH76)</f>
        <v>#N/A</v>
      </c>
      <c r="DT76" s="25" t="e">
        <f aca="false">SUM(CI76:CZ76,DC76:DL76)</f>
        <v>#N/A</v>
      </c>
      <c r="DU76" s="131" t="e">
        <f aca="false">SUM(CI76:DR76)</f>
        <v>#N/A</v>
      </c>
      <c r="DZ76" s="70" t="e">
        <f aca="false">$DZ$7*$J$2*$J$5*$AB76</f>
        <v>#N/A</v>
      </c>
      <c r="EA76" s="70" t="e">
        <f aca="false">$DZ$7*$J$3*$J$5*$AC76</f>
        <v>#N/A</v>
      </c>
      <c r="EB76" s="70" t="e">
        <f aca="false">$EB$7*$J$2*$J$5*$AB76</f>
        <v>#N/A</v>
      </c>
      <c r="EC76" s="70" t="e">
        <f aca="false">$EB$7*$J$3*$J$5*$AC76</f>
        <v>#N/A</v>
      </c>
      <c r="ED76" s="70" t="e">
        <f aca="false">$ED$7*$J$2*$J$5*$AB76</f>
        <v>#N/A</v>
      </c>
      <c r="EE76" s="70" t="e">
        <f aca="false">$ED$7*$J$3*$J$5*$AC76</f>
        <v>#N/A</v>
      </c>
      <c r="EF76" s="70" t="e">
        <f aca="false">$EF$7*$J$2*$J$5*$AB76</f>
        <v>#N/A</v>
      </c>
      <c r="EG76" s="70" t="e">
        <f aca="false">$EF$7*$J$3*$J$5*$AC76</f>
        <v>#N/A</v>
      </c>
      <c r="EH76" s="70" t="e">
        <f aca="false">$EH$7*$J$2*$J$5*$AB76</f>
        <v>#N/A</v>
      </c>
      <c r="EI76" s="70" t="e">
        <f aca="false">$EH$7*$J$3*$J$5*$AC76</f>
        <v>#N/A</v>
      </c>
      <c r="EJ76" s="70" t="e">
        <f aca="false">$EJ$7*$J$2*$J$5*$AB76</f>
        <v>#N/A</v>
      </c>
      <c r="EK76" s="70" t="e">
        <f aca="false">$EJ$7*$J$3*$J$5*$AC76</f>
        <v>#N/A</v>
      </c>
      <c r="EL76" s="70" t="e">
        <f aca="false">$EL$7*$J$2*$J$5*$AB76</f>
        <v>#N/A</v>
      </c>
      <c r="EM76" s="70" t="e">
        <f aca="false">$EL$7*$J$3*$J$5*$AC76</f>
        <v>#N/A</v>
      </c>
      <c r="EN76" s="131" t="e">
        <f aca="false">SUM(EB76:EC76)</f>
        <v>#N/A</v>
      </c>
      <c r="EO76" s="25" t="e">
        <f aca="false">SUM(EB76:EE76,EJ76:EM76)</f>
        <v>#N/A</v>
      </c>
      <c r="EP76" s="25" t="e">
        <f aca="false">SUM(DZ76:EM76)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3" t="e">
        <f aca="false">(1+($A77/2))^(-2*($D77-$A$1)/365.25)</f>
        <v>#N/A</v>
      </c>
      <c r="C77" s="83" t="n">
        <f aca="false">D78-D77</f>
        <v>31</v>
      </c>
      <c r="D77" s="374" t="n">
        <v>38991</v>
      </c>
      <c r="E77" s="375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76" t="e">
        <f aca="false">VLOOKUP($D77,Curves!$A$2:$H$1700,8)*$B77</f>
        <v>#N/A</v>
      </c>
      <c r="K77" s="51" t="e">
        <f aca="false">($E77+$I77)*$J$5+$J$4</f>
        <v>#N/A</v>
      </c>
      <c r="L77" s="377" t="e">
        <f aca="false">VLOOKUP($D77,Curves!$N$2:$T$2600,2)*$B77</f>
        <v>#N/A</v>
      </c>
      <c r="M77" s="241" t="e">
        <f aca="false">VLOOKUP($D77,Curves!$N$2:$T$2600,3)*$B77</f>
        <v>#N/A</v>
      </c>
      <c r="N77" s="378" t="e">
        <f aca="false">IF($K77&lt;$L77,1,0)</f>
        <v>#N/A</v>
      </c>
      <c r="O77" s="379" t="e">
        <f aca="false">IF($K77&lt;$M77,1,0)</f>
        <v>#N/A</v>
      </c>
      <c r="P77" s="375" t="e">
        <f aca="false">($E77+J77)*$J$5+$J$4</f>
        <v>#N/A</v>
      </c>
      <c r="Q77" s="377" t="e">
        <f aca="false">VLOOKUP($D77,Curves!$N$2:$T$2600,4)*$B77</f>
        <v>#N/A</v>
      </c>
      <c r="R77" s="241" t="e">
        <f aca="false">VLOOKUP($D77,Curves!$N$2:$T$2600,5)*$B77</f>
        <v>#N/A</v>
      </c>
      <c r="S77" s="378" t="e">
        <f aca="false">IF($P77&lt;$Q77,1,0)</f>
        <v>#N/A</v>
      </c>
      <c r="T77" s="379" t="e">
        <f aca="false">IF($P77&lt;$R77,1,0)</f>
        <v>#N/A</v>
      </c>
      <c r="U77" s="380" t="e">
        <f aca="false">($E77+G77)*$J$5+$J$4</f>
        <v>#N/A</v>
      </c>
      <c r="V77" s="380" t="e">
        <f aca="false">($E77+H77)*$J$5+$J$4</f>
        <v>#N/A</v>
      </c>
      <c r="W77" s="380" t="e">
        <f aca="false">($E77+I77)*$J$5+$J$4</f>
        <v>#N/A</v>
      </c>
      <c r="X77" s="269" t="e">
        <f aca="false">VLOOKUP($D77,[5]CurveFetch!$D$8:$S$13000,16,0)*$B77</f>
        <v>#N/A</v>
      </c>
      <c r="Y77" s="241" t="e">
        <f aca="false">VLOOKUP($D77,Curves!$N$2:$T$2600,7)*$B77</f>
        <v>#N/A</v>
      </c>
      <c r="Z77" s="381" t="e">
        <f aca="false">IF($U77&lt;$X77,1,0)</f>
        <v>#N/A</v>
      </c>
      <c r="AA77" s="378" t="e">
        <f aca="false">IF($U77&lt;$Y77,1,0)</f>
        <v>#N/A</v>
      </c>
      <c r="AB77" s="378" t="e">
        <f aca="false">IF($V77&lt;$X77,1,0)</f>
        <v>#N/A</v>
      </c>
      <c r="AC77" s="378" t="e">
        <f aca="false">IF($V77&lt;$X77,1,0)</f>
        <v>#N/A</v>
      </c>
      <c r="AD77" s="378" t="e">
        <f aca="false">IF($W77&lt;$X77,1,0)</f>
        <v>#N/A</v>
      </c>
      <c r="AE77" s="379" t="e">
        <f aca="false">IF($W77&lt;$Y77,1,0)</f>
        <v>#N/A</v>
      </c>
      <c r="AF77" s="70" t="e">
        <f aca="false">$AF$7*$J$2*$J$5*$N77</f>
        <v>#N/A</v>
      </c>
      <c r="AG77" s="70" t="e">
        <f aca="false">$AF$7*$J$2*$J$5*$O77</f>
        <v>#N/A</v>
      </c>
      <c r="AH77" s="70" t="e">
        <f aca="false">$AH$7*$J$2*$J$5*$N77</f>
        <v>#N/A</v>
      </c>
      <c r="AI77" s="70" t="e">
        <f aca="false">$AH$7*$J$2*$J$5*$O77</f>
        <v>#N/A</v>
      </c>
      <c r="AJ77" s="70" t="e">
        <f aca="false">$AJ$7*$J$2*$J$5*$N77</f>
        <v>#N/A</v>
      </c>
      <c r="AK77" s="70" t="e">
        <f aca="false">$AJ$7*$J$2*$J$5*$O77</f>
        <v>#N/A</v>
      </c>
      <c r="AL77" s="70" t="e">
        <f aca="false">$AL$7*$J$2*$J$5*$N77</f>
        <v>#N/A</v>
      </c>
      <c r="AM77" s="70" t="e">
        <f aca="false">$AL$7*$J$3*$J$5*$O77</f>
        <v>#N/A</v>
      </c>
      <c r="AN77" s="70" t="e">
        <f aca="false">$AN$7*$J$2*$J$5*$N77</f>
        <v>#N/A</v>
      </c>
      <c r="AO77" s="70" t="e">
        <f aca="false">$AN$7*$J$3*$J$5*$O77</f>
        <v>#N/A</v>
      </c>
      <c r="AP77" s="70" t="e">
        <f aca="false">$AP$7*$J$2*$J$5*$N77</f>
        <v>#N/A</v>
      </c>
      <c r="AQ77" s="70" t="e">
        <f aca="false">$AN$7*$J$3*$J$5*$O77</f>
        <v>#N/A</v>
      </c>
      <c r="AR77" s="70" t="e">
        <f aca="false">$AR$7*$J$2*$J$5*$N77</f>
        <v>#N/A</v>
      </c>
      <c r="AS77" s="70" t="e">
        <f aca="false">$AR$7*$J$3*$J$5*$O77</f>
        <v>#N/A</v>
      </c>
      <c r="AT77" s="70" t="e">
        <f aca="false">$AT$7*$J$2*$J$5*$N77</f>
        <v>#N/A</v>
      </c>
      <c r="AU77" s="70" t="e">
        <f aca="false">$AT$7*$J$3*$J$5*$O77</f>
        <v>#N/A</v>
      </c>
      <c r="AV77" s="131" t="e">
        <f aca="false">SUM(AF77:AG77,AL77:AM77,AP77:AQ77)</f>
        <v>#N/A</v>
      </c>
      <c r="AW77" s="158" t="e">
        <f aca="false">SUM(AF77:AM77,AP77:AU77)</f>
        <v>#N/A</v>
      </c>
      <c r="AX77" s="131" t="e">
        <f aca="false">SUM(AF77:AU77)</f>
        <v>#N/A</v>
      </c>
      <c r="AY77" s="70" t="e">
        <f aca="false">$AY$7*$J$2*$J$5*$S77</f>
        <v>#N/A</v>
      </c>
      <c r="AZ77" s="70" t="e">
        <f aca="false">$AY$7*$J$3*$J$5*$T77</f>
        <v>#N/A</v>
      </c>
      <c r="BA77" s="70" t="e">
        <f aca="false">$BA$7*$J$2*$J$5*$S77</f>
        <v>#N/A</v>
      </c>
      <c r="BB77" s="70" t="e">
        <f aca="false">$BA$7*$J$3*$J$5*$T77</f>
        <v>#N/A</v>
      </c>
      <c r="BC77" s="70" t="e">
        <f aca="false">$BC$7*$J$2*$J$5*$S77</f>
        <v>#N/A</v>
      </c>
      <c r="BD77" s="70" t="e">
        <f aca="false">$BC$7*$J$3*$J$5*$T77</f>
        <v>#N/A</v>
      </c>
      <c r="BE77" s="70" t="e">
        <f aca="false">$BE$7*$J$2*$J$5*$S77</f>
        <v>#N/A</v>
      </c>
      <c r="BF77" s="70" t="e">
        <f aca="false">$BE$7*$J$3*$J$5*$T77</f>
        <v>#N/A</v>
      </c>
      <c r="BG77" s="70" t="e">
        <f aca="false">$BG$7*$J$2*$J$5*$S77</f>
        <v>#N/A</v>
      </c>
      <c r="BH77" s="70" t="e">
        <f aca="false">$BG$7*$J$3*$J$5*$T77</f>
        <v>#N/A</v>
      </c>
      <c r="BI77" s="70" t="e">
        <f aca="false">$BI$7*$J$2*$J$5*$S77</f>
        <v>#N/A</v>
      </c>
      <c r="BJ77" s="70" t="e">
        <f aca="false">$BI$7*$J$3*$J$5*$T77</f>
        <v>#N/A</v>
      </c>
      <c r="BK77" s="70" t="e">
        <f aca="false">$BK$7*$J$2*$J$5*$S77</f>
        <v>#N/A</v>
      </c>
      <c r="BL77" s="70" t="e">
        <f aca="false">$BK$7*$J$3*$J$5*$T77</f>
        <v>#N/A</v>
      </c>
      <c r="BM77" s="70" t="e">
        <f aca="false">$BM$7*$J$2*$J$5*$S77</f>
        <v>#N/A</v>
      </c>
      <c r="BN77" s="70" t="e">
        <f aca="false">$BM$7*$J$3*$J$5*$T77</f>
        <v>#N/A</v>
      </c>
      <c r="BO77" s="70" t="e">
        <f aca="false">$BO$7*$J$2*$J$5*$S77</f>
        <v>#N/A</v>
      </c>
      <c r="BP77" s="70" t="e">
        <f aca="false">$BO$7*$J$3*$J$5*$T77</f>
        <v>#N/A</v>
      </c>
      <c r="BQ77" s="70" t="e">
        <f aca="false">$BQ$7*$J$2*$J$5*$S77</f>
        <v>#N/A</v>
      </c>
      <c r="BR77" s="70" t="e">
        <f aca="false">$BQ$7*$J$3*$J$5*$T77</f>
        <v>#N/A</v>
      </c>
      <c r="BS77" s="70" t="e">
        <f aca="false">$BS$7*$J$2*$J$5*$S77</f>
        <v>#N/A</v>
      </c>
      <c r="BT77" s="70" t="e">
        <f aca="false">$BS$7*$J$3*$J$5*$T77</f>
        <v>#N/A</v>
      </c>
      <c r="BU77" s="70" t="e">
        <f aca="false">$BU$7*$J$2*$J$5*$S77</f>
        <v>#N/A</v>
      </c>
      <c r="BV77" s="70" t="e">
        <f aca="false">$BU$7*$J$3*$J$5*$T77</f>
        <v>#N/A</v>
      </c>
      <c r="BW77" s="382" t="e">
        <f aca="false">SUM(AY77:BF77,BI77:BL77)</f>
        <v>#N/A</v>
      </c>
      <c r="BX77" s="383" t="e">
        <f aca="false">SUM(AY77:BF77,BI77:BL77,BS77:BV77)</f>
        <v>#N/A</v>
      </c>
      <c r="BY77" s="25" t="e">
        <f aca="false">SUM(AY77:BV77)</f>
        <v>#N/A</v>
      </c>
      <c r="BZ77" s="70" t="e">
        <f aca="false">$BZ$7*$J$2*$J$5*$N77</f>
        <v>#N/A</v>
      </c>
      <c r="CA77" s="70" t="e">
        <f aca="false">$BZ$7*$J$3*$J$5*$O77</f>
        <v>#N/A</v>
      </c>
      <c r="CB77" s="70" t="e">
        <f aca="false">$CB$7*$J$2*$J$5*$N77</f>
        <v>#N/A</v>
      </c>
      <c r="CC77" s="70" t="e">
        <f aca="false">$CB$7*$J$3*$J$5*$O77</f>
        <v>#N/A</v>
      </c>
      <c r="CD77" s="70" t="e">
        <f aca="false">$CD$7*$J$2*$J$5*$N77</f>
        <v>#N/A</v>
      </c>
      <c r="CE77" s="70" t="e">
        <f aca="false">$CD$7*$J$3*$J$5*$O77</f>
        <v>#N/A</v>
      </c>
      <c r="CF77" s="131" t="e">
        <f aca="false">SUM(BZ77:CA77)</f>
        <v>#N/A</v>
      </c>
      <c r="CG77" s="383" t="e">
        <f aca="false">SUM(BZ77:CC77)</f>
        <v>#N/A</v>
      </c>
      <c r="CH77" s="131" t="e">
        <f aca="false">SUM(BZ77:CE77)</f>
        <v>#N/A</v>
      </c>
      <c r="CI77" s="70" t="e">
        <f aca="false">$CI$7*$J$2*$J$5*$AB77</f>
        <v>#N/A</v>
      </c>
      <c r="CJ77" s="70" t="e">
        <f aca="false">$CI$7*$J$3*$J$5*$AC77</f>
        <v>#N/A</v>
      </c>
      <c r="CK77" s="70" t="e">
        <f aca="false">$CK$7*$J$2*$J$5*$AB77</f>
        <v>#N/A</v>
      </c>
      <c r="CL77" s="70" t="e">
        <f aca="false">$CK$7*$J$3*$J$5*$AC77</f>
        <v>#N/A</v>
      </c>
      <c r="CM77" s="70" t="e">
        <f aca="false">$CM$7*$J$2*$J$5*$AB77</f>
        <v>#N/A</v>
      </c>
      <c r="CN77" s="70" t="e">
        <f aca="false">$CM$7*$J$3*$J$5*$AC77</f>
        <v>#N/A</v>
      </c>
      <c r="CO77" s="70" t="e">
        <f aca="false">$CO$7*$J$2*$J$5*$AB77</f>
        <v>#N/A</v>
      </c>
      <c r="CP77" s="70" t="e">
        <f aca="false">$CO$7*$J$3*$J$5*$AC77</f>
        <v>#N/A</v>
      </c>
      <c r="CQ77" s="70" t="e">
        <f aca="false">$CQ$7*$J$2*$J$5*$AB77</f>
        <v>#N/A</v>
      </c>
      <c r="CR77" s="70" t="e">
        <f aca="false">$CQ$7*$J$3*$J$5*$AC77</f>
        <v>#N/A</v>
      </c>
      <c r="CS77" s="70" t="e">
        <f aca="false">$CS$7*$J$2*$J$5*$AB77</f>
        <v>#N/A</v>
      </c>
      <c r="CT77" s="70" t="e">
        <f aca="false">$CS$7*$J$3*$J$5*$AC77</f>
        <v>#N/A</v>
      </c>
      <c r="CU77" s="70" t="e">
        <f aca="false">$CU$7*$J$2*$J$5*$AB77</f>
        <v>#N/A</v>
      </c>
      <c r="CV77" s="70" t="e">
        <f aca="false">$CU$7*$J$3*$J$5*$AC77</f>
        <v>#N/A</v>
      </c>
      <c r="CW77" s="70" t="e">
        <f aca="false">$CW$7*$J$2*$J$5*$AB77</f>
        <v>#N/A</v>
      </c>
      <c r="CX77" s="70" t="e">
        <f aca="false">$CW$7*$J$3*$J$5*$AC77</f>
        <v>#N/A</v>
      </c>
      <c r="CY77" s="70" t="e">
        <f aca="false">$CY$7*$J$2*$J$5*$AB77</f>
        <v>#N/A</v>
      </c>
      <c r="CZ77" s="70" t="e">
        <f aca="false">$CY$7*$J$3*$J$5*$AC77</f>
        <v>#N/A</v>
      </c>
      <c r="DA77" s="70" t="e">
        <f aca="false">$DA$7*$J$2*$J$5*$AB77</f>
        <v>#N/A</v>
      </c>
      <c r="DB77" s="70" t="e">
        <f aca="false">$DA$7*$J$3*$J$5*$AC77</f>
        <v>#N/A</v>
      </c>
      <c r="DC77" s="70"/>
      <c r="DD77" s="70"/>
      <c r="DE77" s="70" t="e">
        <f aca="false">$DF$7*$J$2*$J$5*$AB77</f>
        <v>#N/A</v>
      </c>
      <c r="DF77" s="70" t="e">
        <f aca="false">$DF$7*$J$3*$J$5*$AC77</f>
        <v>#N/A</v>
      </c>
      <c r="DG77" s="70" t="e">
        <f aca="false">$DG$7*$J$2*$J$5*$AB77</f>
        <v>#N/A</v>
      </c>
      <c r="DH77" s="70" t="e">
        <f aca="false">$DG$7*$J$3*$J$5*$AC77</f>
        <v>#N/A</v>
      </c>
      <c r="DI77" s="70" t="e">
        <f aca="false">$DI$7*$J$2*$J$5*$AB77</f>
        <v>#N/A</v>
      </c>
      <c r="DJ77" s="70" t="e">
        <f aca="false">$DI$7*$J$3*$J$5*$AC77</f>
        <v>#N/A</v>
      </c>
      <c r="DK77" s="70" t="e">
        <f aca="false">$DK$7*$J$2*$J$5*$AB77</f>
        <v>#N/A</v>
      </c>
      <c r="DL77" s="70" t="e">
        <f aca="false">$DK$7*$J$3*$J$5*$AC77</f>
        <v>#N/A</v>
      </c>
      <c r="DM77" s="70" t="e">
        <f aca="false">$DM$7*$J$2*$J$5*$AB77</f>
        <v>#N/A</v>
      </c>
      <c r="DN77" s="70" t="e">
        <f aca="false">$DM$7*$J$3*$J$5*$AC77</f>
        <v>#N/A</v>
      </c>
      <c r="DO77" s="70" t="e">
        <f aca="false">$DO$7*$J$2*$J$5*$AB77</f>
        <v>#N/A</v>
      </c>
      <c r="DP77" s="70" t="e">
        <f aca="false">$DO$7*$J$3*$J$5*$AC77</f>
        <v>#N/A</v>
      </c>
      <c r="DQ77" s="70" t="e">
        <f aca="false">$DQ$7*$J$2*$J$5*$AB77</f>
        <v>#N/A</v>
      </c>
      <c r="DR77" s="70" t="e">
        <f aca="false">$DQ$7*$J$3*$J$5*$AC77</f>
        <v>#N/A</v>
      </c>
      <c r="DS77" s="131" t="e">
        <f aca="false">SUM(CI77:CR77,CW77:CX77,DG77:DH77)</f>
        <v>#N/A</v>
      </c>
      <c r="DT77" s="25" t="e">
        <f aca="false">SUM(CI77:CZ77,DC77:DL77)</f>
        <v>#N/A</v>
      </c>
      <c r="DU77" s="131" t="e">
        <f aca="false">SUM(CI77:DR77)</f>
        <v>#N/A</v>
      </c>
      <c r="DZ77" s="70" t="e">
        <f aca="false">$DZ$7*$J$2*$J$5*$AB77</f>
        <v>#N/A</v>
      </c>
      <c r="EA77" s="70" t="e">
        <f aca="false">$DZ$7*$J$3*$J$5*$AC77</f>
        <v>#N/A</v>
      </c>
      <c r="EB77" s="70" t="e">
        <f aca="false">$EB$7*$J$2*$J$5*$AB77</f>
        <v>#N/A</v>
      </c>
      <c r="EC77" s="70" t="e">
        <f aca="false">$EB$7*$J$3*$J$5*$AC77</f>
        <v>#N/A</v>
      </c>
      <c r="ED77" s="70" t="e">
        <f aca="false">$ED$7*$J$2*$J$5*$AB77</f>
        <v>#N/A</v>
      </c>
      <c r="EE77" s="70" t="e">
        <f aca="false">$ED$7*$J$3*$J$5*$AC77</f>
        <v>#N/A</v>
      </c>
      <c r="EF77" s="70" t="e">
        <f aca="false">$EF$7*$J$2*$J$5*$AB77</f>
        <v>#N/A</v>
      </c>
      <c r="EG77" s="70" t="e">
        <f aca="false">$EF$7*$J$3*$J$5*$AC77</f>
        <v>#N/A</v>
      </c>
      <c r="EH77" s="70" t="e">
        <f aca="false">$EH$7*$J$2*$J$5*$AB77</f>
        <v>#N/A</v>
      </c>
      <c r="EI77" s="70" t="e">
        <f aca="false">$EH$7*$J$3*$J$5*$AC77</f>
        <v>#N/A</v>
      </c>
      <c r="EJ77" s="70" t="e">
        <f aca="false">$EJ$7*$J$2*$J$5*$AB77</f>
        <v>#N/A</v>
      </c>
      <c r="EK77" s="70" t="e">
        <f aca="false">$EJ$7*$J$3*$J$5*$AC77</f>
        <v>#N/A</v>
      </c>
      <c r="EL77" s="70" t="e">
        <f aca="false">$EL$7*$J$2*$J$5*$AB77</f>
        <v>#N/A</v>
      </c>
      <c r="EM77" s="70" t="e">
        <f aca="false">$EL$7*$J$3*$J$5*$AC77</f>
        <v>#N/A</v>
      </c>
      <c r="EN77" s="131" t="e">
        <f aca="false">SUM(EB77:EC77)</f>
        <v>#N/A</v>
      </c>
      <c r="EO77" s="25" t="e">
        <f aca="false">SUM(EB77:EE77,EJ77:EM77)</f>
        <v>#N/A</v>
      </c>
      <c r="EP77" s="25" t="e">
        <f aca="false">SUM(DZ77:EM77)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3" t="e">
        <f aca="false">(1+($A78/2))^(-2*($D78-$A$1)/365.25)</f>
        <v>#N/A</v>
      </c>
      <c r="C78" s="83" t="n">
        <f aca="false">D79-D78</f>
        <v>30</v>
      </c>
      <c r="D78" s="374" t="n">
        <v>39022</v>
      </c>
      <c r="E78" s="375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76" t="e">
        <f aca="false">VLOOKUP($D78,Curves!$A$2:$H$1700,8)*$B78</f>
        <v>#N/A</v>
      </c>
      <c r="K78" s="51" t="e">
        <f aca="false">($E78+$I78)*$J$5+$J$4</f>
        <v>#N/A</v>
      </c>
      <c r="L78" s="377" t="e">
        <f aca="false">VLOOKUP($D78,Curves!$N$2:$T$2600,2)*$B78</f>
        <v>#N/A</v>
      </c>
      <c r="M78" s="241" t="e">
        <f aca="false">VLOOKUP($D78,Curves!$N$2:$T$2600,3)*$B78</f>
        <v>#N/A</v>
      </c>
      <c r="N78" s="378" t="e">
        <f aca="false">IF($K78&lt;$L78,1,0)</f>
        <v>#N/A</v>
      </c>
      <c r="O78" s="379" t="e">
        <f aca="false">IF($K78&lt;$M78,1,0)</f>
        <v>#N/A</v>
      </c>
      <c r="P78" s="375" t="e">
        <f aca="false">($E78+J78)*$J$5+$J$4</f>
        <v>#N/A</v>
      </c>
      <c r="Q78" s="377" t="e">
        <f aca="false">VLOOKUP($D78,Curves!$N$2:$T$2600,4)*$B78</f>
        <v>#N/A</v>
      </c>
      <c r="R78" s="241" t="e">
        <f aca="false">VLOOKUP($D78,Curves!$N$2:$T$2600,5)*$B78</f>
        <v>#N/A</v>
      </c>
      <c r="S78" s="378" t="e">
        <f aca="false">IF($P78&lt;$Q78,1,0)</f>
        <v>#N/A</v>
      </c>
      <c r="T78" s="379" t="e">
        <f aca="false">IF($P78&lt;$R78,1,0)</f>
        <v>#N/A</v>
      </c>
      <c r="U78" s="380" t="e">
        <f aca="false">($E78+G78)*$J$5+$J$4</f>
        <v>#N/A</v>
      </c>
      <c r="V78" s="380" t="e">
        <f aca="false">($E78+H78)*$J$5+$J$4</f>
        <v>#N/A</v>
      </c>
      <c r="W78" s="380" t="e">
        <f aca="false">($E78+I78)*$J$5+$J$4</f>
        <v>#N/A</v>
      </c>
      <c r="X78" s="269" t="e">
        <f aca="false">VLOOKUP($D78,[5]CurveFetch!$D$8:$S$13000,16,0)*$B78</f>
        <v>#N/A</v>
      </c>
      <c r="Y78" s="241" t="e">
        <f aca="false">VLOOKUP($D78,Curves!$N$2:$T$2600,7)*$B78</f>
        <v>#N/A</v>
      </c>
      <c r="Z78" s="381" t="e">
        <f aca="false">IF($U78&lt;$X78,1,0)</f>
        <v>#N/A</v>
      </c>
      <c r="AA78" s="378" t="e">
        <f aca="false">IF($U78&lt;$Y78,1,0)</f>
        <v>#N/A</v>
      </c>
      <c r="AB78" s="378" t="e">
        <f aca="false">IF($V78&lt;$X78,1,0)</f>
        <v>#N/A</v>
      </c>
      <c r="AC78" s="378" t="e">
        <f aca="false">IF($V78&lt;$X78,1,0)</f>
        <v>#N/A</v>
      </c>
      <c r="AD78" s="378" t="e">
        <f aca="false">IF($W78&lt;$X78,1,0)</f>
        <v>#N/A</v>
      </c>
      <c r="AE78" s="379" t="e">
        <f aca="false">IF($W78&lt;$Y78,1,0)</f>
        <v>#N/A</v>
      </c>
      <c r="AF78" s="70" t="e">
        <f aca="false">$AF$7*$J$2*$J$5*$N78</f>
        <v>#N/A</v>
      </c>
      <c r="AG78" s="70" t="e">
        <f aca="false">$AF$7*$J$2*$J$5*$O78</f>
        <v>#N/A</v>
      </c>
      <c r="AH78" s="70" t="e">
        <f aca="false">$AH$7*$J$2*$J$5*$N78</f>
        <v>#N/A</v>
      </c>
      <c r="AI78" s="70" t="e">
        <f aca="false">$AH$7*$J$2*$J$5*$O78</f>
        <v>#N/A</v>
      </c>
      <c r="AJ78" s="70" t="e">
        <f aca="false">$AJ$7*$J$2*$J$5*$N78</f>
        <v>#N/A</v>
      </c>
      <c r="AK78" s="70" t="e">
        <f aca="false">$AJ$7*$J$2*$J$5*$O78</f>
        <v>#N/A</v>
      </c>
      <c r="AL78" s="70" t="e">
        <f aca="false">$AL$7*$J$2*$J$5*$N78</f>
        <v>#N/A</v>
      </c>
      <c r="AM78" s="70" t="e">
        <f aca="false">$AL$7*$J$3*$J$5*$O78</f>
        <v>#N/A</v>
      </c>
      <c r="AN78" s="70" t="e">
        <f aca="false">$AN$7*$J$2*$J$5*$N78</f>
        <v>#N/A</v>
      </c>
      <c r="AO78" s="70" t="e">
        <f aca="false">$AN$7*$J$3*$J$5*$O78</f>
        <v>#N/A</v>
      </c>
      <c r="AP78" s="70" t="e">
        <f aca="false">$AP$7*$J$2*$J$5*$N78</f>
        <v>#N/A</v>
      </c>
      <c r="AQ78" s="70" t="e">
        <f aca="false">$AN$7*$J$3*$J$5*$O78</f>
        <v>#N/A</v>
      </c>
      <c r="AR78" s="70" t="e">
        <f aca="false">$AR$7*$J$2*$J$5*$N78</f>
        <v>#N/A</v>
      </c>
      <c r="AS78" s="70" t="e">
        <f aca="false">$AR$7*$J$3*$J$5*$O78</f>
        <v>#N/A</v>
      </c>
      <c r="AT78" s="70" t="e">
        <f aca="false">$AT$7*$J$2*$J$5*$N78</f>
        <v>#N/A</v>
      </c>
      <c r="AU78" s="70" t="e">
        <f aca="false">$AT$7*$J$3*$J$5*$O78</f>
        <v>#N/A</v>
      </c>
      <c r="AV78" s="131" t="e">
        <f aca="false">SUM(AF78:AG78,AL78:AM78,AP78:AQ78)</f>
        <v>#N/A</v>
      </c>
      <c r="AW78" s="158" t="e">
        <f aca="false">SUM(AF78:AM78,AP78:AU78)</f>
        <v>#N/A</v>
      </c>
      <c r="AX78" s="131" t="e">
        <f aca="false">SUM(AF78:AU78)</f>
        <v>#N/A</v>
      </c>
      <c r="AY78" s="70" t="e">
        <f aca="false">$AY$7*$J$2*$J$5*$S78</f>
        <v>#N/A</v>
      </c>
      <c r="AZ78" s="70" t="e">
        <f aca="false">$AY$7*$J$3*$J$5*$T78</f>
        <v>#N/A</v>
      </c>
      <c r="BA78" s="70" t="e">
        <f aca="false">$BA$7*$J$2*$J$5*$S78</f>
        <v>#N/A</v>
      </c>
      <c r="BB78" s="70" t="e">
        <f aca="false">$BA$7*$J$3*$J$5*$T78</f>
        <v>#N/A</v>
      </c>
      <c r="BC78" s="70" t="e">
        <f aca="false">$BC$7*$J$2*$J$5*$S78</f>
        <v>#N/A</v>
      </c>
      <c r="BD78" s="70" t="e">
        <f aca="false">$BC$7*$J$3*$J$5*$T78</f>
        <v>#N/A</v>
      </c>
      <c r="BE78" s="70" t="e">
        <f aca="false">$BE$7*$J$2*$J$5*$S78</f>
        <v>#N/A</v>
      </c>
      <c r="BF78" s="70" t="e">
        <f aca="false">$BE$7*$J$3*$J$5*$T78</f>
        <v>#N/A</v>
      </c>
      <c r="BG78" s="70" t="e">
        <f aca="false">$BG$7*$J$2*$J$5*$S78</f>
        <v>#N/A</v>
      </c>
      <c r="BH78" s="70" t="e">
        <f aca="false">$BG$7*$J$3*$J$5*$T78</f>
        <v>#N/A</v>
      </c>
      <c r="BI78" s="70" t="e">
        <f aca="false">$BI$7*$J$2*$J$5*$S78</f>
        <v>#N/A</v>
      </c>
      <c r="BJ78" s="70" t="e">
        <f aca="false">$BI$7*$J$3*$J$5*$T78</f>
        <v>#N/A</v>
      </c>
      <c r="BK78" s="70" t="e">
        <f aca="false">$BK$7*$J$2*$J$5*$S78</f>
        <v>#N/A</v>
      </c>
      <c r="BL78" s="70" t="e">
        <f aca="false">$BK$7*$J$3*$J$5*$T78</f>
        <v>#N/A</v>
      </c>
      <c r="BM78" s="70" t="e">
        <f aca="false">$BM$7*$J$2*$J$5*$S78</f>
        <v>#N/A</v>
      </c>
      <c r="BN78" s="70" t="e">
        <f aca="false">$BM$7*$J$3*$J$5*$T78</f>
        <v>#N/A</v>
      </c>
      <c r="BO78" s="70" t="e">
        <f aca="false">$BO$7*$J$2*$J$5*$S78</f>
        <v>#N/A</v>
      </c>
      <c r="BP78" s="70" t="e">
        <f aca="false">$BO$7*$J$3*$J$5*$T78</f>
        <v>#N/A</v>
      </c>
      <c r="BQ78" s="70" t="e">
        <f aca="false">$BQ$7*$J$2*$J$5*$S78</f>
        <v>#N/A</v>
      </c>
      <c r="BR78" s="70" t="e">
        <f aca="false">$BQ$7*$J$3*$J$5*$T78</f>
        <v>#N/A</v>
      </c>
      <c r="BS78" s="70" t="e">
        <f aca="false">$BS$7*$J$2*$J$5*$S78</f>
        <v>#N/A</v>
      </c>
      <c r="BT78" s="70" t="e">
        <f aca="false">$BS$7*$J$3*$J$5*$T78</f>
        <v>#N/A</v>
      </c>
      <c r="BU78" s="70" t="e">
        <f aca="false">$BU$7*$J$2*$J$5*$S78</f>
        <v>#N/A</v>
      </c>
      <c r="BV78" s="70" t="e">
        <f aca="false">$BU$7*$J$3*$J$5*$T78</f>
        <v>#N/A</v>
      </c>
      <c r="BW78" s="382" t="e">
        <f aca="false">SUM(AY78:BF78,BI78:BL78)</f>
        <v>#N/A</v>
      </c>
      <c r="BX78" s="383" t="e">
        <f aca="false">SUM(AY78:BF78,BI78:BL78,BS78:BV78)</f>
        <v>#N/A</v>
      </c>
      <c r="BY78" s="25" t="e">
        <f aca="false">SUM(AY78:BV78)</f>
        <v>#N/A</v>
      </c>
      <c r="BZ78" s="70" t="e">
        <f aca="false">$BZ$7*$J$2*$J$5*$N78</f>
        <v>#N/A</v>
      </c>
      <c r="CA78" s="70" t="e">
        <f aca="false">$BZ$7*$J$3*$J$5*$O78</f>
        <v>#N/A</v>
      </c>
      <c r="CB78" s="70" t="e">
        <f aca="false">$CB$7*$J$2*$J$5*$N78</f>
        <v>#N/A</v>
      </c>
      <c r="CC78" s="70" t="e">
        <f aca="false">$CB$7*$J$3*$J$5*$O78</f>
        <v>#N/A</v>
      </c>
      <c r="CD78" s="70" t="e">
        <f aca="false">$CD$7*$J$2*$J$5*$N78</f>
        <v>#N/A</v>
      </c>
      <c r="CE78" s="70" t="e">
        <f aca="false">$CD$7*$J$3*$J$5*$O78</f>
        <v>#N/A</v>
      </c>
      <c r="CF78" s="131" t="e">
        <f aca="false">SUM(BZ78:CA78)</f>
        <v>#N/A</v>
      </c>
      <c r="CG78" s="383" t="e">
        <f aca="false">SUM(BZ78:CC78)</f>
        <v>#N/A</v>
      </c>
      <c r="CH78" s="131" t="e">
        <f aca="false">SUM(BZ78:CE78)</f>
        <v>#N/A</v>
      </c>
      <c r="CI78" s="70" t="e">
        <f aca="false">$CI$7*$J$2*$J$5*$AB78</f>
        <v>#N/A</v>
      </c>
      <c r="CJ78" s="70" t="e">
        <f aca="false">$CI$7*$J$3*$J$5*$AC78</f>
        <v>#N/A</v>
      </c>
      <c r="CK78" s="70" t="e">
        <f aca="false">$CK$7*$J$2*$J$5*$AB78</f>
        <v>#N/A</v>
      </c>
      <c r="CL78" s="70" t="e">
        <f aca="false">$CK$7*$J$3*$J$5*$AC78</f>
        <v>#N/A</v>
      </c>
      <c r="CM78" s="70" t="e">
        <f aca="false">$CM$7*$J$2*$J$5*$AB78</f>
        <v>#N/A</v>
      </c>
      <c r="CN78" s="70" t="e">
        <f aca="false">$CM$7*$J$3*$J$5*$AC78</f>
        <v>#N/A</v>
      </c>
      <c r="CO78" s="70" t="e">
        <f aca="false">$CO$7*$J$2*$J$5*$AB78</f>
        <v>#N/A</v>
      </c>
      <c r="CP78" s="70" t="e">
        <f aca="false">$CO$7*$J$3*$J$5*$AC78</f>
        <v>#N/A</v>
      </c>
      <c r="CQ78" s="70" t="e">
        <f aca="false">$CQ$7*$J$2*$J$5*$AB78</f>
        <v>#N/A</v>
      </c>
      <c r="CR78" s="70" t="e">
        <f aca="false">$CQ$7*$J$3*$J$5*$AC78</f>
        <v>#N/A</v>
      </c>
      <c r="CS78" s="70" t="e">
        <f aca="false">$CS$7*$J$2*$J$5*$AB78</f>
        <v>#N/A</v>
      </c>
      <c r="CT78" s="70" t="e">
        <f aca="false">$CS$7*$J$3*$J$5*$AC78</f>
        <v>#N/A</v>
      </c>
      <c r="CU78" s="70" t="e">
        <f aca="false">$CU$7*$J$2*$J$5*$AB78</f>
        <v>#N/A</v>
      </c>
      <c r="CV78" s="70" t="e">
        <f aca="false">$CU$7*$J$3*$J$5*$AC78</f>
        <v>#N/A</v>
      </c>
      <c r="CW78" s="70" t="e">
        <f aca="false">$CW$7*$J$2*$J$5*$AB78</f>
        <v>#N/A</v>
      </c>
      <c r="CX78" s="70" t="e">
        <f aca="false">$CW$7*$J$3*$J$5*$AC78</f>
        <v>#N/A</v>
      </c>
      <c r="CY78" s="70" t="e">
        <f aca="false">$CY$7*$J$2*$J$5*$AB78</f>
        <v>#N/A</v>
      </c>
      <c r="CZ78" s="70" t="e">
        <f aca="false">$CY$7*$J$3*$J$5*$AC78</f>
        <v>#N/A</v>
      </c>
      <c r="DA78" s="70" t="e">
        <f aca="false">$DA$7*$J$2*$J$5*$AB78</f>
        <v>#N/A</v>
      </c>
      <c r="DB78" s="70" t="e">
        <f aca="false">$DA$7*$J$3*$J$5*$AC78</f>
        <v>#N/A</v>
      </c>
      <c r="DC78" s="70"/>
      <c r="DD78" s="70"/>
      <c r="DE78" s="70" t="e">
        <f aca="false">$DF$7*$J$2*$J$5*$AB78</f>
        <v>#N/A</v>
      </c>
      <c r="DF78" s="70" t="e">
        <f aca="false">$DF$7*$J$3*$J$5*$AC78</f>
        <v>#N/A</v>
      </c>
      <c r="DG78" s="70" t="e">
        <f aca="false">$DG$7*$J$2*$J$5*$AB78</f>
        <v>#N/A</v>
      </c>
      <c r="DH78" s="70" t="e">
        <f aca="false">$DG$7*$J$3*$J$5*$AC78</f>
        <v>#N/A</v>
      </c>
      <c r="DI78" s="70" t="e">
        <f aca="false">$DI$7*$J$2*$J$5*$AB78</f>
        <v>#N/A</v>
      </c>
      <c r="DJ78" s="70" t="e">
        <f aca="false">$DI$7*$J$3*$J$5*$AC78</f>
        <v>#N/A</v>
      </c>
      <c r="DK78" s="70" t="e">
        <f aca="false">$DK$7*$J$2*$J$5*$AB78</f>
        <v>#N/A</v>
      </c>
      <c r="DL78" s="70" t="e">
        <f aca="false">$DK$7*$J$3*$J$5*$AC78</f>
        <v>#N/A</v>
      </c>
      <c r="DM78" s="70" t="e">
        <f aca="false">$DM$7*$J$2*$J$5*$AB78</f>
        <v>#N/A</v>
      </c>
      <c r="DN78" s="70" t="e">
        <f aca="false">$DM$7*$J$3*$J$5*$AC78</f>
        <v>#N/A</v>
      </c>
      <c r="DO78" s="70" t="e">
        <f aca="false">$DO$7*$J$2*$J$5*$AB78</f>
        <v>#N/A</v>
      </c>
      <c r="DP78" s="70" t="e">
        <f aca="false">$DO$7*$J$3*$J$5*$AC78</f>
        <v>#N/A</v>
      </c>
      <c r="DQ78" s="70" t="e">
        <f aca="false">$DQ$7*$J$2*$J$5*$AB78</f>
        <v>#N/A</v>
      </c>
      <c r="DR78" s="70" t="e">
        <f aca="false">$DQ$7*$J$3*$J$5*$AC78</f>
        <v>#N/A</v>
      </c>
      <c r="DS78" s="131" t="e">
        <f aca="false">SUM(CI78:CR78,CW78:CX78,DG78:DH78)</f>
        <v>#N/A</v>
      </c>
      <c r="DT78" s="25" t="e">
        <f aca="false">SUM(CI78:CZ78,DC78:DL78)</f>
        <v>#N/A</v>
      </c>
      <c r="DU78" s="131" t="e">
        <f aca="false">SUM(CI78:DR78)</f>
        <v>#N/A</v>
      </c>
      <c r="DZ78" s="70" t="e">
        <f aca="false">$DZ$7*$J$2*$J$5*$AB78</f>
        <v>#N/A</v>
      </c>
      <c r="EA78" s="70" t="e">
        <f aca="false">$DZ$7*$J$3*$J$5*$AC78</f>
        <v>#N/A</v>
      </c>
      <c r="EB78" s="70" t="e">
        <f aca="false">$EB$7*$J$2*$J$5*$AB78</f>
        <v>#N/A</v>
      </c>
      <c r="EC78" s="70" t="e">
        <f aca="false">$EB$7*$J$3*$J$5*$AC78</f>
        <v>#N/A</v>
      </c>
      <c r="ED78" s="70" t="e">
        <f aca="false">$ED$7*$J$2*$J$5*$AB78</f>
        <v>#N/A</v>
      </c>
      <c r="EE78" s="70" t="e">
        <f aca="false">$ED$7*$J$3*$J$5*$AC78</f>
        <v>#N/A</v>
      </c>
      <c r="EF78" s="70" t="e">
        <f aca="false">$EF$7*$J$2*$J$5*$AB78</f>
        <v>#N/A</v>
      </c>
      <c r="EG78" s="70" t="e">
        <f aca="false">$EF$7*$J$3*$J$5*$AC78</f>
        <v>#N/A</v>
      </c>
      <c r="EH78" s="70" t="e">
        <f aca="false">$EH$7*$J$2*$J$5*$AB78</f>
        <v>#N/A</v>
      </c>
      <c r="EI78" s="70" t="e">
        <f aca="false">$EH$7*$J$3*$J$5*$AC78</f>
        <v>#N/A</v>
      </c>
      <c r="EJ78" s="70" t="e">
        <f aca="false">$EJ$7*$J$2*$J$5*$AB78</f>
        <v>#N/A</v>
      </c>
      <c r="EK78" s="70" t="e">
        <f aca="false">$EJ$7*$J$3*$J$5*$AC78</f>
        <v>#N/A</v>
      </c>
      <c r="EL78" s="70" t="e">
        <f aca="false">$EL$7*$J$2*$J$5*$AB78</f>
        <v>#N/A</v>
      </c>
      <c r="EM78" s="70" t="e">
        <f aca="false">$EL$7*$J$3*$J$5*$AC78</f>
        <v>#N/A</v>
      </c>
      <c r="EN78" s="131" t="e">
        <f aca="false">SUM(EB78:EC78)</f>
        <v>#N/A</v>
      </c>
      <c r="EO78" s="25" t="e">
        <f aca="false">SUM(EB78:EE78,EJ78:EM78)</f>
        <v>#N/A</v>
      </c>
      <c r="EP78" s="25" t="e">
        <f aca="false">SUM(DZ78:EM78)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3" t="e">
        <f aca="false">(1+($A79/2))^(-2*($D79-$A$1)/365.25)</f>
        <v>#N/A</v>
      </c>
      <c r="C79" s="83" t="n">
        <f aca="false">D80-D79</f>
        <v>31</v>
      </c>
      <c r="D79" s="374" t="n">
        <v>39052</v>
      </c>
      <c r="E79" s="375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76" t="e">
        <f aca="false">VLOOKUP($D79,Curves!$A$2:$H$1700,8)*$B79</f>
        <v>#N/A</v>
      </c>
      <c r="K79" s="51" t="e">
        <f aca="false">($E79+$I79)*$J$5+$J$4</f>
        <v>#N/A</v>
      </c>
      <c r="L79" s="377" t="e">
        <f aca="false">VLOOKUP($D79,Curves!$N$2:$T$2600,2)*$B79</f>
        <v>#N/A</v>
      </c>
      <c r="M79" s="241" t="e">
        <f aca="false">VLOOKUP($D79,Curves!$N$2:$T$2600,3)*$B79</f>
        <v>#N/A</v>
      </c>
      <c r="N79" s="378" t="e">
        <f aca="false">IF($K79&lt;$L79,1,0)</f>
        <v>#N/A</v>
      </c>
      <c r="O79" s="379" t="e">
        <f aca="false">IF($K79&lt;$M79,1,0)</f>
        <v>#N/A</v>
      </c>
      <c r="P79" s="375" t="e">
        <f aca="false">($E79+J79)*$J$5+$J$4</f>
        <v>#N/A</v>
      </c>
      <c r="Q79" s="377" t="e">
        <f aca="false">VLOOKUP($D79,Curves!$N$2:$T$2600,4)*$B79</f>
        <v>#N/A</v>
      </c>
      <c r="R79" s="241" t="e">
        <f aca="false">VLOOKUP($D79,Curves!$N$2:$T$2600,5)*$B79</f>
        <v>#N/A</v>
      </c>
      <c r="S79" s="378" t="e">
        <f aca="false">IF($P79&lt;$Q79,1,0)</f>
        <v>#N/A</v>
      </c>
      <c r="T79" s="379" t="e">
        <f aca="false">IF($P79&lt;$R79,1,0)</f>
        <v>#N/A</v>
      </c>
      <c r="U79" s="380" t="e">
        <f aca="false">($E79+G79)*$J$5+$J$4</f>
        <v>#N/A</v>
      </c>
      <c r="V79" s="380" t="e">
        <f aca="false">($E79+H79)*$J$5+$J$4</f>
        <v>#N/A</v>
      </c>
      <c r="W79" s="380" t="e">
        <f aca="false">($E79+I79)*$J$5+$J$4</f>
        <v>#N/A</v>
      </c>
      <c r="X79" s="269" t="e">
        <f aca="false">VLOOKUP($D79,[5]CurveFetch!$D$8:$S$13000,16,0)*$B79</f>
        <v>#N/A</v>
      </c>
      <c r="Y79" s="241" t="e">
        <f aca="false">VLOOKUP($D79,Curves!$N$2:$T$2600,7)*$B79</f>
        <v>#N/A</v>
      </c>
      <c r="Z79" s="381" t="e">
        <f aca="false">IF($U79&lt;$X79,1,0)</f>
        <v>#N/A</v>
      </c>
      <c r="AA79" s="378" t="e">
        <f aca="false">IF($U79&lt;$Y79,1,0)</f>
        <v>#N/A</v>
      </c>
      <c r="AB79" s="378" t="e">
        <f aca="false">IF($V79&lt;$X79,1,0)</f>
        <v>#N/A</v>
      </c>
      <c r="AC79" s="378" t="e">
        <f aca="false">IF($V79&lt;$X79,1,0)</f>
        <v>#N/A</v>
      </c>
      <c r="AD79" s="378" t="e">
        <f aca="false">IF($W79&lt;$X79,1,0)</f>
        <v>#N/A</v>
      </c>
      <c r="AE79" s="379" t="e">
        <f aca="false">IF($W79&lt;$Y79,1,0)</f>
        <v>#N/A</v>
      </c>
      <c r="AF79" s="70" t="e">
        <f aca="false">$AF$7*$J$2*$J$5*$N79</f>
        <v>#N/A</v>
      </c>
      <c r="AG79" s="70" t="e">
        <f aca="false">$AF$7*$J$2*$J$5*$O79</f>
        <v>#N/A</v>
      </c>
      <c r="AH79" s="70" t="e">
        <f aca="false">$AH$7*$J$2*$J$5*$N79</f>
        <v>#N/A</v>
      </c>
      <c r="AI79" s="70" t="e">
        <f aca="false">$AH$7*$J$2*$J$5*$O79</f>
        <v>#N/A</v>
      </c>
      <c r="AJ79" s="70" t="e">
        <f aca="false">$AJ$7*$J$2*$J$5*$N79</f>
        <v>#N/A</v>
      </c>
      <c r="AK79" s="70" t="e">
        <f aca="false">$AJ$7*$J$2*$J$5*$O79</f>
        <v>#N/A</v>
      </c>
      <c r="AL79" s="70" t="e">
        <f aca="false">$AL$7*$J$2*$J$5*$N79</f>
        <v>#N/A</v>
      </c>
      <c r="AM79" s="70" t="e">
        <f aca="false">$AL$7*$J$3*$J$5*$O79</f>
        <v>#N/A</v>
      </c>
      <c r="AN79" s="70" t="e">
        <f aca="false">$AN$7*$J$2*$J$5*$N79</f>
        <v>#N/A</v>
      </c>
      <c r="AO79" s="70" t="e">
        <f aca="false">$AN$7*$J$3*$J$5*$O79</f>
        <v>#N/A</v>
      </c>
      <c r="AP79" s="70" t="e">
        <f aca="false">$AP$7*$J$2*$J$5*$N79</f>
        <v>#N/A</v>
      </c>
      <c r="AQ79" s="70" t="e">
        <f aca="false">$AN$7*$J$3*$J$5*$O79</f>
        <v>#N/A</v>
      </c>
      <c r="AR79" s="70" t="e">
        <f aca="false">$AR$7*$J$2*$J$5*$N79</f>
        <v>#N/A</v>
      </c>
      <c r="AS79" s="70" t="e">
        <f aca="false">$AR$7*$J$3*$J$5*$O79</f>
        <v>#N/A</v>
      </c>
      <c r="AT79" s="70" t="e">
        <f aca="false">$AT$7*$J$2*$J$5*$N79</f>
        <v>#N/A</v>
      </c>
      <c r="AU79" s="70" t="e">
        <f aca="false">$AT$7*$J$3*$J$5*$O79</f>
        <v>#N/A</v>
      </c>
      <c r="AV79" s="131" t="e">
        <f aca="false">SUM(AF79:AG79,AL79:AM79,AP79:AQ79)</f>
        <v>#N/A</v>
      </c>
      <c r="AW79" s="158" t="e">
        <f aca="false">SUM(AF79:AM79,AP79:AU79)</f>
        <v>#N/A</v>
      </c>
      <c r="AX79" s="131" t="e">
        <f aca="false">SUM(AF79:AU79)</f>
        <v>#N/A</v>
      </c>
      <c r="AY79" s="70" t="e">
        <f aca="false">$AY$7*$J$2*$J$5*$S79</f>
        <v>#N/A</v>
      </c>
      <c r="AZ79" s="70" t="e">
        <f aca="false">$AY$7*$J$3*$J$5*$T79</f>
        <v>#N/A</v>
      </c>
      <c r="BA79" s="70" t="e">
        <f aca="false">$BA$7*$J$2*$J$5*$S79</f>
        <v>#N/A</v>
      </c>
      <c r="BB79" s="70" t="e">
        <f aca="false">$BA$7*$J$3*$J$5*$T79</f>
        <v>#N/A</v>
      </c>
      <c r="BC79" s="70" t="e">
        <f aca="false">$BC$7*$J$2*$J$5*$S79</f>
        <v>#N/A</v>
      </c>
      <c r="BD79" s="70" t="e">
        <f aca="false">$BC$7*$J$3*$J$5*$T79</f>
        <v>#N/A</v>
      </c>
      <c r="BE79" s="70" t="e">
        <f aca="false">$BE$7*$J$2*$J$5*$S79</f>
        <v>#N/A</v>
      </c>
      <c r="BF79" s="70" t="e">
        <f aca="false">$BE$7*$J$3*$J$5*$T79</f>
        <v>#N/A</v>
      </c>
      <c r="BG79" s="70" t="e">
        <f aca="false">$BG$7*$J$2*$J$5*$S79</f>
        <v>#N/A</v>
      </c>
      <c r="BH79" s="70" t="e">
        <f aca="false">$BG$7*$J$3*$J$5*$T79</f>
        <v>#N/A</v>
      </c>
      <c r="BI79" s="70" t="e">
        <f aca="false">$BI$7*$J$2*$J$5*$S79</f>
        <v>#N/A</v>
      </c>
      <c r="BJ79" s="70" t="e">
        <f aca="false">$BI$7*$J$3*$J$5*$T79</f>
        <v>#N/A</v>
      </c>
      <c r="BK79" s="70" t="e">
        <f aca="false">$BK$7*$J$2*$J$5*$S79</f>
        <v>#N/A</v>
      </c>
      <c r="BL79" s="70" t="e">
        <f aca="false">$BK$7*$J$3*$J$5*$T79</f>
        <v>#N/A</v>
      </c>
      <c r="BM79" s="70" t="e">
        <f aca="false">$BM$7*$J$2*$J$5*$S79</f>
        <v>#N/A</v>
      </c>
      <c r="BN79" s="70" t="e">
        <f aca="false">$BM$7*$J$3*$J$5*$T79</f>
        <v>#N/A</v>
      </c>
      <c r="BO79" s="70" t="e">
        <f aca="false">$BO$7*$J$2*$J$5*$S79</f>
        <v>#N/A</v>
      </c>
      <c r="BP79" s="70" t="e">
        <f aca="false">$BO$7*$J$3*$J$5*$T79</f>
        <v>#N/A</v>
      </c>
      <c r="BQ79" s="70" t="e">
        <f aca="false">$BQ$7*$J$2*$J$5*$S79</f>
        <v>#N/A</v>
      </c>
      <c r="BR79" s="70" t="e">
        <f aca="false">$BQ$7*$J$3*$J$5*$T79</f>
        <v>#N/A</v>
      </c>
      <c r="BS79" s="70" t="e">
        <f aca="false">$BS$7*$J$2*$J$5*$S79</f>
        <v>#N/A</v>
      </c>
      <c r="BT79" s="70" t="e">
        <f aca="false">$BS$7*$J$3*$J$5*$T79</f>
        <v>#N/A</v>
      </c>
      <c r="BU79" s="70" t="e">
        <f aca="false">$BU$7*$J$2*$J$5*$S79</f>
        <v>#N/A</v>
      </c>
      <c r="BV79" s="70" t="e">
        <f aca="false">$BU$7*$J$3*$J$5*$T79</f>
        <v>#N/A</v>
      </c>
      <c r="BW79" s="382" t="e">
        <f aca="false">SUM(AY79:BF79,BI79:BL79)</f>
        <v>#N/A</v>
      </c>
      <c r="BX79" s="383" t="e">
        <f aca="false">SUM(AY79:BF79,BI79:BL79,BS79:BV79)</f>
        <v>#N/A</v>
      </c>
      <c r="BY79" s="25" t="e">
        <f aca="false">SUM(AY79:BV79)</f>
        <v>#N/A</v>
      </c>
      <c r="BZ79" s="70" t="e">
        <f aca="false">$BZ$7*$J$2*$J$5*$N79</f>
        <v>#N/A</v>
      </c>
      <c r="CA79" s="70" t="e">
        <f aca="false">$BZ$7*$J$3*$J$5*$O79</f>
        <v>#N/A</v>
      </c>
      <c r="CB79" s="70" t="e">
        <f aca="false">$CB$7*$J$2*$J$5*$N79</f>
        <v>#N/A</v>
      </c>
      <c r="CC79" s="70" t="e">
        <f aca="false">$CB$7*$J$3*$J$5*$O79</f>
        <v>#N/A</v>
      </c>
      <c r="CD79" s="70" t="e">
        <f aca="false">$CD$7*$J$2*$J$5*$N79</f>
        <v>#N/A</v>
      </c>
      <c r="CE79" s="70" t="e">
        <f aca="false">$CD$7*$J$3*$J$5*$O79</f>
        <v>#N/A</v>
      </c>
      <c r="CF79" s="131" t="e">
        <f aca="false">SUM(BZ79:CA79)</f>
        <v>#N/A</v>
      </c>
      <c r="CG79" s="383" t="e">
        <f aca="false">SUM(BZ79:CC79)</f>
        <v>#N/A</v>
      </c>
      <c r="CH79" s="131" t="e">
        <f aca="false">SUM(BZ79:CE79)</f>
        <v>#N/A</v>
      </c>
      <c r="CI79" s="70" t="e">
        <f aca="false">$CI$7*$J$2*$J$5*$AB79</f>
        <v>#N/A</v>
      </c>
      <c r="CJ79" s="70" t="e">
        <f aca="false">$CI$7*$J$3*$J$5*$AC79</f>
        <v>#N/A</v>
      </c>
      <c r="CK79" s="70" t="e">
        <f aca="false">$CK$7*$J$2*$J$5*$AB79</f>
        <v>#N/A</v>
      </c>
      <c r="CL79" s="70" t="e">
        <f aca="false">$CK$7*$J$3*$J$5*$AC79</f>
        <v>#N/A</v>
      </c>
      <c r="CM79" s="70" t="e">
        <f aca="false">$CM$7*$J$2*$J$5*$AB79</f>
        <v>#N/A</v>
      </c>
      <c r="CN79" s="70" t="e">
        <f aca="false">$CM$7*$J$3*$J$5*$AC79</f>
        <v>#N/A</v>
      </c>
      <c r="CO79" s="70" t="e">
        <f aca="false">$CO$7*$J$2*$J$5*$AB79</f>
        <v>#N/A</v>
      </c>
      <c r="CP79" s="70" t="e">
        <f aca="false">$CO$7*$J$3*$J$5*$AC79</f>
        <v>#N/A</v>
      </c>
      <c r="CQ79" s="70" t="e">
        <f aca="false">$CQ$7*$J$2*$J$5*$AB79</f>
        <v>#N/A</v>
      </c>
      <c r="CR79" s="70" t="e">
        <f aca="false">$CQ$7*$J$3*$J$5*$AC79</f>
        <v>#N/A</v>
      </c>
      <c r="CS79" s="70" t="e">
        <f aca="false">$CS$7*$J$2*$J$5*$AB79</f>
        <v>#N/A</v>
      </c>
      <c r="CT79" s="70" t="e">
        <f aca="false">$CS$7*$J$3*$J$5*$AC79</f>
        <v>#N/A</v>
      </c>
      <c r="CU79" s="70" t="e">
        <f aca="false">$CU$7*$J$2*$J$5*$AB79</f>
        <v>#N/A</v>
      </c>
      <c r="CV79" s="70" t="e">
        <f aca="false">$CU$7*$J$3*$J$5*$AC79</f>
        <v>#N/A</v>
      </c>
      <c r="CW79" s="70" t="e">
        <f aca="false">$CW$7*$J$2*$J$5*$AB79</f>
        <v>#N/A</v>
      </c>
      <c r="CX79" s="70" t="e">
        <f aca="false">$CW$7*$J$3*$J$5*$AC79</f>
        <v>#N/A</v>
      </c>
      <c r="CY79" s="70" t="e">
        <f aca="false">$CY$7*$J$2*$J$5*$AB79</f>
        <v>#N/A</v>
      </c>
      <c r="CZ79" s="70" t="e">
        <f aca="false">$CY$7*$J$3*$J$5*$AC79</f>
        <v>#N/A</v>
      </c>
      <c r="DA79" s="70" t="e">
        <f aca="false">$DA$7*$J$2*$J$5*$AB79</f>
        <v>#N/A</v>
      </c>
      <c r="DB79" s="70" t="e">
        <f aca="false">$DA$7*$J$3*$J$5*$AC79</f>
        <v>#N/A</v>
      </c>
      <c r="DC79" s="70"/>
      <c r="DD79" s="70"/>
      <c r="DE79" s="70" t="e">
        <f aca="false">$DF$7*$J$2*$J$5*$AB79</f>
        <v>#N/A</v>
      </c>
      <c r="DF79" s="70" t="e">
        <f aca="false">$DF$7*$J$3*$J$5*$AC79</f>
        <v>#N/A</v>
      </c>
      <c r="DG79" s="70" t="e">
        <f aca="false">$DG$7*$J$2*$J$5*$AB79</f>
        <v>#N/A</v>
      </c>
      <c r="DH79" s="70" t="e">
        <f aca="false">$DG$7*$J$3*$J$5*$AC79</f>
        <v>#N/A</v>
      </c>
      <c r="DI79" s="70" t="e">
        <f aca="false">$DI$7*$J$2*$J$5*$AB79</f>
        <v>#N/A</v>
      </c>
      <c r="DJ79" s="70" t="e">
        <f aca="false">$DI$7*$J$3*$J$5*$AC79</f>
        <v>#N/A</v>
      </c>
      <c r="DK79" s="70" t="e">
        <f aca="false">$DK$7*$J$2*$J$5*$AB79</f>
        <v>#N/A</v>
      </c>
      <c r="DL79" s="70" t="e">
        <f aca="false">$DK$7*$J$3*$J$5*$AC79</f>
        <v>#N/A</v>
      </c>
      <c r="DM79" s="70" t="e">
        <f aca="false">$DM$7*$J$2*$J$5*$AB79</f>
        <v>#N/A</v>
      </c>
      <c r="DN79" s="70" t="e">
        <f aca="false">$DM$7*$J$3*$J$5*$AC79</f>
        <v>#N/A</v>
      </c>
      <c r="DO79" s="70" t="e">
        <f aca="false">$DO$7*$J$2*$J$5*$AB79</f>
        <v>#N/A</v>
      </c>
      <c r="DP79" s="70" t="e">
        <f aca="false">$DO$7*$J$3*$J$5*$AC79</f>
        <v>#N/A</v>
      </c>
      <c r="DQ79" s="70" t="e">
        <f aca="false">$DQ$7*$J$2*$J$5*$AB79</f>
        <v>#N/A</v>
      </c>
      <c r="DR79" s="70" t="e">
        <f aca="false">$DQ$7*$J$3*$J$5*$AC79</f>
        <v>#N/A</v>
      </c>
      <c r="DS79" s="131" t="e">
        <f aca="false">SUM(CI79:CR79,CW79:CX79,DG79:DH79)</f>
        <v>#N/A</v>
      </c>
      <c r="DT79" s="25" t="e">
        <f aca="false">SUM(CI79:CZ79,DC79:DL79)</f>
        <v>#N/A</v>
      </c>
      <c r="DU79" s="131" t="e">
        <f aca="false">SUM(CI79:DR79)</f>
        <v>#N/A</v>
      </c>
      <c r="DZ79" s="70" t="e">
        <f aca="false">$DZ$7*$J$2*$J$5*$AB79</f>
        <v>#N/A</v>
      </c>
      <c r="EA79" s="70" t="e">
        <f aca="false">$DZ$7*$J$3*$J$5*$AC79</f>
        <v>#N/A</v>
      </c>
      <c r="EB79" s="70" t="e">
        <f aca="false">$EB$7*$J$2*$J$5*$AB79</f>
        <v>#N/A</v>
      </c>
      <c r="EC79" s="70" t="e">
        <f aca="false">$EB$7*$J$3*$J$5*$AC79</f>
        <v>#N/A</v>
      </c>
      <c r="ED79" s="70" t="e">
        <f aca="false">$ED$7*$J$2*$J$5*$AB79</f>
        <v>#N/A</v>
      </c>
      <c r="EE79" s="70" t="e">
        <f aca="false">$ED$7*$J$3*$J$5*$AC79</f>
        <v>#N/A</v>
      </c>
      <c r="EF79" s="70" t="e">
        <f aca="false">$EF$7*$J$2*$J$5*$AB79</f>
        <v>#N/A</v>
      </c>
      <c r="EG79" s="70" t="e">
        <f aca="false">$EF$7*$J$3*$J$5*$AC79</f>
        <v>#N/A</v>
      </c>
      <c r="EH79" s="70" t="e">
        <f aca="false">$EH$7*$J$2*$J$5*$AB79</f>
        <v>#N/A</v>
      </c>
      <c r="EI79" s="70" t="e">
        <f aca="false">$EH$7*$J$3*$J$5*$AC79</f>
        <v>#N/A</v>
      </c>
      <c r="EJ79" s="70" t="e">
        <f aca="false">$EJ$7*$J$2*$J$5*$AB79</f>
        <v>#N/A</v>
      </c>
      <c r="EK79" s="70" t="e">
        <f aca="false">$EJ$7*$J$3*$J$5*$AC79</f>
        <v>#N/A</v>
      </c>
      <c r="EL79" s="70" t="e">
        <f aca="false">$EL$7*$J$2*$J$5*$AB79</f>
        <v>#N/A</v>
      </c>
      <c r="EM79" s="70" t="e">
        <f aca="false">$EL$7*$J$3*$J$5*$AC79</f>
        <v>#N/A</v>
      </c>
      <c r="EN79" s="131" t="e">
        <f aca="false">SUM(EB79:EC79)</f>
        <v>#N/A</v>
      </c>
      <c r="EO79" s="25" t="e">
        <f aca="false">SUM(EB79:EE79,EJ79:EM79)</f>
        <v>#N/A</v>
      </c>
      <c r="EP79" s="25" t="e">
        <f aca="false">SUM(DZ79:EM79)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3" t="e">
        <f aca="false">(1+($A80/2))^(-2*($D80-$A$1)/365.25)</f>
        <v>#N/A</v>
      </c>
      <c r="C80" s="83" t="n">
        <f aca="false">D81-D80</f>
        <v>31</v>
      </c>
      <c r="D80" s="374" t="n">
        <v>39083</v>
      </c>
      <c r="E80" s="375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76" t="e">
        <f aca="false">VLOOKUP($D80,Curves!$A$2:$H$1700,8)*$B80</f>
        <v>#N/A</v>
      </c>
      <c r="K80" s="51" t="e">
        <f aca="false">($E80+$I80)*$J$5+$J$4</f>
        <v>#N/A</v>
      </c>
      <c r="L80" s="377" t="e">
        <f aca="false">VLOOKUP($D80,Curves!$N$2:$T$2600,2)*$B80</f>
        <v>#N/A</v>
      </c>
      <c r="M80" s="241" t="e">
        <f aca="false">VLOOKUP($D80,Curves!$N$2:$T$2600,3)*$B80</f>
        <v>#N/A</v>
      </c>
      <c r="N80" s="378" t="e">
        <f aca="false">IF($K80&lt;$L80,1,0)</f>
        <v>#N/A</v>
      </c>
      <c r="O80" s="379" t="e">
        <f aca="false">IF($K80&lt;$M80,1,0)</f>
        <v>#N/A</v>
      </c>
      <c r="P80" s="375" t="e">
        <f aca="false">($E80+J80)*$J$5+$J$4</f>
        <v>#N/A</v>
      </c>
      <c r="Q80" s="377" t="e">
        <f aca="false">VLOOKUP($D80,Curves!$N$2:$T$2600,4)*$B80</f>
        <v>#N/A</v>
      </c>
      <c r="R80" s="241" t="e">
        <f aca="false">VLOOKUP($D80,Curves!$N$2:$T$2600,5)*$B80</f>
        <v>#N/A</v>
      </c>
      <c r="S80" s="378" t="e">
        <f aca="false">IF($P80&lt;$Q80,1,0)</f>
        <v>#N/A</v>
      </c>
      <c r="T80" s="379" t="e">
        <f aca="false">IF($P80&lt;$R80,1,0)</f>
        <v>#N/A</v>
      </c>
      <c r="U80" s="380" t="e">
        <f aca="false">($E80+G80)*$J$5+$J$4</f>
        <v>#N/A</v>
      </c>
      <c r="V80" s="380" t="e">
        <f aca="false">($E80+H80)*$J$5+$J$4</f>
        <v>#N/A</v>
      </c>
      <c r="W80" s="380" t="e">
        <f aca="false">($E80+I80)*$J$5+$J$4</f>
        <v>#N/A</v>
      </c>
      <c r="X80" s="269" t="e">
        <f aca="false">VLOOKUP($D80,[5]CurveFetch!$D$8:$S$13000,16,0)*$B80</f>
        <v>#N/A</v>
      </c>
      <c r="Y80" s="241" t="e">
        <f aca="false">VLOOKUP($D80,Curves!$N$2:$T$2600,7)*$B80</f>
        <v>#N/A</v>
      </c>
      <c r="Z80" s="381" t="e">
        <f aca="false">IF($U80&lt;$X80,1,0)</f>
        <v>#N/A</v>
      </c>
      <c r="AA80" s="378" t="e">
        <f aca="false">IF($U80&lt;$Y80,1,0)</f>
        <v>#N/A</v>
      </c>
      <c r="AB80" s="378" t="e">
        <f aca="false">IF($V80&lt;$X80,1,0)</f>
        <v>#N/A</v>
      </c>
      <c r="AC80" s="378" t="e">
        <f aca="false">IF($V80&lt;$X80,1,0)</f>
        <v>#N/A</v>
      </c>
      <c r="AD80" s="378" t="e">
        <f aca="false">IF($W80&lt;$X80,1,0)</f>
        <v>#N/A</v>
      </c>
      <c r="AE80" s="379" t="e">
        <f aca="false">IF($W80&lt;$Y80,1,0)</f>
        <v>#N/A</v>
      </c>
      <c r="AF80" s="70" t="e">
        <f aca="false">$AF$7*$J$2*$J$5*$N80</f>
        <v>#N/A</v>
      </c>
      <c r="AG80" s="70" t="e">
        <f aca="false">$AF$7*$J$2*$J$5*$O80</f>
        <v>#N/A</v>
      </c>
      <c r="AH80" s="70" t="e">
        <f aca="false">$AH$7*$J$2*$J$5*$N80</f>
        <v>#N/A</v>
      </c>
      <c r="AI80" s="70" t="e">
        <f aca="false">$AH$7*$J$2*$J$5*$O80</f>
        <v>#N/A</v>
      </c>
      <c r="AJ80" s="70" t="e">
        <f aca="false">$AJ$7*$J$2*$J$5*$N80</f>
        <v>#N/A</v>
      </c>
      <c r="AK80" s="70" t="e">
        <f aca="false">$AJ$7*$J$2*$J$5*$O80</f>
        <v>#N/A</v>
      </c>
      <c r="AL80" s="70" t="e">
        <f aca="false">$AL$7*$J$2*$J$5*$N80</f>
        <v>#N/A</v>
      </c>
      <c r="AM80" s="70" t="e">
        <f aca="false">$AL$7*$J$3*$J$5*$O80</f>
        <v>#N/A</v>
      </c>
      <c r="AN80" s="70" t="e">
        <f aca="false">$AN$7*$J$2*$J$5*$N80</f>
        <v>#N/A</v>
      </c>
      <c r="AO80" s="70" t="e">
        <f aca="false">$AN$7*$J$3*$J$5*$O80</f>
        <v>#N/A</v>
      </c>
      <c r="AP80" s="70" t="e">
        <f aca="false">$AP$7*$J$2*$J$5*$N80</f>
        <v>#N/A</v>
      </c>
      <c r="AQ80" s="70" t="e">
        <f aca="false">$AN$7*$J$3*$J$5*$O80</f>
        <v>#N/A</v>
      </c>
      <c r="AR80" s="70" t="e">
        <f aca="false">$AR$7*$J$2*$J$5*$N80</f>
        <v>#N/A</v>
      </c>
      <c r="AS80" s="70" t="e">
        <f aca="false">$AR$7*$J$3*$J$5*$O80</f>
        <v>#N/A</v>
      </c>
      <c r="AT80" s="70" t="e">
        <f aca="false">$AT$7*$J$2*$J$5*$N80</f>
        <v>#N/A</v>
      </c>
      <c r="AU80" s="70" t="e">
        <f aca="false">$AT$7*$J$3*$J$5*$O80</f>
        <v>#N/A</v>
      </c>
      <c r="AV80" s="131" t="e">
        <f aca="false">SUM(AF80:AG80,AL80:AM80,AP80:AQ80)</f>
        <v>#N/A</v>
      </c>
      <c r="AW80" s="158" t="e">
        <f aca="false">SUM(AF80:AM80,AP80:AU80)</f>
        <v>#N/A</v>
      </c>
      <c r="AX80" s="131" t="e">
        <f aca="false">SUM(AF80:AU80)</f>
        <v>#N/A</v>
      </c>
      <c r="AY80" s="70" t="e">
        <f aca="false">$AY$7*$J$2*$J$5*$S80</f>
        <v>#N/A</v>
      </c>
      <c r="AZ80" s="70" t="e">
        <f aca="false">$AY$7*$J$3*$J$5*$T80</f>
        <v>#N/A</v>
      </c>
      <c r="BA80" s="70" t="e">
        <f aca="false">$BA$7*$J$2*$J$5*$S80</f>
        <v>#N/A</v>
      </c>
      <c r="BB80" s="70" t="e">
        <f aca="false">$BA$7*$J$3*$J$5*$T80</f>
        <v>#N/A</v>
      </c>
      <c r="BC80" s="70" t="e">
        <f aca="false">$BC$7*$J$2*$J$5*$S80</f>
        <v>#N/A</v>
      </c>
      <c r="BD80" s="70" t="e">
        <f aca="false">$BC$7*$J$3*$J$5*$T80</f>
        <v>#N/A</v>
      </c>
      <c r="BE80" s="70" t="e">
        <f aca="false">$BE$7*$J$2*$J$5*$S80</f>
        <v>#N/A</v>
      </c>
      <c r="BF80" s="70" t="e">
        <f aca="false">$BE$7*$J$3*$J$5*$T80</f>
        <v>#N/A</v>
      </c>
      <c r="BG80" s="70" t="e">
        <f aca="false">$BG$7*$J$2*$J$5*$S80</f>
        <v>#N/A</v>
      </c>
      <c r="BH80" s="70" t="e">
        <f aca="false">$BG$7*$J$3*$J$5*$T80</f>
        <v>#N/A</v>
      </c>
      <c r="BI80" s="70" t="e">
        <f aca="false">$BI$7*$J$2*$J$5*$S80</f>
        <v>#N/A</v>
      </c>
      <c r="BJ80" s="70" t="e">
        <f aca="false">$BI$7*$J$3*$J$5*$T80</f>
        <v>#N/A</v>
      </c>
      <c r="BK80" s="70" t="e">
        <f aca="false">$BK$7*$J$2*$J$5*$S80</f>
        <v>#N/A</v>
      </c>
      <c r="BL80" s="70" t="e">
        <f aca="false">$BK$7*$J$3*$J$5*$T80</f>
        <v>#N/A</v>
      </c>
      <c r="BM80" s="70" t="e">
        <f aca="false">$BM$7*$J$2*$J$5*$S80</f>
        <v>#N/A</v>
      </c>
      <c r="BN80" s="70" t="e">
        <f aca="false">$BM$7*$J$3*$J$5*$T80</f>
        <v>#N/A</v>
      </c>
      <c r="BO80" s="70" t="e">
        <f aca="false">$BO$7*$J$2*$J$5*$S80</f>
        <v>#N/A</v>
      </c>
      <c r="BP80" s="70" t="e">
        <f aca="false">$BO$7*$J$3*$J$5*$T80</f>
        <v>#N/A</v>
      </c>
      <c r="BQ80" s="70" t="e">
        <f aca="false">$BQ$7*$J$2*$J$5*$S80</f>
        <v>#N/A</v>
      </c>
      <c r="BR80" s="70" t="e">
        <f aca="false">$BQ$7*$J$3*$J$5*$T80</f>
        <v>#N/A</v>
      </c>
      <c r="BS80" s="70" t="e">
        <f aca="false">$BS$7*$J$2*$J$5*$S80</f>
        <v>#N/A</v>
      </c>
      <c r="BT80" s="70" t="e">
        <f aca="false">$BS$7*$J$3*$J$5*$T80</f>
        <v>#N/A</v>
      </c>
      <c r="BU80" s="70" t="e">
        <f aca="false">$BU$7*$J$2*$J$5*$S80</f>
        <v>#N/A</v>
      </c>
      <c r="BV80" s="70" t="e">
        <f aca="false">$BU$7*$J$3*$J$5*$T80</f>
        <v>#N/A</v>
      </c>
      <c r="BW80" s="382" t="e">
        <f aca="false">SUM(AY80:BF80,BI80:BL80)</f>
        <v>#N/A</v>
      </c>
      <c r="BX80" s="383" t="e">
        <f aca="false">SUM(AY80:BF80,BI80:BL80,BS80:BV80)</f>
        <v>#N/A</v>
      </c>
      <c r="BY80" s="25" t="e">
        <f aca="false">SUM(AY80:BV80)</f>
        <v>#N/A</v>
      </c>
      <c r="BZ80" s="70" t="e">
        <f aca="false">$BZ$7*$J$2*$J$5*$N80</f>
        <v>#N/A</v>
      </c>
      <c r="CA80" s="70" t="e">
        <f aca="false">$BZ$7*$J$3*$J$5*$O80</f>
        <v>#N/A</v>
      </c>
      <c r="CB80" s="70" t="e">
        <f aca="false">$CB$7*$J$2*$J$5*$N80</f>
        <v>#N/A</v>
      </c>
      <c r="CC80" s="70" t="e">
        <f aca="false">$CB$7*$J$3*$J$5*$O80</f>
        <v>#N/A</v>
      </c>
      <c r="CD80" s="70" t="e">
        <f aca="false">$CD$7*$J$2*$J$5*$N80</f>
        <v>#N/A</v>
      </c>
      <c r="CE80" s="70" t="e">
        <f aca="false">$CD$7*$J$3*$J$5*$O80</f>
        <v>#N/A</v>
      </c>
      <c r="CF80" s="131" t="e">
        <f aca="false">SUM(BZ80:CA80)</f>
        <v>#N/A</v>
      </c>
      <c r="CG80" s="383" t="e">
        <f aca="false">SUM(BZ80:CC80)</f>
        <v>#N/A</v>
      </c>
      <c r="CH80" s="131" t="e">
        <f aca="false">SUM(BZ80:CE80)</f>
        <v>#N/A</v>
      </c>
      <c r="CI80" s="70" t="e">
        <f aca="false">$CI$7*$J$2*$J$5*$AB80</f>
        <v>#N/A</v>
      </c>
      <c r="CJ80" s="70" t="e">
        <f aca="false">$CI$7*$J$3*$J$5*$AC80</f>
        <v>#N/A</v>
      </c>
      <c r="CK80" s="70" t="e">
        <f aca="false">$CK$7*$J$2*$J$5*$AB80</f>
        <v>#N/A</v>
      </c>
      <c r="CL80" s="70" t="e">
        <f aca="false">$CK$7*$J$3*$J$5*$AC80</f>
        <v>#N/A</v>
      </c>
      <c r="CM80" s="70" t="e">
        <f aca="false">$CM$7*$J$2*$J$5*$AB80</f>
        <v>#N/A</v>
      </c>
      <c r="CN80" s="70" t="e">
        <f aca="false">$CM$7*$J$3*$J$5*$AC80</f>
        <v>#N/A</v>
      </c>
      <c r="CO80" s="70" t="e">
        <f aca="false">$CO$7*$J$2*$J$5*$AB80</f>
        <v>#N/A</v>
      </c>
      <c r="CP80" s="70" t="e">
        <f aca="false">$CO$7*$J$3*$J$5*$AC80</f>
        <v>#N/A</v>
      </c>
      <c r="CQ80" s="70" t="e">
        <f aca="false">$CQ$7*$J$2*$J$5*$AB80</f>
        <v>#N/A</v>
      </c>
      <c r="CR80" s="70" t="e">
        <f aca="false">$CQ$7*$J$3*$J$5*$AC80</f>
        <v>#N/A</v>
      </c>
      <c r="CS80" s="70" t="e">
        <f aca="false">$CS$7*$J$2*$J$5*$AB80</f>
        <v>#N/A</v>
      </c>
      <c r="CT80" s="70" t="e">
        <f aca="false">$CS$7*$J$3*$J$5*$AC80</f>
        <v>#N/A</v>
      </c>
      <c r="CU80" s="70" t="e">
        <f aca="false">$CU$7*$J$2*$J$5*$AB80</f>
        <v>#N/A</v>
      </c>
      <c r="CV80" s="70" t="e">
        <f aca="false">$CU$7*$J$3*$J$5*$AC80</f>
        <v>#N/A</v>
      </c>
      <c r="CW80" s="70" t="e">
        <f aca="false">$CW$7*$J$2*$J$5*$AB80</f>
        <v>#N/A</v>
      </c>
      <c r="CX80" s="70" t="e">
        <f aca="false">$CW$7*$J$3*$J$5*$AC80</f>
        <v>#N/A</v>
      </c>
      <c r="CY80" s="70" t="e">
        <f aca="false">$CY$7*$J$2*$J$5*$AB80</f>
        <v>#N/A</v>
      </c>
      <c r="CZ80" s="70" t="e">
        <f aca="false">$CY$7*$J$3*$J$5*$AC80</f>
        <v>#N/A</v>
      </c>
      <c r="DA80" s="70" t="e">
        <f aca="false">$DA$7*$J$2*$J$5*$AB80</f>
        <v>#N/A</v>
      </c>
      <c r="DB80" s="70" t="e">
        <f aca="false">$DA$7*$J$3*$J$5*$AC80</f>
        <v>#N/A</v>
      </c>
      <c r="DC80" s="70"/>
      <c r="DD80" s="70"/>
      <c r="DE80" s="70" t="e">
        <f aca="false">$DF$7*$J$2*$J$5*$AB80</f>
        <v>#N/A</v>
      </c>
      <c r="DF80" s="70" t="e">
        <f aca="false">$DF$7*$J$3*$J$5*$AC80</f>
        <v>#N/A</v>
      </c>
      <c r="DG80" s="70" t="e">
        <f aca="false">$DG$7*$J$2*$J$5*$AB80</f>
        <v>#N/A</v>
      </c>
      <c r="DH80" s="70" t="e">
        <f aca="false">$DG$7*$J$3*$J$5*$AC80</f>
        <v>#N/A</v>
      </c>
      <c r="DI80" s="70" t="e">
        <f aca="false">$DI$7*$J$2*$J$5*$AB80</f>
        <v>#N/A</v>
      </c>
      <c r="DJ80" s="70" t="e">
        <f aca="false">$DI$7*$J$3*$J$5*$AC80</f>
        <v>#N/A</v>
      </c>
      <c r="DK80" s="70" t="e">
        <f aca="false">$DK$7*$J$2*$J$5*$AB80</f>
        <v>#N/A</v>
      </c>
      <c r="DL80" s="70" t="e">
        <f aca="false">$DK$7*$J$3*$J$5*$AC80</f>
        <v>#N/A</v>
      </c>
      <c r="DM80" s="70" t="e">
        <f aca="false">$DM$7*$J$2*$J$5*$AB80</f>
        <v>#N/A</v>
      </c>
      <c r="DN80" s="70" t="e">
        <f aca="false">$DM$7*$J$3*$J$5*$AC80</f>
        <v>#N/A</v>
      </c>
      <c r="DO80" s="70" t="e">
        <f aca="false">$DO$7*$J$2*$J$5*$AB80</f>
        <v>#N/A</v>
      </c>
      <c r="DP80" s="70" t="e">
        <f aca="false">$DO$7*$J$3*$J$5*$AC80</f>
        <v>#N/A</v>
      </c>
      <c r="DQ80" s="70" t="e">
        <f aca="false">$DQ$7*$J$2*$J$5*$AB80</f>
        <v>#N/A</v>
      </c>
      <c r="DR80" s="70" t="e">
        <f aca="false">$DQ$7*$J$3*$J$5*$AC80</f>
        <v>#N/A</v>
      </c>
      <c r="DS80" s="131" t="e">
        <f aca="false">SUM(CI80:CR80,CW80:CX80,DG80:DH80)</f>
        <v>#N/A</v>
      </c>
      <c r="DT80" s="25" t="e">
        <f aca="false">SUM(CI80:CZ80,DC80:DL80)</f>
        <v>#N/A</v>
      </c>
      <c r="DU80" s="131" t="e">
        <f aca="false">SUM(CI80:DR80)</f>
        <v>#N/A</v>
      </c>
      <c r="DZ80" s="70" t="e">
        <f aca="false">$DZ$7*$J$2*$J$5*$AB80</f>
        <v>#N/A</v>
      </c>
      <c r="EA80" s="70" t="e">
        <f aca="false">$DZ$7*$J$3*$J$5*$AC80</f>
        <v>#N/A</v>
      </c>
      <c r="EB80" s="70" t="e">
        <f aca="false">$EB$7*$J$2*$J$5*$AB80</f>
        <v>#N/A</v>
      </c>
      <c r="EC80" s="70" t="e">
        <f aca="false">$EB$7*$J$3*$J$5*$AC80</f>
        <v>#N/A</v>
      </c>
      <c r="ED80" s="70" t="e">
        <f aca="false">$ED$7*$J$2*$J$5*$AB80</f>
        <v>#N/A</v>
      </c>
      <c r="EE80" s="70" t="e">
        <f aca="false">$ED$7*$J$3*$J$5*$AC80</f>
        <v>#N/A</v>
      </c>
      <c r="EF80" s="70" t="e">
        <f aca="false">$EF$7*$J$2*$J$5*$AB80</f>
        <v>#N/A</v>
      </c>
      <c r="EG80" s="70" t="e">
        <f aca="false">$EF$7*$J$3*$J$5*$AC80</f>
        <v>#N/A</v>
      </c>
      <c r="EH80" s="70" t="e">
        <f aca="false">$EH$7*$J$2*$J$5*$AB80</f>
        <v>#N/A</v>
      </c>
      <c r="EI80" s="70" t="e">
        <f aca="false">$EH$7*$J$3*$J$5*$AC80</f>
        <v>#N/A</v>
      </c>
      <c r="EJ80" s="70" t="e">
        <f aca="false">$EJ$7*$J$2*$J$5*$AB80</f>
        <v>#N/A</v>
      </c>
      <c r="EK80" s="70" t="e">
        <f aca="false">$EJ$7*$J$3*$J$5*$AC80</f>
        <v>#N/A</v>
      </c>
      <c r="EL80" s="70" t="e">
        <f aca="false">$EL$7*$J$2*$J$5*$AB80</f>
        <v>#N/A</v>
      </c>
      <c r="EM80" s="70" t="e">
        <f aca="false">$EL$7*$J$3*$J$5*$AC80</f>
        <v>#N/A</v>
      </c>
      <c r="EN80" s="131" t="e">
        <f aca="false">SUM(EB80:EC80)</f>
        <v>#N/A</v>
      </c>
      <c r="EO80" s="25" t="e">
        <f aca="false">SUM(EB80:EE80,EJ80:EM80)</f>
        <v>#N/A</v>
      </c>
      <c r="EP80" s="25" t="e">
        <f aca="false">SUM(DZ80:EM80)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3" t="e">
        <f aca="false">(1+($A81/2))^(-2*($D81-$A$1)/365.25)</f>
        <v>#N/A</v>
      </c>
      <c r="C81" s="83" t="n">
        <f aca="false">D82-D81</f>
        <v>28</v>
      </c>
      <c r="D81" s="374" t="n">
        <v>39114</v>
      </c>
      <c r="E81" s="375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76" t="e">
        <f aca="false">VLOOKUP($D81,Curves!$A$2:$H$1700,8)*$B81</f>
        <v>#N/A</v>
      </c>
      <c r="K81" s="51" t="e">
        <f aca="false">($E81+$I81)*$J$5+$J$4</f>
        <v>#N/A</v>
      </c>
      <c r="L81" s="377" t="e">
        <f aca="false">VLOOKUP($D81,Curves!$N$2:$T$2600,2)*$B81</f>
        <v>#N/A</v>
      </c>
      <c r="M81" s="241" t="e">
        <f aca="false">VLOOKUP($D81,Curves!$N$2:$T$2600,3)*$B81</f>
        <v>#N/A</v>
      </c>
      <c r="N81" s="378" t="e">
        <f aca="false">IF($K81&lt;$L81,1,0)</f>
        <v>#N/A</v>
      </c>
      <c r="O81" s="379" t="e">
        <f aca="false">IF($K81&lt;$M81,1,0)</f>
        <v>#N/A</v>
      </c>
      <c r="P81" s="375" t="e">
        <f aca="false">($E81+J81)*$J$5+$J$4</f>
        <v>#N/A</v>
      </c>
      <c r="Q81" s="377" t="e">
        <f aca="false">VLOOKUP($D81,Curves!$N$2:$T$2600,4)*$B81</f>
        <v>#N/A</v>
      </c>
      <c r="R81" s="241" t="e">
        <f aca="false">VLOOKUP($D81,Curves!$N$2:$T$2600,5)*$B81</f>
        <v>#N/A</v>
      </c>
      <c r="S81" s="378" t="e">
        <f aca="false">IF($P81&lt;$Q81,1,0)</f>
        <v>#N/A</v>
      </c>
      <c r="T81" s="379" t="e">
        <f aca="false">IF($P81&lt;$R81,1,0)</f>
        <v>#N/A</v>
      </c>
      <c r="U81" s="380" t="e">
        <f aca="false">($E81+G81)*$J$5+$J$4</f>
        <v>#N/A</v>
      </c>
      <c r="V81" s="380" t="e">
        <f aca="false">($E81+H81)*$J$5+$J$4</f>
        <v>#N/A</v>
      </c>
      <c r="W81" s="380" t="e">
        <f aca="false">($E81+I81)*$J$5+$J$4</f>
        <v>#N/A</v>
      </c>
      <c r="X81" s="269" t="e">
        <f aca="false">VLOOKUP($D81,[5]CurveFetch!$D$8:$S$13000,16,0)*$B81</f>
        <v>#N/A</v>
      </c>
      <c r="Y81" s="241" t="e">
        <f aca="false">VLOOKUP($D81,Curves!$N$2:$T$2600,7)*$B81</f>
        <v>#N/A</v>
      </c>
      <c r="Z81" s="381" t="e">
        <f aca="false">IF($U81&lt;$X81,1,0)</f>
        <v>#N/A</v>
      </c>
      <c r="AA81" s="378" t="e">
        <f aca="false">IF($U81&lt;$Y81,1,0)</f>
        <v>#N/A</v>
      </c>
      <c r="AB81" s="378" t="e">
        <f aca="false">IF($V81&lt;$X81,1,0)</f>
        <v>#N/A</v>
      </c>
      <c r="AC81" s="378" t="e">
        <f aca="false">IF($V81&lt;$X81,1,0)</f>
        <v>#N/A</v>
      </c>
      <c r="AD81" s="378" t="e">
        <f aca="false">IF($W81&lt;$X81,1,0)</f>
        <v>#N/A</v>
      </c>
      <c r="AE81" s="379" t="e">
        <f aca="false">IF($W81&lt;$Y81,1,0)</f>
        <v>#N/A</v>
      </c>
      <c r="AF81" s="70" t="e">
        <f aca="false">$AF$7*$J$2*$J$5*$N81</f>
        <v>#N/A</v>
      </c>
      <c r="AG81" s="70" t="e">
        <f aca="false">$AF$7*$J$2*$J$5*$O81</f>
        <v>#N/A</v>
      </c>
      <c r="AH81" s="70" t="e">
        <f aca="false">$AH$7*$J$2*$J$5*$N81</f>
        <v>#N/A</v>
      </c>
      <c r="AI81" s="70" t="e">
        <f aca="false">$AH$7*$J$2*$J$5*$O81</f>
        <v>#N/A</v>
      </c>
      <c r="AJ81" s="70" t="e">
        <f aca="false">$AJ$7*$J$2*$J$5*$N81</f>
        <v>#N/A</v>
      </c>
      <c r="AK81" s="70" t="e">
        <f aca="false">$AJ$7*$J$2*$J$5*$O81</f>
        <v>#N/A</v>
      </c>
      <c r="AL81" s="70" t="e">
        <f aca="false">$AL$7*$J$2*$J$5*$N81</f>
        <v>#N/A</v>
      </c>
      <c r="AM81" s="70" t="e">
        <f aca="false">$AL$7*$J$3*$J$5*$O81</f>
        <v>#N/A</v>
      </c>
      <c r="AN81" s="70" t="e">
        <f aca="false">$AN$7*$J$2*$J$5*$N81</f>
        <v>#N/A</v>
      </c>
      <c r="AO81" s="70" t="e">
        <f aca="false">$AN$7*$J$3*$J$5*$O81</f>
        <v>#N/A</v>
      </c>
      <c r="AP81" s="70" t="e">
        <f aca="false">$AP$7*$J$2*$J$5*$N81</f>
        <v>#N/A</v>
      </c>
      <c r="AQ81" s="70" t="e">
        <f aca="false">$AN$7*$J$3*$J$5*$O81</f>
        <v>#N/A</v>
      </c>
      <c r="AR81" s="70" t="e">
        <f aca="false">$AR$7*$J$2*$J$5*$N81</f>
        <v>#N/A</v>
      </c>
      <c r="AS81" s="70" t="e">
        <f aca="false">$AR$7*$J$3*$J$5*$O81</f>
        <v>#N/A</v>
      </c>
      <c r="AT81" s="70" t="e">
        <f aca="false">$AT$7*$J$2*$J$5*$N81</f>
        <v>#N/A</v>
      </c>
      <c r="AU81" s="70" t="e">
        <f aca="false">$AT$7*$J$3*$J$5*$O81</f>
        <v>#N/A</v>
      </c>
      <c r="AV81" s="131" t="e">
        <f aca="false">SUM(AF81:AG81,AL81:AM81,AP81:AQ81)</f>
        <v>#N/A</v>
      </c>
      <c r="AW81" s="158" t="e">
        <f aca="false">SUM(AF81:AM81,AP81:AU81)</f>
        <v>#N/A</v>
      </c>
      <c r="AX81" s="131" t="e">
        <f aca="false">SUM(AF81:AU81)</f>
        <v>#N/A</v>
      </c>
      <c r="AY81" s="70" t="e">
        <f aca="false">$AY$7*$J$2*$J$5*$S81</f>
        <v>#N/A</v>
      </c>
      <c r="AZ81" s="70" t="e">
        <f aca="false">$AY$7*$J$3*$J$5*$T81</f>
        <v>#N/A</v>
      </c>
      <c r="BA81" s="70" t="e">
        <f aca="false">$BA$7*$J$2*$J$5*$S81</f>
        <v>#N/A</v>
      </c>
      <c r="BB81" s="70" t="e">
        <f aca="false">$BA$7*$J$3*$J$5*$T81</f>
        <v>#N/A</v>
      </c>
      <c r="BC81" s="70" t="e">
        <f aca="false">$BC$7*$J$2*$J$5*$S81</f>
        <v>#N/A</v>
      </c>
      <c r="BD81" s="70" t="e">
        <f aca="false">$BC$7*$J$3*$J$5*$T81</f>
        <v>#N/A</v>
      </c>
      <c r="BE81" s="70" t="e">
        <f aca="false">$BE$7*$J$2*$J$5*$S81</f>
        <v>#N/A</v>
      </c>
      <c r="BF81" s="70" t="e">
        <f aca="false">$BE$7*$J$3*$J$5*$T81</f>
        <v>#N/A</v>
      </c>
      <c r="BG81" s="70" t="e">
        <f aca="false">$BG$7*$J$2*$J$5*$S81</f>
        <v>#N/A</v>
      </c>
      <c r="BH81" s="70" t="e">
        <f aca="false">$BG$7*$J$3*$J$5*$T81</f>
        <v>#N/A</v>
      </c>
      <c r="BI81" s="70" t="e">
        <f aca="false">$BI$7*$J$2*$J$5*$S81</f>
        <v>#N/A</v>
      </c>
      <c r="BJ81" s="70" t="e">
        <f aca="false">$BI$7*$J$3*$J$5*$T81</f>
        <v>#N/A</v>
      </c>
      <c r="BK81" s="70" t="e">
        <f aca="false">$BK$7*$J$2*$J$5*$S81</f>
        <v>#N/A</v>
      </c>
      <c r="BL81" s="70" t="e">
        <f aca="false">$BK$7*$J$3*$J$5*$T81</f>
        <v>#N/A</v>
      </c>
      <c r="BM81" s="70" t="e">
        <f aca="false">$BM$7*$J$2*$J$5*$S81</f>
        <v>#N/A</v>
      </c>
      <c r="BN81" s="70" t="e">
        <f aca="false">$BM$7*$J$3*$J$5*$T81</f>
        <v>#N/A</v>
      </c>
      <c r="BO81" s="70" t="e">
        <f aca="false">$BO$7*$J$2*$J$5*$S81</f>
        <v>#N/A</v>
      </c>
      <c r="BP81" s="70" t="e">
        <f aca="false">$BO$7*$J$3*$J$5*$T81</f>
        <v>#N/A</v>
      </c>
      <c r="BQ81" s="70" t="e">
        <f aca="false">$BQ$7*$J$2*$J$5*$S81</f>
        <v>#N/A</v>
      </c>
      <c r="BR81" s="70" t="e">
        <f aca="false">$BQ$7*$J$3*$J$5*$T81</f>
        <v>#N/A</v>
      </c>
      <c r="BS81" s="70" t="e">
        <f aca="false">$BS$7*$J$2*$J$5*$S81</f>
        <v>#N/A</v>
      </c>
      <c r="BT81" s="70" t="e">
        <f aca="false">$BS$7*$J$3*$J$5*$T81</f>
        <v>#N/A</v>
      </c>
      <c r="BU81" s="70" t="e">
        <f aca="false">$BU$7*$J$2*$J$5*$S81</f>
        <v>#N/A</v>
      </c>
      <c r="BV81" s="70" t="e">
        <f aca="false">$BU$7*$J$3*$J$5*$T81</f>
        <v>#N/A</v>
      </c>
      <c r="BW81" s="382" t="e">
        <f aca="false">SUM(AY81:BF81,BI81:BL81)</f>
        <v>#N/A</v>
      </c>
      <c r="BX81" s="383" t="e">
        <f aca="false">SUM(AY81:BF81,BI81:BL81,BS81:BV81)</f>
        <v>#N/A</v>
      </c>
      <c r="BY81" s="25" t="e">
        <f aca="false">SUM(AY81:BV81)</f>
        <v>#N/A</v>
      </c>
      <c r="BZ81" s="70" t="e">
        <f aca="false">$BZ$7*$J$2*$J$5*$N81</f>
        <v>#N/A</v>
      </c>
      <c r="CA81" s="70" t="e">
        <f aca="false">$BZ$7*$J$3*$J$5*$O81</f>
        <v>#N/A</v>
      </c>
      <c r="CB81" s="70" t="e">
        <f aca="false">$CB$7*$J$2*$J$5*$N81</f>
        <v>#N/A</v>
      </c>
      <c r="CC81" s="70" t="e">
        <f aca="false">$CB$7*$J$3*$J$5*$O81</f>
        <v>#N/A</v>
      </c>
      <c r="CD81" s="70" t="e">
        <f aca="false">$CD$7*$J$2*$J$5*$N81</f>
        <v>#N/A</v>
      </c>
      <c r="CE81" s="70" t="e">
        <f aca="false">$CD$7*$J$3*$J$5*$O81</f>
        <v>#N/A</v>
      </c>
      <c r="CF81" s="131" t="e">
        <f aca="false">SUM(BZ81:CA81)</f>
        <v>#N/A</v>
      </c>
      <c r="CG81" s="383" t="e">
        <f aca="false">SUM(BZ81:CC81)</f>
        <v>#N/A</v>
      </c>
      <c r="CH81" s="131" t="e">
        <f aca="false">SUM(BZ81:CE81)</f>
        <v>#N/A</v>
      </c>
      <c r="CI81" s="70" t="e">
        <f aca="false">$CI$7*$J$2*$J$5*$AB81</f>
        <v>#N/A</v>
      </c>
      <c r="CJ81" s="70" t="e">
        <f aca="false">$CI$7*$J$3*$J$5*$AC81</f>
        <v>#N/A</v>
      </c>
      <c r="CK81" s="70" t="e">
        <f aca="false">$CK$7*$J$2*$J$5*$AB81</f>
        <v>#N/A</v>
      </c>
      <c r="CL81" s="70" t="e">
        <f aca="false">$CK$7*$J$3*$J$5*$AC81</f>
        <v>#N/A</v>
      </c>
      <c r="CM81" s="70" t="e">
        <f aca="false">$CM$7*$J$2*$J$5*$AB81</f>
        <v>#N/A</v>
      </c>
      <c r="CN81" s="70" t="e">
        <f aca="false">$CM$7*$J$3*$J$5*$AC81</f>
        <v>#N/A</v>
      </c>
      <c r="CO81" s="70" t="e">
        <f aca="false">$CO$7*$J$2*$J$5*$AB81</f>
        <v>#N/A</v>
      </c>
      <c r="CP81" s="70" t="e">
        <f aca="false">$CO$7*$J$3*$J$5*$AC81</f>
        <v>#N/A</v>
      </c>
      <c r="CQ81" s="70" t="e">
        <f aca="false">$CQ$7*$J$2*$J$5*$AB81</f>
        <v>#N/A</v>
      </c>
      <c r="CR81" s="70" t="e">
        <f aca="false">$CQ$7*$J$3*$J$5*$AC81</f>
        <v>#N/A</v>
      </c>
      <c r="CS81" s="70" t="e">
        <f aca="false">$CS$7*$J$2*$J$5*$AB81</f>
        <v>#N/A</v>
      </c>
      <c r="CT81" s="70" t="e">
        <f aca="false">$CS$7*$J$3*$J$5*$AC81</f>
        <v>#N/A</v>
      </c>
      <c r="CU81" s="70" t="e">
        <f aca="false">$CU$7*$J$2*$J$5*$AB81</f>
        <v>#N/A</v>
      </c>
      <c r="CV81" s="70" t="e">
        <f aca="false">$CU$7*$J$3*$J$5*$AC81</f>
        <v>#N/A</v>
      </c>
      <c r="CW81" s="70" t="e">
        <f aca="false">$CW$7*$J$2*$J$5*$AB81</f>
        <v>#N/A</v>
      </c>
      <c r="CX81" s="70" t="e">
        <f aca="false">$CW$7*$J$3*$J$5*$AC81</f>
        <v>#N/A</v>
      </c>
      <c r="CY81" s="70" t="e">
        <f aca="false">$CY$7*$J$2*$J$5*$AB81</f>
        <v>#N/A</v>
      </c>
      <c r="CZ81" s="70" t="e">
        <f aca="false">$CY$7*$J$3*$J$5*$AC81</f>
        <v>#N/A</v>
      </c>
      <c r="DA81" s="70" t="e">
        <f aca="false">$DA$7*$J$2*$J$5*$AB81</f>
        <v>#N/A</v>
      </c>
      <c r="DB81" s="70" t="e">
        <f aca="false">$DA$7*$J$3*$J$5*$AC81</f>
        <v>#N/A</v>
      </c>
      <c r="DC81" s="70"/>
      <c r="DD81" s="70"/>
      <c r="DE81" s="70" t="e">
        <f aca="false">$DF$7*$J$2*$J$5*$AB81</f>
        <v>#N/A</v>
      </c>
      <c r="DF81" s="70" t="e">
        <f aca="false">$DF$7*$J$3*$J$5*$AC81</f>
        <v>#N/A</v>
      </c>
      <c r="DG81" s="70" t="e">
        <f aca="false">$DG$7*$J$2*$J$5*$AB81</f>
        <v>#N/A</v>
      </c>
      <c r="DH81" s="70" t="e">
        <f aca="false">$DG$7*$J$3*$J$5*$AC81</f>
        <v>#N/A</v>
      </c>
      <c r="DI81" s="70" t="e">
        <f aca="false">$DI$7*$J$2*$J$5*$AB81</f>
        <v>#N/A</v>
      </c>
      <c r="DJ81" s="70" t="e">
        <f aca="false">$DI$7*$J$3*$J$5*$AC81</f>
        <v>#N/A</v>
      </c>
      <c r="DK81" s="70" t="e">
        <f aca="false">$DK$7*$J$2*$J$5*$AB81</f>
        <v>#N/A</v>
      </c>
      <c r="DL81" s="70" t="e">
        <f aca="false">$DK$7*$J$3*$J$5*$AC81</f>
        <v>#N/A</v>
      </c>
      <c r="DM81" s="70" t="e">
        <f aca="false">$DM$7*$J$2*$J$5*$AB81</f>
        <v>#N/A</v>
      </c>
      <c r="DN81" s="70" t="e">
        <f aca="false">$DM$7*$J$3*$J$5*$AC81</f>
        <v>#N/A</v>
      </c>
      <c r="DO81" s="70" t="e">
        <f aca="false">$DO$7*$J$2*$J$5*$AB81</f>
        <v>#N/A</v>
      </c>
      <c r="DP81" s="70" t="e">
        <f aca="false">$DO$7*$J$3*$J$5*$AC81</f>
        <v>#N/A</v>
      </c>
      <c r="DQ81" s="70" t="e">
        <f aca="false">$DQ$7*$J$2*$J$5*$AB81</f>
        <v>#N/A</v>
      </c>
      <c r="DR81" s="70" t="e">
        <f aca="false">$DQ$7*$J$3*$J$5*$AC81</f>
        <v>#N/A</v>
      </c>
      <c r="DS81" s="131" t="e">
        <f aca="false">SUM(CI81:CR81,CW81:CX81,DG81:DH81)</f>
        <v>#N/A</v>
      </c>
      <c r="DT81" s="25" t="e">
        <f aca="false">SUM(CI81:CZ81,DC81:DL81)</f>
        <v>#N/A</v>
      </c>
      <c r="DU81" s="131" t="e">
        <f aca="false">SUM(CI81:DR81)</f>
        <v>#N/A</v>
      </c>
      <c r="DZ81" s="70" t="e">
        <f aca="false">$DZ$7*$J$2*$J$5*$AB81</f>
        <v>#N/A</v>
      </c>
      <c r="EA81" s="70" t="e">
        <f aca="false">$DZ$7*$J$3*$J$5*$AC81</f>
        <v>#N/A</v>
      </c>
      <c r="EB81" s="70" t="e">
        <f aca="false">$EB$7*$J$2*$J$5*$AB81</f>
        <v>#N/A</v>
      </c>
      <c r="EC81" s="70" t="e">
        <f aca="false">$EB$7*$J$3*$J$5*$AC81</f>
        <v>#N/A</v>
      </c>
      <c r="ED81" s="70" t="e">
        <f aca="false">$ED$7*$J$2*$J$5*$AB81</f>
        <v>#N/A</v>
      </c>
      <c r="EE81" s="70" t="e">
        <f aca="false">$ED$7*$J$3*$J$5*$AC81</f>
        <v>#N/A</v>
      </c>
      <c r="EF81" s="70" t="e">
        <f aca="false">$EF$7*$J$2*$J$5*$AB81</f>
        <v>#N/A</v>
      </c>
      <c r="EG81" s="70" t="e">
        <f aca="false">$EF$7*$J$3*$J$5*$AC81</f>
        <v>#N/A</v>
      </c>
      <c r="EH81" s="70" t="e">
        <f aca="false">$EH$7*$J$2*$J$5*$AB81</f>
        <v>#N/A</v>
      </c>
      <c r="EI81" s="70" t="e">
        <f aca="false">$EH$7*$J$3*$J$5*$AC81</f>
        <v>#N/A</v>
      </c>
      <c r="EJ81" s="70" t="e">
        <f aca="false">$EJ$7*$J$2*$J$5*$AB81</f>
        <v>#N/A</v>
      </c>
      <c r="EK81" s="70" t="e">
        <f aca="false">$EJ$7*$J$3*$J$5*$AC81</f>
        <v>#N/A</v>
      </c>
      <c r="EL81" s="70" t="e">
        <f aca="false">$EL$7*$J$2*$J$5*$AB81</f>
        <v>#N/A</v>
      </c>
      <c r="EM81" s="70" t="e">
        <f aca="false">$EL$7*$J$3*$J$5*$AC81</f>
        <v>#N/A</v>
      </c>
      <c r="EN81" s="131" t="e">
        <f aca="false">SUM(EB81:EC81)</f>
        <v>#N/A</v>
      </c>
      <c r="EO81" s="25" t="e">
        <f aca="false">SUM(EB81:EE81,EJ81:EM81)</f>
        <v>#N/A</v>
      </c>
      <c r="EP81" s="25" t="e">
        <f aca="false">SUM(DZ81:EM81)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3" t="e">
        <f aca="false">(1+($A82/2))^(-2*($D82-$A$1)/365.25)</f>
        <v>#N/A</v>
      </c>
      <c r="C82" s="83" t="n">
        <f aca="false">D83-D82</f>
        <v>31</v>
      </c>
      <c r="D82" s="374" t="n">
        <v>39142</v>
      </c>
      <c r="E82" s="375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76" t="e">
        <f aca="false">VLOOKUP($D82,Curves!$A$2:$H$1700,8)*$B82</f>
        <v>#N/A</v>
      </c>
      <c r="K82" s="51" t="e">
        <f aca="false">($E82+$I82)*$J$5+$J$4</f>
        <v>#N/A</v>
      </c>
      <c r="L82" s="377" t="e">
        <f aca="false">VLOOKUP($D82,Curves!$N$2:$T$2600,2)*$B82</f>
        <v>#N/A</v>
      </c>
      <c r="M82" s="241" t="e">
        <f aca="false">VLOOKUP($D82,Curves!$N$2:$T$2600,3)*$B82</f>
        <v>#N/A</v>
      </c>
      <c r="N82" s="378" t="e">
        <f aca="false">IF($K82&lt;$L82,1,0)</f>
        <v>#N/A</v>
      </c>
      <c r="O82" s="379" t="e">
        <f aca="false">IF($K82&lt;$M82,1,0)</f>
        <v>#N/A</v>
      </c>
      <c r="P82" s="375" t="e">
        <f aca="false">($E82+J82)*$J$5+$J$4</f>
        <v>#N/A</v>
      </c>
      <c r="Q82" s="377" t="e">
        <f aca="false">VLOOKUP($D82,Curves!$N$2:$T$2600,4)*$B82</f>
        <v>#N/A</v>
      </c>
      <c r="R82" s="241" t="e">
        <f aca="false">VLOOKUP($D82,Curves!$N$2:$T$2600,5)*$B82</f>
        <v>#N/A</v>
      </c>
      <c r="S82" s="378" t="e">
        <f aca="false">IF($P82&lt;$Q82,1,0)</f>
        <v>#N/A</v>
      </c>
      <c r="T82" s="379" t="e">
        <f aca="false">IF($P82&lt;$R82,1,0)</f>
        <v>#N/A</v>
      </c>
      <c r="U82" s="380" t="e">
        <f aca="false">($E82+G82)*$J$5+$J$4</f>
        <v>#N/A</v>
      </c>
      <c r="V82" s="380" t="e">
        <f aca="false">($E82+H82)*$J$5+$J$4</f>
        <v>#N/A</v>
      </c>
      <c r="W82" s="380" t="e">
        <f aca="false">($E82+I82)*$J$5+$J$4</f>
        <v>#N/A</v>
      </c>
      <c r="X82" s="269" t="e">
        <f aca="false">VLOOKUP($D82,[5]CurveFetch!$D$8:$S$13000,16,0)*$B82</f>
        <v>#N/A</v>
      </c>
      <c r="Y82" s="241" t="e">
        <f aca="false">VLOOKUP($D82,Curves!$N$2:$T$2600,7)*$B82</f>
        <v>#N/A</v>
      </c>
      <c r="Z82" s="381" t="e">
        <f aca="false">IF($U82&lt;$X82,1,0)</f>
        <v>#N/A</v>
      </c>
      <c r="AA82" s="378" t="e">
        <f aca="false">IF($U82&lt;$Y82,1,0)</f>
        <v>#N/A</v>
      </c>
      <c r="AB82" s="378" t="e">
        <f aca="false">IF($V82&lt;$X82,1,0)</f>
        <v>#N/A</v>
      </c>
      <c r="AC82" s="378" t="e">
        <f aca="false">IF($V82&lt;$X82,1,0)</f>
        <v>#N/A</v>
      </c>
      <c r="AD82" s="378" t="e">
        <f aca="false">IF($W82&lt;$X82,1,0)</f>
        <v>#N/A</v>
      </c>
      <c r="AE82" s="379" t="e">
        <f aca="false">IF($W82&lt;$Y82,1,0)</f>
        <v>#N/A</v>
      </c>
      <c r="AF82" s="70" t="e">
        <f aca="false">$AF$7*$J$2*$J$5*$N82</f>
        <v>#N/A</v>
      </c>
      <c r="AG82" s="70" t="e">
        <f aca="false">$AF$7*$J$2*$J$5*$O82</f>
        <v>#N/A</v>
      </c>
      <c r="AH82" s="70" t="e">
        <f aca="false">$AH$7*$J$2*$J$5*$N82</f>
        <v>#N/A</v>
      </c>
      <c r="AI82" s="70" t="e">
        <f aca="false">$AH$7*$J$2*$J$5*$O82</f>
        <v>#N/A</v>
      </c>
      <c r="AJ82" s="70" t="e">
        <f aca="false">$AJ$7*$J$2*$J$5*$N82</f>
        <v>#N/A</v>
      </c>
      <c r="AK82" s="70" t="e">
        <f aca="false">$AJ$7*$J$2*$J$5*$O82</f>
        <v>#N/A</v>
      </c>
      <c r="AL82" s="70" t="e">
        <f aca="false">$AL$7*$J$2*$J$5*$N82</f>
        <v>#N/A</v>
      </c>
      <c r="AM82" s="70" t="e">
        <f aca="false">$AL$7*$J$3*$J$5*$O82</f>
        <v>#N/A</v>
      </c>
      <c r="AN82" s="70" t="e">
        <f aca="false">$AN$7*$J$2*$J$5*$N82</f>
        <v>#N/A</v>
      </c>
      <c r="AO82" s="70" t="e">
        <f aca="false">$AN$7*$J$3*$J$5*$O82</f>
        <v>#N/A</v>
      </c>
      <c r="AP82" s="70" t="e">
        <f aca="false">$AP$7*$J$2*$J$5*$N82</f>
        <v>#N/A</v>
      </c>
      <c r="AQ82" s="70" t="e">
        <f aca="false">$AN$7*$J$3*$J$5*$O82</f>
        <v>#N/A</v>
      </c>
      <c r="AR82" s="70" t="e">
        <f aca="false">$AR$7*$J$2*$J$5*$N82</f>
        <v>#N/A</v>
      </c>
      <c r="AS82" s="70" t="e">
        <f aca="false">$AR$7*$J$3*$J$5*$O82</f>
        <v>#N/A</v>
      </c>
      <c r="AT82" s="70" t="e">
        <f aca="false">$AT$7*$J$2*$J$5*$N82</f>
        <v>#N/A</v>
      </c>
      <c r="AU82" s="70" t="e">
        <f aca="false">$AT$7*$J$3*$J$5*$O82</f>
        <v>#N/A</v>
      </c>
      <c r="AV82" s="131" t="e">
        <f aca="false">SUM(AF82:AG82,AL82:AM82,AP82:AQ82)</f>
        <v>#N/A</v>
      </c>
      <c r="AW82" s="158" t="e">
        <f aca="false">SUM(AF82:AM82,AP82:AU82)</f>
        <v>#N/A</v>
      </c>
      <c r="AX82" s="131" t="e">
        <f aca="false">SUM(AF82:AU82)</f>
        <v>#N/A</v>
      </c>
      <c r="AY82" s="70" t="e">
        <f aca="false">$AY$7*$J$2*$J$5*$S82</f>
        <v>#N/A</v>
      </c>
      <c r="AZ82" s="70" t="e">
        <f aca="false">$AY$7*$J$3*$J$5*$T82</f>
        <v>#N/A</v>
      </c>
      <c r="BA82" s="70" t="e">
        <f aca="false">$BA$7*$J$2*$J$5*$S82</f>
        <v>#N/A</v>
      </c>
      <c r="BB82" s="70" t="e">
        <f aca="false">$BA$7*$J$3*$J$5*$T82</f>
        <v>#N/A</v>
      </c>
      <c r="BC82" s="70" t="e">
        <f aca="false">$BC$7*$J$2*$J$5*$S82</f>
        <v>#N/A</v>
      </c>
      <c r="BD82" s="70" t="e">
        <f aca="false">$BC$7*$J$3*$J$5*$T82</f>
        <v>#N/A</v>
      </c>
      <c r="BE82" s="70" t="e">
        <f aca="false">$BE$7*$J$2*$J$5*$S82</f>
        <v>#N/A</v>
      </c>
      <c r="BF82" s="70" t="e">
        <f aca="false">$BE$7*$J$3*$J$5*$T82</f>
        <v>#N/A</v>
      </c>
      <c r="BG82" s="70" t="e">
        <f aca="false">$BG$7*$J$2*$J$5*$S82</f>
        <v>#N/A</v>
      </c>
      <c r="BH82" s="70" t="e">
        <f aca="false">$BG$7*$J$3*$J$5*$T82</f>
        <v>#N/A</v>
      </c>
      <c r="BI82" s="70" t="e">
        <f aca="false">$BI$7*$J$2*$J$5*$S82</f>
        <v>#N/A</v>
      </c>
      <c r="BJ82" s="70" t="e">
        <f aca="false">$BI$7*$J$3*$J$5*$T82</f>
        <v>#N/A</v>
      </c>
      <c r="BK82" s="70" t="e">
        <f aca="false">$BK$7*$J$2*$J$5*$S82</f>
        <v>#N/A</v>
      </c>
      <c r="BL82" s="70" t="e">
        <f aca="false">$BK$7*$J$3*$J$5*$T82</f>
        <v>#N/A</v>
      </c>
      <c r="BM82" s="70" t="e">
        <f aca="false">$BM$7*$J$2*$J$5*$S82</f>
        <v>#N/A</v>
      </c>
      <c r="BN82" s="70" t="e">
        <f aca="false">$BM$7*$J$3*$J$5*$T82</f>
        <v>#N/A</v>
      </c>
      <c r="BO82" s="70" t="e">
        <f aca="false">$BO$7*$J$2*$J$5*$S82</f>
        <v>#N/A</v>
      </c>
      <c r="BP82" s="70" t="e">
        <f aca="false">$BO$7*$J$3*$J$5*$T82</f>
        <v>#N/A</v>
      </c>
      <c r="BQ82" s="70" t="e">
        <f aca="false">$BQ$7*$J$2*$J$5*$S82</f>
        <v>#N/A</v>
      </c>
      <c r="BR82" s="70" t="e">
        <f aca="false">$BQ$7*$J$3*$J$5*$T82</f>
        <v>#N/A</v>
      </c>
      <c r="BS82" s="70" t="e">
        <f aca="false">$BS$7*$J$2*$J$5*$S82</f>
        <v>#N/A</v>
      </c>
      <c r="BT82" s="70" t="e">
        <f aca="false">$BS$7*$J$3*$J$5*$T82</f>
        <v>#N/A</v>
      </c>
      <c r="BU82" s="70" t="e">
        <f aca="false">$BU$7*$J$2*$J$5*$S82</f>
        <v>#N/A</v>
      </c>
      <c r="BV82" s="70" t="e">
        <f aca="false">$BU$7*$J$3*$J$5*$T82</f>
        <v>#N/A</v>
      </c>
      <c r="BW82" s="382" t="e">
        <f aca="false">SUM(AY82:BF82,BI82:BL82)</f>
        <v>#N/A</v>
      </c>
      <c r="BX82" s="383" t="e">
        <f aca="false">SUM(AY82:BF82,BI82:BL82,BS82:BV82)</f>
        <v>#N/A</v>
      </c>
      <c r="BY82" s="25" t="e">
        <f aca="false">SUM(AY82:BV82)</f>
        <v>#N/A</v>
      </c>
      <c r="BZ82" s="70" t="e">
        <f aca="false">$BZ$7*$J$2*$J$5*$N82</f>
        <v>#N/A</v>
      </c>
      <c r="CA82" s="70" t="e">
        <f aca="false">$BZ$7*$J$3*$J$5*$O82</f>
        <v>#N/A</v>
      </c>
      <c r="CB82" s="70" t="e">
        <f aca="false">$CB$7*$J$2*$J$5*$N82</f>
        <v>#N/A</v>
      </c>
      <c r="CC82" s="70" t="e">
        <f aca="false">$CB$7*$J$3*$J$5*$O82</f>
        <v>#N/A</v>
      </c>
      <c r="CD82" s="70" t="e">
        <f aca="false">$CD$7*$J$2*$J$5*$N82</f>
        <v>#N/A</v>
      </c>
      <c r="CE82" s="70" t="e">
        <f aca="false">$CD$7*$J$3*$J$5*$O82</f>
        <v>#N/A</v>
      </c>
      <c r="CF82" s="131" t="e">
        <f aca="false">SUM(BZ82:CA82)</f>
        <v>#N/A</v>
      </c>
      <c r="CG82" s="383" t="e">
        <f aca="false">SUM(BZ82:CC82)</f>
        <v>#N/A</v>
      </c>
      <c r="CH82" s="131" t="e">
        <f aca="false">SUM(BZ82:CE82)</f>
        <v>#N/A</v>
      </c>
      <c r="CI82" s="70" t="e">
        <f aca="false">$CI$7*$J$2*$J$5*$AB82</f>
        <v>#N/A</v>
      </c>
      <c r="CJ82" s="70" t="e">
        <f aca="false">$CI$7*$J$3*$J$5*$AC82</f>
        <v>#N/A</v>
      </c>
      <c r="CK82" s="70" t="e">
        <f aca="false">$CK$7*$J$2*$J$5*$AB82</f>
        <v>#N/A</v>
      </c>
      <c r="CL82" s="70" t="e">
        <f aca="false">$CK$7*$J$3*$J$5*$AC82</f>
        <v>#N/A</v>
      </c>
      <c r="CM82" s="70" t="e">
        <f aca="false">$CM$7*$J$2*$J$5*$AB82</f>
        <v>#N/A</v>
      </c>
      <c r="CN82" s="70" t="e">
        <f aca="false">$CM$7*$J$3*$J$5*$AC82</f>
        <v>#N/A</v>
      </c>
      <c r="CO82" s="70" t="e">
        <f aca="false">$CO$7*$J$2*$J$5*$AB82</f>
        <v>#N/A</v>
      </c>
      <c r="CP82" s="70" t="e">
        <f aca="false">$CO$7*$J$3*$J$5*$AC82</f>
        <v>#N/A</v>
      </c>
      <c r="CQ82" s="70" t="e">
        <f aca="false">$CQ$7*$J$2*$J$5*$AB82</f>
        <v>#N/A</v>
      </c>
      <c r="CR82" s="70" t="e">
        <f aca="false">$CQ$7*$J$3*$J$5*$AC82</f>
        <v>#N/A</v>
      </c>
      <c r="CS82" s="70" t="e">
        <f aca="false">$CS$7*$J$2*$J$5*$AB82</f>
        <v>#N/A</v>
      </c>
      <c r="CT82" s="70" t="e">
        <f aca="false">$CS$7*$J$3*$J$5*$AC82</f>
        <v>#N/A</v>
      </c>
      <c r="CU82" s="70" t="e">
        <f aca="false">$CU$7*$J$2*$J$5*$AB82</f>
        <v>#N/A</v>
      </c>
      <c r="CV82" s="70" t="e">
        <f aca="false">$CU$7*$J$3*$J$5*$AC82</f>
        <v>#N/A</v>
      </c>
      <c r="CW82" s="70" t="e">
        <f aca="false">$CW$7*$J$2*$J$5*$AB82</f>
        <v>#N/A</v>
      </c>
      <c r="CX82" s="70" t="e">
        <f aca="false">$CW$7*$J$3*$J$5*$AC82</f>
        <v>#N/A</v>
      </c>
      <c r="CY82" s="70" t="e">
        <f aca="false">$CY$7*$J$2*$J$5*$AB82</f>
        <v>#N/A</v>
      </c>
      <c r="CZ82" s="70" t="e">
        <f aca="false">$CY$7*$J$3*$J$5*$AC82</f>
        <v>#N/A</v>
      </c>
      <c r="DA82" s="70" t="e">
        <f aca="false">$DA$7*$J$2*$J$5*$AB82</f>
        <v>#N/A</v>
      </c>
      <c r="DB82" s="70" t="e">
        <f aca="false">$DA$7*$J$3*$J$5*$AC82</f>
        <v>#N/A</v>
      </c>
      <c r="DC82" s="70"/>
      <c r="DD82" s="70"/>
      <c r="DE82" s="70" t="e">
        <f aca="false">$DF$7*$J$2*$J$5*$AB82</f>
        <v>#N/A</v>
      </c>
      <c r="DF82" s="70" t="e">
        <f aca="false">$DF$7*$J$3*$J$5*$AC82</f>
        <v>#N/A</v>
      </c>
      <c r="DG82" s="70" t="e">
        <f aca="false">$DG$7*$J$2*$J$5*$AB82</f>
        <v>#N/A</v>
      </c>
      <c r="DH82" s="70" t="e">
        <f aca="false">$DG$7*$J$3*$J$5*$AC82</f>
        <v>#N/A</v>
      </c>
      <c r="DI82" s="70" t="e">
        <f aca="false">$DI$7*$J$2*$J$5*$AB82</f>
        <v>#N/A</v>
      </c>
      <c r="DJ82" s="70" t="e">
        <f aca="false">$DI$7*$J$3*$J$5*$AC82</f>
        <v>#N/A</v>
      </c>
      <c r="DK82" s="70" t="e">
        <f aca="false">$DK$7*$J$2*$J$5*$AB82</f>
        <v>#N/A</v>
      </c>
      <c r="DL82" s="70" t="e">
        <f aca="false">$DK$7*$J$3*$J$5*$AC82</f>
        <v>#N/A</v>
      </c>
      <c r="DM82" s="70" t="e">
        <f aca="false">$DM$7*$J$2*$J$5*$AB82</f>
        <v>#N/A</v>
      </c>
      <c r="DN82" s="70" t="e">
        <f aca="false">$DM$7*$J$3*$J$5*$AC82</f>
        <v>#N/A</v>
      </c>
      <c r="DO82" s="70" t="e">
        <f aca="false">$DO$7*$J$2*$J$5*$AB82</f>
        <v>#N/A</v>
      </c>
      <c r="DP82" s="70" t="e">
        <f aca="false">$DO$7*$J$3*$J$5*$AC82</f>
        <v>#N/A</v>
      </c>
      <c r="DQ82" s="70" t="e">
        <f aca="false">$DQ$7*$J$2*$J$5*$AB82</f>
        <v>#N/A</v>
      </c>
      <c r="DR82" s="70" t="e">
        <f aca="false">$DQ$7*$J$3*$J$5*$AC82</f>
        <v>#N/A</v>
      </c>
      <c r="DS82" s="131" t="e">
        <f aca="false">SUM(CI82:CR82,CW82:CX82,DG82:DH82)</f>
        <v>#N/A</v>
      </c>
      <c r="DT82" s="25" t="e">
        <f aca="false">SUM(CI82:CZ82,DC82:DL82)</f>
        <v>#N/A</v>
      </c>
      <c r="DU82" s="131" t="e">
        <f aca="false">SUM(CI82:DR82)</f>
        <v>#N/A</v>
      </c>
      <c r="DZ82" s="70" t="e">
        <f aca="false">$DZ$7*$J$2*$J$5*$AB82</f>
        <v>#N/A</v>
      </c>
      <c r="EA82" s="70" t="e">
        <f aca="false">$DZ$7*$J$3*$J$5*$AC82</f>
        <v>#N/A</v>
      </c>
      <c r="EB82" s="70" t="e">
        <f aca="false">$EB$7*$J$2*$J$5*$AB82</f>
        <v>#N/A</v>
      </c>
      <c r="EC82" s="70" t="e">
        <f aca="false">$EB$7*$J$3*$J$5*$AC82</f>
        <v>#N/A</v>
      </c>
      <c r="ED82" s="70" t="e">
        <f aca="false">$ED$7*$J$2*$J$5*$AB82</f>
        <v>#N/A</v>
      </c>
      <c r="EE82" s="70" t="e">
        <f aca="false">$ED$7*$J$3*$J$5*$AC82</f>
        <v>#N/A</v>
      </c>
      <c r="EF82" s="70" t="e">
        <f aca="false">$EF$7*$J$2*$J$5*$AB82</f>
        <v>#N/A</v>
      </c>
      <c r="EG82" s="70" t="e">
        <f aca="false">$EF$7*$J$3*$J$5*$AC82</f>
        <v>#N/A</v>
      </c>
      <c r="EH82" s="70" t="e">
        <f aca="false">$EH$7*$J$2*$J$5*$AB82</f>
        <v>#N/A</v>
      </c>
      <c r="EI82" s="70" t="e">
        <f aca="false">$EH$7*$J$3*$J$5*$AC82</f>
        <v>#N/A</v>
      </c>
      <c r="EJ82" s="70" t="e">
        <f aca="false">$EJ$7*$J$2*$J$5*$AB82</f>
        <v>#N/A</v>
      </c>
      <c r="EK82" s="70" t="e">
        <f aca="false">$EJ$7*$J$3*$J$5*$AC82</f>
        <v>#N/A</v>
      </c>
      <c r="EL82" s="70" t="e">
        <f aca="false">$EL$7*$J$2*$J$5*$AB82</f>
        <v>#N/A</v>
      </c>
      <c r="EM82" s="70" t="e">
        <f aca="false">$EL$7*$J$3*$J$5*$AC82</f>
        <v>#N/A</v>
      </c>
      <c r="EN82" s="131" t="e">
        <f aca="false">SUM(EB82:EC82)</f>
        <v>#N/A</v>
      </c>
      <c r="EO82" s="25" t="e">
        <f aca="false">SUM(EB82:EE82,EJ82:EM82)</f>
        <v>#N/A</v>
      </c>
      <c r="EP82" s="25" t="e">
        <f aca="false">SUM(DZ82:EM82)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3" t="e">
        <f aca="false">(1+($A83/2))^(-2*($D83-$A$1)/365.25)</f>
        <v>#N/A</v>
      </c>
      <c r="C83" s="83" t="n">
        <f aca="false">D84-D83</f>
        <v>30</v>
      </c>
      <c r="D83" s="374" t="n">
        <v>39173</v>
      </c>
      <c r="E83" s="375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76" t="e">
        <f aca="false">VLOOKUP($D83,Curves!$A$2:$H$1700,8)*$B83</f>
        <v>#N/A</v>
      </c>
      <c r="K83" s="51" t="e">
        <f aca="false">($E83+$I83)*$J$5+$J$4</f>
        <v>#N/A</v>
      </c>
      <c r="L83" s="377" t="e">
        <f aca="false">VLOOKUP($D83,Curves!$N$2:$T$2600,2)*$B83</f>
        <v>#N/A</v>
      </c>
      <c r="M83" s="241" t="e">
        <f aca="false">VLOOKUP($D83,Curves!$N$2:$T$2600,3)*$B83</f>
        <v>#N/A</v>
      </c>
      <c r="N83" s="378" t="e">
        <f aca="false">IF($K83&lt;$L83,1,0)</f>
        <v>#N/A</v>
      </c>
      <c r="O83" s="379" t="e">
        <f aca="false">IF($K83&lt;$M83,1,0)</f>
        <v>#N/A</v>
      </c>
      <c r="P83" s="375" t="e">
        <f aca="false">($E83+J83)*$J$5+$J$4</f>
        <v>#N/A</v>
      </c>
      <c r="Q83" s="377" t="e">
        <f aca="false">VLOOKUP($D83,Curves!$N$2:$T$2600,4)*$B83</f>
        <v>#N/A</v>
      </c>
      <c r="R83" s="241" t="e">
        <f aca="false">VLOOKUP($D83,Curves!$N$2:$T$2600,5)*$B83</f>
        <v>#N/A</v>
      </c>
      <c r="S83" s="378" t="e">
        <f aca="false">IF($P83&lt;$Q83,1,0)</f>
        <v>#N/A</v>
      </c>
      <c r="T83" s="379" t="e">
        <f aca="false">IF($P83&lt;$R83,1,0)</f>
        <v>#N/A</v>
      </c>
      <c r="U83" s="380" t="e">
        <f aca="false">($E83+G83)*$J$5+$J$4</f>
        <v>#N/A</v>
      </c>
      <c r="V83" s="380" t="e">
        <f aca="false">($E83+H83)*$J$5+$J$4</f>
        <v>#N/A</v>
      </c>
      <c r="W83" s="380" t="e">
        <f aca="false">($E83+I83)*$J$5+$J$4</f>
        <v>#N/A</v>
      </c>
      <c r="X83" s="269" t="e">
        <f aca="false">VLOOKUP($D83,[5]CurveFetch!$D$8:$S$13000,16,0)*$B83</f>
        <v>#N/A</v>
      </c>
      <c r="Y83" s="241" t="e">
        <f aca="false">VLOOKUP($D83,Curves!$N$2:$T$2600,7)*$B83</f>
        <v>#N/A</v>
      </c>
      <c r="Z83" s="381" t="e">
        <f aca="false">IF($U83&lt;$X83,1,0)</f>
        <v>#N/A</v>
      </c>
      <c r="AA83" s="378" t="e">
        <f aca="false">IF($U83&lt;$Y83,1,0)</f>
        <v>#N/A</v>
      </c>
      <c r="AB83" s="378" t="e">
        <f aca="false">IF($V83&lt;$X83,1,0)</f>
        <v>#N/A</v>
      </c>
      <c r="AC83" s="378" t="e">
        <f aca="false">IF($V83&lt;$X83,1,0)</f>
        <v>#N/A</v>
      </c>
      <c r="AD83" s="378" t="e">
        <f aca="false">IF($W83&lt;$X83,1,0)</f>
        <v>#N/A</v>
      </c>
      <c r="AE83" s="379" t="e">
        <f aca="false">IF($W83&lt;$Y83,1,0)</f>
        <v>#N/A</v>
      </c>
      <c r="AF83" s="70" t="e">
        <f aca="false">$AF$7*$J$2*$J$5*$N83</f>
        <v>#N/A</v>
      </c>
      <c r="AG83" s="70" t="e">
        <f aca="false">$AF$7*$J$2*$J$5*$O83</f>
        <v>#N/A</v>
      </c>
      <c r="AH83" s="70" t="e">
        <f aca="false">$AH$7*$J$2*$J$5*$N83</f>
        <v>#N/A</v>
      </c>
      <c r="AI83" s="70" t="e">
        <f aca="false">$AH$7*$J$2*$J$5*$O83</f>
        <v>#N/A</v>
      </c>
      <c r="AJ83" s="70" t="e">
        <f aca="false">$AJ$7*$J$2*$J$5*$N83</f>
        <v>#N/A</v>
      </c>
      <c r="AK83" s="70" t="e">
        <f aca="false">$AJ$7*$J$2*$J$5*$O83</f>
        <v>#N/A</v>
      </c>
      <c r="AL83" s="70" t="e">
        <f aca="false">$AL$7*$J$2*$J$5*$N83</f>
        <v>#N/A</v>
      </c>
      <c r="AM83" s="70" t="e">
        <f aca="false">$AL$7*$J$3*$J$5*$O83</f>
        <v>#N/A</v>
      </c>
      <c r="AN83" s="70" t="e">
        <f aca="false">$AN$7*$J$2*$J$5*$N83</f>
        <v>#N/A</v>
      </c>
      <c r="AO83" s="70" t="e">
        <f aca="false">$AN$7*$J$3*$J$5*$O83</f>
        <v>#N/A</v>
      </c>
      <c r="AP83" s="70" t="e">
        <f aca="false">$AP$7*$J$2*$J$5*$N83</f>
        <v>#N/A</v>
      </c>
      <c r="AQ83" s="70" t="e">
        <f aca="false">$AN$7*$J$3*$J$5*$O83</f>
        <v>#N/A</v>
      </c>
      <c r="AR83" s="70" t="e">
        <f aca="false">$AR$7*$J$2*$J$5*$N83</f>
        <v>#N/A</v>
      </c>
      <c r="AS83" s="70" t="e">
        <f aca="false">$AR$7*$J$3*$J$5*$O83</f>
        <v>#N/A</v>
      </c>
      <c r="AT83" s="70" t="e">
        <f aca="false">$AT$7*$J$2*$J$5*$N83</f>
        <v>#N/A</v>
      </c>
      <c r="AU83" s="70" t="e">
        <f aca="false">$AT$7*$J$3*$J$5*$O83</f>
        <v>#N/A</v>
      </c>
      <c r="AV83" s="131" t="e">
        <f aca="false">SUM(AF83:AG83,AL83:AM83,AP83:AQ83)</f>
        <v>#N/A</v>
      </c>
      <c r="AW83" s="158" t="e">
        <f aca="false">SUM(AF83:AM83,AP83:AU83)</f>
        <v>#N/A</v>
      </c>
      <c r="AX83" s="131" t="e">
        <f aca="false">SUM(AF83:AU83)</f>
        <v>#N/A</v>
      </c>
      <c r="AY83" s="70" t="e">
        <f aca="false">$AY$7*$J$2*$J$5*$S83</f>
        <v>#N/A</v>
      </c>
      <c r="AZ83" s="70" t="e">
        <f aca="false">$AY$7*$J$3*$J$5*$T83</f>
        <v>#N/A</v>
      </c>
      <c r="BA83" s="70" t="e">
        <f aca="false">$BA$7*$J$2*$J$5*$S83</f>
        <v>#N/A</v>
      </c>
      <c r="BB83" s="70" t="e">
        <f aca="false">$BA$7*$J$3*$J$5*$T83</f>
        <v>#N/A</v>
      </c>
      <c r="BC83" s="70" t="e">
        <f aca="false">$BC$7*$J$2*$J$5*$S83</f>
        <v>#N/A</v>
      </c>
      <c r="BD83" s="70" t="e">
        <f aca="false">$BC$7*$J$3*$J$5*$T83</f>
        <v>#N/A</v>
      </c>
      <c r="BE83" s="70" t="e">
        <f aca="false">$BE$7*$J$2*$J$5*$S83</f>
        <v>#N/A</v>
      </c>
      <c r="BF83" s="70" t="e">
        <f aca="false">$BE$7*$J$3*$J$5*$T83</f>
        <v>#N/A</v>
      </c>
      <c r="BG83" s="70" t="e">
        <f aca="false">$BG$7*$J$2*$J$5*$S83</f>
        <v>#N/A</v>
      </c>
      <c r="BH83" s="70" t="e">
        <f aca="false">$BG$7*$J$3*$J$5*$T83</f>
        <v>#N/A</v>
      </c>
      <c r="BI83" s="70" t="e">
        <f aca="false">$BI$7*$J$2*$J$5*$S83</f>
        <v>#N/A</v>
      </c>
      <c r="BJ83" s="70" t="e">
        <f aca="false">$BI$7*$J$3*$J$5*$T83</f>
        <v>#N/A</v>
      </c>
      <c r="BK83" s="70" t="e">
        <f aca="false">$BK$7*$J$2*$J$5*$S83</f>
        <v>#N/A</v>
      </c>
      <c r="BL83" s="70" t="e">
        <f aca="false">$BK$7*$J$3*$J$5*$T83</f>
        <v>#N/A</v>
      </c>
      <c r="BM83" s="70" t="e">
        <f aca="false">$BM$7*$J$2*$J$5*$S83</f>
        <v>#N/A</v>
      </c>
      <c r="BN83" s="70" t="e">
        <f aca="false">$BM$7*$J$3*$J$5*$T83</f>
        <v>#N/A</v>
      </c>
      <c r="BO83" s="70" t="e">
        <f aca="false">$BO$7*$J$2*$J$5*$S83</f>
        <v>#N/A</v>
      </c>
      <c r="BP83" s="70" t="e">
        <f aca="false">$BO$7*$J$3*$J$5*$T83</f>
        <v>#N/A</v>
      </c>
      <c r="BQ83" s="70" t="e">
        <f aca="false">$BQ$7*$J$2*$J$5*$S83</f>
        <v>#N/A</v>
      </c>
      <c r="BR83" s="70" t="e">
        <f aca="false">$BQ$7*$J$3*$J$5*$T83</f>
        <v>#N/A</v>
      </c>
      <c r="BS83" s="70" t="e">
        <f aca="false">$BS$7*$J$2*$J$5*$S83</f>
        <v>#N/A</v>
      </c>
      <c r="BT83" s="70" t="e">
        <f aca="false">$BS$7*$J$3*$J$5*$T83</f>
        <v>#N/A</v>
      </c>
      <c r="BU83" s="70" t="e">
        <f aca="false">$BU$7*$J$2*$J$5*$S83</f>
        <v>#N/A</v>
      </c>
      <c r="BV83" s="70" t="e">
        <f aca="false">$BU$7*$J$3*$J$5*$T83</f>
        <v>#N/A</v>
      </c>
      <c r="BW83" s="382" t="e">
        <f aca="false">SUM(AY83:BF83,BI83:BL83)</f>
        <v>#N/A</v>
      </c>
      <c r="BX83" s="383" t="e">
        <f aca="false">SUM(AY83:BF83,BI83:BL83,BS83:BV83)</f>
        <v>#N/A</v>
      </c>
      <c r="BY83" s="25" t="e">
        <f aca="false">SUM(AY83:BV83)</f>
        <v>#N/A</v>
      </c>
      <c r="BZ83" s="70" t="e">
        <f aca="false">$BZ$7*$J$2*$J$5*$N83</f>
        <v>#N/A</v>
      </c>
      <c r="CA83" s="70" t="e">
        <f aca="false">$BZ$7*$J$3*$J$5*$O83</f>
        <v>#N/A</v>
      </c>
      <c r="CB83" s="70" t="e">
        <f aca="false">$CB$7*$J$2*$J$5*$N83</f>
        <v>#N/A</v>
      </c>
      <c r="CC83" s="70" t="e">
        <f aca="false">$CB$7*$J$3*$J$5*$O83</f>
        <v>#N/A</v>
      </c>
      <c r="CD83" s="70" t="e">
        <f aca="false">$CD$7*$J$2*$J$5*$N83</f>
        <v>#N/A</v>
      </c>
      <c r="CE83" s="70" t="e">
        <f aca="false">$CD$7*$J$3*$J$5*$O83</f>
        <v>#N/A</v>
      </c>
      <c r="CF83" s="131" t="e">
        <f aca="false">SUM(BZ83:CA83)</f>
        <v>#N/A</v>
      </c>
      <c r="CG83" s="383" t="e">
        <f aca="false">SUM(BZ83:CC83)</f>
        <v>#N/A</v>
      </c>
      <c r="CH83" s="131" t="e">
        <f aca="false">SUM(BZ83:CE83)</f>
        <v>#N/A</v>
      </c>
      <c r="CI83" s="70" t="e">
        <f aca="false">$CI$7*$J$2*$J$5*$AB83</f>
        <v>#N/A</v>
      </c>
      <c r="CJ83" s="70" t="e">
        <f aca="false">$CI$7*$J$3*$J$5*$AC83</f>
        <v>#N/A</v>
      </c>
      <c r="CK83" s="70" t="e">
        <f aca="false">$CK$7*$J$2*$J$5*$AB83</f>
        <v>#N/A</v>
      </c>
      <c r="CL83" s="70" t="e">
        <f aca="false">$CK$7*$J$3*$J$5*$AC83</f>
        <v>#N/A</v>
      </c>
      <c r="CM83" s="70" t="e">
        <f aca="false">$CM$7*$J$2*$J$5*$AB83</f>
        <v>#N/A</v>
      </c>
      <c r="CN83" s="70" t="e">
        <f aca="false">$CM$7*$J$3*$J$5*$AC83</f>
        <v>#N/A</v>
      </c>
      <c r="CO83" s="70" t="e">
        <f aca="false">$CO$7*$J$2*$J$5*$AB83</f>
        <v>#N/A</v>
      </c>
      <c r="CP83" s="70" t="e">
        <f aca="false">$CO$7*$J$3*$J$5*$AC83</f>
        <v>#N/A</v>
      </c>
      <c r="CQ83" s="70" t="e">
        <f aca="false">$CQ$7*$J$2*$J$5*$AB83</f>
        <v>#N/A</v>
      </c>
      <c r="CR83" s="70" t="e">
        <f aca="false">$CQ$7*$J$3*$J$5*$AC83</f>
        <v>#N/A</v>
      </c>
      <c r="CS83" s="70" t="e">
        <f aca="false">$CS$7*$J$2*$J$5*$AB83</f>
        <v>#N/A</v>
      </c>
      <c r="CT83" s="70" t="e">
        <f aca="false">$CS$7*$J$3*$J$5*$AC83</f>
        <v>#N/A</v>
      </c>
      <c r="CU83" s="70" t="e">
        <f aca="false">$CU$7*$J$2*$J$5*$AB83</f>
        <v>#N/A</v>
      </c>
      <c r="CV83" s="70" t="e">
        <f aca="false">$CU$7*$J$3*$J$5*$AC83</f>
        <v>#N/A</v>
      </c>
      <c r="CW83" s="70" t="e">
        <f aca="false">$CW$7*$J$2*$J$5*$AB83</f>
        <v>#N/A</v>
      </c>
      <c r="CX83" s="70" t="e">
        <f aca="false">$CW$7*$J$3*$J$5*$AC83</f>
        <v>#N/A</v>
      </c>
      <c r="CY83" s="70" t="e">
        <f aca="false">$CY$7*$J$2*$J$5*$AB83</f>
        <v>#N/A</v>
      </c>
      <c r="CZ83" s="70" t="e">
        <f aca="false">$CY$7*$J$3*$J$5*$AC83</f>
        <v>#N/A</v>
      </c>
      <c r="DA83" s="70" t="e">
        <f aca="false">$DA$7*$J$2*$J$5*$AB83</f>
        <v>#N/A</v>
      </c>
      <c r="DB83" s="70" t="e">
        <f aca="false">$DA$7*$J$3*$J$5*$AC83</f>
        <v>#N/A</v>
      </c>
      <c r="DC83" s="70"/>
      <c r="DD83" s="70"/>
      <c r="DE83" s="70" t="e">
        <f aca="false">$DF$7*$J$2*$J$5*$AB83</f>
        <v>#N/A</v>
      </c>
      <c r="DF83" s="70" t="e">
        <f aca="false">$DF$7*$J$3*$J$5*$AC83</f>
        <v>#N/A</v>
      </c>
      <c r="DG83" s="70" t="e">
        <f aca="false">$DG$7*$J$2*$J$5*$AB83</f>
        <v>#N/A</v>
      </c>
      <c r="DH83" s="70" t="e">
        <f aca="false">$DG$7*$J$3*$J$5*$AC83</f>
        <v>#N/A</v>
      </c>
      <c r="DI83" s="70" t="e">
        <f aca="false">$DI$7*$J$2*$J$5*$AB83</f>
        <v>#N/A</v>
      </c>
      <c r="DJ83" s="70" t="e">
        <f aca="false">$DI$7*$J$3*$J$5*$AC83</f>
        <v>#N/A</v>
      </c>
      <c r="DK83" s="70" t="e">
        <f aca="false">$DK$7*$J$2*$J$5*$AB83</f>
        <v>#N/A</v>
      </c>
      <c r="DL83" s="70" t="e">
        <f aca="false">$DK$7*$J$3*$J$5*$AC83</f>
        <v>#N/A</v>
      </c>
      <c r="DM83" s="70" t="e">
        <f aca="false">$DM$7*$J$2*$J$5*$AB83</f>
        <v>#N/A</v>
      </c>
      <c r="DN83" s="70" t="e">
        <f aca="false">$DM$7*$J$3*$J$5*$AC83</f>
        <v>#N/A</v>
      </c>
      <c r="DO83" s="70" t="e">
        <f aca="false">$DO$7*$J$2*$J$5*$AB83</f>
        <v>#N/A</v>
      </c>
      <c r="DP83" s="70" t="e">
        <f aca="false">$DO$7*$J$3*$J$5*$AC83</f>
        <v>#N/A</v>
      </c>
      <c r="DQ83" s="70" t="e">
        <f aca="false">$DQ$7*$J$2*$J$5*$AB83</f>
        <v>#N/A</v>
      </c>
      <c r="DR83" s="70" t="e">
        <f aca="false">$DQ$7*$J$3*$J$5*$AC83</f>
        <v>#N/A</v>
      </c>
      <c r="DS83" s="131" t="e">
        <f aca="false">SUM(CI83:CR83,CW83:CX83,DG83:DH83)</f>
        <v>#N/A</v>
      </c>
      <c r="DT83" s="25" t="e">
        <f aca="false">SUM(CI83:CZ83,DC83:DL83)</f>
        <v>#N/A</v>
      </c>
      <c r="DU83" s="131" t="e">
        <f aca="false">SUM(CI83:DR83)</f>
        <v>#N/A</v>
      </c>
      <c r="DZ83" s="70" t="e">
        <f aca="false">$DZ$7*$J$2*$J$5*$AB83</f>
        <v>#N/A</v>
      </c>
      <c r="EA83" s="70" t="e">
        <f aca="false">$DZ$7*$J$3*$J$5*$AC83</f>
        <v>#N/A</v>
      </c>
      <c r="EB83" s="70" t="e">
        <f aca="false">$EB$7*$J$2*$J$5*$AB83</f>
        <v>#N/A</v>
      </c>
      <c r="EC83" s="70" t="e">
        <f aca="false">$EB$7*$J$3*$J$5*$AC83</f>
        <v>#N/A</v>
      </c>
      <c r="ED83" s="70" t="e">
        <f aca="false">$ED$7*$J$2*$J$5*$AB83</f>
        <v>#N/A</v>
      </c>
      <c r="EE83" s="70" t="e">
        <f aca="false">$ED$7*$J$3*$J$5*$AC83</f>
        <v>#N/A</v>
      </c>
      <c r="EF83" s="70" t="e">
        <f aca="false">$EF$7*$J$2*$J$5*$AB83</f>
        <v>#N/A</v>
      </c>
      <c r="EG83" s="70" t="e">
        <f aca="false">$EF$7*$J$3*$J$5*$AC83</f>
        <v>#N/A</v>
      </c>
      <c r="EH83" s="70" t="e">
        <f aca="false">$EH$7*$J$2*$J$5*$AB83</f>
        <v>#N/A</v>
      </c>
      <c r="EI83" s="70" t="e">
        <f aca="false">$EH$7*$J$3*$J$5*$AC83</f>
        <v>#N/A</v>
      </c>
      <c r="EJ83" s="70" t="e">
        <f aca="false">$EJ$7*$J$2*$J$5*$AB83</f>
        <v>#N/A</v>
      </c>
      <c r="EK83" s="70" t="e">
        <f aca="false">$EJ$7*$J$3*$J$5*$AC83</f>
        <v>#N/A</v>
      </c>
      <c r="EL83" s="70" t="e">
        <f aca="false">$EL$7*$J$2*$J$5*$AB83</f>
        <v>#N/A</v>
      </c>
      <c r="EM83" s="70" t="e">
        <f aca="false">$EL$7*$J$3*$J$5*$AC83</f>
        <v>#N/A</v>
      </c>
      <c r="EN83" s="131" t="e">
        <f aca="false">SUM(EB83:EC83)</f>
        <v>#N/A</v>
      </c>
      <c r="EO83" s="25" t="e">
        <f aca="false">SUM(EB83:EE83,EJ83:EM83)</f>
        <v>#N/A</v>
      </c>
      <c r="EP83" s="25" t="e">
        <f aca="false">SUM(DZ83:EM83)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3" t="e">
        <f aca="false">(1+($A84/2))^(-2*($D84-$A$1)/365.25)</f>
        <v>#N/A</v>
      </c>
      <c r="C84" s="83" t="n">
        <f aca="false">D85-D84</f>
        <v>31</v>
      </c>
      <c r="D84" s="374" t="n">
        <v>39203</v>
      </c>
      <c r="E84" s="375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76" t="e">
        <f aca="false">VLOOKUP($D84,Curves!$A$2:$H$1700,8)*$B84</f>
        <v>#N/A</v>
      </c>
      <c r="K84" s="51" t="e">
        <f aca="false">($E84+$I84)*$J$5+$J$4</f>
        <v>#N/A</v>
      </c>
      <c r="L84" s="377" t="e">
        <f aca="false">VLOOKUP($D84,Curves!$N$2:$T$2600,2)*$B84</f>
        <v>#N/A</v>
      </c>
      <c r="M84" s="241" t="e">
        <f aca="false">VLOOKUP($D84,Curves!$N$2:$T$2600,3)*$B84</f>
        <v>#N/A</v>
      </c>
      <c r="N84" s="378" t="e">
        <f aca="false">IF($K84&lt;$L84,1,0)</f>
        <v>#N/A</v>
      </c>
      <c r="O84" s="379" t="e">
        <f aca="false">IF($K84&lt;$M84,1,0)</f>
        <v>#N/A</v>
      </c>
      <c r="P84" s="375" t="e">
        <f aca="false">($E84+J84)*$J$5+$J$4</f>
        <v>#N/A</v>
      </c>
      <c r="Q84" s="377" t="e">
        <f aca="false">VLOOKUP($D84,Curves!$N$2:$T$2600,4)*$B84</f>
        <v>#N/A</v>
      </c>
      <c r="R84" s="241" t="e">
        <f aca="false">VLOOKUP($D84,Curves!$N$2:$T$2600,5)*$B84</f>
        <v>#N/A</v>
      </c>
      <c r="S84" s="378" t="e">
        <f aca="false">IF($P84&lt;$Q84,1,0)</f>
        <v>#N/A</v>
      </c>
      <c r="T84" s="379" t="e">
        <f aca="false">IF($P84&lt;$R84,1,0)</f>
        <v>#N/A</v>
      </c>
      <c r="U84" s="380" t="e">
        <f aca="false">($E84+G84)*$J$5+$J$4</f>
        <v>#N/A</v>
      </c>
      <c r="V84" s="380" t="e">
        <f aca="false">($E84+H84)*$J$5+$J$4</f>
        <v>#N/A</v>
      </c>
      <c r="W84" s="380" t="e">
        <f aca="false">($E84+I84)*$J$5+$J$4</f>
        <v>#N/A</v>
      </c>
      <c r="X84" s="269" t="e">
        <f aca="false">VLOOKUP($D84,[5]CurveFetch!$D$8:$S$13000,16,0)*$B84</f>
        <v>#N/A</v>
      </c>
      <c r="Y84" s="241" t="e">
        <f aca="false">VLOOKUP($D84,Curves!$N$2:$T$2600,7)*$B84</f>
        <v>#N/A</v>
      </c>
      <c r="Z84" s="381" t="e">
        <f aca="false">IF($U84&lt;$X84,1,0)</f>
        <v>#N/A</v>
      </c>
      <c r="AA84" s="378" t="e">
        <f aca="false">IF($U84&lt;$Y84,1,0)</f>
        <v>#N/A</v>
      </c>
      <c r="AB84" s="378" t="e">
        <f aca="false">IF($V84&lt;$X84,1,0)</f>
        <v>#N/A</v>
      </c>
      <c r="AC84" s="378" t="e">
        <f aca="false">IF($V84&lt;$X84,1,0)</f>
        <v>#N/A</v>
      </c>
      <c r="AD84" s="378" t="e">
        <f aca="false">IF($W84&lt;$X84,1,0)</f>
        <v>#N/A</v>
      </c>
      <c r="AE84" s="379" t="e">
        <f aca="false">IF($W84&lt;$Y84,1,0)</f>
        <v>#N/A</v>
      </c>
      <c r="AF84" s="70" t="e">
        <f aca="false">$AF$7*$J$2*$J$5*$N84</f>
        <v>#N/A</v>
      </c>
      <c r="AG84" s="70" t="e">
        <f aca="false">$AF$7*$J$2*$J$5*$O84</f>
        <v>#N/A</v>
      </c>
      <c r="AH84" s="70" t="e">
        <f aca="false">$AH$7*$J$2*$J$5*$N84</f>
        <v>#N/A</v>
      </c>
      <c r="AI84" s="70" t="e">
        <f aca="false">$AH$7*$J$2*$J$5*$O84</f>
        <v>#N/A</v>
      </c>
      <c r="AJ84" s="70" t="e">
        <f aca="false">$AJ$7*$J$2*$J$5*$N84</f>
        <v>#N/A</v>
      </c>
      <c r="AK84" s="70" t="e">
        <f aca="false">$AJ$7*$J$2*$J$5*$O84</f>
        <v>#N/A</v>
      </c>
      <c r="AL84" s="70" t="e">
        <f aca="false">$AL$7*$J$2*$J$5*$N84</f>
        <v>#N/A</v>
      </c>
      <c r="AM84" s="70" t="e">
        <f aca="false">$AL$7*$J$3*$J$5*$O84</f>
        <v>#N/A</v>
      </c>
      <c r="AN84" s="70" t="e">
        <f aca="false">$AN$7*$J$2*$J$5*$N84</f>
        <v>#N/A</v>
      </c>
      <c r="AO84" s="70" t="e">
        <f aca="false">$AN$7*$J$3*$J$5*$O84</f>
        <v>#N/A</v>
      </c>
      <c r="AP84" s="70" t="e">
        <f aca="false">$AP$7*$J$2*$J$5*$N84</f>
        <v>#N/A</v>
      </c>
      <c r="AQ84" s="70" t="e">
        <f aca="false">$AN$7*$J$3*$J$5*$O84</f>
        <v>#N/A</v>
      </c>
      <c r="AR84" s="70" t="e">
        <f aca="false">$AR$7*$J$2*$J$5*$N84</f>
        <v>#N/A</v>
      </c>
      <c r="AS84" s="70" t="e">
        <f aca="false">$AR$7*$J$3*$J$5*$O84</f>
        <v>#N/A</v>
      </c>
      <c r="AT84" s="70" t="e">
        <f aca="false">$AT$7*$J$2*$J$5*$N84</f>
        <v>#N/A</v>
      </c>
      <c r="AU84" s="70" t="e">
        <f aca="false">$AT$7*$J$3*$J$5*$O84</f>
        <v>#N/A</v>
      </c>
      <c r="AV84" s="131" t="e">
        <f aca="false">SUM(AF84:AG84,AL84:AM84,AP84:AQ84)</f>
        <v>#N/A</v>
      </c>
      <c r="AW84" s="158" t="e">
        <f aca="false">SUM(AF84:AM84,AP84:AU84)</f>
        <v>#N/A</v>
      </c>
      <c r="AX84" s="131" t="e">
        <f aca="false">SUM(AF84:AU84)</f>
        <v>#N/A</v>
      </c>
      <c r="AY84" s="70" t="e">
        <f aca="false">$AY$7*$J$2*$J$5*$S84</f>
        <v>#N/A</v>
      </c>
      <c r="AZ84" s="70" t="e">
        <f aca="false">$AY$7*$J$3*$J$5*$T84</f>
        <v>#N/A</v>
      </c>
      <c r="BA84" s="70" t="e">
        <f aca="false">$BA$7*$J$2*$J$5*$S84</f>
        <v>#N/A</v>
      </c>
      <c r="BB84" s="70" t="e">
        <f aca="false">$BA$7*$J$3*$J$5*$T84</f>
        <v>#N/A</v>
      </c>
      <c r="BC84" s="70" t="e">
        <f aca="false">$BC$7*$J$2*$J$5*$S84</f>
        <v>#N/A</v>
      </c>
      <c r="BD84" s="70" t="e">
        <f aca="false">$BC$7*$J$3*$J$5*$T84</f>
        <v>#N/A</v>
      </c>
      <c r="BE84" s="70" t="e">
        <f aca="false">$BE$7*$J$2*$J$5*$S84</f>
        <v>#N/A</v>
      </c>
      <c r="BF84" s="70" t="e">
        <f aca="false">$BE$7*$J$3*$J$5*$T84</f>
        <v>#N/A</v>
      </c>
      <c r="BG84" s="70" t="e">
        <f aca="false">$BG$7*$J$2*$J$5*$S84</f>
        <v>#N/A</v>
      </c>
      <c r="BH84" s="70" t="e">
        <f aca="false">$BG$7*$J$3*$J$5*$T84</f>
        <v>#N/A</v>
      </c>
      <c r="BI84" s="70" t="e">
        <f aca="false">$BI$7*$J$2*$J$5*$S84</f>
        <v>#N/A</v>
      </c>
      <c r="BJ84" s="70" t="e">
        <f aca="false">$BI$7*$J$3*$J$5*$T84</f>
        <v>#N/A</v>
      </c>
      <c r="BK84" s="70" t="e">
        <f aca="false">$BK$7*$J$2*$J$5*$S84</f>
        <v>#N/A</v>
      </c>
      <c r="BL84" s="70" t="e">
        <f aca="false">$BK$7*$J$3*$J$5*$T84</f>
        <v>#N/A</v>
      </c>
      <c r="BM84" s="70" t="e">
        <f aca="false">$BM$7*$J$2*$J$5*$S84</f>
        <v>#N/A</v>
      </c>
      <c r="BN84" s="70" t="e">
        <f aca="false">$BM$7*$J$3*$J$5*$T84</f>
        <v>#N/A</v>
      </c>
      <c r="BO84" s="70" t="e">
        <f aca="false">$BO$7*$J$2*$J$5*$S84</f>
        <v>#N/A</v>
      </c>
      <c r="BP84" s="70" t="e">
        <f aca="false">$BO$7*$J$3*$J$5*$T84</f>
        <v>#N/A</v>
      </c>
      <c r="BQ84" s="70" t="e">
        <f aca="false">$BQ$7*$J$2*$J$5*$S84</f>
        <v>#N/A</v>
      </c>
      <c r="BR84" s="70" t="e">
        <f aca="false">$BQ$7*$J$3*$J$5*$T84</f>
        <v>#N/A</v>
      </c>
      <c r="BS84" s="70" t="e">
        <f aca="false">$BS$7*$J$2*$J$5*$S84</f>
        <v>#N/A</v>
      </c>
      <c r="BT84" s="70" t="e">
        <f aca="false">$BS$7*$J$3*$J$5*$T84</f>
        <v>#N/A</v>
      </c>
      <c r="BU84" s="70" t="e">
        <f aca="false">$BU$7*$J$2*$J$5*$S84</f>
        <v>#N/A</v>
      </c>
      <c r="BV84" s="70" t="e">
        <f aca="false">$BU$7*$J$3*$J$5*$T84</f>
        <v>#N/A</v>
      </c>
      <c r="BW84" s="382" t="e">
        <f aca="false">SUM(AY84:BF84,BI84:BL84)</f>
        <v>#N/A</v>
      </c>
      <c r="BX84" s="383" t="e">
        <f aca="false">SUM(AY84:BF84,BI84:BL84,BS84:BV84)</f>
        <v>#N/A</v>
      </c>
      <c r="BY84" s="25" t="e">
        <f aca="false">SUM(AY84:BV84)</f>
        <v>#N/A</v>
      </c>
      <c r="BZ84" s="70" t="e">
        <f aca="false">$BZ$7*$J$2*$J$5*$N84</f>
        <v>#N/A</v>
      </c>
      <c r="CA84" s="70" t="e">
        <f aca="false">$BZ$7*$J$3*$J$5*$O84</f>
        <v>#N/A</v>
      </c>
      <c r="CB84" s="70" t="e">
        <f aca="false">$CB$7*$J$2*$J$5*$N84</f>
        <v>#N/A</v>
      </c>
      <c r="CC84" s="70" t="e">
        <f aca="false">$CB$7*$J$3*$J$5*$O84</f>
        <v>#N/A</v>
      </c>
      <c r="CD84" s="70" t="e">
        <f aca="false">$CD$7*$J$2*$J$5*$N84</f>
        <v>#N/A</v>
      </c>
      <c r="CE84" s="70" t="e">
        <f aca="false">$CD$7*$J$3*$J$5*$O84</f>
        <v>#N/A</v>
      </c>
      <c r="CF84" s="131" t="e">
        <f aca="false">SUM(BZ84:CA84)</f>
        <v>#N/A</v>
      </c>
      <c r="CG84" s="383" t="e">
        <f aca="false">SUM(BZ84:CC84)</f>
        <v>#N/A</v>
      </c>
      <c r="CH84" s="131" t="e">
        <f aca="false">SUM(BZ84:CE84)</f>
        <v>#N/A</v>
      </c>
      <c r="CI84" s="70" t="e">
        <f aca="false">$CI$7*$J$2*$J$5*$AB84</f>
        <v>#N/A</v>
      </c>
      <c r="CJ84" s="70" t="e">
        <f aca="false">$CI$7*$J$3*$J$5*$AC84</f>
        <v>#N/A</v>
      </c>
      <c r="CK84" s="70" t="e">
        <f aca="false">$CK$7*$J$2*$J$5*$AB84</f>
        <v>#N/A</v>
      </c>
      <c r="CL84" s="70" t="e">
        <f aca="false">$CK$7*$J$3*$J$5*$AC84</f>
        <v>#N/A</v>
      </c>
      <c r="CM84" s="70" t="e">
        <f aca="false">$CM$7*$J$2*$J$5*$AB84</f>
        <v>#N/A</v>
      </c>
      <c r="CN84" s="70" t="e">
        <f aca="false">$CM$7*$J$3*$J$5*$AC84</f>
        <v>#N/A</v>
      </c>
      <c r="CO84" s="70" t="e">
        <f aca="false">$CO$7*$J$2*$J$5*$AB84</f>
        <v>#N/A</v>
      </c>
      <c r="CP84" s="70" t="e">
        <f aca="false">$CO$7*$J$3*$J$5*$AC84</f>
        <v>#N/A</v>
      </c>
      <c r="CQ84" s="70" t="e">
        <f aca="false">$CQ$7*$J$2*$J$5*$AB84</f>
        <v>#N/A</v>
      </c>
      <c r="CR84" s="70" t="e">
        <f aca="false">$CQ$7*$J$3*$J$5*$AC84</f>
        <v>#N/A</v>
      </c>
      <c r="CS84" s="70" t="e">
        <f aca="false">$CS$7*$J$2*$J$5*$AB84</f>
        <v>#N/A</v>
      </c>
      <c r="CT84" s="70" t="e">
        <f aca="false">$CS$7*$J$3*$J$5*$AC84</f>
        <v>#N/A</v>
      </c>
      <c r="CU84" s="70" t="e">
        <f aca="false">$CU$7*$J$2*$J$5*$AB84</f>
        <v>#N/A</v>
      </c>
      <c r="CV84" s="70" t="e">
        <f aca="false">$CU$7*$J$3*$J$5*$AC84</f>
        <v>#N/A</v>
      </c>
      <c r="CW84" s="70" t="e">
        <f aca="false">$CW$7*$J$2*$J$5*$AB84</f>
        <v>#N/A</v>
      </c>
      <c r="CX84" s="70" t="e">
        <f aca="false">$CW$7*$J$3*$J$5*$AC84</f>
        <v>#N/A</v>
      </c>
      <c r="CY84" s="70" t="e">
        <f aca="false">$CY$7*$J$2*$J$5*$AB84</f>
        <v>#N/A</v>
      </c>
      <c r="CZ84" s="70" t="e">
        <f aca="false">$CY$7*$J$3*$J$5*$AC84</f>
        <v>#N/A</v>
      </c>
      <c r="DA84" s="70" t="e">
        <f aca="false">$DA$7*$J$2*$J$5*$AB84</f>
        <v>#N/A</v>
      </c>
      <c r="DB84" s="70" t="e">
        <f aca="false">$DA$7*$J$3*$J$5*$AC84</f>
        <v>#N/A</v>
      </c>
      <c r="DC84" s="70"/>
      <c r="DD84" s="70"/>
      <c r="DE84" s="70" t="e">
        <f aca="false">$DF$7*$J$2*$J$5*$AB84</f>
        <v>#N/A</v>
      </c>
      <c r="DF84" s="70" t="e">
        <f aca="false">$DF$7*$J$3*$J$5*$AC84</f>
        <v>#N/A</v>
      </c>
      <c r="DG84" s="70" t="e">
        <f aca="false">$DG$7*$J$2*$J$5*$AB84</f>
        <v>#N/A</v>
      </c>
      <c r="DH84" s="70" t="e">
        <f aca="false">$DG$7*$J$3*$J$5*$AC84</f>
        <v>#N/A</v>
      </c>
      <c r="DI84" s="70" t="e">
        <f aca="false">$DI$7*$J$2*$J$5*$AB84</f>
        <v>#N/A</v>
      </c>
      <c r="DJ84" s="70" t="e">
        <f aca="false">$DI$7*$J$3*$J$5*$AC84</f>
        <v>#N/A</v>
      </c>
      <c r="DK84" s="70" t="e">
        <f aca="false">$DK$7*$J$2*$J$5*$AB84</f>
        <v>#N/A</v>
      </c>
      <c r="DL84" s="70" t="e">
        <f aca="false">$DK$7*$J$3*$J$5*$AC84</f>
        <v>#N/A</v>
      </c>
      <c r="DM84" s="70" t="e">
        <f aca="false">$DM$7*$J$2*$J$5*$AB84</f>
        <v>#N/A</v>
      </c>
      <c r="DN84" s="70" t="e">
        <f aca="false">$DM$7*$J$3*$J$5*$AC84</f>
        <v>#N/A</v>
      </c>
      <c r="DO84" s="70" t="e">
        <f aca="false">$DO$7*$J$2*$J$5*$AB84</f>
        <v>#N/A</v>
      </c>
      <c r="DP84" s="70" t="e">
        <f aca="false">$DO$7*$J$3*$J$5*$AC84</f>
        <v>#N/A</v>
      </c>
      <c r="DQ84" s="70" t="e">
        <f aca="false">$DQ$7*$J$2*$J$5*$AB84</f>
        <v>#N/A</v>
      </c>
      <c r="DR84" s="70" t="e">
        <f aca="false">$DQ$7*$J$3*$J$5*$AC84</f>
        <v>#N/A</v>
      </c>
      <c r="DS84" s="131" t="e">
        <f aca="false">SUM(CI84:CR84,CW84:CX84,DG84:DH84)</f>
        <v>#N/A</v>
      </c>
      <c r="DT84" s="25" t="e">
        <f aca="false">SUM(CI84:CZ84,DC84:DL84)</f>
        <v>#N/A</v>
      </c>
      <c r="DU84" s="131" t="e">
        <f aca="false">SUM(CI84:DR84)</f>
        <v>#N/A</v>
      </c>
      <c r="DZ84" s="70" t="e">
        <f aca="false">$DZ$7*$J$2*$J$5*$AB84</f>
        <v>#N/A</v>
      </c>
      <c r="EA84" s="70" t="e">
        <f aca="false">$DZ$7*$J$3*$J$5*$AC84</f>
        <v>#N/A</v>
      </c>
      <c r="EB84" s="70" t="e">
        <f aca="false">$EB$7*$J$2*$J$5*$AB84</f>
        <v>#N/A</v>
      </c>
      <c r="EC84" s="70" t="e">
        <f aca="false">$EB$7*$J$3*$J$5*$AC84</f>
        <v>#N/A</v>
      </c>
      <c r="ED84" s="70" t="e">
        <f aca="false">$ED$7*$J$2*$J$5*$AB84</f>
        <v>#N/A</v>
      </c>
      <c r="EE84" s="70" t="e">
        <f aca="false">$ED$7*$J$3*$J$5*$AC84</f>
        <v>#N/A</v>
      </c>
      <c r="EF84" s="70" t="e">
        <f aca="false">$EF$7*$J$2*$J$5*$AB84</f>
        <v>#N/A</v>
      </c>
      <c r="EG84" s="70" t="e">
        <f aca="false">$EF$7*$J$3*$J$5*$AC84</f>
        <v>#N/A</v>
      </c>
      <c r="EH84" s="70" t="e">
        <f aca="false">$EH$7*$J$2*$J$5*$AB84</f>
        <v>#N/A</v>
      </c>
      <c r="EI84" s="70" t="e">
        <f aca="false">$EH$7*$J$3*$J$5*$AC84</f>
        <v>#N/A</v>
      </c>
      <c r="EJ84" s="70" t="e">
        <f aca="false">$EJ$7*$J$2*$J$5*$AB84</f>
        <v>#N/A</v>
      </c>
      <c r="EK84" s="70" t="e">
        <f aca="false">$EJ$7*$J$3*$J$5*$AC84</f>
        <v>#N/A</v>
      </c>
      <c r="EL84" s="70" t="e">
        <f aca="false">$EL$7*$J$2*$J$5*$AB84</f>
        <v>#N/A</v>
      </c>
      <c r="EM84" s="70" t="e">
        <f aca="false">$EL$7*$J$3*$J$5*$AC84</f>
        <v>#N/A</v>
      </c>
      <c r="EN84" s="131" t="e">
        <f aca="false">SUM(EB84:EC84)</f>
        <v>#N/A</v>
      </c>
      <c r="EO84" s="25" t="e">
        <f aca="false">SUM(EB84:EE84,EJ84:EM84)</f>
        <v>#N/A</v>
      </c>
      <c r="EP84" s="25" t="e">
        <f aca="false">SUM(DZ84:EM84)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3" t="e">
        <f aca="false">(1+($A85/2))^(-2*($D85-$A$1)/365.25)</f>
        <v>#N/A</v>
      </c>
      <c r="C85" s="83" t="n">
        <f aca="false">D86-D85</f>
        <v>30</v>
      </c>
      <c r="D85" s="374" t="n">
        <v>39234</v>
      </c>
      <c r="E85" s="375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76" t="e">
        <f aca="false">VLOOKUP($D85,Curves!$A$2:$H$1700,8)*$B85</f>
        <v>#N/A</v>
      </c>
      <c r="K85" s="51" t="e">
        <f aca="false">($E85+$I85)*$J$5+$J$4</f>
        <v>#N/A</v>
      </c>
      <c r="L85" s="377" t="e">
        <f aca="false">VLOOKUP($D85,Curves!$N$2:$T$2600,2)*$B85</f>
        <v>#N/A</v>
      </c>
      <c r="M85" s="241" t="e">
        <f aca="false">VLOOKUP($D85,Curves!$N$2:$T$2600,3)*$B85</f>
        <v>#N/A</v>
      </c>
      <c r="N85" s="378" t="e">
        <f aca="false">IF($K85&lt;$L85,1,0)</f>
        <v>#N/A</v>
      </c>
      <c r="O85" s="379" t="e">
        <f aca="false">IF($K85&lt;$M85,1,0)</f>
        <v>#N/A</v>
      </c>
      <c r="P85" s="375" t="e">
        <f aca="false">($E85+J85)*$J$5+$J$4</f>
        <v>#N/A</v>
      </c>
      <c r="Q85" s="377" t="e">
        <f aca="false">VLOOKUP($D85,Curves!$N$2:$T$2600,4)*$B85</f>
        <v>#N/A</v>
      </c>
      <c r="R85" s="241" t="e">
        <f aca="false">VLOOKUP($D85,Curves!$N$2:$T$2600,5)*$B85</f>
        <v>#N/A</v>
      </c>
      <c r="S85" s="378" t="e">
        <f aca="false">IF($P85&lt;$Q85,1,0)</f>
        <v>#N/A</v>
      </c>
      <c r="T85" s="379" t="e">
        <f aca="false">IF($P85&lt;$R85,1,0)</f>
        <v>#N/A</v>
      </c>
      <c r="U85" s="380" t="e">
        <f aca="false">($E85+G85)*$J$5+$J$4</f>
        <v>#N/A</v>
      </c>
      <c r="V85" s="380" t="e">
        <f aca="false">($E85+H85)*$J$5+$J$4</f>
        <v>#N/A</v>
      </c>
      <c r="W85" s="380" t="e">
        <f aca="false">($E85+I85)*$J$5+$J$4</f>
        <v>#N/A</v>
      </c>
      <c r="X85" s="269" t="e">
        <f aca="false">VLOOKUP($D85,[5]CurveFetch!$D$8:$S$13000,16,0)*$B85</f>
        <v>#N/A</v>
      </c>
      <c r="Y85" s="241" t="e">
        <f aca="false">VLOOKUP($D85,Curves!$N$2:$T$2600,7)*$B85</f>
        <v>#N/A</v>
      </c>
      <c r="Z85" s="381" t="e">
        <f aca="false">IF($U85&lt;$X85,1,0)</f>
        <v>#N/A</v>
      </c>
      <c r="AA85" s="378" t="e">
        <f aca="false">IF($U85&lt;$Y85,1,0)</f>
        <v>#N/A</v>
      </c>
      <c r="AB85" s="378" t="e">
        <f aca="false">IF($V85&lt;$X85,1,0)</f>
        <v>#N/A</v>
      </c>
      <c r="AC85" s="378" t="e">
        <f aca="false">IF($V85&lt;$X85,1,0)</f>
        <v>#N/A</v>
      </c>
      <c r="AD85" s="378" t="e">
        <f aca="false">IF($W85&lt;$X85,1,0)</f>
        <v>#N/A</v>
      </c>
      <c r="AE85" s="379" t="e">
        <f aca="false">IF($W85&lt;$Y85,1,0)</f>
        <v>#N/A</v>
      </c>
      <c r="AF85" s="70" t="e">
        <f aca="false">$AF$7*$J$2*$J$5*$N85</f>
        <v>#N/A</v>
      </c>
      <c r="AG85" s="70" t="e">
        <f aca="false">$AF$7*$J$2*$J$5*$O85</f>
        <v>#N/A</v>
      </c>
      <c r="AH85" s="70" t="e">
        <f aca="false">$AH$7*$J$2*$J$5*$N85</f>
        <v>#N/A</v>
      </c>
      <c r="AI85" s="70" t="e">
        <f aca="false">$AH$7*$J$2*$J$5*$O85</f>
        <v>#N/A</v>
      </c>
      <c r="AJ85" s="70" t="e">
        <f aca="false">$AJ$7*$J$2*$J$5*$N85</f>
        <v>#N/A</v>
      </c>
      <c r="AK85" s="70" t="e">
        <f aca="false">$AJ$7*$J$2*$J$5*$O85</f>
        <v>#N/A</v>
      </c>
      <c r="AL85" s="70" t="e">
        <f aca="false">$AL$7*$J$2*$J$5*$N85</f>
        <v>#N/A</v>
      </c>
      <c r="AM85" s="70" t="e">
        <f aca="false">$AL$7*$J$3*$J$5*$O85</f>
        <v>#N/A</v>
      </c>
      <c r="AN85" s="70" t="e">
        <f aca="false">$AN$7*$J$2*$J$5*$N85</f>
        <v>#N/A</v>
      </c>
      <c r="AO85" s="70" t="e">
        <f aca="false">$AN$7*$J$3*$J$5*$O85</f>
        <v>#N/A</v>
      </c>
      <c r="AP85" s="70" t="e">
        <f aca="false">$AP$7*$J$2*$J$5*$N85</f>
        <v>#N/A</v>
      </c>
      <c r="AQ85" s="70" t="e">
        <f aca="false">$AN$7*$J$3*$J$5*$O85</f>
        <v>#N/A</v>
      </c>
      <c r="AR85" s="70" t="e">
        <f aca="false">$AR$7*$J$2*$J$5*$N85</f>
        <v>#N/A</v>
      </c>
      <c r="AS85" s="70" t="e">
        <f aca="false">$AR$7*$J$3*$J$5*$O85</f>
        <v>#N/A</v>
      </c>
      <c r="AT85" s="70" t="e">
        <f aca="false">$AT$7*$J$2*$J$5*$N85</f>
        <v>#N/A</v>
      </c>
      <c r="AU85" s="70" t="e">
        <f aca="false">$AT$7*$J$3*$J$5*$O85</f>
        <v>#N/A</v>
      </c>
      <c r="AV85" s="131" t="e">
        <f aca="false">SUM(AF85:AG85,AL85:AM85,AP85:AQ85)</f>
        <v>#N/A</v>
      </c>
      <c r="AW85" s="158" t="e">
        <f aca="false">SUM(AF85:AM85,AP85:AU85)</f>
        <v>#N/A</v>
      </c>
      <c r="AX85" s="131" t="e">
        <f aca="false">SUM(AF85:AU85)</f>
        <v>#N/A</v>
      </c>
      <c r="AY85" s="70" t="e">
        <f aca="false">$AY$7*$J$2*$J$5*$S85</f>
        <v>#N/A</v>
      </c>
      <c r="AZ85" s="70" t="e">
        <f aca="false">$AY$7*$J$3*$J$5*$T85</f>
        <v>#N/A</v>
      </c>
      <c r="BA85" s="70" t="e">
        <f aca="false">$BA$7*$J$2*$J$5*$S85</f>
        <v>#N/A</v>
      </c>
      <c r="BB85" s="70" t="e">
        <f aca="false">$BA$7*$J$3*$J$5*$T85</f>
        <v>#N/A</v>
      </c>
      <c r="BC85" s="70" t="e">
        <f aca="false">$BC$7*$J$2*$J$5*$S85</f>
        <v>#N/A</v>
      </c>
      <c r="BD85" s="70" t="e">
        <f aca="false">$BC$7*$J$3*$J$5*$T85</f>
        <v>#N/A</v>
      </c>
      <c r="BE85" s="70" t="e">
        <f aca="false">$BE$7*$J$2*$J$5*$S85</f>
        <v>#N/A</v>
      </c>
      <c r="BF85" s="70" t="e">
        <f aca="false">$BE$7*$J$3*$J$5*$T85</f>
        <v>#N/A</v>
      </c>
      <c r="BG85" s="70" t="e">
        <f aca="false">$BG$7*$J$2*$J$5*$S85</f>
        <v>#N/A</v>
      </c>
      <c r="BH85" s="70" t="e">
        <f aca="false">$BG$7*$J$3*$J$5*$T85</f>
        <v>#N/A</v>
      </c>
      <c r="BI85" s="70" t="e">
        <f aca="false">$BI$7*$J$2*$J$5*$S85</f>
        <v>#N/A</v>
      </c>
      <c r="BJ85" s="70" t="e">
        <f aca="false">$BI$7*$J$3*$J$5*$T85</f>
        <v>#N/A</v>
      </c>
      <c r="BK85" s="70" t="e">
        <f aca="false">$BK$7*$J$2*$J$5*$S85</f>
        <v>#N/A</v>
      </c>
      <c r="BL85" s="70" t="e">
        <f aca="false">$BK$7*$J$3*$J$5*$T85</f>
        <v>#N/A</v>
      </c>
      <c r="BM85" s="70" t="e">
        <f aca="false">$BM$7*$J$2*$J$5*$S85</f>
        <v>#N/A</v>
      </c>
      <c r="BN85" s="70" t="e">
        <f aca="false">$BM$7*$J$3*$J$5*$T85</f>
        <v>#N/A</v>
      </c>
      <c r="BO85" s="70" t="e">
        <f aca="false">$BO$7*$J$2*$J$5*$S85</f>
        <v>#N/A</v>
      </c>
      <c r="BP85" s="70" t="e">
        <f aca="false">$BO$7*$J$3*$J$5*$T85</f>
        <v>#N/A</v>
      </c>
      <c r="BQ85" s="70" t="e">
        <f aca="false">$BQ$7*$J$2*$J$5*$S85</f>
        <v>#N/A</v>
      </c>
      <c r="BR85" s="70" t="e">
        <f aca="false">$BQ$7*$J$3*$J$5*$T85</f>
        <v>#N/A</v>
      </c>
      <c r="BS85" s="70" t="e">
        <f aca="false">$BS$7*$J$2*$J$5*$S85</f>
        <v>#N/A</v>
      </c>
      <c r="BT85" s="70" t="e">
        <f aca="false">$BS$7*$J$3*$J$5*$T85</f>
        <v>#N/A</v>
      </c>
      <c r="BU85" s="70" t="e">
        <f aca="false">$BU$7*$J$2*$J$5*$S85</f>
        <v>#N/A</v>
      </c>
      <c r="BV85" s="70" t="e">
        <f aca="false">$BU$7*$J$3*$J$5*$T85</f>
        <v>#N/A</v>
      </c>
      <c r="BW85" s="382" t="e">
        <f aca="false">SUM(AY85:BF85,BI85:BL85)</f>
        <v>#N/A</v>
      </c>
      <c r="BX85" s="383" t="e">
        <f aca="false">SUM(AY85:BF85,BI85:BL85,BS85:BV85)</f>
        <v>#N/A</v>
      </c>
      <c r="BY85" s="25" t="e">
        <f aca="false">SUM(AY85:BV85)</f>
        <v>#N/A</v>
      </c>
      <c r="BZ85" s="70" t="e">
        <f aca="false">$BZ$7*$J$2*$J$5*$N85</f>
        <v>#N/A</v>
      </c>
      <c r="CA85" s="70" t="e">
        <f aca="false">$BZ$7*$J$3*$J$5*$O85</f>
        <v>#N/A</v>
      </c>
      <c r="CB85" s="70" t="e">
        <f aca="false">$CB$7*$J$2*$J$5*$N85</f>
        <v>#N/A</v>
      </c>
      <c r="CC85" s="70" t="e">
        <f aca="false">$CB$7*$J$3*$J$5*$O85</f>
        <v>#N/A</v>
      </c>
      <c r="CD85" s="70" t="e">
        <f aca="false">$CD$7*$J$2*$J$5*$N85</f>
        <v>#N/A</v>
      </c>
      <c r="CE85" s="70" t="e">
        <f aca="false">$CD$7*$J$3*$J$5*$O85</f>
        <v>#N/A</v>
      </c>
      <c r="CF85" s="131" t="e">
        <f aca="false">SUM(BZ85:CA85)</f>
        <v>#N/A</v>
      </c>
      <c r="CG85" s="383" t="e">
        <f aca="false">SUM(BZ85:CC85)</f>
        <v>#N/A</v>
      </c>
      <c r="CH85" s="131" t="e">
        <f aca="false">SUM(BZ85:CE85)</f>
        <v>#N/A</v>
      </c>
      <c r="CI85" s="70" t="e">
        <f aca="false">$CI$7*$J$2*$J$5*$AB85</f>
        <v>#N/A</v>
      </c>
      <c r="CJ85" s="70" t="e">
        <f aca="false">$CI$7*$J$3*$J$5*$AC85</f>
        <v>#N/A</v>
      </c>
      <c r="CK85" s="70" t="e">
        <f aca="false">$CK$7*$J$2*$J$5*$AB85</f>
        <v>#N/A</v>
      </c>
      <c r="CL85" s="70" t="e">
        <f aca="false">$CK$7*$J$3*$J$5*$AC85</f>
        <v>#N/A</v>
      </c>
      <c r="CM85" s="70" t="e">
        <f aca="false">$CM$7*$J$2*$J$5*$AB85</f>
        <v>#N/A</v>
      </c>
      <c r="CN85" s="70" t="e">
        <f aca="false">$CM$7*$J$3*$J$5*$AC85</f>
        <v>#N/A</v>
      </c>
      <c r="CO85" s="70" t="e">
        <f aca="false">$CO$7*$J$2*$J$5*$AB85</f>
        <v>#N/A</v>
      </c>
      <c r="CP85" s="70" t="e">
        <f aca="false">$CO$7*$J$3*$J$5*$AC85</f>
        <v>#N/A</v>
      </c>
      <c r="CQ85" s="70" t="e">
        <f aca="false">$CQ$7*$J$2*$J$5*$AB85</f>
        <v>#N/A</v>
      </c>
      <c r="CR85" s="70" t="e">
        <f aca="false">$CQ$7*$J$3*$J$5*$AC85</f>
        <v>#N/A</v>
      </c>
      <c r="CS85" s="70" t="e">
        <f aca="false">$CS$7*$J$2*$J$5*$AB85</f>
        <v>#N/A</v>
      </c>
      <c r="CT85" s="70" t="e">
        <f aca="false">$CS$7*$J$3*$J$5*$AC85</f>
        <v>#N/A</v>
      </c>
      <c r="CU85" s="70" t="e">
        <f aca="false">$CU$7*$J$2*$J$5*$AB85</f>
        <v>#N/A</v>
      </c>
      <c r="CV85" s="70" t="e">
        <f aca="false">$CU$7*$J$3*$J$5*$AC85</f>
        <v>#N/A</v>
      </c>
      <c r="CW85" s="70" t="e">
        <f aca="false">$CW$7*$J$2*$J$5*$AB85</f>
        <v>#N/A</v>
      </c>
      <c r="CX85" s="70" t="e">
        <f aca="false">$CW$7*$J$3*$J$5*$AC85</f>
        <v>#N/A</v>
      </c>
      <c r="CY85" s="70" t="e">
        <f aca="false">$CY$7*$J$2*$J$5*$AB85</f>
        <v>#N/A</v>
      </c>
      <c r="CZ85" s="70" t="e">
        <f aca="false">$CY$7*$J$3*$J$5*$AC85</f>
        <v>#N/A</v>
      </c>
      <c r="DA85" s="70" t="e">
        <f aca="false">$DA$7*$J$2*$J$5*$AB85</f>
        <v>#N/A</v>
      </c>
      <c r="DB85" s="70" t="e">
        <f aca="false">$DA$7*$J$3*$J$5*$AC85</f>
        <v>#N/A</v>
      </c>
      <c r="DC85" s="70"/>
      <c r="DD85" s="70"/>
      <c r="DE85" s="70" t="e">
        <f aca="false">$DF$7*$J$2*$J$5*$AB85</f>
        <v>#N/A</v>
      </c>
      <c r="DF85" s="70" t="e">
        <f aca="false">$DF$7*$J$3*$J$5*$AC85</f>
        <v>#N/A</v>
      </c>
      <c r="DG85" s="70" t="e">
        <f aca="false">$DG$7*$J$2*$J$5*$AB85</f>
        <v>#N/A</v>
      </c>
      <c r="DH85" s="70" t="e">
        <f aca="false">$DG$7*$J$3*$J$5*$AC85</f>
        <v>#N/A</v>
      </c>
      <c r="DI85" s="70" t="e">
        <f aca="false">$DI$7*$J$2*$J$5*$AB85</f>
        <v>#N/A</v>
      </c>
      <c r="DJ85" s="70" t="e">
        <f aca="false">$DI$7*$J$3*$J$5*$AC85</f>
        <v>#N/A</v>
      </c>
      <c r="DK85" s="70" t="e">
        <f aca="false">$DK$7*$J$2*$J$5*$AB85</f>
        <v>#N/A</v>
      </c>
      <c r="DL85" s="70" t="e">
        <f aca="false">$DK$7*$J$3*$J$5*$AC85</f>
        <v>#N/A</v>
      </c>
      <c r="DM85" s="70" t="e">
        <f aca="false">$DM$7*$J$2*$J$5*$AB85</f>
        <v>#N/A</v>
      </c>
      <c r="DN85" s="70" t="e">
        <f aca="false">$DM$7*$J$3*$J$5*$AC85</f>
        <v>#N/A</v>
      </c>
      <c r="DO85" s="70" t="e">
        <f aca="false">$DO$7*$J$2*$J$5*$AB85</f>
        <v>#N/A</v>
      </c>
      <c r="DP85" s="70" t="e">
        <f aca="false">$DO$7*$J$3*$J$5*$AC85</f>
        <v>#N/A</v>
      </c>
      <c r="DQ85" s="70" t="e">
        <f aca="false">$DQ$7*$J$2*$J$5*$AB85</f>
        <v>#N/A</v>
      </c>
      <c r="DR85" s="70" t="e">
        <f aca="false">$DQ$7*$J$3*$J$5*$AC85</f>
        <v>#N/A</v>
      </c>
      <c r="DS85" s="131" t="e">
        <f aca="false">SUM(CI85:CR85,CW85:CX85,DG85:DH85)</f>
        <v>#N/A</v>
      </c>
      <c r="DT85" s="25" t="e">
        <f aca="false">SUM(CI85:CZ85,DC85:DL85)</f>
        <v>#N/A</v>
      </c>
      <c r="DU85" s="131" t="e">
        <f aca="false">SUM(CI85:DR85)</f>
        <v>#N/A</v>
      </c>
      <c r="DZ85" s="70" t="e">
        <f aca="false">$DZ$7*$J$2*$J$5*$AB85</f>
        <v>#N/A</v>
      </c>
      <c r="EA85" s="70" t="e">
        <f aca="false">$DZ$7*$J$3*$J$5*$AC85</f>
        <v>#N/A</v>
      </c>
      <c r="EB85" s="70" t="e">
        <f aca="false">$EB$7*$J$2*$J$5*$AB85</f>
        <v>#N/A</v>
      </c>
      <c r="EC85" s="70" t="e">
        <f aca="false">$EB$7*$J$3*$J$5*$AC85</f>
        <v>#N/A</v>
      </c>
      <c r="ED85" s="70" t="e">
        <f aca="false">$ED$7*$J$2*$J$5*$AB85</f>
        <v>#N/A</v>
      </c>
      <c r="EE85" s="70" t="e">
        <f aca="false">$ED$7*$J$3*$J$5*$AC85</f>
        <v>#N/A</v>
      </c>
      <c r="EF85" s="70" t="e">
        <f aca="false">$EF$7*$J$2*$J$5*$AB85</f>
        <v>#N/A</v>
      </c>
      <c r="EG85" s="70" t="e">
        <f aca="false">$EF$7*$J$3*$J$5*$AC85</f>
        <v>#N/A</v>
      </c>
      <c r="EH85" s="70" t="e">
        <f aca="false">$EH$7*$J$2*$J$5*$AB85</f>
        <v>#N/A</v>
      </c>
      <c r="EI85" s="70" t="e">
        <f aca="false">$EH$7*$J$3*$J$5*$AC85</f>
        <v>#N/A</v>
      </c>
      <c r="EJ85" s="70" t="e">
        <f aca="false">$EJ$7*$J$2*$J$5*$AB85</f>
        <v>#N/A</v>
      </c>
      <c r="EK85" s="70" t="e">
        <f aca="false">$EJ$7*$J$3*$J$5*$AC85</f>
        <v>#N/A</v>
      </c>
      <c r="EL85" s="70" t="e">
        <f aca="false">$EL$7*$J$2*$J$5*$AB85</f>
        <v>#N/A</v>
      </c>
      <c r="EM85" s="70" t="e">
        <f aca="false">$EL$7*$J$3*$J$5*$AC85</f>
        <v>#N/A</v>
      </c>
      <c r="EN85" s="131" t="e">
        <f aca="false">SUM(EB85:EC85)</f>
        <v>#N/A</v>
      </c>
      <c r="EO85" s="25" t="e">
        <f aca="false">SUM(EB85:EE85,EJ85:EM85)</f>
        <v>#N/A</v>
      </c>
      <c r="EP85" s="25" t="e">
        <f aca="false">SUM(DZ85:EM85)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3" t="e">
        <f aca="false">(1+($A86/2))^(-2*($D86-$A$1)/365.25)</f>
        <v>#N/A</v>
      </c>
      <c r="C86" s="83" t="n">
        <f aca="false">D87-D86</f>
        <v>31</v>
      </c>
      <c r="D86" s="374" t="n">
        <v>39264</v>
      </c>
      <c r="E86" s="375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76" t="e">
        <f aca="false">VLOOKUP($D86,Curves!$A$2:$H$1700,8)*$B86</f>
        <v>#N/A</v>
      </c>
      <c r="K86" s="51" t="e">
        <f aca="false">($E86+$I86)*$J$5+$J$4</f>
        <v>#N/A</v>
      </c>
      <c r="L86" s="377" t="e">
        <f aca="false">VLOOKUP($D86,Curves!$N$2:$T$2600,2)*$B86</f>
        <v>#N/A</v>
      </c>
      <c r="M86" s="241" t="e">
        <f aca="false">VLOOKUP($D86,Curves!$N$2:$T$2600,3)*$B86</f>
        <v>#N/A</v>
      </c>
      <c r="N86" s="378" t="e">
        <f aca="false">IF($K86&lt;$L86,1,0)</f>
        <v>#N/A</v>
      </c>
      <c r="O86" s="379" t="e">
        <f aca="false">IF($K86&lt;$M86,1,0)</f>
        <v>#N/A</v>
      </c>
      <c r="P86" s="375" t="e">
        <f aca="false">($E86+J86)*$J$5+$J$4</f>
        <v>#N/A</v>
      </c>
      <c r="Q86" s="377" t="e">
        <f aca="false">VLOOKUP($D86,Curves!$N$2:$T$2600,4)*$B86</f>
        <v>#N/A</v>
      </c>
      <c r="R86" s="241" t="e">
        <f aca="false">VLOOKUP($D86,Curves!$N$2:$T$2600,5)*$B86</f>
        <v>#N/A</v>
      </c>
      <c r="S86" s="378" t="e">
        <f aca="false">IF($P86&lt;$Q86,1,0)</f>
        <v>#N/A</v>
      </c>
      <c r="T86" s="379" t="e">
        <f aca="false">IF($P86&lt;$R86,1,0)</f>
        <v>#N/A</v>
      </c>
      <c r="U86" s="380" t="e">
        <f aca="false">($E86+G86)*$J$5+$J$4</f>
        <v>#N/A</v>
      </c>
      <c r="V86" s="380" t="e">
        <f aca="false">($E86+H86)*$J$5+$J$4</f>
        <v>#N/A</v>
      </c>
      <c r="W86" s="380" t="e">
        <f aca="false">($E86+I86)*$J$5+$J$4</f>
        <v>#N/A</v>
      </c>
      <c r="X86" s="269" t="e">
        <f aca="false">VLOOKUP($D86,[5]CurveFetch!$D$8:$S$13000,16,0)*$B86</f>
        <v>#N/A</v>
      </c>
      <c r="Y86" s="241" t="e">
        <f aca="false">VLOOKUP($D86,Curves!$N$2:$T$2600,7)*$B86</f>
        <v>#N/A</v>
      </c>
      <c r="Z86" s="381" t="e">
        <f aca="false">IF($U86&lt;$X86,1,0)</f>
        <v>#N/A</v>
      </c>
      <c r="AA86" s="378" t="e">
        <f aca="false">IF($U86&lt;$Y86,1,0)</f>
        <v>#N/A</v>
      </c>
      <c r="AB86" s="378" t="e">
        <f aca="false">IF($V86&lt;$X86,1,0)</f>
        <v>#N/A</v>
      </c>
      <c r="AC86" s="378" t="e">
        <f aca="false">IF($V86&lt;$X86,1,0)</f>
        <v>#N/A</v>
      </c>
      <c r="AD86" s="378" t="e">
        <f aca="false">IF($W86&lt;$X86,1,0)</f>
        <v>#N/A</v>
      </c>
      <c r="AE86" s="379" t="e">
        <f aca="false">IF($W86&lt;$Y86,1,0)</f>
        <v>#N/A</v>
      </c>
      <c r="AF86" s="70" t="e">
        <f aca="false">$AF$7*$J$2*$J$5*$N86</f>
        <v>#N/A</v>
      </c>
      <c r="AG86" s="70" t="e">
        <f aca="false">$AF$7*$J$2*$J$5*$O86</f>
        <v>#N/A</v>
      </c>
      <c r="AH86" s="70" t="e">
        <f aca="false">$AH$7*$J$2*$J$5*$N86</f>
        <v>#N/A</v>
      </c>
      <c r="AI86" s="70" t="e">
        <f aca="false">$AH$7*$J$2*$J$5*$O86</f>
        <v>#N/A</v>
      </c>
      <c r="AJ86" s="70" t="e">
        <f aca="false">$AJ$7*$J$2*$J$5*$N86</f>
        <v>#N/A</v>
      </c>
      <c r="AK86" s="70" t="e">
        <f aca="false">$AJ$7*$J$2*$J$5*$O86</f>
        <v>#N/A</v>
      </c>
      <c r="AL86" s="70" t="e">
        <f aca="false">$AL$7*$J$2*$J$5*$N86</f>
        <v>#N/A</v>
      </c>
      <c r="AM86" s="70" t="e">
        <f aca="false">$AL$7*$J$3*$J$5*$O86</f>
        <v>#N/A</v>
      </c>
      <c r="AN86" s="70" t="e">
        <f aca="false">$AN$7*$J$2*$J$5*$N86</f>
        <v>#N/A</v>
      </c>
      <c r="AO86" s="70" t="e">
        <f aca="false">$AN$7*$J$3*$J$5*$O86</f>
        <v>#N/A</v>
      </c>
      <c r="AP86" s="70" t="e">
        <f aca="false">$AP$7*$J$2*$J$5*$N86</f>
        <v>#N/A</v>
      </c>
      <c r="AQ86" s="70" t="e">
        <f aca="false">$AN$7*$J$3*$J$5*$O86</f>
        <v>#N/A</v>
      </c>
      <c r="AR86" s="70" t="e">
        <f aca="false">$AR$7*$J$2*$J$5*$N86</f>
        <v>#N/A</v>
      </c>
      <c r="AS86" s="70" t="e">
        <f aca="false">$AR$7*$J$3*$J$5*$O86</f>
        <v>#N/A</v>
      </c>
      <c r="AT86" s="70" t="e">
        <f aca="false">$AT$7*$J$2*$J$5*$N86</f>
        <v>#N/A</v>
      </c>
      <c r="AU86" s="70" t="e">
        <f aca="false">$AT$7*$J$3*$J$5*$O86</f>
        <v>#N/A</v>
      </c>
      <c r="AV86" s="131" t="e">
        <f aca="false">SUM(AF86:AG86,AL86:AM86,AP86:AQ86)</f>
        <v>#N/A</v>
      </c>
      <c r="AW86" s="158" t="e">
        <f aca="false">SUM(AF86:AM86,AP86:AU86)</f>
        <v>#N/A</v>
      </c>
      <c r="AX86" s="131" t="e">
        <f aca="false">SUM(AF86:AU86)</f>
        <v>#N/A</v>
      </c>
      <c r="AY86" s="70" t="e">
        <f aca="false">$AY$7*$J$2*$J$5*$S86</f>
        <v>#N/A</v>
      </c>
      <c r="AZ86" s="70" t="e">
        <f aca="false">$AY$7*$J$3*$J$5*$T86</f>
        <v>#N/A</v>
      </c>
      <c r="BA86" s="70" t="e">
        <f aca="false">$BA$7*$J$2*$J$5*$S86</f>
        <v>#N/A</v>
      </c>
      <c r="BB86" s="70" t="e">
        <f aca="false">$BA$7*$J$3*$J$5*$T86</f>
        <v>#N/A</v>
      </c>
      <c r="BC86" s="70" t="e">
        <f aca="false">$BC$7*$J$2*$J$5*$S86</f>
        <v>#N/A</v>
      </c>
      <c r="BD86" s="70" t="e">
        <f aca="false">$BC$7*$J$3*$J$5*$T86</f>
        <v>#N/A</v>
      </c>
      <c r="BE86" s="70" t="e">
        <f aca="false">$BE$7*$J$2*$J$5*$S86</f>
        <v>#N/A</v>
      </c>
      <c r="BF86" s="70" t="e">
        <f aca="false">$BE$7*$J$3*$J$5*$T86</f>
        <v>#N/A</v>
      </c>
      <c r="BG86" s="70" t="e">
        <f aca="false">$BG$7*$J$2*$J$5*$S86</f>
        <v>#N/A</v>
      </c>
      <c r="BH86" s="70" t="e">
        <f aca="false">$BG$7*$J$3*$J$5*$T86</f>
        <v>#N/A</v>
      </c>
      <c r="BI86" s="70" t="e">
        <f aca="false">$BI$7*$J$2*$J$5*$S86</f>
        <v>#N/A</v>
      </c>
      <c r="BJ86" s="70" t="e">
        <f aca="false">$BI$7*$J$3*$J$5*$T86</f>
        <v>#N/A</v>
      </c>
      <c r="BK86" s="70" t="e">
        <f aca="false">$BK$7*$J$2*$J$5*$S86</f>
        <v>#N/A</v>
      </c>
      <c r="BL86" s="70" t="e">
        <f aca="false">$BK$7*$J$3*$J$5*$T86</f>
        <v>#N/A</v>
      </c>
      <c r="BM86" s="70" t="e">
        <f aca="false">$BM$7*$J$2*$J$5*$S86</f>
        <v>#N/A</v>
      </c>
      <c r="BN86" s="70" t="e">
        <f aca="false">$BM$7*$J$3*$J$5*$T86</f>
        <v>#N/A</v>
      </c>
      <c r="BO86" s="70" t="e">
        <f aca="false">$BO$7*$J$2*$J$5*$S86</f>
        <v>#N/A</v>
      </c>
      <c r="BP86" s="70" t="e">
        <f aca="false">$BO$7*$J$3*$J$5*$T86</f>
        <v>#N/A</v>
      </c>
      <c r="BQ86" s="70" t="e">
        <f aca="false">$BQ$7*$J$2*$J$5*$S86</f>
        <v>#N/A</v>
      </c>
      <c r="BR86" s="70" t="e">
        <f aca="false">$BQ$7*$J$3*$J$5*$T86</f>
        <v>#N/A</v>
      </c>
      <c r="BS86" s="70" t="e">
        <f aca="false">$BS$7*$J$2*$J$5*$S86</f>
        <v>#N/A</v>
      </c>
      <c r="BT86" s="70" t="e">
        <f aca="false">$BS$7*$J$3*$J$5*$T86</f>
        <v>#N/A</v>
      </c>
      <c r="BU86" s="70" t="e">
        <f aca="false">$BU$7*$J$2*$J$5*$S86</f>
        <v>#N/A</v>
      </c>
      <c r="BV86" s="70" t="e">
        <f aca="false">$BU$7*$J$3*$J$5*$T86</f>
        <v>#N/A</v>
      </c>
      <c r="BW86" s="382" t="e">
        <f aca="false">SUM(AY86:BF86,BI86:BL86)</f>
        <v>#N/A</v>
      </c>
      <c r="BX86" s="383" t="e">
        <f aca="false">SUM(AY86:BF86,BI86:BL86,BS86:BV86)</f>
        <v>#N/A</v>
      </c>
      <c r="BY86" s="25" t="e">
        <f aca="false">SUM(AY86:BV86)</f>
        <v>#N/A</v>
      </c>
      <c r="BZ86" s="70" t="e">
        <f aca="false">$BZ$7*$J$2*$J$5*$N86</f>
        <v>#N/A</v>
      </c>
      <c r="CA86" s="70" t="e">
        <f aca="false">$BZ$7*$J$3*$J$5*$O86</f>
        <v>#N/A</v>
      </c>
      <c r="CB86" s="70" t="e">
        <f aca="false">$CB$7*$J$2*$J$5*$N86</f>
        <v>#N/A</v>
      </c>
      <c r="CC86" s="70" t="e">
        <f aca="false">$CB$7*$J$3*$J$5*$O86</f>
        <v>#N/A</v>
      </c>
      <c r="CD86" s="70" t="e">
        <f aca="false">$CD$7*$J$2*$J$5*$N86</f>
        <v>#N/A</v>
      </c>
      <c r="CE86" s="70" t="e">
        <f aca="false">$CD$7*$J$3*$J$5*$O86</f>
        <v>#N/A</v>
      </c>
      <c r="CF86" s="131" t="e">
        <f aca="false">SUM(BZ86:CA86)</f>
        <v>#N/A</v>
      </c>
      <c r="CG86" s="383" t="e">
        <f aca="false">SUM(BZ86:CC86)</f>
        <v>#N/A</v>
      </c>
      <c r="CH86" s="131" t="e">
        <f aca="false">SUM(BZ86:CE86)</f>
        <v>#N/A</v>
      </c>
      <c r="CI86" s="70" t="e">
        <f aca="false">$CI$7*$J$2*$J$5*$AB86</f>
        <v>#N/A</v>
      </c>
      <c r="CJ86" s="70" t="e">
        <f aca="false">$CI$7*$J$3*$J$5*$AC86</f>
        <v>#N/A</v>
      </c>
      <c r="CK86" s="70" t="e">
        <f aca="false">$CK$7*$J$2*$J$5*$AB86</f>
        <v>#N/A</v>
      </c>
      <c r="CL86" s="70" t="e">
        <f aca="false">$CK$7*$J$3*$J$5*$AC86</f>
        <v>#N/A</v>
      </c>
      <c r="CM86" s="70" t="e">
        <f aca="false">$CM$7*$J$2*$J$5*$AB86</f>
        <v>#N/A</v>
      </c>
      <c r="CN86" s="70" t="e">
        <f aca="false">$CM$7*$J$3*$J$5*$AC86</f>
        <v>#N/A</v>
      </c>
      <c r="CO86" s="70" t="e">
        <f aca="false">$CO$7*$J$2*$J$5*$AB86</f>
        <v>#N/A</v>
      </c>
      <c r="CP86" s="70" t="e">
        <f aca="false">$CO$7*$J$3*$J$5*$AC86</f>
        <v>#N/A</v>
      </c>
      <c r="CQ86" s="70" t="e">
        <f aca="false">$CQ$7*$J$2*$J$5*$AB86</f>
        <v>#N/A</v>
      </c>
      <c r="CR86" s="70" t="e">
        <f aca="false">$CQ$7*$J$3*$J$5*$AC86</f>
        <v>#N/A</v>
      </c>
      <c r="CS86" s="70" t="e">
        <f aca="false">$CS$7*$J$2*$J$5*$AB86</f>
        <v>#N/A</v>
      </c>
      <c r="CT86" s="70" t="e">
        <f aca="false">$CS$7*$J$3*$J$5*$AC86</f>
        <v>#N/A</v>
      </c>
      <c r="CU86" s="70" t="e">
        <f aca="false">$CU$7*$J$2*$J$5*$AB86</f>
        <v>#N/A</v>
      </c>
      <c r="CV86" s="70" t="e">
        <f aca="false">$CU$7*$J$3*$J$5*$AC86</f>
        <v>#N/A</v>
      </c>
      <c r="CW86" s="70" t="e">
        <f aca="false">$CW$7*$J$2*$J$5*$AB86</f>
        <v>#N/A</v>
      </c>
      <c r="CX86" s="70" t="e">
        <f aca="false">$CW$7*$J$3*$J$5*$AC86</f>
        <v>#N/A</v>
      </c>
      <c r="CY86" s="70" t="e">
        <f aca="false">$CY$7*$J$2*$J$5*$AB86</f>
        <v>#N/A</v>
      </c>
      <c r="CZ86" s="70" t="e">
        <f aca="false">$CY$7*$J$3*$J$5*$AC86</f>
        <v>#N/A</v>
      </c>
      <c r="DA86" s="70" t="e">
        <f aca="false">$DA$7*$J$2*$J$5*$AB86</f>
        <v>#N/A</v>
      </c>
      <c r="DB86" s="70" t="e">
        <f aca="false">$DA$7*$J$3*$J$5*$AC86</f>
        <v>#N/A</v>
      </c>
      <c r="DC86" s="70"/>
      <c r="DD86" s="70"/>
      <c r="DE86" s="70" t="e">
        <f aca="false">$DF$7*$J$2*$J$5*$AB86</f>
        <v>#N/A</v>
      </c>
      <c r="DF86" s="70" t="e">
        <f aca="false">$DF$7*$J$3*$J$5*$AC86</f>
        <v>#N/A</v>
      </c>
      <c r="DG86" s="70" t="e">
        <f aca="false">$DG$7*$J$2*$J$5*$AB86</f>
        <v>#N/A</v>
      </c>
      <c r="DH86" s="70" t="e">
        <f aca="false">$DG$7*$J$3*$J$5*$AC86</f>
        <v>#N/A</v>
      </c>
      <c r="DI86" s="70" t="e">
        <f aca="false">$DI$7*$J$2*$J$5*$AB86</f>
        <v>#N/A</v>
      </c>
      <c r="DJ86" s="70" t="e">
        <f aca="false">$DI$7*$J$3*$J$5*$AC86</f>
        <v>#N/A</v>
      </c>
      <c r="DK86" s="70" t="e">
        <f aca="false">$DK$7*$J$2*$J$5*$AB86</f>
        <v>#N/A</v>
      </c>
      <c r="DL86" s="70" t="e">
        <f aca="false">$DK$7*$J$3*$J$5*$AC86</f>
        <v>#N/A</v>
      </c>
      <c r="DM86" s="70" t="e">
        <f aca="false">$DM$7*$J$2*$J$5*$AB86</f>
        <v>#N/A</v>
      </c>
      <c r="DN86" s="70" t="e">
        <f aca="false">$DM$7*$J$3*$J$5*$AC86</f>
        <v>#N/A</v>
      </c>
      <c r="DO86" s="70" t="e">
        <f aca="false">$DO$7*$J$2*$J$5*$AB86</f>
        <v>#N/A</v>
      </c>
      <c r="DP86" s="70" t="e">
        <f aca="false">$DO$7*$J$3*$J$5*$AC86</f>
        <v>#N/A</v>
      </c>
      <c r="DQ86" s="70" t="e">
        <f aca="false">$DQ$7*$J$2*$J$5*$AB86</f>
        <v>#N/A</v>
      </c>
      <c r="DR86" s="70" t="e">
        <f aca="false">$DQ$7*$J$3*$J$5*$AC86</f>
        <v>#N/A</v>
      </c>
      <c r="DS86" s="131" t="e">
        <f aca="false">SUM(CI86:CR86,CW86:CX86,DG86:DH86)</f>
        <v>#N/A</v>
      </c>
      <c r="DT86" s="25" t="e">
        <f aca="false">SUM(CI86:CZ86,DC86:DL86)</f>
        <v>#N/A</v>
      </c>
      <c r="DU86" s="131" t="e">
        <f aca="false">SUM(CI86:DR86)</f>
        <v>#N/A</v>
      </c>
      <c r="DZ86" s="70" t="e">
        <f aca="false">$DZ$7*$J$2*$J$5*$AB86</f>
        <v>#N/A</v>
      </c>
      <c r="EA86" s="70" t="e">
        <f aca="false">$DZ$7*$J$3*$J$5*$AC86</f>
        <v>#N/A</v>
      </c>
      <c r="EB86" s="70" t="e">
        <f aca="false">$EB$7*$J$2*$J$5*$AB86</f>
        <v>#N/A</v>
      </c>
      <c r="EC86" s="70" t="e">
        <f aca="false">$EB$7*$J$3*$J$5*$AC86</f>
        <v>#N/A</v>
      </c>
      <c r="ED86" s="70" t="e">
        <f aca="false">$ED$7*$J$2*$J$5*$AB86</f>
        <v>#N/A</v>
      </c>
      <c r="EE86" s="70" t="e">
        <f aca="false">$ED$7*$J$3*$J$5*$AC86</f>
        <v>#N/A</v>
      </c>
      <c r="EF86" s="70" t="e">
        <f aca="false">$EF$7*$J$2*$J$5*$AB86</f>
        <v>#N/A</v>
      </c>
      <c r="EG86" s="70" t="e">
        <f aca="false">$EF$7*$J$3*$J$5*$AC86</f>
        <v>#N/A</v>
      </c>
      <c r="EH86" s="70" t="e">
        <f aca="false">$EH$7*$J$2*$J$5*$AB86</f>
        <v>#N/A</v>
      </c>
      <c r="EI86" s="70" t="e">
        <f aca="false">$EH$7*$J$3*$J$5*$AC86</f>
        <v>#N/A</v>
      </c>
      <c r="EJ86" s="70" t="e">
        <f aca="false">$EJ$7*$J$2*$J$5*$AB86</f>
        <v>#N/A</v>
      </c>
      <c r="EK86" s="70" t="e">
        <f aca="false">$EJ$7*$J$3*$J$5*$AC86</f>
        <v>#N/A</v>
      </c>
      <c r="EL86" s="70" t="e">
        <f aca="false">$EL$7*$J$2*$J$5*$AB86</f>
        <v>#N/A</v>
      </c>
      <c r="EM86" s="70" t="e">
        <f aca="false">$EL$7*$J$3*$J$5*$AC86</f>
        <v>#N/A</v>
      </c>
      <c r="EN86" s="131" t="e">
        <f aca="false">SUM(EB86:EC86)</f>
        <v>#N/A</v>
      </c>
      <c r="EO86" s="25" t="e">
        <f aca="false">SUM(EB86:EE86,EJ86:EM86)</f>
        <v>#N/A</v>
      </c>
      <c r="EP86" s="25" t="e">
        <f aca="false">SUM(DZ86:EM86)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3" t="e">
        <f aca="false">(1+($A87/2))^(-2*($D87-$A$1)/365.25)</f>
        <v>#N/A</v>
      </c>
      <c r="C87" s="83" t="n">
        <f aca="false">D88-D87</f>
        <v>31</v>
      </c>
      <c r="D87" s="374" t="n">
        <v>39295</v>
      </c>
      <c r="E87" s="375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76" t="e">
        <f aca="false">VLOOKUP($D87,Curves!$A$2:$H$1700,8)*$B87</f>
        <v>#N/A</v>
      </c>
      <c r="K87" s="51" t="e">
        <f aca="false">($E87+$I87)*$J$5+$J$4</f>
        <v>#N/A</v>
      </c>
      <c r="L87" s="377" t="e">
        <f aca="false">VLOOKUP($D87,Curves!$N$2:$T$2600,2)*$B87</f>
        <v>#N/A</v>
      </c>
      <c r="M87" s="241" t="e">
        <f aca="false">VLOOKUP($D87,Curves!$N$2:$T$2600,3)*$B87</f>
        <v>#N/A</v>
      </c>
      <c r="N87" s="378" t="e">
        <f aca="false">IF($K87&lt;$L87,1,0)</f>
        <v>#N/A</v>
      </c>
      <c r="O87" s="379" t="e">
        <f aca="false">IF($K87&lt;$M87,1,0)</f>
        <v>#N/A</v>
      </c>
      <c r="P87" s="375" t="e">
        <f aca="false">($E87+J87)*$J$5+$J$4</f>
        <v>#N/A</v>
      </c>
      <c r="Q87" s="377" t="e">
        <f aca="false">VLOOKUP($D87,Curves!$N$2:$T$2600,4)*$B87</f>
        <v>#N/A</v>
      </c>
      <c r="R87" s="241" t="e">
        <f aca="false">VLOOKUP($D87,Curves!$N$2:$T$2600,5)*$B87</f>
        <v>#N/A</v>
      </c>
      <c r="S87" s="378" t="e">
        <f aca="false">IF($P87&lt;$Q87,1,0)</f>
        <v>#N/A</v>
      </c>
      <c r="T87" s="379" t="e">
        <f aca="false">IF($P87&lt;$R87,1,0)</f>
        <v>#N/A</v>
      </c>
      <c r="U87" s="380" t="e">
        <f aca="false">($E87+G87)*$J$5+$J$4</f>
        <v>#N/A</v>
      </c>
      <c r="V87" s="380" t="e">
        <f aca="false">($E87+H87)*$J$5+$J$4</f>
        <v>#N/A</v>
      </c>
      <c r="W87" s="380" t="e">
        <f aca="false">($E87+I87)*$J$5+$J$4</f>
        <v>#N/A</v>
      </c>
      <c r="X87" s="269" t="e">
        <f aca="false">VLOOKUP($D87,[5]CurveFetch!$D$8:$S$13000,16,0)*$B87</f>
        <v>#N/A</v>
      </c>
      <c r="Y87" s="241" t="e">
        <f aca="false">VLOOKUP($D87,Curves!$N$2:$T$2600,7)*$B87</f>
        <v>#N/A</v>
      </c>
      <c r="Z87" s="381" t="e">
        <f aca="false">IF($U87&lt;$X87,1,0)</f>
        <v>#N/A</v>
      </c>
      <c r="AA87" s="378" t="e">
        <f aca="false">IF($U87&lt;$Y87,1,0)</f>
        <v>#N/A</v>
      </c>
      <c r="AB87" s="378" t="e">
        <f aca="false">IF($V87&lt;$X87,1,0)</f>
        <v>#N/A</v>
      </c>
      <c r="AC87" s="378" t="e">
        <f aca="false">IF($V87&lt;$X87,1,0)</f>
        <v>#N/A</v>
      </c>
      <c r="AD87" s="378" t="e">
        <f aca="false">IF($W87&lt;$X87,1,0)</f>
        <v>#N/A</v>
      </c>
      <c r="AE87" s="379" t="e">
        <f aca="false">IF($W87&lt;$Y87,1,0)</f>
        <v>#N/A</v>
      </c>
      <c r="AF87" s="70" t="e">
        <f aca="false">$AF$7*$J$2*$J$5*$N87</f>
        <v>#N/A</v>
      </c>
      <c r="AG87" s="70" t="e">
        <f aca="false">$AF$7*$J$2*$J$5*$O87</f>
        <v>#N/A</v>
      </c>
      <c r="AH87" s="70" t="e">
        <f aca="false">$AH$7*$J$2*$J$5*$N87</f>
        <v>#N/A</v>
      </c>
      <c r="AI87" s="70" t="e">
        <f aca="false">$AH$7*$J$2*$J$5*$O87</f>
        <v>#N/A</v>
      </c>
      <c r="AJ87" s="70" t="e">
        <f aca="false">$AJ$7*$J$2*$J$5*$N87</f>
        <v>#N/A</v>
      </c>
      <c r="AK87" s="70" t="e">
        <f aca="false">$AJ$7*$J$2*$J$5*$O87</f>
        <v>#N/A</v>
      </c>
      <c r="AL87" s="70" t="e">
        <f aca="false">$AL$7*$J$2*$J$5*$N87</f>
        <v>#N/A</v>
      </c>
      <c r="AM87" s="70" t="e">
        <f aca="false">$AL$7*$J$3*$J$5*$O87</f>
        <v>#N/A</v>
      </c>
      <c r="AN87" s="70" t="e">
        <f aca="false">$AN$7*$J$2*$J$5*$N87</f>
        <v>#N/A</v>
      </c>
      <c r="AO87" s="70" t="e">
        <f aca="false">$AN$7*$J$3*$J$5*$O87</f>
        <v>#N/A</v>
      </c>
      <c r="AP87" s="70" t="e">
        <f aca="false">$AP$7*$J$2*$J$5*$N87</f>
        <v>#N/A</v>
      </c>
      <c r="AQ87" s="70" t="e">
        <f aca="false">$AN$7*$J$3*$J$5*$O87</f>
        <v>#N/A</v>
      </c>
      <c r="AR87" s="70" t="e">
        <f aca="false">$AR$7*$J$2*$J$5*$N87</f>
        <v>#N/A</v>
      </c>
      <c r="AS87" s="70" t="e">
        <f aca="false">$AR$7*$J$3*$J$5*$O87</f>
        <v>#N/A</v>
      </c>
      <c r="AT87" s="70" t="e">
        <f aca="false">$AT$7*$J$2*$J$5*$N87</f>
        <v>#N/A</v>
      </c>
      <c r="AU87" s="70" t="e">
        <f aca="false">$AT$7*$J$3*$J$5*$O87</f>
        <v>#N/A</v>
      </c>
      <c r="AV87" s="131" t="e">
        <f aca="false">SUM(AF87:AG87,AL87:AM87,AP87:AQ87)</f>
        <v>#N/A</v>
      </c>
      <c r="AW87" s="158" t="e">
        <f aca="false">SUM(AF87:AM87,AP87:AU87)</f>
        <v>#N/A</v>
      </c>
      <c r="AX87" s="131" t="e">
        <f aca="false">SUM(AF87:AU87)</f>
        <v>#N/A</v>
      </c>
      <c r="AY87" s="70" t="e">
        <f aca="false">$AY$7*$J$2*$J$5*$S87</f>
        <v>#N/A</v>
      </c>
      <c r="AZ87" s="70" t="e">
        <f aca="false">$AY$7*$J$3*$J$5*$T87</f>
        <v>#N/A</v>
      </c>
      <c r="BA87" s="70" t="e">
        <f aca="false">$BA$7*$J$2*$J$5*$S87</f>
        <v>#N/A</v>
      </c>
      <c r="BB87" s="70" t="e">
        <f aca="false">$BA$7*$J$3*$J$5*$T87</f>
        <v>#N/A</v>
      </c>
      <c r="BC87" s="70" t="e">
        <f aca="false">$BC$7*$J$2*$J$5*$S87</f>
        <v>#N/A</v>
      </c>
      <c r="BD87" s="70" t="e">
        <f aca="false">$BC$7*$J$3*$J$5*$T87</f>
        <v>#N/A</v>
      </c>
      <c r="BE87" s="70" t="e">
        <f aca="false">$BE$7*$J$2*$J$5*$S87</f>
        <v>#N/A</v>
      </c>
      <c r="BF87" s="70" t="e">
        <f aca="false">$BE$7*$J$3*$J$5*$T87</f>
        <v>#N/A</v>
      </c>
      <c r="BG87" s="70" t="e">
        <f aca="false">$BG$7*$J$2*$J$5*$S87</f>
        <v>#N/A</v>
      </c>
      <c r="BH87" s="70" t="e">
        <f aca="false">$BG$7*$J$3*$J$5*$T87</f>
        <v>#N/A</v>
      </c>
      <c r="BI87" s="70" t="e">
        <f aca="false">$BI$7*$J$2*$J$5*$S87</f>
        <v>#N/A</v>
      </c>
      <c r="BJ87" s="70" t="e">
        <f aca="false">$BI$7*$J$3*$J$5*$T87</f>
        <v>#N/A</v>
      </c>
      <c r="BK87" s="70" t="e">
        <f aca="false">$BK$7*$J$2*$J$5*$S87</f>
        <v>#N/A</v>
      </c>
      <c r="BL87" s="70" t="e">
        <f aca="false">$BK$7*$J$3*$J$5*$T87</f>
        <v>#N/A</v>
      </c>
      <c r="BM87" s="70" t="e">
        <f aca="false">$BM$7*$J$2*$J$5*$S87</f>
        <v>#N/A</v>
      </c>
      <c r="BN87" s="70" t="e">
        <f aca="false">$BM$7*$J$3*$J$5*$T87</f>
        <v>#N/A</v>
      </c>
      <c r="BO87" s="70" t="e">
        <f aca="false">$BO$7*$J$2*$J$5*$S87</f>
        <v>#N/A</v>
      </c>
      <c r="BP87" s="70" t="e">
        <f aca="false">$BO$7*$J$3*$J$5*$T87</f>
        <v>#N/A</v>
      </c>
      <c r="BQ87" s="70" t="e">
        <f aca="false">$BQ$7*$J$2*$J$5*$S87</f>
        <v>#N/A</v>
      </c>
      <c r="BR87" s="70" t="e">
        <f aca="false">$BQ$7*$J$3*$J$5*$T87</f>
        <v>#N/A</v>
      </c>
      <c r="BS87" s="70" t="e">
        <f aca="false">$BS$7*$J$2*$J$5*$S87</f>
        <v>#N/A</v>
      </c>
      <c r="BT87" s="70" t="e">
        <f aca="false">$BS$7*$J$3*$J$5*$T87</f>
        <v>#N/A</v>
      </c>
      <c r="BU87" s="70" t="e">
        <f aca="false">$BU$7*$J$2*$J$5*$S87</f>
        <v>#N/A</v>
      </c>
      <c r="BV87" s="70" t="e">
        <f aca="false">$BU$7*$J$3*$J$5*$T87</f>
        <v>#N/A</v>
      </c>
      <c r="BW87" s="382" t="e">
        <f aca="false">SUM(AY87:BF87,BI87:BL87)</f>
        <v>#N/A</v>
      </c>
      <c r="BX87" s="383" t="e">
        <f aca="false">SUM(AY87:BF87,BI87:BL87,BS87:BV87)</f>
        <v>#N/A</v>
      </c>
      <c r="BY87" s="25" t="e">
        <f aca="false">SUM(AY87:BV87)</f>
        <v>#N/A</v>
      </c>
      <c r="BZ87" s="70" t="e">
        <f aca="false">$BZ$7*$J$2*$J$5*$N87</f>
        <v>#N/A</v>
      </c>
      <c r="CA87" s="70" t="e">
        <f aca="false">$BZ$7*$J$3*$J$5*$O87</f>
        <v>#N/A</v>
      </c>
      <c r="CB87" s="70" t="e">
        <f aca="false">$CB$7*$J$2*$J$5*$N87</f>
        <v>#N/A</v>
      </c>
      <c r="CC87" s="70" t="e">
        <f aca="false">$CB$7*$J$3*$J$5*$O87</f>
        <v>#N/A</v>
      </c>
      <c r="CD87" s="70" t="e">
        <f aca="false">$CD$7*$J$2*$J$5*$N87</f>
        <v>#N/A</v>
      </c>
      <c r="CE87" s="70" t="e">
        <f aca="false">$CD$7*$J$3*$J$5*$O87</f>
        <v>#N/A</v>
      </c>
      <c r="CF87" s="131" t="e">
        <f aca="false">SUM(BZ87:CA87)</f>
        <v>#N/A</v>
      </c>
      <c r="CG87" s="383" t="e">
        <f aca="false">SUM(BZ87:CC87)</f>
        <v>#N/A</v>
      </c>
      <c r="CH87" s="131" t="e">
        <f aca="false">SUM(BZ87:CE87)</f>
        <v>#N/A</v>
      </c>
      <c r="CI87" s="70" t="e">
        <f aca="false">$CI$7*$J$2*$J$5*$AB87</f>
        <v>#N/A</v>
      </c>
      <c r="CJ87" s="70" t="e">
        <f aca="false">$CI$7*$J$3*$J$5*$AC87</f>
        <v>#N/A</v>
      </c>
      <c r="CK87" s="70" t="e">
        <f aca="false">$CK$7*$J$2*$J$5*$AB87</f>
        <v>#N/A</v>
      </c>
      <c r="CL87" s="70" t="e">
        <f aca="false">$CK$7*$J$3*$J$5*$AC87</f>
        <v>#N/A</v>
      </c>
      <c r="CM87" s="70" t="e">
        <f aca="false">$CM$7*$J$2*$J$5*$AB87</f>
        <v>#N/A</v>
      </c>
      <c r="CN87" s="70" t="e">
        <f aca="false">$CM$7*$J$3*$J$5*$AC87</f>
        <v>#N/A</v>
      </c>
      <c r="CO87" s="70" t="e">
        <f aca="false">$CO$7*$J$2*$J$5*$AB87</f>
        <v>#N/A</v>
      </c>
      <c r="CP87" s="70" t="e">
        <f aca="false">$CO$7*$J$3*$J$5*$AC87</f>
        <v>#N/A</v>
      </c>
      <c r="CQ87" s="70" t="e">
        <f aca="false">$CQ$7*$J$2*$J$5*$AB87</f>
        <v>#N/A</v>
      </c>
      <c r="CR87" s="70" t="e">
        <f aca="false">$CQ$7*$J$3*$J$5*$AC87</f>
        <v>#N/A</v>
      </c>
      <c r="CS87" s="70" t="e">
        <f aca="false">$CS$7*$J$2*$J$5*$AB87</f>
        <v>#N/A</v>
      </c>
      <c r="CT87" s="70" t="e">
        <f aca="false">$CS$7*$J$3*$J$5*$AC87</f>
        <v>#N/A</v>
      </c>
      <c r="CU87" s="70" t="e">
        <f aca="false">$CU$7*$J$2*$J$5*$AB87</f>
        <v>#N/A</v>
      </c>
      <c r="CV87" s="70" t="e">
        <f aca="false">$CU$7*$J$3*$J$5*$AC87</f>
        <v>#N/A</v>
      </c>
      <c r="CW87" s="70" t="e">
        <f aca="false">$CW$7*$J$2*$J$5*$AB87</f>
        <v>#N/A</v>
      </c>
      <c r="CX87" s="70" t="e">
        <f aca="false">$CW$7*$J$3*$J$5*$AC87</f>
        <v>#N/A</v>
      </c>
      <c r="CY87" s="70" t="e">
        <f aca="false">$CY$7*$J$2*$J$5*$AB87</f>
        <v>#N/A</v>
      </c>
      <c r="CZ87" s="70" t="e">
        <f aca="false">$CY$7*$J$3*$J$5*$AC87</f>
        <v>#N/A</v>
      </c>
      <c r="DA87" s="70" t="e">
        <f aca="false">$DA$7*$J$2*$J$5*$AB87</f>
        <v>#N/A</v>
      </c>
      <c r="DB87" s="70" t="e">
        <f aca="false">$DA$7*$J$3*$J$5*$AC87</f>
        <v>#N/A</v>
      </c>
      <c r="DC87" s="70"/>
      <c r="DD87" s="70"/>
      <c r="DE87" s="70" t="e">
        <f aca="false">$DF$7*$J$2*$J$5*$AB87</f>
        <v>#N/A</v>
      </c>
      <c r="DF87" s="70" t="e">
        <f aca="false">$DF$7*$J$3*$J$5*$AC87</f>
        <v>#N/A</v>
      </c>
      <c r="DG87" s="70" t="e">
        <f aca="false">$DG$7*$J$2*$J$5*$AB87</f>
        <v>#N/A</v>
      </c>
      <c r="DH87" s="70" t="e">
        <f aca="false">$DG$7*$J$3*$J$5*$AC87</f>
        <v>#N/A</v>
      </c>
      <c r="DI87" s="70" t="e">
        <f aca="false">$DI$7*$J$2*$J$5*$AB87</f>
        <v>#N/A</v>
      </c>
      <c r="DJ87" s="70" t="e">
        <f aca="false">$DI$7*$J$3*$J$5*$AC87</f>
        <v>#N/A</v>
      </c>
      <c r="DK87" s="70" t="e">
        <f aca="false">$DK$7*$J$2*$J$5*$AB87</f>
        <v>#N/A</v>
      </c>
      <c r="DL87" s="70" t="e">
        <f aca="false">$DK$7*$J$3*$J$5*$AC87</f>
        <v>#N/A</v>
      </c>
      <c r="DM87" s="70" t="e">
        <f aca="false">$DM$7*$J$2*$J$5*$AB87</f>
        <v>#N/A</v>
      </c>
      <c r="DN87" s="70" t="e">
        <f aca="false">$DM$7*$J$3*$J$5*$AC87</f>
        <v>#N/A</v>
      </c>
      <c r="DO87" s="70" t="e">
        <f aca="false">$DO$7*$J$2*$J$5*$AB87</f>
        <v>#N/A</v>
      </c>
      <c r="DP87" s="70" t="e">
        <f aca="false">$DO$7*$J$3*$J$5*$AC87</f>
        <v>#N/A</v>
      </c>
      <c r="DQ87" s="70" t="e">
        <f aca="false">$DQ$7*$J$2*$J$5*$AB87</f>
        <v>#N/A</v>
      </c>
      <c r="DR87" s="70" t="e">
        <f aca="false">$DQ$7*$J$3*$J$5*$AC87</f>
        <v>#N/A</v>
      </c>
      <c r="DS87" s="131" t="e">
        <f aca="false">SUM(CI87:CR87,CW87:CX87,DG87:DH87)</f>
        <v>#N/A</v>
      </c>
      <c r="DT87" s="25" t="e">
        <f aca="false">SUM(CI87:CZ87,DC87:DL87)</f>
        <v>#N/A</v>
      </c>
      <c r="DU87" s="131" t="e">
        <f aca="false">SUM(CI87:DR87)</f>
        <v>#N/A</v>
      </c>
      <c r="DZ87" s="70" t="e">
        <f aca="false">$DZ$7*$J$2*$J$5*$AB87</f>
        <v>#N/A</v>
      </c>
      <c r="EA87" s="70" t="e">
        <f aca="false">$DZ$7*$J$3*$J$5*$AC87</f>
        <v>#N/A</v>
      </c>
      <c r="EB87" s="70" t="e">
        <f aca="false">$EB$7*$J$2*$J$5*$AB87</f>
        <v>#N/A</v>
      </c>
      <c r="EC87" s="70" t="e">
        <f aca="false">$EB$7*$J$3*$J$5*$AC87</f>
        <v>#N/A</v>
      </c>
      <c r="ED87" s="70" t="e">
        <f aca="false">$ED$7*$J$2*$J$5*$AB87</f>
        <v>#N/A</v>
      </c>
      <c r="EE87" s="70" t="e">
        <f aca="false">$ED$7*$J$3*$J$5*$AC87</f>
        <v>#N/A</v>
      </c>
      <c r="EF87" s="70" t="e">
        <f aca="false">$EF$7*$J$2*$J$5*$AB87</f>
        <v>#N/A</v>
      </c>
      <c r="EG87" s="70" t="e">
        <f aca="false">$EF$7*$J$3*$J$5*$AC87</f>
        <v>#N/A</v>
      </c>
      <c r="EH87" s="70" t="e">
        <f aca="false">$EH$7*$J$2*$J$5*$AB87</f>
        <v>#N/A</v>
      </c>
      <c r="EI87" s="70" t="e">
        <f aca="false">$EH$7*$J$3*$J$5*$AC87</f>
        <v>#N/A</v>
      </c>
      <c r="EJ87" s="70" t="e">
        <f aca="false">$EJ$7*$J$2*$J$5*$AB87</f>
        <v>#N/A</v>
      </c>
      <c r="EK87" s="70" t="e">
        <f aca="false">$EJ$7*$J$3*$J$5*$AC87</f>
        <v>#N/A</v>
      </c>
      <c r="EL87" s="70" t="e">
        <f aca="false">$EL$7*$J$2*$J$5*$AB87</f>
        <v>#N/A</v>
      </c>
      <c r="EM87" s="70" t="e">
        <f aca="false">$EL$7*$J$3*$J$5*$AC87</f>
        <v>#N/A</v>
      </c>
      <c r="EN87" s="131" t="e">
        <f aca="false">SUM(EB87:EC87)</f>
        <v>#N/A</v>
      </c>
      <c r="EO87" s="25" t="e">
        <f aca="false">SUM(EB87:EE87,EJ87:EM87)</f>
        <v>#N/A</v>
      </c>
      <c r="EP87" s="25" t="e">
        <f aca="false">SUM(DZ87:EM87)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3" t="e">
        <f aca="false">(1+($A88/2))^(-2*($D88-$A$1)/365.25)</f>
        <v>#N/A</v>
      </c>
      <c r="C88" s="83" t="n">
        <f aca="false">D89-D88</f>
        <v>30</v>
      </c>
      <c r="D88" s="374" t="n">
        <v>39326</v>
      </c>
      <c r="E88" s="375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76" t="e">
        <f aca="false">VLOOKUP($D88,Curves!$A$2:$H$1700,8)*$B88</f>
        <v>#N/A</v>
      </c>
      <c r="K88" s="51" t="e">
        <f aca="false">($E88+$I88)*$J$5+$J$4</f>
        <v>#N/A</v>
      </c>
      <c r="L88" s="377" t="e">
        <f aca="false">VLOOKUP($D88,Curves!$N$2:$T$2600,2)*$B88</f>
        <v>#N/A</v>
      </c>
      <c r="M88" s="241" t="e">
        <f aca="false">VLOOKUP($D88,Curves!$N$2:$T$2600,3)*$B88</f>
        <v>#N/A</v>
      </c>
      <c r="N88" s="378" t="e">
        <f aca="false">IF($K88&lt;$L88,1,0)</f>
        <v>#N/A</v>
      </c>
      <c r="O88" s="379" t="e">
        <f aca="false">IF($K88&lt;$M88,1,0)</f>
        <v>#N/A</v>
      </c>
      <c r="P88" s="375" t="e">
        <f aca="false">($E88+J88)*$J$5+$J$4</f>
        <v>#N/A</v>
      </c>
      <c r="Q88" s="377" t="e">
        <f aca="false">VLOOKUP($D88,Curves!$N$2:$T$2600,4)*$B88</f>
        <v>#N/A</v>
      </c>
      <c r="R88" s="241" t="e">
        <f aca="false">VLOOKUP($D88,Curves!$N$2:$T$2600,5)*$B88</f>
        <v>#N/A</v>
      </c>
      <c r="S88" s="378" t="e">
        <f aca="false">IF($P88&lt;$Q88,1,0)</f>
        <v>#N/A</v>
      </c>
      <c r="T88" s="379" t="e">
        <f aca="false">IF($P88&lt;$R88,1,0)</f>
        <v>#N/A</v>
      </c>
      <c r="U88" s="380" t="e">
        <f aca="false">($E88+G88)*$J$5+$J$4</f>
        <v>#N/A</v>
      </c>
      <c r="V88" s="380" t="e">
        <f aca="false">($E88+H88)*$J$5+$J$4</f>
        <v>#N/A</v>
      </c>
      <c r="W88" s="380" t="e">
        <f aca="false">($E88+I88)*$J$5+$J$4</f>
        <v>#N/A</v>
      </c>
      <c r="X88" s="269" t="e">
        <f aca="false">VLOOKUP($D88,[5]CurveFetch!$D$8:$S$13000,16,0)*$B88</f>
        <v>#N/A</v>
      </c>
      <c r="Y88" s="241" t="e">
        <f aca="false">VLOOKUP($D88,Curves!$N$2:$T$2600,7)*$B88</f>
        <v>#N/A</v>
      </c>
      <c r="Z88" s="381" t="e">
        <f aca="false">IF($U88&lt;$X88,1,0)</f>
        <v>#N/A</v>
      </c>
      <c r="AA88" s="378" t="e">
        <f aca="false">IF($U88&lt;$Y88,1,0)</f>
        <v>#N/A</v>
      </c>
      <c r="AB88" s="378" t="e">
        <f aca="false">IF($V88&lt;$X88,1,0)</f>
        <v>#N/A</v>
      </c>
      <c r="AC88" s="378" t="e">
        <f aca="false">IF($V88&lt;$X88,1,0)</f>
        <v>#N/A</v>
      </c>
      <c r="AD88" s="378" t="e">
        <f aca="false">IF($W88&lt;$X88,1,0)</f>
        <v>#N/A</v>
      </c>
      <c r="AE88" s="379" t="e">
        <f aca="false">IF($W88&lt;$Y88,1,0)</f>
        <v>#N/A</v>
      </c>
      <c r="AF88" s="70" t="e">
        <f aca="false">$AF$7*$J$2*$J$5*$N88</f>
        <v>#N/A</v>
      </c>
      <c r="AG88" s="70" t="e">
        <f aca="false">$AF$7*$J$2*$J$5*$O88</f>
        <v>#N/A</v>
      </c>
      <c r="AH88" s="70" t="e">
        <f aca="false">$AH$7*$J$2*$J$5*$N88</f>
        <v>#N/A</v>
      </c>
      <c r="AI88" s="70" t="e">
        <f aca="false">$AH$7*$J$2*$J$5*$O88</f>
        <v>#N/A</v>
      </c>
      <c r="AJ88" s="70" t="e">
        <f aca="false">$AJ$7*$J$2*$J$5*$N88</f>
        <v>#N/A</v>
      </c>
      <c r="AK88" s="70" t="e">
        <f aca="false">$AJ$7*$J$2*$J$5*$O88</f>
        <v>#N/A</v>
      </c>
      <c r="AL88" s="70" t="e">
        <f aca="false">$AL$7*$J$2*$J$5*$N88</f>
        <v>#N/A</v>
      </c>
      <c r="AM88" s="70" t="e">
        <f aca="false">$AL$7*$J$3*$J$5*$O88</f>
        <v>#N/A</v>
      </c>
      <c r="AN88" s="70" t="e">
        <f aca="false">$AN$7*$J$2*$J$5*$N88</f>
        <v>#N/A</v>
      </c>
      <c r="AO88" s="70" t="e">
        <f aca="false">$AN$7*$J$3*$J$5*$O88</f>
        <v>#N/A</v>
      </c>
      <c r="AP88" s="70" t="e">
        <f aca="false">$AP$7*$J$2*$J$5*$N88</f>
        <v>#N/A</v>
      </c>
      <c r="AQ88" s="70" t="e">
        <f aca="false">$AN$7*$J$3*$J$5*$O88</f>
        <v>#N/A</v>
      </c>
      <c r="AR88" s="70" t="e">
        <f aca="false">$AR$7*$J$2*$J$5*$N88</f>
        <v>#N/A</v>
      </c>
      <c r="AS88" s="70" t="e">
        <f aca="false">$AR$7*$J$3*$J$5*$O88</f>
        <v>#N/A</v>
      </c>
      <c r="AT88" s="70" t="e">
        <f aca="false">$AT$7*$J$2*$J$5*$N88</f>
        <v>#N/A</v>
      </c>
      <c r="AU88" s="70" t="e">
        <f aca="false">$AT$7*$J$3*$J$5*$O88</f>
        <v>#N/A</v>
      </c>
      <c r="AV88" s="131" t="e">
        <f aca="false">SUM(AF88:AG88,AL88:AM88,AP88:AQ88)</f>
        <v>#N/A</v>
      </c>
      <c r="AW88" s="158" t="e">
        <f aca="false">SUM(AF88:AM88,AP88:AU88)</f>
        <v>#N/A</v>
      </c>
      <c r="AX88" s="131" t="e">
        <f aca="false">SUM(AF88:AU88)</f>
        <v>#N/A</v>
      </c>
      <c r="AY88" s="70" t="e">
        <f aca="false">$AY$7*$J$2*$J$5*$S88</f>
        <v>#N/A</v>
      </c>
      <c r="AZ88" s="70" t="e">
        <f aca="false">$AY$7*$J$3*$J$5*$T88</f>
        <v>#N/A</v>
      </c>
      <c r="BA88" s="70" t="e">
        <f aca="false">$BA$7*$J$2*$J$5*$S88</f>
        <v>#N/A</v>
      </c>
      <c r="BB88" s="70" t="e">
        <f aca="false">$BA$7*$J$3*$J$5*$T88</f>
        <v>#N/A</v>
      </c>
      <c r="BC88" s="70" t="e">
        <f aca="false">$BC$7*$J$2*$J$5*$S88</f>
        <v>#N/A</v>
      </c>
      <c r="BD88" s="70" t="e">
        <f aca="false">$BC$7*$J$3*$J$5*$T88</f>
        <v>#N/A</v>
      </c>
      <c r="BE88" s="70" t="e">
        <f aca="false">$BE$7*$J$2*$J$5*$S88</f>
        <v>#N/A</v>
      </c>
      <c r="BF88" s="70" t="e">
        <f aca="false">$BE$7*$J$3*$J$5*$T88</f>
        <v>#N/A</v>
      </c>
      <c r="BG88" s="70" t="e">
        <f aca="false">$BG$7*$J$2*$J$5*$S88</f>
        <v>#N/A</v>
      </c>
      <c r="BH88" s="70" t="e">
        <f aca="false">$BG$7*$J$3*$J$5*$T88</f>
        <v>#N/A</v>
      </c>
      <c r="BI88" s="70" t="e">
        <f aca="false">$BI$7*$J$2*$J$5*$S88</f>
        <v>#N/A</v>
      </c>
      <c r="BJ88" s="70" t="e">
        <f aca="false">$BI$7*$J$3*$J$5*$T88</f>
        <v>#N/A</v>
      </c>
      <c r="BK88" s="70" t="e">
        <f aca="false">$BK$7*$J$2*$J$5*$S88</f>
        <v>#N/A</v>
      </c>
      <c r="BL88" s="70" t="e">
        <f aca="false">$BK$7*$J$3*$J$5*$T88</f>
        <v>#N/A</v>
      </c>
      <c r="BM88" s="70" t="e">
        <f aca="false">$BM$7*$J$2*$J$5*$S88</f>
        <v>#N/A</v>
      </c>
      <c r="BN88" s="70" t="e">
        <f aca="false">$BM$7*$J$3*$J$5*$T88</f>
        <v>#N/A</v>
      </c>
      <c r="BO88" s="70" t="e">
        <f aca="false">$BO$7*$J$2*$J$5*$S88</f>
        <v>#N/A</v>
      </c>
      <c r="BP88" s="70" t="e">
        <f aca="false">$BO$7*$J$3*$J$5*$T88</f>
        <v>#N/A</v>
      </c>
      <c r="BQ88" s="70" t="e">
        <f aca="false">$BQ$7*$J$2*$J$5*$S88</f>
        <v>#N/A</v>
      </c>
      <c r="BR88" s="70" t="e">
        <f aca="false">$BQ$7*$J$3*$J$5*$T88</f>
        <v>#N/A</v>
      </c>
      <c r="BS88" s="70" t="e">
        <f aca="false">$BS$7*$J$2*$J$5*$S88</f>
        <v>#N/A</v>
      </c>
      <c r="BT88" s="70" t="e">
        <f aca="false">$BS$7*$J$3*$J$5*$T88</f>
        <v>#N/A</v>
      </c>
      <c r="BU88" s="70" t="e">
        <f aca="false">$BU$7*$J$2*$J$5*$S88</f>
        <v>#N/A</v>
      </c>
      <c r="BV88" s="70" t="e">
        <f aca="false">$BU$7*$J$3*$J$5*$T88</f>
        <v>#N/A</v>
      </c>
      <c r="BW88" s="382" t="e">
        <f aca="false">SUM(AY88:BF88,BI88:BL88)</f>
        <v>#N/A</v>
      </c>
      <c r="BX88" s="383" t="e">
        <f aca="false">SUM(AY88:BF88,BI88:BL88,BS88:BV88)</f>
        <v>#N/A</v>
      </c>
      <c r="BY88" s="25" t="e">
        <f aca="false">SUM(AY88:BV88)</f>
        <v>#N/A</v>
      </c>
      <c r="BZ88" s="70" t="e">
        <f aca="false">$BZ$7*$J$2*$J$5*$N88</f>
        <v>#N/A</v>
      </c>
      <c r="CA88" s="70" t="e">
        <f aca="false">$BZ$7*$J$3*$J$5*$O88</f>
        <v>#N/A</v>
      </c>
      <c r="CB88" s="70" t="e">
        <f aca="false">$CB$7*$J$2*$J$5*$N88</f>
        <v>#N/A</v>
      </c>
      <c r="CC88" s="70" t="e">
        <f aca="false">$CB$7*$J$3*$J$5*$O88</f>
        <v>#N/A</v>
      </c>
      <c r="CD88" s="70" t="e">
        <f aca="false">$CD$7*$J$2*$J$5*$N88</f>
        <v>#N/A</v>
      </c>
      <c r="CE88" s="70" t="e">
        <f aca="false">$CD$7*$J$3*$J$5*$O88</f>
        <v>#N/A</v>
      </c>
      <c r="CF88" s="131" t="e">
        <f aca="false">SUM(BZ88:CA88)</f>
        <v>#N/A</v>
      </c>
      <c r="CG88" s="383" t="e">
        <f aca="false">SUM(BZ88:CC88)</f>
        <v>#N/A</v>
      </c>
      <c r="CH88" s="131" t="e">
        <f aca="false">SUM(BZ88:CE88)</f>
        <v>#N/A</v>
      </c>
      <c r="CI88" s="70" t="e">
        <f aca="false">$CI$7*$J$2*$J$5*$AB88</f>
        <v>#N/A</v>
      </c>
      <c r="CJ88" s="70" t="e">
        <f aca="false">$CI$7*$J$3*$J$5*$AC88</f>
        <v>#N/A</v>
      </c>
      <c r="CK88" s="70" t="e">
        <f aca="false">$CK$7*$J$2*$J$5*$AB88</f>
        <v>#N/A</v>
      </c>
      <c r="CL88" s="70" t="e">
        <f aca="false">$CK$7*$J$3*$J$5*$AC88</f>
        <v>#N/A</v>
      </c>
      <c r="CM88" s="70" t="e">
        <f aca="false">$CM$7*$J$2*$J$5*$AB88</f>
        <v>#N/A</v>
      </c>
      <c r="CN88" s="70" t="e">
        <f aca="false">$CM$7*$J$3*$J$5*$AC88</f>
        <v>#N/A</v>
      </c>
      <c r="CO88" s="70" t="e">
        <f aca="false">$CO$7*$J$2*$J$5*$AB88</f>
        <v>#N/A</v>
      </c>
      <c r="CP88" s="70" t="e">
        <f aca="false">$CO$7*$J$3*$J$5*$AC88</f>
        <v>#N/A</v>
      </c>
      <c r="CQ88" s="70" t="e">
        <f aca="false">$CQ$7*$J$2*$J$5*$AB88</f>
        <v>#N/A</v>
      </c>
      <c r="CR88" s="70" t="e">
        <f aca="false">$CQ$7*$J$3*$J$5*$AC88</f>
        <v>#N/A</v>
      </c>
      <c r="CS88" s="70" t="e">
        <f aca="false">$CS$7*$J$2*$J$5*$AB88</f>
        <v>#N/A</v>
      </c>
      <c r="CT88" s="70" t="e">
        <f aca="false">$CS$7*$J$3*$J$5*$AC88</f>
        <v>#N/A</v>
      </c>
      <c r="CU88" s="70" t="e">
        <f aca="false">$CU$7*$J$2*$J$5*$AB88</f>
        <v>#N/A</v>
      </c>
      <c r="CV88" s="70" t="e">
        <f aca="false">$CU$7*$J$3*$J$5*$AC88</f>
        <v>#N/A</v>
      </c>
      <c r="CW88" s="70" t="e">
        <f aca="false">$CW$7*$J$2*$J$5*$AB88</f>
        <v>#N/A</v>
      </c>
      <c r="CX88" s="70" t="e">
        <f aca="false">$CW$7*$J$3*$J$5*$AC88</f>
        <v>#N/A</v>
      </c>
      <c r="CY88" s="70" t="e">
        <f aca="false">$CY$7*$J$2*$J$5*$AB88</f>
        <v>#N/A</v>
      </c>
      <c r="CZ88" s="70" t="e">
        <f aca="false">$CY$7*$J$3*$J$5*$AC88</f>
        <v>#N/A</v>
      </c>
      <c r="DA88" s="70" t="e">
        <f aca="false">$DA$7*$J$2*$J$5*$AB88</f>
        <v>#N/A</v>
      </c>
      <c r="DB88" s="70" t="e">
        <f aca="false">$DA$7*$J$3*$J$5*$AC88</f>
        <v>#N/A</v>
      </c>
      <c r="DC88" s="70"/>
      <c r="DD88" s="70"/>
      <c r="DE88" s="70" t="e">
        <f aca="false">$DF$7*$J$2*$J$5*$AB88</f>
        <v>#N/A</v>
      </c>
      <c r="DF88" s="70" t="e">
        <f aca="false">$DF$7*$J$3*$J$5*$AC88</f>
        <v>#N/A</v>
      </c>
      <c r="DG88" s="70" t="e">
        <f aca="false">$DG$7*$J$2*$J$5*$AB88</f>
        <v>#N/A</v>
      </c>
      <c r="DH88" s="70" t="e">
        <f aca="false">$DG$7*$J$3*$J$5*$AC88</f>
        <v>#N/A</v>
      </c>
      <c r="DI88" s="70" t="e">
        <f aca="false">$DI$7*$J$2*$J$5*$AB88</f>
        <v>#N/A</v>
      </c>
      <c r="DJ88" s="70" t="e">
        <f aca="false">$DI$7*$J$3*$J$5*$AC88</f>
        <v>#N/A</v>
      </c>
      <c r="DK88" s="70" t="e">
        <f aca="false">$DK$7*$J$2*$J$5*$AB88</f>
        <v>#N/A</v>
      </c>
      <c r="DL88" s="70" t="e">
        <f aca="false">$DK$7*$J$3*$J$5*$AC88</f>
        <v>#N/A</v>
      </c>
      <c r="DM88" s="70" t="e">
        <f aca="false">$DM$7*$J$2*$J$5*$AB88</f>
        <v>#N/A</v>
      </c>
      <c r="DN88" s="70" t="e">
        <f aca="false">$DM$7*$J$3*$J$5*$AC88</f>
        <v>#N/A</v>
      </c>
      <c r="DO88" s="70" t="e">
        <f aca="false">$DO$7*$J$2*$J$5*$AB88</f>
        <v>#N/A</v>
      </c>
      <c r="DP88" s="70" t="e">
        <f aca="false">$DO$7*$J$3*$J$5*$AC88</f>
        <v>#N/A</v>
      </c>
      <c r="DQ88" s="70" t="e">
        <f aca="false">$DQ$7*$J$2*$J$5*$AB88</f>
        <v>#N/A</v>
      </c>
      <c r="DR88" s="70" t="e">
        <f aca="false">$DQ$7*$J$3*$J$5*$AC88</f>
        <v>#N/A</v>
      </c>
      <c r="DS88" s="131" t="e">
        <f aca="false">SUM(CI88:CR88,CW88:CX88,DG88:DH88)</f>
        <v>#N/A</v>
      </c>
      <c r="DT88" s="25" t="e">
        <f aca="false">SUM(CI88:CZ88,DC88:DL88)</f>
        <v>#N/A</v>
      </c>
      <c r="DU88" s="131" t="e">
        <f aca="false">SUM(CI88:DR88)</f>
        <v>#N/A</v>
      </c>
      <c r="DZ88" s="70" t="e">
        <f aca="false">$DZ$7*$J$2*$J$5*$AB88</f>
        <v>#N/A</v>
      </c>
      <c r="EA88" s="70" t="e">
        <f aca="false">$DZ$7*$J$3*$J$5*$AC88</f>
        <v>#N/A</v>
      </c>
      <c r="EB88" s="70" t="e">
        <f aca="false">$EB$7*$J$2*$J$5*$AB88</f>
        <v>#N/A</v>
      </c>
      <c r="EC88" s="70" t="e">
        <f aca="false">$EB$7*$J$3*$J$5*$AC88</f>
        <v>#N/A</v>
      </c>
      <c r="ED88" s="70" t="e">
        <f aca="false">$ED$7*$J$2*$J$5*$AB88</f>
        <v>#N/A</v>
      </c>
      <c r="EE88" s="70" t="e">
        <f aca="false">$ED$7*$J$3*$J$5*$AC88</f>
        <v>#N/A</v>
      </c>
      <c r="EF88" s="70" t="e">
        <f aca="false">$EF$7*$J$2*$J$5*$AB88</f>
        <v>#N/A</v>
      </c>
      <c r="EG88" s="70" t="e">
        <f aca="false">$EF$7*$J$3*$J$5*$AC88</f>
        <v>#N/A</v>
      </c>
      <c r="EH88" s="70" t="e">
        <f aca="false">$EH$7*$J$2*$J$5*$AB88</f>
        <v>#N/A</v>
      </c>
      <c r="EI88" s="70" t="e">
        <f aca="false">$EH$7*$J$3*$J$5*$AC88</f>
        <v>#N/A</v>
      </c>
      <c r="EJ88" s="70" t="e">
        <f aca="false">$EJ$7*$J$2*$J$5*$AB88</f>
        <v>#N/A</v>
      </c>
      <c r="EK88" s="70" t="e">
        <f aca="false">$EJ$7*$J$3*$J$5*$AC88</f>
        <v>#N/A</v>
      </c>
      <c r="EL88" s="70" t="e">
        <f aca="false">$EL$7*$J$2*$J$5*$AB88</f>
        <v>#N/A</v>
      </c>
      <c r="EM88" s="70" t="e">
        <f aca="false">$EL$7*$J$3*$J$5*$AC88</f>
        <v>#N/A</v>
      </c>
      <c r="EN88" s="131" t="e">
        <f aca="false">SUM(EB88:EC88)</f>
        <v>#N/A</v>
      </c>
      <c r="EO88" s="25" t="e">
        <f aca="false">SUM(EB88:EE88,EJ88:EM88)</f>
        <v>#N/A</v>
      </c>
      <c r="EP88" s="25" t="e">
        <f aca="false">SUM(DZ88:EM88)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3" t="e">
        <f aca="false">(1+($A89/2))^(-2*($D89-$A$1)/365.25)</f>
        <v>#N/A</v>
      </c>
      <c r="C89" s="83" t="n">
        <f aca="false">D90-D89</f>
        <v>31</v>
      </c>
      <c r="D89" s="374" t="n">
        <v>39356</v>
      </c>
      <c r="E89" s="375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76" t="e">
        <f aca="false">VLOOKUP($D89,Curves!$A$2:$H$1700,8)*$B89</f>
        <v>#N/A</v>
      </c>
      <c r="K89" s="51" t="e">
        <f aca="false">($E89+$I89)*$J$5+$J$4</f>
        <v>#N/A</v>
      </c>
      <c r="L89" s="377" t="e">
        <f aca="false">VLOOKUP($D89,Curves!$N$2:$T$2600,2)*$B89</f>
        <v>#N/A</v>
      </c>
      <c r="M89" s="241" t="e">
        <f aca="false">VLOOKUP($D89,Curves!$N$2:$T$2600,3)*$B89</f>
        <v>#N/A</v>
      </c>
      <c r="N89" s="378" t="e">
        <f aca="false">IF($K89&lt;$L89,1,0)</f>
        <v>#N/A</v>
      </c>
      <c r="O89" s="379" t="e">
        <f aca="false">IF($K89&lt;$M89,1,0)</f>
        <v>#N/A</v>
      </c>
      <c r="P89" s="375" t="e">
        <f aca="false">($E89+J89)*$J$5+$J$4</f>
        <v>#N/A</v>
      </c>
      <c r="Q89" s="377" t="e">
        <f aca="false">VLOOKUP($D89,Curves!$N$2:$T$2600,4)*$B89</f>
        <v>#N/A</v>
      </c>
      <c r="R89" s="241" t="e">
        <f aca="false">VLOOKUP($D89,Curves!$N$2:$T$2600,5)*$B89</f>
        <v>#N/A</v>
      </c>
      <c r="S89" s="378" t="e">
        <f aca="false">IF($P89&lt;$Q89,1,0)</f>
        <v>#N/A</v>
      </c>
      <c r="T89" s="379" t="e">
        <f aca="false">IF($P89&lt;$R89,1,0)</f>
        <v>#N/A</v>
      </c>
      <c r="U89" s="380" t="e">
        <f aca="false">($E89+G89)*$J$5+$J$4</f>
        <v>#N/A</v>
      </c>
      <c r="V89" s="380" t="e">
        <f aca="false">($E89+H89)*$J$5+$J$4</f>
        <v>#N/A</v>
      </c>
      <c r="W89" s="380" t="e">
        <f aca="false">($E89+I89)*$J$5+$J$4</f>
        <v>#N/A</v>
      </c>
      <c r="X89" s="269" t="e">
        <f aca="false">VLOOKUP($D89,[5]CurveFetch!$D$8:$S$13000,16,0)*$B89</f>
        <v>#N/A</v>
      </c>
      <c r="Y89" s="241" t="e">
        <f aca="false">VLOOKUP($D89,Curves!$N$2:$T$2600,7)*$B89</f>
        <v>#N/A</v>
      </c>
      <c r="Z89" s="381" t="e">
        <f aca="false">IF($U89&lt;$X89,1,0)</f>
        <v>#N/A</v>
      </c>
      <c r="AA89" s="378" t="e">
        <f aca="false">IF($U89&lt;$Y89,1,0)</f>
        <v>#N/A</v>
      </c>
      <c r="AB89" s="378" t="e">
        <f aca="false">IF($V89&lt;$X89,1,0)</f>
        <v>#N/A</v>
      </c>
      <c r="AC89" s="378" t="e">
        <f aca="false">IF($V89&lt;$X89,1,0)</f>
        <v>#N/A</v>
      </c>
      <c r="AD89" s="378" t="e">
        <f aca="false">IF($W89&lt;$X89,1,0)</f>
        <v>#N/A</v>
      </c>
      <c r="AE89" s="379" t="e">
        <f aca="false">IF($W89&lt;$Y89,1,0)</f>
        <v>#N/A</v>
      </c>
      <c r="AF89" s="70" t="e">
        <f aca="false">$AF$7*$J$2*$J$5*$N89</f>
        <v>#N/A</v>
      </c>
      <c r="AG89" s="70" t="e">
        <f aca="false">$AF$7*$J$2*$J$5*$O89</f>
        <v>#N/A</v>
      </c>
      <c r="AH89" s="70" t="e">
        <f aca="false">$AH$7*$J$2*$J$5*$N89</f>
        <v>#N/A</v>
      </c>
      <c r="AI89" s="70" t="e">
        <f aca="false">$AH$7*$J$2*$J$5*$O89</f>
        <v>#N/A</v>
      </c>
      <c r="AJ89" s="70" t="e">
        <f aca="false">$AJ$7*$J$2*$J$5*$N89</f>
        <v>#N/A</v>
      </c>
      <c r="AK89" s="70" t="e">
        <f aca="false">$AJ$7*$J$2*$J$5*$O89</f>
        <v>#N/A</v>
      </c>
      <c r="AL89" s="70" t="e">
        <f aca="false">$AL$7*$J$2*$J$5*$N89</f>
        <v>#N/A</v>
      </c>
      <c r="AM89" s="70" t="e">
        <f aca="false">$AL$7*$J$3*$J$5*$O89</f>
        <v>#N/A</v>
      </c>
      <c r="AN89" s="70" t="e">
        <f aca="false">$AN$7*$J$2*$J$5*$N89</f>
        <v>#N/A</v>
      </c>
      <c r="AO89" s="70" t="e">
        <f aca="false">$AN$7*$J$3*$J$5*$O89</f>
        <v>#N/A</v>
      </c>
      <c r="AP89" s="70" t="e">
        <f aca="false">$AP$7*$J$2*$J$5*$N89</f>
        <v>#N/A</v>
      </c>
      <c r="AQ89" s="70" t="e">
        <f aca="false">$AN$7*$J$3*$J$5*$O89</f>
        <v>#N/A</v>
      </c>
      <c r="AR89" s="70" t="e">
        <f aca="false">$AR$7*$J$2*$J$5*$N89</f>
        <v>#N/A</v>
      </c>
      <c r="AS89" s="70" t="e">
        <f aca="false">$AR$7*$J$3*$J$5*$O89</f>
        <v>#N/A</v>
      </c>
      <c r="AT89" s="70" t="e">
        <f aca="false">$AT$7*$J$2*$J$5*$N89</f>
        <v>#N/A</v>
      </c>
      <c r="AU89" s="70" t="e">
        <f aca="false">$AT$7*$J$3*$J$5*$O89</f>
        <v>#N/A</v>
      </c>
      <c r="AV89" s="131" t="e">
        <f aca="false">SUM(AF89:AG89,AL89:AM89,AP89:AQ89)</f>
        <v>#N/A</v>
      </c>
      <c r="AW89" s="158" t="e">
        <f aca="false">SUM(AF89:AM89,AP89:AU89)</f>
        <v>#N/A</v>
      </c>
      <c r="AX89" s="131" t="e">
        <f aca="false">SUM(AF89:AU89)</f>
        <v>#N/A</v>
      </c>
      <c r="AY89" s="70" t="e">
        <f aca="false">$AY$7*$J$2*$J$5*$S89</f>
        <v>#N/A</v>
      </c>
      <c r="AZ89" s="70" t="e">
        <f aca="false">$AY$7*$J$3*$J$5*$T89</f>
        <v>#N/A</v>
      </c>
      <c r="BA89" s="70" t="e">
        <f aca="false">$BA$7*$J$2*$J$5*$S89</f>
        <v>#N/A</v>
      </c>
      <c r="BB89" s="70" t="e">
        <f aca="false">$BA$7*$J$3*$J$5*$T89</f>
        <v>#N/A</v>
      </c>
      <c r="BC89" s="70" t="e">
        <f aca="false">$BC$7*$J$2*$J$5*$S89</f>
        <v>#N/A</v>
      </c>
      <c r="BD89" s="70" t="e">
        <f aca="false">$BC$7*$J$3*$J$5*$T89</f>
        <v>#N/A</v>
      </c>
      <c r="BE89" s="70" t="e">
        <f aca="false">$BE$7*$J$2*$J$5*$S89</f>
        <v>#N/A</v>
      </c>
      <c r="BF89" s="70" t="e">
        <f aca="false">$BE$7*$J$3*$J$5*$T89</f>
        <v>#N/A</v>
      </c>
      <c r="BG89" s="70" t="e">
        <f aca="false">$BG$7*$J$2*$J$5*$S89</f>
        <v>#N/A</v>
      </c>
      <c r="BH89" s="70" t="e">
        <f aca="false">$BG$7*$J$3*$J$5*$T89</f>
        <v>#N/A</v>
      </c>
      <c r="BI89" s="70" t="e">
        <f aca="false">$BI$7*$J$2*$J$5*$S89</f>
        <v>#N/A</v>
      </c>
      <c r="BJ89" s="70" t="e">
        <f aca="false">$BI$7*$J$3*$J$5*$T89</f>
        <v>#N/A</v>
      </c>
      <c r="BK89" s="70" t="e">
        <f aca="false">$BK$7*$J$2*$J$5*$S89</f>
        <v>#N/A</v>
      </c>
      <c r="BL89" s="70" t="e">
        <f aca="false">$BK$7*$J$3*$J$5*$T89</f>
        <v>#N/A</v>
      </c>
      <c r="BM89" s="70" t="e">
        <f aca="false">$BM$7*$J$2*$J$5*$S89</f>
        <v>#N/A</v>
      </c>
      <c r="BN89" s="70" t="e">
        <f aca="false">$BM$7*$J$3*$J$5*$T89</f>
        <v>#N/A</v>
      </c>
      <c r="BO89" s="70" t="e">
        <f aca="false">$BO$7*$J$2*$J$5*$S89</f>
        <v>#N/A</v>
      </c>
      <c r="BP89" s="70" t="e">
        <f aca="false">$BO$7*$J$3*$J$5*$T89</f>
        <v>#N/A</v>
      </c>
      <c r="BQ89" s="70" t="e">
        <f aca="false">$BQ$7*$J$2*$J$5*$S89</f>
        <v>#N/A</v>
      </c>
      <c r="BR89" s="70" t="e">
        <f aca="false">$BQ$7*$J$3*$J$5*$T89</f>
        <v>#N/A</v>
      </c>
      <c r="BS89" s="70" t="e">
        <f aca="false">$BS$7*$J$2*$J$5*$S89</f>
        <v>#N/A</v>
      </c>
      <c r="BT89" s="70" t="e">
        <f aca="false">$BS$7*$J$3*$J$5*$T89</f>
        <v>#N/A</v>
      </c>
      <c r="BU89" s="70" t="e">
        <f aca="false">$BU$7*$J$2*$J$5*$S89</f>
        <v>#N/A</v>
      </c>
      <c r="BV89" s="70" t="e">
        <f aca="false">$BU$7*$J$3*$J$5*$T89</f>
        <v>#N/A</v>
      </c>
      <c r="BW89" s="382" t="e">
        <f aca="false">SUM(AY89:BF89,BI89:BL89)</f>
        <v>#N/A</v>
      </c>
      <c r="BX89" s="383" t="e">
        <f aca="false">SUM(AY89:BF89,BI89:BL89,BS89:BV89)</f>
        <v>#N/A</v>
      </c>
      <c r="BY89" s="25" t="e">
        <f aca="false">SUM(AY89:BV89)</f>
        <v>#N/A</v>
      </c>
      <c r="BZ89" s="70" t="e">
        <f aca="false">$BZ$7*$J$2*$J$5*$N89</f>
        <v>#N/A</v>
      </c>
      <c r="CA89" s="70" t="e">
        <f aca="false">$BZ$7*$J$3*$J$5*$O89</f>
        <v>#N/A</v>
      </c>
      <c r="CB89" s="70" t="e">
        <f aca="false">$CB$7*$J$2*$J$5*$N89</f>
        <v>#N/A</v>
      </c>
      <c r="CC89" s="70" t="e">
        <f aca="false">$CB$7*$J$3*$J$5*$O89</f>
        <v>#N/A</v>
      </c>
      <c r="CD89" s="70" t="e">
        <f aca="false">$CD$7*$J$2*$J$5*$N89</f>
        <v>#N/A</v>
      </c>
      <c r="CE89" s="70" t="e">
        <f aca="false">$CD$7*$J$3*$J$5*$O89</f>
        <v>#N/A</v>
      </c>
      <c r="CF89" s="131" t="e">
        <f aca="false">SUM(BZ89:CA89)</f>
        <v>#N/A</v>
      </c>
      <c r="CG89" s="383" t="e">
        <f aca="false">SUM(BZ89:CC89)</f>
        <v>#N/A</v>
      </c>
      <c r="CH89" s="131" t="e">
        <f aca="false">SUM(BZ89:CE89)</f>
        <v>#N/A</v>
      </c>
      <c r="CI89" s="70" t="e">
        <f aca="false">$CI$7*$J$2*$J$5*$AB89</f>
        <v>#N/A</v>
      </c>
      <c r="CJ89" s="70" t="e">
        <f aca="false">$CI$7*$J$3*$J$5*$AC89</f>
        <v>#N/A</v>
      </c>
      <c r="CK89" s="70" t="e">
        <f aca="false">$CK$7*$J$2*$J$5*$AB89</f>
        <v>#N/A</v>
      </c>
      <c r="CL89" s="70" t="e">
        <f aca="false">$CK$7*$J$3*$J$5*$AC89</f>
        <v>#N/A</v>
      </c>
      <c r="CM89" s="70" t="e">
        <f aca="false">$CM$7*$J$2*$J$5*$AB89</f>
        <v>#N/A</v>
      </c>
      <c r="CN89" s="70" t="e">
        <f aca="false">$CM$7*$J$3*$J$5*$AC89</f>
        <v>#N/A</v>
      </c>
      <c r="CO89" s="70" t="e">
        <f aca="false">$CO$7*$J$2*$J$5*$AB89</f>
        <v>#N/A</v>
      </c>
      <c r="CP89" s="70" t="e">
        <f aca="false">$CO$7*$J$3*$J$5*$AC89</f>
        <v>#N/A</v>
      </c>
      <c r="CQ89" s="70" t="e">
        <f aca="false">$CQ$7*$J$2*$J$5*$AB89</f>
        <v>#N/A</v>
      </c>
      <c r="CR89" s="70" t="e">
        <f aca="false">$CQ$7*$J$3*$J$5*$AC89</f>
        <v>#N/A</v>
      </c>
      <c r="CS89" s="70" t="e">
        <f aca="false">$CS$7*$J$2*$J$5*$AB89</f>
        <v>#N/A</v>
      </c>
      <c r="CT89" s="70" t="e">
        <f aca="false">$CS$7*$J$3*$J$5*$AC89</f>
        <v>#N/A</v>
      </c>
      <c r="CU89" s="70" t="e">
        <f aca="false">$CU$7*$J$2*$J$5*$AB89</f>
        <v>#N/A</v>
      </c>
      <c r="CV89" s="70" t="e">
        <f aca="false">$CU$7*$J$3*$J$5*$AC89</f>
        <v>#N/A</v>
      </c>
      <c r="CW89" s="70" t="e">
        <f aca="false">$CW$7*$J$2*$J$5*$AB89</f>
        <v>#N/A</v>
      </c>
      <c r="CX89" s="70" t="e">
        <f aca="false">$CW$7*$J$3*$J$5*$AC89</f>
        <v>#N/A</v>
      </c>
      <c r="CY89" s="70" t="e">
        <f aca="false">$CY$7*$J$2*$J$5*$AB89</f>
        <v>#N/A</v>
      </c>
      <c r="CZ89" s="70" t="e">
        <f aca="false">$CY$7*$J$3*$J$5*$AC89</f>
        <v>#N/A</v>
      </c>
      <c r="DA89" s="70" t="e">
        <f aca="false">$DA$7*$J$2*$J$5*$AB89</f>
        <v>#N/A</v>
      </c>
      <c r="DB89" s="70" t="e">
        <f aca="false">$DA$7*$J$3*$J$5*$AC89</f>
        <v>#N/A</v>
      </c>
      <c r="DC89" s="70"/>
      <c r="DD89" s="70"/>
      <c r="DE89" s="70" t="e">
        <f aca="false">$DF$7*$J$2*$J$5*$AB89</f>
        <v>#N/A</v>
      </c>
      <c r="DF89" s="70" t="e">
        <f aca="false">$DF$7*$J$3*$J$5*$AC89</f>
        <v>#N/A</v>
      </c>
      <c r="DG89" s="70" t="e">
        <f aca="false">$DG$7*$J$2*$J$5*$AB89</f>
        <v>#N/A</v>
      </c>
      <c r="DH89" s="70" t="e">
        <f aca="false">$DG$7*$J$3*$J$5*$AC89</f>
        <v>#N/A</v>
      </c>
      <c r="DI89" s="70" t="e">
        <f aca="false">$DI$7*$J$2*$J$5*$AB89</f>
        <v>#N/A</v>
      </c>
      <c r="DJ89" s="70" t="e">
        <f aca="false">$DI$7*$J$3*$J$5*$AC89</f>
        <v>#N/A</v>
      </c>
      <c r="DK89" s="70" t="e">
        <f aca="false">$DK$7*$J$2*$J$5*$AB89</f>
        <v>#N/A</v>
      </c>
      <c r="DL89" s="70" t="e">
        <f aca="false">$DK$7*$J$3*$J$5*$AC89</f>
        <v>#N/A</v>
      </c>
      <c r="DM89" s="70" t="e">
        <f aca="false">$DM$7*$J$2*$J$5*$AB89</f>
        <v>#N/A</v>
      </c>
      <c r="DN89" s="70" t="e">
        <f aca="false">$DM$7*$J$3*$J$5*$AC89</f>
        <v>#N/A</v>
      </c>
      <c r="DO89" s="70" t="e">
        <f aca="false">$DO$7*$J$2*$J$5*$AB89</f>
        <v>#N/A</v>
      </c>
      <c r="DP89" s="70" t="e">
        <f aca="false">$DO$7*$J$3*$J$5*$AC89</f>
        <v>#N/A</v>
      </c>
      <c r="DQ89" s="70" t="e">
        <f aca="false">$DQ$7*$J$2*$J$5*$AB89</f>
        <v>#N/A</v>
      </c>
      <c r="DR89" s="70" t="e">
        <f aca="false">$DQ$7*$J$3*$J$5*$AC89</f>
        <v>#N/A</v>
      </c>
      <c r="DS89" s="131" t="e">
        <f aca="false">SUM(CI89:CR89,CW89:CX89,DG89:DH89)</f>
        <v>#N/A</v>
      </c>
      <c r="DT89" s="25" t="e">
        <f aca="false">SUM(CI89:CZ89,DC89:DL89)</f>
        <v>#N/A</v>
      </c>
      <c r="DU89" s="131" t="e">
        <f aca="false">SUM(CI89:DR89)</f>
        <v>#N/A</v>
      </c>
      <c r="DZ89" s="70" t="e">
        <f aca="false">$DZ$7*$J$2*$J$5*$AB89</f>
        <v>#N/A</v>
      </c>
      <c r="EA89" s="70" t="e">
        <f aca="false">$DZ$7*$J$3*$J$5*$AC89</f>
        <v>#N/A</v>
      </c>
      <c r="EB89" s="70" t="e">
        <f aca="false">$EB$7*$J$2*$J$5*$AB89</f>
        <v>#N/A</v>
      </c>
      <c r="EC89" s="70" t="e">
        <f aca="false">$EB$7*$J$3*$J$5*$AC89</f>
        <v>#N/A</v>
      </c>
      <c r="ED89" s="70" t="e">
        <f aca="false">$ED$7*$J$2*$J$5*$AB89</f>
        <v>#N/A</v>
      </c>
      <c r="EE89" s="70" t="e">
        <f aca="false">$ED$7*$J$3*$J$5*$AC89</f>
        <v>#N/A</v>
      </c>
      <c r="EF89" s="70" t="e">
        <f aca="false">$EF$7*$J$2*$J$5*$AB89</f>
        <v>#N/A</v>
      </c>
      <c r="EG89" s="70" t="e">
        <f aca="false">$EF$7*$J$3*$J$5*$AC89</f>
        <v>#N/A</v>
      </c>
      <c r="EH89" s="70" t="e">
        <f aca="false">$EH$7*$J$2*$J$5*$AB89</f>
        <v>#N/A</v>
      </c>
      <c r="EI89" s="70" t="e">
        <f aca="false">$EH$7*$J$3*$J$5*$AC89</f>
        <v>#N/A</v>
      </c>
      <c r="EJ89" s="70" t="e">
        <f aca="false">$EJ$7*$J$2*$J$5*$AB89</f>
        <v>#N/A</v>
      </c>
      <c r="EK89" s="70" t="e">
        <f aca="false">$EJ$7*$J$3*$J$5*$AC89</f>
        <v>#N/A</v>
      </c>
      <c r="EL89" s="70" t="e">
        <f aca="false">$EL$7*$J$2*$J$5*$AB89</f>
        <v>#N/A</v>
      </c>
      <c r="EM89" s="70" t="e">
        <f aca="false">$EL$7*$J$3*$J$5*$AC89</f>
        <v>#N/A</v>
      </c>
      <c r="EN89" s="131" t="e">
        <f aca="false">SUM(EB89:EC89)</f>
        <v>#N/A</v>
      </c>
      <c r="EO89" s="25" t="e">
        <f aca="false">SUM(EB89:EE89,EJ89:EM89)</f>
        <v>#N/A</v>
      </c>
      <c r="EP89" s="25" t="e">
        <f aca="false">SUM(DZ89:EM89)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3" t="e">
        <f aca="false">(1+($A90/2))^(-2*($D90-$A$1)/365.25)</f>
        <v>#N/A</v>
      </c>
      <c r="C90" s="83" t="n">
        <f aca="false">D91-D90</f>
        <v>30</v>
      </c>
      <c r="D90" s="374" t="n">
        <v>39387</v>
      </c>
      <c r="E90" s="375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76" t="e">
        <f aca="false">VLOOKUP($D90,Curves!$A$2:$H$1700,8)*$B90</f>
        <v>#N/A</v>
      </c>
      <c r="K90" s="51" t="e">
        <f aca="false">($E90+$I90)*$J$5+$J$4</f>
        <v>#N/A</v>
      </c>
      <c r="L90" s="377" t="e">
        <f aca="false">VLOOKUP($D90,Curves!$N$2:$T$2600,2)*$B90</f>
        <v>#N/A</v>
      </c>
      <c r="M90" s="241" t="e">
        <f aca="false">VLOOKUP($D90,Curves!$N$2:$T$2600,3)*$B90</f>
        <v>#N/A</v>
      </c>
      <c r="N90" s="378" t="e">
        <f aca="false">IF($K90&lt;$L90,1,0)</f>
        <v>#N/A</v>
      </c>
      <c r="O90" s="379" t="e">
        <f aca="false">IF($K90&lt;$M90,1,0)</f>
        <v>#N/A</v>
      </c>
      <c r="P90" s="375" t="e">
        <f aca="false">($E90+J90)*$J$5+$J$4</f>
        <v>#N/A</v>
      </c>
      <c r="Q90" s="377" t="e">
        <f aca="false">VLOOKUP($D90,Curves!$N$2:$T$2600,4)*$B90</f>
        <v>#N/A</v>
      </c>
      <c r="R90" s="241" t="e">
        <f aca="false">VLOOKUP($D90,Curves!$N$2:$T$2600,5)*$B90</f>
        <v>#N/A</v>
      </c>
      <c r="S90" s="378" t="e">
        <f aca="false">IF($P90&lt;$Q90,1,0)</f>
        <v>#N/A</v>
      </c>
      <c r="T90" s="379" t="e">
        <f aca="false">IF($P90&lt;$R90,1,0)</f>
        <v>#N/A</v>
      </c>
      <c r="U90" s="380" t="e">
        <f aca="false">($E90+G90)*$J$5+$J$4</f>
        <v>#N/A</v>
      </c>
      <c r="V90" s="380" t="e">
        <f aca="false">($E90+H90)*$J$5+$J$4</f>
        <v>#N/A</v>
      </c>
      <c r="W90" s="380" t="e">
        <f aca="false">($E90+I90)*$J$5+$J$4</f>
        <v>#N/A</v>
      </c>
      <c r="X90" s="269" t="e">
        <f aca="false">VLOOKUP($D90,[5]CurveFetch!$D$8:$S$13000,16,0)*$B90</f>
        <v>#N/A</v>
      </c>
      <c r="Y90" s="241" t="e">
        <f aca="false">VLOOKUP($D90,Curves!$N$2:$T$2600,7)*$B90</f>
        <v>#N/A</v>
      </c>
      <c r="Z90" s="381" t="e">
        <f aca="false">IF($U90&lt;$X90,1,0)</f>
        <v>#N/A</v>
      </c>
      <c r="AA90" s="378" t="e">
        <f aca="false">IF($U90&lt;$Y90,1,0)</f>
        <v>#N/A</v>
      </c>
      <c r="AB90" s="378" t="e">
        <f aca="false">IF($V90&lt;$X90,1,0)</f>
        <v>#N/A</v>
      </c>
      <c r="AC90" s="378" t="e">
        <f aca="false">IF($V90&lt;$X90,1,0)</f>
        <v>#N/A</v>
      </c>
      <c r="AD90" s="378" t="e">
        <f aca="false">IF($W90&lt;$X90,1,0)</f>
        <v>#N/A</v>
      </c>
      <c r="AE90" s="379" t="e">
        <f aca="false">IF($W90&lt;$Y90,1,0)</f>
        <v>#N/A</v>
      </c>
      <c r="AF90" s="70" t="e">
        <f aca="false">$AF$7*$J$2*$J$5*$N90</f>
        <v>#N/A</v>
      </c>
      <c r="AG90" s="70" t="e">
        <f aca="false">$AF$7*$J$2*$J$5*$O90</f>
        <v>#N/A</v>
      </c>
      <c r="AH90" s="70" t="e">
        <f aca="false">$AH$7*$J$2*$J$5*$N90</f>
        <v>#N/A</v>
      </c>
      <c r="AI90" s="70" t="e">
        <f aca="false">$AH$7*$J$2*$J$5*$O90</f>
        <v>#N/A</v>
      </c>
      <c r="AJ90" s="70" t="e">
        <f aca="false">$AJ$7*$J$2*$J$5*$N90</f>
        <v>#N/A</v>
      </c>
      <c r="AK90" s="70" t="e">
        <f aca="false">$AJ$7*$J$2*$J$5*$O90</f>
        <v>#N/A</v>
      </c>
      <c r="AL90" s="70" t="e">
        <f aca="false">$AL$7*$J$2*$J$5*$N90</f>
        <v>#N/A</v>
      </c>
      <c r="AM90" s="70" t="e">
        <f aca="false">$AL$7*$J$3*$J$5*$O90</f>
        <v>#N/A</v>
      </c>
      <c r="AN90" s="70" t="e">
        <f aca="false">$AN$7*$J$2*$J$5*$N90</f>
        <v>#N/A</v>
      </c>
      <c r="AO90" s="70" t="e">
        <f aca="false">$AN$7*$J$3*$J$5*$O90</f>
        <v>#N/A</v>
      </c>
      <c r="AP90" s="70" t="e">
        <f aca="false">$AP$7*$J$2*$J$5*$N90</f>
        <v>#N/A</v>
      </c>
      <c r="AQ90" s="70" t="e">
        <f aca="false">$AN$7*$J$3*$J$5*$O90</f>
        <v>#N/A</v>
      </c>
      <c r="AR90" s="70" t="e">
        <f aca="false">$AR$7*$J$2*$J$5*$N90</f>
        <v>#N/A</v>
      </c>
      <c r="AS90" s="70" t="e">
        <f aca="false">$AR$7*$J$3*$J$5*$O90</f>
        <v>#N/A</v>
      </c>
      <c r="AT90" s="70" t="e">
        <f aca="false">$AT$7*$J$2*$J$5*$N90</f>
        <v>#N/A</v>
      </c>
      <c r="AU90" s="70" t="e">
        <f aca="false">$AT$7*$J$3*$J$5*$O90</f>
        <v>#N/A</v>
      </c>
      <c r="AV90" s="131" t="e">
        <f aca="false">SUM(AF90:AG90,AL90:AM90,AP90:AQ90)</f>
        <v>#N/A</v>
      </c>
      <c r="AW90" s="158" t="e">
        <f aca="false">SUM(AF90:AM90,AP90:AU90)</f>
        <v>#N/A</v>
      </c>
      <c r="AX90" s="131" t="e">
        <f aca="false">SUM(AF90:AU90)</f>
        <v>#N/A</v>
      </c>
      <c r="AY90" s="70" t="e">
        <f aca="false">$AY$7*$J$2*$J$5*$S90</f>
        <v>#N/A</v>
      </c>
      <c r="AZ90" s="70" t="e">
        <f aca="false">$AY$7*$J$3*$J$5*$T90</f>
        <v>#N/A</v>
      </c>
      <c r="BA90" s="70" t="e">
        <f aca="false">$BA$7*$J$2*$J$5*$S90</f>
        <v>#N/A</v>
      </c>
      <c r="BB90" s="70" t="e">
        <f aca="false">$BA$7*$J$3*$J$5*$T90</f>
        <v>#N/A</v>
      </c>
      <c r="BC90" s="70" t="e">
        <f aca="false">$BC$7*$J$2*$J$5*$S90</f>
        <v>#N/A</v>
      </c>
      <c r="BD90" s="70" t="e">
        <f aca="false">$BC$7*$J$3*$J$5*$T90</f>
        <v>#N/A</v>
      </c>
      <c r="BE90" s="70" t="e">
        <f aca="false">$BE$7*$J$2*$J$5*$S90</f>
        <v>#N/A</v>
      </c>
      <c r="BF90" s="70" t="e">
        <f aca="false">$BE$7*$J$3*$J$5*$T90</f>
        <v>#N/A</v>
      </c>
      <c r="BG90" s="70" t="e">
        <f aca="false">$BG$7*$J$2*$J$5*$S90</f>
        <v>#N/A</v>
      </c>
      <c r="BH90" s="70" t="e">
        <f aca="false">$BG$7*$J$3*$J$5*$T90</f>
        <v>#N/A</v>
      </c>
      <c r="BI90" s="70" t="e">
        <f aca="false">$BI$7*$J$2*$J$5*$S90</f>
        <v>#N/A</v>
      </c>
      <c r="BJ90" s="70" t="e">
        <f aca="false">$BI$7*$J$3*$J$5*$T90</f>
        <v>#N/A</v>
      </c>
      <c r="BK90" s="70" t="e">
        <f aca="false">$BK$7*$J$2*$J$5*$S90</f>
        <v>#N/A</v>
      </c>
      <c r="BL90" s="70" t="e">
        <f aca="false">$BK$7*$J$3*$J$5*$T90</f>
        <v>#N/A</v>
      </c>
      <c r="BM90" s="70" t="e">
        <f aca="false">$BM$7*$J$2*$J$5*$S90</f>
        <v>#N/A</v>
      </c>
      <c r="BN90" s="70" t="e">
        <f aca="false">$BM$7*$J$3*$J$5*$T90</f>
        <v>#N/A</v>
      </c>
      <c r="BO90" s="70" t="e">
        <f aca="false">$BO$7*$J$2*$J$5*$S90</f>
        <v>#N/A</v>
      </c>
      <c r="BP90" s="70" t="e">
        <f aca="false">$BO$7*$J$3*$J$5*$T90</f>
        <v>#N/A</v>
      </c>
      <c r="BQ90" s="70" t="e">
        <f aca="false">$BQ$7*$J$2*$J$5*$S90</f>
        <v>#N/A</v>
      </c>
      <c r="BR90" s="70" t="e">
        <f aca="false">$BQ$7*$J$3*$J$5*$T90</f>
        <v>#N/A</v>
      </c>
      <c r="BS90" s="70" t="e">
        <f aca="false">$BS$7*$J$2*$J$5*$S90</f>
        <v>#N/A</v>
      </c>
      <c r="BT90" s="70" t="e">
        <f aca="false">$BS$7*$J$3*$J$5*$T90</f>
        <v>#N/A</v>
      </c>
      <c r="BU90" s="70" t="e">
        <f aca="false">$BU$7*$J$2*$J$5*$S90</f>
        <v>#N/A</v>
      </c>
      <c r="BV90" s="70" t="e">
        <f aca="false">$BU$7*$J$3*$J$5*$T90</f>
        <v>#N/A</v>
      </c>
      <c r="BW90" s="382" t="e">
        <f aca="false">SUM(AY90:BF90,BI90:BL90)</f>
        <v>#N/A</v>
      </c>
      <c r="BX90" s="383" t="e">
        <f aca="false">SUM(AY90:BF90,BI90:BL90,BS90:BV90)</f>
        <v>#N/A</v>
      </c>
      <c r="BY90" s="25" t="e">
        <f aca="false">SUM(AY90:BV90)</f>
        <v>#N/A</v>
      </c>
      <c r="BZ90" s="70" t="e">
        <f aca="false">$BZ$7*$J$2*$J$5*$N90</f>
        <v>#N/A</v>
      </c>
      <c r="CA90" s="70" t="e">
        <f aca="false">$BZ$7*$J$3*$J$5*$O90</f>
        <v>#N/A</v>
      </c>
      <c r="CB90" s="70" t="e">
        <f aca="false">$CB$7*$J$2*$J$5*$N90</f>
        <v>#N/A</v>
      </c>
      <c r="CC90" s="70" t="e">
        <f aca="false">$CB$7*$J$3*$J$5*$O90</f>
        <v>#N/A</v>
      </c>
      <c r="CD90" s="70" t="e">
        <f aca="false">$CD$7*$J$2*$J$5*$N90</f>
        <v>#N/A</v>
      </c>
      <c r="CE90" s="70" t="e">
        <f aca="false">$CD$7*$J$3*$J$5*$O90</f>
        <v>#N/A</v>
      </c>
      <c r="CF90" s="131" t="e">
        <f aca="false">SUM(BZ90:CA90)</f>
        <v>#N/A</v>
      </c>
      <c r="CG90" s="383" t="e">
        <f aca="false">SUM(BZ90:CC90)</f>
        <v>#N/A</v>
      </c>
      <c r="CH90" s="131" t="e">
        <f aca="false">SUM(BZ90:CE90)</f>
        <v>#N/A</v>
      </c>
      <c r="CI90" s="70" t="e">
        <f aca="false">$CI$7*$J$2*$J$5*$AB90</f>
        <v>#N/A</v>
      </c>
      <c r="CJ90" s="70" t="e">
        <f aca="false">$CI$7*$J$3*$J$5*$AC90</f>
        <v>#N/A</v>
      </c>
      <c r="CK90" s="70" t="e">
        <f aca="false">$CK$7*$J$2*$J$5*$AB90</f>
        <v>#N/A</v>
      </c>
      <c r="CL90" s="70" t="e">
        <f aca="false">$CK$7*$J$3*$J$5*$AC90</f>
        <v>#N/A</v>
      </c>
      <c r="CM90" s="70" t="e">
        <f aca="false">$CM$7*$J$2*$J$5*$AB90</f>
        <v>#N/A</v>
      </c>
      <c r="CN90" s="70" t="e">
        <f aca="false">$CM$7*$J$3*$J$5*$AC90</f>
        <v>#N/A</v>
      </c>
      <c r="CO90" s="70" t="e">
        <f aca="false">$CO$7*$J$2*$J$5*$AB90</f>
        <v>#N/A</v>
      </c>
      <c r="CP90" s="70" t="e">
        <f aca="false">$CO$7*$J$3*$J$5*$AC90</f>
        <v>#N/A</v>
      </c>
      <c r="CQ90" s="70" t="e">
        <f aca="false">$CQ$7*$J$2*$J$5*$AB90</f>
        <v>#N/A</v>
      </c>
      <c r="CR90" s="70" t="e">
        <f aca="false">$CQ$7*$J$3*$J$5*$AC90</f>
        <v>#N/A</v>
      </c>
      <c r="CS90" s="70" t="e">
        <f aca="false">$CS$7*$J$2*$J$5*$AB90</f>
        <v>#N/A</v>
      </c>
      <c r="CT90" s="70" t="e">
        <f aca="false">$CS$7*$J$3*$J$5*$AC90</f>
        <v>#N/A</v>
      </c>
      <c r="CU90" s="70" t="e">
        <f aca="false">$CU$7*$J$2*$J$5*$AB90</f>
        <v>#N/A</v>
      </c>
      <c r="CV90" s="70" t="e">
        <f aca="false">$CU$7*$J$3*$J$5*$AC90</f>
        <v>#N/A</v>
      </c>
      <c r="CW90" s="70" t="e">
        <f aca="false">$CW$7*$J$2*$J$5*$AB90</f>
        <v>#N/A</v>
      </c>
      <c r="CX90" s="70" t="e">
        <f aca="false">$CW$7*$J$3*$J$5*$AC90</f>
        <v>#N/A</v>
      </c>
      <c r="CY90" s="70" t="e">
        <f aca="false">$CY$7*$J$2*$J$5*$AB90</f>
        <v>#N/A</v>
      </c>
      <c r="CZ90" s="70" t="e">
        <f aca="false">$CY$7*$J$3*$J$5*$AC90</f>
        <v>#N/A</v>
      </c>
      <c r="DA90" s="70" t="e">
        <f aca="false">$DA$7*$J$2*$J$5*$AB90</f>
        <v>#N/A</v>
      </c>
      <c r="DB90" s="70" t="e">
        <f aca="false">$DA$7*$J$3*$J$5*$AC90</f>
        <v>#N/A</v>
      </c>
      <c r="DC90" s="70"/>
      <c r="DD90" s="70"/>
      <c r="DE90" s="70" t="e">
        <f aca="false">$DF$7*$J$2*$J$5*$AB90</f>
        <v>#N/A</v>
      </c>
      <c r="DF90" s="70" t="e">
        <f aca="false">$DF$7*$J$3*$J$5*$AC90</f>
        <v>#N/A</v>
      </c>
      <c r="DG90" s="70" t="e">
        <f aca="false">$DG$7*$J$2*$J$5*$AB90</f>
        <v>#N/A</v>
      </c>
      <c r="DH90" s="70" t="e">
        <f aca="false">$DG$7*$J$3*$J$5*$AC90</f>
        <v>#N/A</v>
      </c>
      <c r="DI90" s="70" t="e">
        <f aca="false">$DI$7*$J$2*$J$5*$AB90</f>
        <v>#N/A</v>
      </c>
      <c r="DJ90" s="70" t="e">
        <f aca="false">$DI$7*$J$3*$J$5*$AC90</f>
        <v>#N/A</v>
      </c>
      <c r="DK90" s="70" t="e">
        <f aca="false">$DK$7*$J$2*$J$5*$AB90</f>
        <v>#N/A</v>
      </c>
      <c r="DL90" s="70" t="e">
        <f aca="false">$DK$7*$J$3*$J$5*$AC90</f>
        <v>#N/A</v>
      </c>
      <c r="DM90" s="70" t="e">
        <f aca="false">$DM$7*$J$2*$J$5*$AB90</f>
        <v>#N/A</v>
      </c>
      <c r="DN90" s="70" t="e">
        <f aca="false">$DM$7*$J$3*$J$5*$AC90</f>
        <v>#N/A</v>
      </c>
      <c r="DO90" s="70" t="e">
        <f aca="false">$DO$7*$J$2*$J$5*$AB90</f>
        <v>#N/A</v>
      </c>
      <c r="DP90" s="70" t="e">
        <f aca="false">$DO$7*$J$3*$J$5*$AC90</f>
        <v>#N/A</v>
      </c>
      <c r="DQ90" s="70" t="e">
        <f aca="false">$DQ$7*$J$2*$J$5*$AB90</f>
        <v>#N/A</v>
      </c>
      <c r="DR90" s="70" t="e">
        <f aca="false">$DQ$7*$J$3*$J$5*$AC90</f>
        <v>#N/A</v>
      </c>
      <c r="DS90" s="131" t="e">
        <f aca="false">SUM(CI90:CR90,CW90:CX90,DG90:DH90)</f>
        <v>#N/A</v>
      </c>
      <c r="DT90" s="25" t="e">
        <f aca="false">SUM(CI90:CZ90,DC90:DL90)</f>
        <v>#N/A</v>
      </c>
      <c r="DU90" s="131" t="e">
        <f aca="false">SUM(CI90:DR90)</f>
        <v>#N/A</v>
      </c>
      <c r="DZ90" s="70" t="e">
        <f aca="false">$DZ$7*$J$2*$J$5*$AB90</f>
        <v>#N/A</v>
      </c>
      <c r="EA90" s="70" t="e">
        <f aca="false">$DZ$7*$J$3*$J$5*$AC90</f>
        <v>#N/A</v>
      </c>
      <c r="EB90" s="70" t="e">
        <f aca="false">$EB$7*$J$2*$J$5*$AB90</f>
        <v>#N/A</v>
      </c>
      <c r="EC90" s="70" t="e">
        <f aca="false">$EB$7*$J$3*$J$5*$AC90</f>
        <v>#N/A</v>
      </c>
      <c r="ED90" s="70" t="e">
        <f aca="false">$ED$7*$J$2*$J$5*$AB90</f>
        <v>#N/A</v>
      </c>
      <c r="EE90" s="70" t="e">
        <f aca="false">$ED$7*$J$3*$J$5*$AC90</f>
        <v>#N/A</v>
      </c>
      <c r="EF90" s="70" t="e">
        <f aca="false">$EF$7*$J$2*$J$5*$AB90</f>
        <v>#N/A</v>
      </c>
      <c r="EG90" s="70" t="e">
        <f aca="false">$EF$7*$J$3*$J$5*$AC90</f>
        <v>#N/A</v>
      </c>
      <c r="EH90" s="70" t="e">
        <f aca="false">$EH$7*$J$2*$J$5*$AB90</f>
        <v>#N/A</v>
      </c>
      <c r="EI90" s="70" t="e">
        <f aca="false">$EH$7*$J$3*$J$5*$AC90</f>
        <v>#N/A</v>
      </c>
      <c r="EJ90" s="70" t="e">
        <f aca="false">$EJ$7*$J$2*$J$5*$AB90</f>
        <v>#N/A</v>
      </c>
      <c r="EK90" s="70" t="e">
        <f aca="false">$EJ$7*$J$3*$J$5*$AC90</f>
        <v>#N/A</v>
      </c>
      <c r="EL90" s="70" t="e">
        <f aca="false">$EL$7*$J$2*$J$5*$AB90</f>
        <v>#N/A</v>
      </c>
      <c r="EM90" s="70" t="e">
        <f aca="false">$EL$7*$J$3*$J$5*$AC90</f>
        <v>#N/A</v>
      </c>
      <c r="EN90" s="131" t="e">
        <f aca="false">SUM(EB90:EC90)</f>
        <v>#N/A</v>
      </c>
      <c r="EO90" s="25" t="e">
        <f aca="false">SUM(EB90:EE90,EJ90:EM90)</f>
        <v>#N/A</v>
      </c>
      <c r="EP90" s="25" t="e">
        <f aca="false">SUM(DZ90:EM90)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3" t="e">
        <f aca="false">(1+($A91/2))^(-2*($D91-$A$1)/365.25)</f>
        <v>#N/A</v>
      </c>
      <c r="C91" s="83" t="n">
        <f aca="false">D92-D91</f>
        <v>31</v>
      </c>
      <c r="D91" s="374" t="n">
        <v>39417</v>
      </c>
      <c r="E91" s="375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76" t="e">
        <f aca="false">VLOOKUP($D91,Curves!$A$2:$H$1700,8)*$B91</f>
        <v>#N/A</v>
      </c>
      <c r="K91" s="51" t="e">
        <f aca="false">($E91+$I91)*$J$5+$J$4</f>
        <v>#N/A</v>
      </c>
      <c r="L91" s="377" t="e">
        <f aca="false">VLOOKUP($D91,Curves!$N$2:$T$2600,2)*$B91</f>
        <v>#N/A</v>
      </c>
      <c r="M91" s="241" t="e">
        <f aca="false">VLOOKUP($D91,Curves!$N$2:$T$2600,3)*$B91</f>
        <v>#N/A</v>
      </c>
      <c r="N91" s="378" t="e">
        <f aca="false">IF($K91&lt;$L91,1,0)</f>
        <v>#N/A</v>
      </c>
      <c r="O91" s="379" t="e">
        <f aca="false">IF($K91&lt;$M91,1,0)</f>
        <v>#N/A</v>
      </c>
      <c r="P91" s="375" t="e">
        <f aca="false">($E91+J91)*$J$5+$J$4</f>
        <v>#N/A</v>
      </c>
      <c r="Q91" s="377" t="e">
        <f aca="false">VLOOKUP($D91,Curves!$N$2:$T$2600,4)*$B91</f>
        <v>#N/A</v>
      </c>
      <c r="R91" s="241" t="e">
        <f aca="false">VLOOKUP($D91,Curves!$N$2:$T$2600,5)*$B91</f>
        <v>#N/A</v>
      </c>
      <c r="S91" s="378" t="e">
        <f aca="false">IF($P91&lt;$Q91,1,0)</f>
        <v>#N/A</v>
      </c>
      <c r="T91" s="379" t="e">
        <f aca="false">IF($P91&lt;$R91,1,0)</f>
        <v>#N/A</v>
      </c>
      <c r="U91" s="380" t="e">
        <f aca="false">($E91+G91)*$J$5+$J$4</f>
        <v>#N/A</v>
      </c>
      <c r="V91" s="380" t="e">
        <f aca="false">($E91+H91)*$J$5+$J$4</f>
        <v>#N/A</v>
      </c>
      <c r="W91" s="380" t="e">
        <f aca="false">($E91+I91)*$J$5+$J$4</f>
        <v>#N/A</v>
      </c>
      <c r="X91" s="269" t="e">
        <f aca="false">VLOOKUP($D91,[5]CurveFetch!$D$8:$S$13000,16,0)*$B91</f>
        <v>#N/A</v>
      </c>
      <c r="Y91" s="241" t="e">
        <f aca="false">VLOOKUP($D91,Curves!$N$2:$T$2600,7)*$B91</f>
        <v>#N/A</v>
      </c>
      <c r="Z91" s="381" t="e">
        <f aca="false">IF($U91&lt;$X91,1,0)</f>
        <v>#N/A</v>
      </c>
      <c r="AA91" s="378" t="e">
        <f aca="false">IF($U91&lt;$Y91,1,0)</f>
        <v>#N/A</v>
      </c>
      <c r="AB91" s="378" t="e">
        <f aca="false">IF($V91&lt;$X91,1,0)</f>
        <v>#N/A</v>
      </c>
      <c r="AC91" s="378" t="e">
        <f aca="false">IF($V91&lt;$X91,1,0)</f>
        <v>#N/A</v>
      </c>
      <c r="AD91" s="378" t="e">
        <f aca="false">IF($W91&lt;$X91,1,0)</f>
        <v>#N/A</v>
      </c>
      <c r="AE91" s="379" t="e">
        <f aca="false">IF($W91&lt;$Y91,1,0)</f>
        <v>#N/A</v>
      </c>
      <c r="AF91" s="70" t="e">
        <f aca="false">$AF$7*$J$2*$J$5*$N91</f>
        <v>#N/A</v>
      </c>
      <c r="AG91" s="70" t="e">
        <f aca="false">$AF$7*$J$2*$J$5*$O91</f>
        <v>#N/A</v>
      </c>
      <c r="AH91" s="70" t="e">
        <f aca="false">$AH$7*$J$2*$J$5*$N91</f>
        <v>#N/A</v>
      </c>
      <c r="AI91" s="70" t="e">
        <f aca="false">$AH$7*$J$2*$J$5*$O91</f>
        <v>#N/A</v>
      </c>
      <c r="AJ91" s="70" t="e">
        <f aca="false">$AJ$7*$J$2*$J$5*$N91</f>
        <v>#N/A</v>
      </c>
      <c r="AK91" s="70" t="e">
        <f aca="false">$AJ$7*$J$2*$J$5*$O91</f>
        <v>#N/A</v>
      </c>
      <c r="AL91" s="70" t="e">
        <f aca="false">$AL$7*$J$2*$J$5*$N91</f>
        <v>#N/A</v>
      </c>
      <c r="AM91" s="70" t="e">
        <f aca="false">$AL$7*$J$3*$J$5*$O91</f>
        <v>#N/A</v>
      </c>
      <c r="AN91" s="70" t="e">
        <f aca="false">$AN$7*$J$2*$J$5*$N91</f>
        <v>#N/A</v>
      </c>
      <c r="AO91" s="70" t="e">
        <f aca="false">$AN$7*$J$3*$J$5*$O91</f>
        <v>#N/A</v>
      </c>
      <c r="AP91" s="70" t="e">
        <f aca="false">$AP$7*$J$2*$J$5*$N91</f>
        <v>#N/A</v>
      </c>
      <c r="AQ91" s="70" t="e">
        <f aca="false">$AN$7*$J$3*$J$5*$O91</f>
        <v>#N/A</v>
      </c>
      <c r="AR91" s="70" t="e">
        <f aca="false">$AR$7*$J$2*$J$5*$N91</f>
        <v>#N/A</v>
      </c>
      <c r="AS91" s="70" t="e">
        <f aca="false">$AR$7*$J$3*$J$5*$O91</f>
        <v>#N/A</v>
      </c>
      <c r="AT91" s="70" t="e">
        <f aca="false">$AT$7*$J$2*$J$5*$N91</f>
        <v>#N/A</v>
      </c>
      <c r="AU91" s="70" t="e">
        <f aca="false">$AT$7*$J$3*$J$5*$O91</f>
        <v>#N/A</v>
      </c>
      <c r="AV91" s="131" t="e">
        <f aca="false">SUM(AF91:AG91,AL91:AM91,AP91:AQ91)</f>
        <v>#N/A</v>
      </c>
      <c r="AW91" s="158" t="e">
        <f aca="false">SUM(AF91:AM91,AP91:AU91)</f>
        <v>#N/A</v>
      </c>
      <c r="AX91" s="131" t="e">
        <f aca="false">SUM(AF91:AU91)</f>
        <v>#N/A</v>
      </c>
      <c r="AY91" s="70" t="e">
        <f aca="false">$AY$7*$J$2*$J$5*$S91</f>
        <v>#N/A</v>
      </c>
      <c r="AZ91" s="70" t="e">
        <f aca="false">$AY$7*$J$3*$J$5*$T91</f>
        <v>#N/A</v>
      </c>
      <c r="BA91" s="70" t="e">
        <f aca="false">$BA$7*$J$2*$J$5*$S91</f>
        <v>#N/A</v>
      </c>
      <c r="BB91" s="70" t="e">
        <f aca="false">$BA$7*$J$3*$J$5*$T91</f>
        <v>#N/A</v>
      </c>
      <c r="BC91" s="70" t="e">
        <f aca="false">$BC$7*$J$2*$J$5*$S91</f>
        <v>#N/A</v>
      </c>
      <c r="BD91" s="70" t="e">
        <f aca="false">$BC$7*$J$3*$J$5*$T91</f>
        <v>#N/A</v>
      </c>
      <c r="BE91" s="70" t="e">
        <f aca="false">$BE$7*$J$2*$J$5*$S91</f>
        <v>#N/A</v>
      </c>
      <c r="BF91" s="70" t="e">
        <f aca="false">$BE$7*$J$3*$J$5*$T91</f>
        <v>#N/A</v>
      </c>
      <c r="BG91" s="70" t="e">
        <f aca="false">$BG$7*$J$2*$J$5*$S91</f>
        <v>#N/A</v>
      </c>
      <c r="BH91" s="70" t="e">
        <f aca="false">$BG$7*$J$3*$J$5*$T91</f>
        <v>#N/A</v>
      </c>
      <c r="BI91" s="70" t="e">
        <f aca="false">$BI$7*$J$2*$J$5*$S91</f>
        <v>#N/A</v>
      </c>
      <c r="BJ91" s="70" t="e">
        <f aca="false">$BI$7*$J$3*$J$5*$T91</f>
        <v>#N/A</v>
      </c>
      <c r="BK91" s="70" t="e">
        <f aca="false">$BK$7*$J$2*$J$5*$S91</f>
        <v>#N/A</v>
      </c>
      <c r="BL91" s="70" t="e">
        <f aca="false">$BK$7*$J$3*$J$5*$T91</f>
        <v>#N/A</v>
      </c>
      <c r="BM91" s="70" t="e">
        <f aca="false">$BM$7*$J$2*$J$5*$S91</f>
        <v>#N/A</v>
      </c>
      <c r="BN91" s="70" t="e">
        <f aca="false">$BM$7*$J$3*$J$5*$T91</f>
        <v>#N/A</v>
      </c>
      <c r="BO91" s="70" t="e">
        <f aca="false">$BO$7*$J$2*$J$5*$S91</f>
        <v>#N/A</v>
      </c>
      <c r="BP91" s="70" t="e">
        <f aca="false">$BO$7*$J$3*$J$5*$T91</f>
        <v>#N/A</v>
      </c>
      <c r="BQ91" s="70" t="e">
        <f aca="false">$BQ$7*$J$2*$J$5*$S91</f>
        <v>#N/A</v>
      </c>
      <c r="BR91" s="70" t="e">
        <f aca="false">$BQ$7*$J$3*$J$5*$T91</f>
        <v>#N/A</v>
      </c>
      <c r="BS91" s="70" t="e">
        <f aca="false">$BS$7*$J$2*$J$5*$S91</f>
        <v>#N/A</v>
      </c>
      <c r="BT91" s="70" t="e">
        <f aca="false">$BS$7*$J$3*$J$5*$T91</f>
        <v>#N/A</v>
      </c>
      <c r="BU91" s="70" t="e">
        <f aca="false">$BU$7*$J$2*$J$5*$S91</f>
        <v>#N/A</v>
      </c>
      <c r="BV91" s="70" t="e">
        <f aca="false">$BU$7*$J$3*$J$5*$T91</f>
        <v>#N/A</v>
      </c>
      <c r="BW91" s="382" t="e">
        <f aca="false">SUM(AY91:BF91,BI91:BL91)</f>
        <v>#N/A</v>
      </c>
      <c r="BX91" s="383" t="e">
        <f aca="false">SUM(AY91:BF91,BI91:BL91,BS91:BV91)</f>
        <v>#N/A</v>
      </c>
      <c r="BY91" s="25" t="e">
        <f aca="false">SUM(AY91:BV91)</f>
        <v>#N/A</v>
      </c>
      <c r="BZ91" s="70" t="e">
        <f aca="false">$BZ$7*$J$2*$J$5*$N91</f>
        <v>#N/A</v>
      </c>
      <c r="CA91" s="70" t="e">
        <f aca="false">$BZ$7*$J$3*$J$5*$O91</f>
        <v>#N/A</v>
      </c>
      <c r="CB91" s="70" t="e">
        <f aca="false">$CB$7*$J$2*$J$5*$N91</f>
        <v>#N/A</v>
      </c>
      <c r="CC91" s="70" t="e">
        <f aca="false">$CB$7*$J$3*$J$5*$O91</f>
        <v>#N/A</v>
      </c>
      <c r="CD91" s="70" t="e">
        <f aca="false">$CD$7*$J$2*$J$5*$N91</f>
        <v>#N/A</v>
      </c>
      <c r="CE91" s="70" t="e">
        <f aca="false">$CD$7*$J$3*$J$5*$O91</f>
        <v>#N/A</v>
      </c>
      <c r="CF91" s="131" t="e">
        <f aca="false">SUM(BZ91:CA91)</f>
        <v>#N/A</v>
      </c>
      <c r="CG91" s="383" t="e">
        <f aca="false">SUM(BZ91:CC91)</f>
        <v>#N/A</v>
      </c>
      <c r="CH91" s="131" t="e">
        <f aca="false">SUM(BZ91:CE91)</f>
        <v>#N/A</v>
      </c>
      <c r="CI91" s="70" t="e">
        <f aca="false">$CI$7*$J$2*$J$5*$AB91</f>
        <v>#N/A</v>
      </c>
      <c r="CJ91" s="70" t="e">
        <f aca="false">$CI$7*$J$3*$J$5*$AC91</f>
        <v>#N/A</v>
      </c>
      <c r="CK91" s="70" t="e">
        <f aca="false">$CK$7*$J$2*$J$5*$AB91</f>
        <v>#N/A</v>
      </c>
      <c r="CL91" s="70" t="e">
        <f aca="false">$CK$7*$J$3*$J$5*$AC91</f>
        <v>#N/A</v>
      </c>
      <c r="CM91" s="70" t="e">
        <f aca="false">$CM$7*$J$2*$J$5*$AB91</f>
        <v>#N/A</v>
      </c>
      <c r="CN91" s="70" t="e">
        <f aca="false">$CM$7*$J$3*$J$5*$AC91</f>
        <v>#N/A</v>
      </c>
      <c r="CO91" s="70" t="e">
        <f aca="false">$CO$7*$J$2*$J$5*$AB91</f>
        <v>#N/A</v>
      </c>
      <c r="CP91" s="70" t="e">
        <f aca="false">$CO$7*$J$3*$J$5*$AC91</f>
        <v>#N/A</v>
      </c>
      <c r="CQ91" s="70" t="e">
        <f aca="false">$CQ$7*$J$2*$J$5*$AB91</f>
        <v>#N/A</v>
      </c>
      <c r="CR91" s="70" t="e">
        <f aca="false">$CQ$7*$J$3*$J$5*$AC91</f>
        <v>#N/A</v>
      </c>
      <c r="CS91" s="70" t="e">
        <f aca="false">$CS$7*$J$2*$J$5*$AB91</f>
        <v>#N/A</v>
      </c>
      <c r="CT91" s="70" t="e">
        <f aca="false">$CS$7*$J$3*$J$5*$AC91</f>
        <v>#N/A</v>
      </c>
      <c r="CU91" s="70" t="e">
        <f aca="false">$CU$7*$J$2*$J$5*$AB91</f>
        <v>#N/A</v>
      </c>
      <c r="CV91" s="70" t="e">
        <f aca="false">$CU$7*$J$3*$J$5*$AC91</f>
        <v>#N/A</v>
      </c>
      <c r="CW91" s="70" t="e">
        <f aca="false">$CW$7*$J$2*$J$5*$AB91</f>
        <v>#N/A</v>
      </c>
      <c r="CX91" s="70" t="e">
        <f aca="false">$CW$7*$J$3*$J$5*$AC91</f>
        <v>#N/A</v>
      </c>
      <c r="CY91" s="70" t="e">
        <f aca="false">$CY$7*$J$2*$J$5*$AB91</f>
        <v>#N/A</v>
      </c>
      <c r="CZ91" s="70" t="e">
        <f aca="false">$CY$7*$J$3*$J$5*$AC91</f>
        <v>#N/A</v>
      </c>
      <c r="DA91" s="70" t="e">
        <f aca="false">$DA$7*$J$2*$J$5*$AB91</f>
        <v>#N/A</v>
      </c>
      <c r="DB91" s="70" t="e">
        <f aca="false">$DA$7*$J$3*$J$5*$AC91</f>
        <v>#N/A</v>
      </c>
      <c r="DC91" s="70"/>
      <c r="DD91" s="70"/>
      <c r="DE91" s="70" t="e">
        <f aca="false">$DF$7*$J$2*$J$5*$AB91</f>
        <v>#N/A</v>
      </c>
      <c r="DF91" s="70" t="e">
        <f aca="false">$DF$7*$J$3*$J$5*$AC91</f>
        <v>#N/A</v>
      </c>
      <c r="DG91" s="70" t="e">
        <f aca="false">$DG$7*$J$2*$J$5*$AB91</f>
        <v>#N/A</v>
      </c>
      <c r="DH91" s="70" t="e">
        <f aca="false">$DG$7*$J$3*$J$5*$AC91</f>
        <v>#N/A</v>
      </c>
      <c r="DI91" s="70" t="e">
        <f aca="false">$DI$7*$J$2*$J$5*$AB91</f>
        <v>#N/A</v>
      </c>
      <c r="DJ91" s="70" t="e">
        <f aca="false">$DI$7*$J$3*$J$5*$AC91</f>
        <v>#N/A</v>
      </c>
      <c r="DK91" s="70" t="e">
        <f aca="false">$DK$7*$J$2*$J$5*$AB91</f>
        <v>#N/A</v>
      </c>
      <c r="DL91" s="70" t="e">
        <f aca="false">$DK$7*$J$3*$J$5*$AC91</f>
        <v>#N/A</v>
      </c>
      <c r="DM91" s="70" t="e">
        <f aca="false">$DM$7*$J$2*$J$5*$AB91</f>
        <v>#N/A</v>
      </c>
      <c r="DN91" s="70" t="e">
        <f aca="false">$DM$7*$J$3*$J$5*$AC91</f>
        <v>#N/A</v>
      </c>
      <c r="DO91" s="70" t="e">
        <f aca="false">$DO$7*$J$2*$J$5*$AB91</f>
        <v>#N/A</v>
      </c>
      <c r="DP91" s="70" t="e">
        <f aca="false">$DO$7*$J$3*$J$5*$AC91</f>
        <v>#N/A</v>
      </c>
      <c r="DQ91" s="70" t="e">
        <f aca="false">$DQ$7*$J$2*$J$5*$AB91</f>
        <v>#N/A</v>
      </c>
      <c r="DR91" s="70" t="e">
        <f aca="false">$DQ$7*$J$3*$J$5*$AC91</f>
        <v>#N/A</v>
      </c>
      <c r="DS91" s="131" t="e">
        <f aca="false">SUM(CI91:CR91,CW91:CX91,DG91:DH91)</f>
        <v>#N/A</v>
      </c>
      <c r="DT91" s="25" t="e">
        <f aca="false">SUM(CI91:CZ91,DC91:DL91)</f>
        <v>#N/A</v>
      </c>
      <c r="DU91" s="131" t="e">
        <f aca="false">SUM(CI91:DR91)</f>
        <v>#N/A</v>
      </c>
      <c r="DZ91" s="70" t="e">
        <f aca="false">$DZ$7*$J$2*$J$5*$AB91</f>
        <v>#N/A</v>
      </c>
      <c r="EA91" s="70" t="e">
        <f aca="false">$DZ$7*$J$3*$J$5*$AC91</f>
        <v>#N/A</v>
      </c>
      <c r="EB91" s="70" t="e">
        <f aca="false">$EB$7*$J$2*$J$5*$AB91</f>
        <v>#N/A</v>
      </c>
      <c r="EC91" s="70" t="e">
        <f aca="false">$EB$7*$J$3*$J$5*$AC91</f>
        <v>#N/A</v>
      </c>
      <c r="ED91" s="70" t="e">
        <f aca="false">$ED$7*$J$2*$J$5*$AB91</f>
        <v>#N/A</v>
      </c>
      <c r="EE91" s="70" t="e">
        <f aca="false">$ED$7*$J$3*$J$5*$AC91</f>
        <v>#N/A</v>
      </c>
      <c r="EF91" s="70" t="e">
        <f aca="false">$EF$7*$J$2*$J$5*$AB91</f>
        <v>#N/A</v>
      </c>
      <c r="EG91" s="70" t="e">
        <f aca="false">$EF$7*$J$3*$J$5*$AC91</f>
        <v>#N/A</v>
      </c>
      <c r="EH91" s="70" t="e">
        <f aca="false">$EH$7*$J$2*$J$5*$AB91</f>
        <v>#N/A</v>
      </c>
      <c r="EI91" s="70" t="e">
        <f aca="false">$EH$7*$J$3*$J$5*$AC91</f>
        <v>#N/A</v>
      </c>
      <c r="EJ91" s="70" t="e">
        <f aca="false">$EJ$7*$J$2*$J$5*$AB91</f>
        <v>#N/A</v>
      </c>
      <c r="EK91" s="70" t="e">
        <f aca="false">$EJ$7*$J$3*$J$5*$AC91</f>
        <v>#N/A</v>
      </c>
      <c r="EL91" s="70" t="e">
        <f aca="false">$EL$7*$J$2*$J$5*$AB91</f>
        <v>#N/A</v>
      </c>
      <c r="EM91" s="70" t="e">
        <f aca="false">$EL$7*$J$3*$J$5*$AC91</f>
        <v>#N/A</v>
      </c>
      <c r="EN91" s="131" t="e">
        <f aca="false">SUM(EB91:EC91)</f>
        <v>#N/A</v>
      </c>
      <c r="EO91" s="25" t="e">
        <f aca="false">SUM(EB91:EE91,EJ91:EM91)</f>
        <v>#N/A</v>
      </c>
      <c r="EP91" s="25" t="e">
        <f aca="false">SUM(DZ91:EM91)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3" t="e">
        <f aca="false">(1+($A92/2))^(-2*($D92-$A$1)/365.25)</f>
        <v>#N/A</v>
      </c>
      <c r="C92" s="83" t="n">
        <f aca="false">D93-D92</f>
        <v>31</v>
      </c>
      <c r="D92" s="374" t="n">
        <v>39448</v>
      </c>
      <c r="E92" s="375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76" t="e">
        <f aca="false">VLOOKUP($D92,Curves!$A$2:$H$1700,8)*$B92</f>
        <v>#N/A</v>
      </c>
      <c r="K92" s="51" t="e">
        <f aca="false">($E92+$I92)*$J$5+$J$4</f>
        <v>#N/A</v>
      </c>
      <c r="L92" s="377" t="e">
        <f aca="false">VLOOKUP($D92,Curves!$N$2:$T$2600,2)*$B92</f>
        <v>#N/A</v>
      </c>
      <c r="M92" s="241" t="e">
        <f aca="false">VLOOKUP($D92,Curves!$N$2:$T$2600,3)*$B92</f>
        <v>#N/A</v>
      </c>
      <c r="N92" s="378" t="e">
        <f aca="false">IF($K92&lt;$L92,1,0)</f>
        <v>#N/A</v>
      </c>
      <c r="O92" s="379" t="e">
        <f aca="false">IF($K92&lt;$M92,1,0)</f>
        <v>#N/A</v>
      </c>
      <c r="P92" s="375" t="e">
        <f aca="false">($E92+J92)*$J$5+$J$4</f>
        <v>#N/A</v>
      </c>
      <c r="Q92" s="377" t="e">
        <f aca="false">VLOOKUP($D92,Curves!$N$2:$T$2600,4)*$B92</f>
        <v>#N/A</v>
      </c>
      <c r="R92" s="241" t="e">
        <f aca="false">VLOOKUP($D92,Curves!$N$2:$T$2600,5)*$B92</f>
        <v>#N/A</v>
      </c>
      <c r="S92" s="378" t="e">
        <f aca="false">IF($P92&lt;$Q92,1,0)</f>
        <v>#N/A</v>
      </c>
      <c r="T92" s="379" t="e">
        <f aca="false">IF($P92&lt;$R92,1,0)</f>
        <v>#N/A</v>
      </c>
      <c r="U92" s="380" t="e">
        <f aca="false">($E92+G92)*$J$5+$J$4</f>
        <v>#N/A</v>
      </c>
      <c r="V92" s="380" t="e">
        <f aca="false">($E92+H92)*$J$5+$J$4</f>
        <v>#N/A</v>
      </c>
      <c r="W92" s="380" t="e">
        <f aca="false">($E92+I92)*$J$5+$J$4</f>
        <v>#N/A</v>
      </c>
      <c r="X92" s="269" t="e">
        <f aca="false">VLOOKUP($D92,[5]CurveFetch!$D$8:$S$13000,16,0)*$B92</f>
        <v>#N/A</v>
      </c>
      <c r="Y92" s="241" t="e">
        <f aca="false">VLOOKUP($D92,Curves!$N$2:$T$2600,7)*$B92</f>
        <v>#N/A</v>
      </c>
      <c r="Z92" s="381" t="e">
        <f aca="false">IF($U92&lt;$X92,1,0)</f>
        <v>#N/A</v>
      </c>
      <c r="AA92" s="378" t="e">
        <f aca="false">IF($U92&lt;$Y92,1,0)</f>
        <v>#N/A</v>
      </c>
      <c r="AB92" s="378" t="e">
        <f aca="false">IF($V92&lt;$X92,1,0)</f>
        <v>#N/A</v>
      </c>
      <c r="AC92" s="378" t="e">
        <f aca="false">IF($V92&lt;$X92,1,0)</f>
        <v>#N/A</v>
      </c>
      <c r="AD92" s="378" t="e">
        <f aca="false">IF($W92&lt;$X92,1,0)</f>
        <v>#N/A</v>
      </c>
      <c r="AE92" s="379" t="e">
        <f aca="false">IF($W92&lt;$Y92,1,0)</f>
        <v>#N/A</v>
      </c>
      <c r="AF92" s="70" t="e">
        <f aca="false">$AF$7*$J$2*$J$5*$N92</f>
        <v>#N/A</v>
      </c>
      <c r="AG92" s="70" t="e">
        <f aca="false">$AF$7*$J$2*$J$5*$O92</f>
        <v>#N/A</v>
      </c>
      <c r="AH92" s="70" t="e">
        <f aca="false">$AH$7*$J$2*$J$5*$N92</f>
        <v>#N/A</v>
      </c>
      <c r="AI92" s="70" t="e">
        <f aca="false">$AH$7*$J$2*$J$5*$O92</f>
        <v>#N/A</v>
      </c>
      <c r="AJ92" s="70" t="e">
        <f aca="false">$AJ$7*$J$2*$J$5*$N92</f>
        <v>#N/A</v>
      </c>
      <c r="AK92" s="70" t="e">
        <f aca="false">$AJ$7*$J$2*$J$5*$O92</f>
        <v>#N/A</v>
      </c>
      <c r="AL92" s="70" t="e">
        <f aca="false">$AL$7*$J$2*$J$5*$N92</f>
        <v>#N/A</v>
      </c>
      <c r="AM92" s="70" t="e">
        <f aca="false">$AL$7*$J$3*$J$5*$O92</f>
        <v>#N/A</v>
      </c>
      <c r="AN92" s="70" t="e">
        <f aca="false">$AN$7*$J$2*$J$5*$N92</f>
        <v>#N/A</v>
      </c>
      <c r="AO92" s="70" t="e">
        <f aca="false">$AN$7*$J$3*$J$5*$O92</f>
        <v>#N/A</v>
      </c>
      <c r="AP92" s="70" t="e">
        <f aca="false">$AP$7*$J$2*$J$5*$N92</f>
        <v>#N/A</v>
      </c>
      <c r="AQ92" s="70" t="e">
        <f aca="false">$AN$7*$J$3*$J$5*$O92</f>
        <v>#N/A</v>
      </c>
      <c r="AR92" s="70" t="e">
        <f aca="false">$AR$7*$J$2*$J$5*$N92</f>
        <v>#N/A</v>
      </c>
      <c r="AS92" s="70" t="e">
        <f aca="false">$AR$7*$J$3*$J$5*$O92</f>
        <v>#N/A</v>
      </c>
      <c r="AT92" s="70" t="e">
        <f aca="false">$AT$7*$J$2*$J$5*$N92</f>
        <v>#N/A</v>
      </c>
      <c r="AU92" s="70" t="e">
        <f aca="false">$AT$7*$J$3*$J$5*$O92</f>
        <v>#N/A</v>
      </c>
      <c r="AV92" s="131" t="e">
        <f aca="false">SUM(AF92:AG92,AL92:AM92,AP92:AQ92)</f>
        <v>#N/A</v>
      </c>
      <c r="AW92" s="158" t="e">
        <f aca="false">SUM(AF92:AM92,AP92:AU92)</f>
        <v>#N/A</v>
      </c>
      <c r="AX92" s="131" t="e">
        <f aca="false">SUM(AF92:AU92)</f>
        <v>#N/A</v>
      </c>
      <c r="AY92" s="70" t="e">
        <f aca="false">$AY$7*$J$2*$J$5*$S92</f>
        <v>#N/A</v>
      </c>
      <c r="AZ92" s="70" t="e">
        <f aca="false">$AY$7*$J$3*$J$5*$T92</f>
        <v>#N/A</v>
      </c>
      <c r="BA92" s="70" t="e">
        <f aca="false">$BA$7*$J$2*$J$5*$S92</f>
        <v>#N/A</v>
      </c>
      <c r="BB92" s="70" t="e">
        <f aca="false">$BA$7*$J$3*$J$5*$T92</f>
        <v>#N/A</v>
      </c>
      <c r="BC92" s="70" t="e">
        <f aca="false">$BC$7*$J$2*$J$5*$S92</f>
        <v>#N/A</v>
      </c>
      <c r="BD92" s="70" t="e">
        <f aca="false">$BC$7*$J$3*$J$5*$T92</f>
        <v>#N/A</v>
      </c>
      <c r="BE92" s="70" t="e">
        <f aca="false">$BE$7*$J$2*$J$5*$S92</f>
        <v>#N/A</v>
      </c>
      <c r="BF92" s="70" t="e">
        <f aca="false">$BE$7*$J$3*$J$5*$T92</f>
        <v>#N/A</v>
      </c>
      <c r="BG92" s="70" t="e">
        <f aca="false">$BG$7*$J$2*$J$5*$S92</f>
        <v>#N/A</v>
      </c>
      <c r="BH92" s="70" t="e">
        <f aca="false">$BG$7*$J$3*$J$5*$T92</f>
        <v>#N/A</v>
      </c>
      <c r="BI92" s="70" t="e">
        <f aca="false">$BI$7*$J$2*$J$5*$S92</f>
        <v>#N/A</v>
      </c>
      <c r="BJ92" s="70" t="e">
        <f aca="false">$BI$7*$J$3*$J$5*$T92</f>
        <v>#N/A</v>
      </c>
      <c r="BK92" s="70" t="e">
        <f aca="false">$BK$7*$J$2*$J$5*$S92</f>
        <v>#N/A</v>
      </c>
      <c r="BL92" s="70" t="e">
        <f aca="false">$BK$7*$J$3*$J$5*$T92</f>
        <v>#N/A</v>
      </c>
      <c r="BM92" s="70" t="e">
        <f aca="false">$BM$7*$J$2*$J$5*$S92</f>
        <v>#N/A</v>
      </c>
      <c r="BN92" s="70" t="e">
        <f aca="false">$BM$7*$J$3*$J$5*$T92</f>
        <v>#N/A</v>
      </c>
      <c r="BO92" s="70" t="e">
        <f aca="false">$BO$7*$J$2*$J$5*$S92</f>
        <v>#N/A</v>
      </c>
      <c r="BP92" s="70" t="e">
        <f aca="false">$BO$7*$J$3*$J$5*$T92</f>
        <v>#N/A</v>
      </c>
      <c r="BQ92" s="70" t="e">
        <f aca="false">$BQ$7*$J$2*$J$5*$S92</f>
        <v>#N/A</v>
      </c>
      <c r="BR92" s="70" t="e">
        <f aca="false">$BQ$7*$J$3*$J$5*$T92</f>
        <v>#N/A</v>
      </c>
      <c r="BS92" s="70" t="e">
        <f aca="false">$BS$7*$J$2*$J$5*$S92</f>
        <v>#N/A</v>
      </c>
      <c r="BT92" s="70" t="e">
        <f aca="false">$BS$7*$J$3*$J$5*$T92</f>
        <v>#N/A</v>
      </c>
      <c r="BU92" s="70" t="e">
        <f aca="false">$BU$7*$J$2*$J$5*$S92</f>
        <v>#N/A</v>
      </c>
      <c r="BV92" s="70" t="e">
        <f aca="false">$BU$7*$J$3*$J$5*$T92</f>
        <v>#N/A</v>
      </c>
      <c r="BW92" s="382" t="e">
        <f aca="false">SUM(AY92:BF92,BI92:BL92)</f>
        <v>#N/A</v>
      </c>
      <c r="BX92" s="383" t="e">
        <f aca="false">SUM(AY92:BF92,BI92:BL92,BS92:BV92)</f>
        <v>#N/A</v>
      </c>
      <c r="BY92" s="25" t="e">
        <f aca="false">SUM(AY92:BV92)</f>
        <v>#N/A</v>
      </c>
      <c r="BZ92" s="70" t="e">
        <f aca="false">$BZ$7*$J$2*$J$5*$N92</f>
        <v>#N/A</v>
      </c>
      <c r="CA92" s="70" t="e">
        <f aca="false">$BZ$7*$J$3*$J$5*$O92</f>
        <v>#N/A</v>
      </c>
      <c r="CB92" s="70" t="e">
        <f aca="false">$CB$7*$J$2*$J$5*$N92</f>
        <v>#N/A</v>
      </c>
      <c r="CC92" s="70" t="e">
        <f aca="false">$CB$7*$J$3*$J$5*$O92</f>
        <v>#N/A</v>
      </c>
      <c r="CD92" s="70" t="e">
        <f aca="false">$CD$7*$J$2*$J$5*$N92</f>
        <v>#N/A</v>
      </c>
      <c r="CE92" s="70" t="e">
        <f aca="false">$CD$7*$J$3*$J$5*$O92</f>
        <v>#N/A</v>
      </c>
      <c r="CF92" s="131" t="e">
        <f aca="false">SUM(BZ92:CA92)</f>
        <v>#N/A</v>
      </c>
      <c r="CG92" s="383" t="e">
        <f aca="false">SUM(BZ92:CC92)</f>
        <v>#N/A</v>
      </c>
      <c r="CH92" s="131" t="e">
        <f aca="false">SUM(BZ92:CE92)</f>
        <v>#N/A</v>
      </c>
      <c r="CI92" s="70" t="e">
        <f aca="false">$CI$7*$J$2*$J$5*$AB92</f>
        <v>#N/A</v>
      </c>
      <c r="CJ92" s="70" t="e">
        <f aca="false">$CI$7*$J$3*$J$5*$AC92</f>
        <v>#N/A</v>
      </c>
      <c r="CK92" s="70" t="e">
        <f aca="false">$CK$7*$J$2*$J$5*$AB92</f>
        <v>#N/A</v>
      </c>
      <c r="CL92" s="70" t="e">
        <f aca="false">$CK$7*$J$3*$J$5*$AC92</f>
        <v>#N/A</v>
      </c>
      <c r="CM92" s="70" t="e">
        <f aca="false">$CM$7*$J$2*$J$5*$AB92</f>
        <v>#N/A</v>
      </c>
      <c r="CN92" s="70" t="e">
        <f aca="false">$CM$7*$J$3*$J$5*$AC92</f>
        <v>#N/A</v>
      </c>
      <c r="CO92" s="70" t="e">
        <f aca="false">$CO$7*$J$2*$J$5*$AB92</f>
        <v>#N/A</v>
      </c>
      <c r="CP92" s="70" t="e">
        <f aca="false">$CO$7*$J$3*$J$5*$AC92</f>
        <v>#N/A</v>
      </c>
      <c r="CQ92" s="70" t="e">
        <f aca="false">$CQ$7*$J$2*$J$5*$AB92</f>
        <v>#N/A</v>
      </c>
      <c r="CR92" s="70" t="e">
        <f aca="false">$CQ$7*$J$3*$J$5*$AC92</f>
        <v>#N/A</v>
      </c>
      <c r="CS92" s="70" t="e">
        <f aca="false">$CS$7*$J$2*$J$5*$AB92</f>
        <v>#N/A</v>
      </c>
      <c r="CT92" s="70" t="e">
        <f aca="false">$CS$7*$J$3*$J$5*$AC92</f>
        <v>#N/A</v>
      </c>
      <c r="CU92" s="70" t="e">
        <f aca="false">$CU$7*$J$2*$J$5*$AB92</f>
        <v>#N/A</v>
      </c>
      <c r="CV92" s="70" t="e">
        <f aca="false">$CU$7*$J$3*$J$5*$AC92</f>
        <v>#N/A</v>
      </c>
      <c r="CW92" s="70" t="e">
        <f aca="false">$CW$7*$J$2*$J$5*$AB92</f>
        <v>#N/A</v>
      </c>
      <c r="CX92" s="70" t="e">
        <f aca="false">$CW$7*$J$3*$J$5*$AC92</f>
        <v>#N/A</v>
      </c>
      <c r="CY92" s="70" t="e">
        <f aca="false">$CY$7*$J$2*$J$5*$AB92</f>
        <v>#N/A</v>
      </c>
      <c r="CZ92" s="70" t="e">
        <f aca="false">$CY$7*$J$3*$J$5*$AC92</f>
        <v>#N/A</v>
      </c>
      <c r="DA92" s="70" t="e">
        <f aca="false">$DA$7*$J$2*$J$5*$AB92</f>
        <v>#N/A</v>
      </c>
      <c r="DB92" s="70" t="e">
        <f aca="false">$DA$7*$J$3*$J$5*$AC92</f>
        <v>#N/A</v>
      </c>
      <c r="DC92" s="70"/>
      <c r="DD92" s="70"/>
      <c r="DE92" s="70" t="e">
        <f aca="false">$DF$7*$J$2*$J$5*$AB92</f>
        <v>#N/A</v>
      </c>
      <c r="DF92" s="70" t="e">
        <f aca="false">$DF$7*$J$3*$J$5*$AC92</f>
        <v>#N/A</v>
      </c>
      <c r="DG92" s="70" t="e">
        <f aca="false">$DG$7*$J$2*$J$5*$AB92</f>
        <v>#N/A</v>
      </c>
      <c r="DH92" s="70" t="e">
        <f aca="false">$DG$7*$J$3*$J$5*$AC92</f>
        <v>#N/A</v>
      </c>
      <c r="DI92" s="70" t="e">
        <f aca="false">$DI$7*$J$2*$J$5*$AB92</f>
        <v>#N/A</v>
      </c>
      <c r="DJ92" s="70" t="e">
        <f aca="false">$DI$7*$J$3*$J$5*$AC92</f>
        <v>#N/A</v>
      </c>
      <c r="DK92" s="70" t="e">
        <f aca="false">$DK$7*$J$2*$J$5*$AB92</f>
        <v>#N/A</v>
      </c>
      <c r="DL92" s="70" t="e">
        <f aca="false">$DK$7*$J$3*$J$5*$AC92</f>
        <v>#N/A</v>
      </c>
      <c r="DM92" s="70" t="e">
        <f aca="false">$DM$7*$J$2*$J$5*$AB92</f>
        <v>#N/A</v>
      </c>
      <c r="DN92" s="70" t="e">
        <f aca="false">$DM$7*$J$3*$J$5*$AC92</f>
        <v>#N/A</v>
      </c>
      <c r="DO92" s="70" t="e">
        <f aca="false">$DO$7*$J$2*$J$5*$AB92</f>
        <v>#N/A</v>
      </c>
      <c r="DP92" s="70" t="e">
        <f aca="false">$DO$7*$J$3*$J$5*$AC92</f>
        <v>#N/A</v>
      </c>
      <c r="DQ92" s="70" t="e">
        <f aca="false">$DQ$7*$J$2*$J$5*$AB92</f>
        <v>#N/A</v>
      </c>
      <c r="DR92" s="70" t="e">
        <f aca="false">$DQ$7*$J$3*$J$5*$AC92</f>
        <v>#N/A</v>
      </c>
      <c r="DS92" s="131" t="e">
        <f aca="false">SUM(CI92:CR92,CW92:CX92,DG92:DH92)</f>
        <v>#N/A</v>
      </c>
      <c r="DT92" s="25" t="e">
        <f aca="false">SUM(CI92:CZ92,DC92:DL92)</f>
        <v>#N/A</v>
      </c>
      <c r="DU92" s="131" t="e">
        <f aca="false">SUM(CI92:DR92)</f>
        <v>#N/A</v>
      </c>
      <c r="DZ92" s="70" t="e">
        <f aca="false">$DZ$7*$J$2*$J$5*$AB92</f>
        <v>#N/A</v>
      </c>
      <c r="EA92" s="70" t="e">
        <f aca="false">$DZ$7*$J$3*$J$5*$AC92</f>
        <v>#N/A</v>
      </c>
      <c r="EB92" s="70" t="e">
        <f aca="false">$EB$7*$J$2*$J$5*$AB92</f>
        <v>#N/A</v>
      </c>
      <c r="EC92" s="70" t="e">
        <f aca="false">$EB$7*$J$3*$J$5*$AC92</f>
        <v>#N/A</v>
      </c>
      <c r="ED92" s="70" t="e">
        <f aca="false">$ED$7*$J$2*$J$5*$AB92</f>
        <v>#N/A</v>
      </c>
      <c r="EE92" s="70" t="e">
        <f aca="false">$ED$7*$J$3*$J$5*$AC92</f>
        <v>#N/A</v>
      </c>
      <c r="EF92" s="70" t="e">
        <f aca="false">$EF$7*$J$2*$J$5*$AB92</f>
        <v>#N/A</v>
      </c>
      <c r="EG92" s="70" t="e">
        <f aca="false">$EF$7*$J$3*$J$5*$AC92</f>
        <v>#N/A</v>
      </c>
      <c r="EH92" s="70" t="e">
        <f aca="false">$EH$7*$J$2*$J$5*$AB92</f>
        <v>#N/A</v>
      </c>
      <c r="EI92" s="70" t="e">
        <f aca="false">$EH$7*$J$3*$J$5*$AC92</f>
        <v>#N/A</v>
      </c>
      <c r="EJ92" s="70" t="e">
        <f aca="false">$EJ$7*$J$2*$J$5*$AB92</f>
        <v>#N/A</v>
      </c>
      <c r="EK92" s="70" t="e">
        <f aca="false">$EJ$7*$J$3*$J$5*$AC92</f>
        <v>#N/A</v>
      </c>
      <c r="EL92" s="70" t="e">
        <f aca="false">$EL$7*$J$2*$J$5*$AB92</f>
        <v>#N/A</v>
      </c>
      <c r="EM92" s="70" t="e">
        <f aca="false">$EL$7*$J$3*$J$5*$AC92</f>
        <v>#N/A</v>
      </c>
      <c r="EN92" s="131" t="e">
        <f aca="false">SUM(EB92:EC92)</f>
        <v>#N/A</v>
      </c>
      <c r="EO92" s="25" t="e">
        <f aca="false">SUM(EB92:EE92,EJ92:EM92)</f>
        <v>#N/A</v>
      </c>
      <c r="EP92" s="25" t="e">
        <f aca="false">SUM(DZ92:EM92)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3" t="e">
        <f aca="false">(1+($A93/2))^(-2*($D93-$A$1)/365.25)</f>
        <v>#N/A</v>
      </c>
      <c r="C93" s="83" t="n">
        <f aca="false">D94-D93</f>
        <v>29</v>
      </c>
      <c r="D93" s="374" t="n">
        <v>39479</v>
      </c>
      <c r="E93" s="375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76" t="e">
        <f aca="false">VLOOKUP($D93,Curves!$A$2:$H$1700,8)*$B93</f>
        <v>#N/A</v>
      </c>
      <c r="K93" s="51" t="e">
        <f aca="false">($E93+$I93)*$J$5+$J$4</f>
        <v>#N/A</v>
      </c>
      <c r="L93" s="377" t="e">
        <f aca="false">VLOOKUP($D93,Curves!$N$2:$T$2600,2)*$B93</f>
        <v>#N/A</v>
      </c>
      <c r="M93" s="241" t="e">
        <f aca="false">VLOOKUP($D93,Curves!$N$2:$T$2600,3)*$B93</f>
        <v>#N/A</v>
      </c>
      <c r="N93" s="378" t="e">
        <f aca="false">IF($K93&lt;$L93,1,0)</f>
        <v>#N/A</v>
      </c>
      <c r="O93" s="379" t="e">
        <f aca="false">IF($K93&lt;$M93,1,0)</f>
        <v>#N/A</v>
      </c>
      <c r="P93" s="375" t="e">
        <f aca="false">($E93+J93)*$J$5+$J$4</f>
        <v>#N/A</v>
      </c>
      <c r="Q93" s="377" t="e">
        <f aca="false">VLOOKUP($D93,Curves!$N$2:$T$2600,4)*$B93</f>
        <v>#N/A</v>
      </c>
      <c r="R93" s="241" t="e">
        <f aca="false">VLOOKUP($D93,Curves!$N$2:$T$2600,5)*$B93</f>
        <v>#N/A</v>
      </c>
      <c r="S93" s="378" t="e">
        <f aca="false">IF($P93&lt;$Q93,1,0)</f>
        <v>#N/A</v>
      </c>
      <c r="T93" s="379" t="e">
        <f aca="false">IF($P93&lt;$R93,1,0)</f>
        <v>#N/A</v>
      </c>
      <c r="U93" s="380" t="e">
        <f aca="false">($E93+G93)*$J$5+$J$4</f>
        <v>#N/A</v>
      </c>
      <c r="V93" s="380" t="e">
        <f aca="false">($E93+H93)*$J$5+$J$4</f>
        <v>#N/A</v>
      </c>
      <c r="W93" s="380" t="e">
        <f aca="false">($E93+I93)*$J$5+$J$4</f>
        <v>#N/A</v>
      </c>
      <c r="X93" s="269" t="e">
        <f aca="false">VLOOKUP($D93,[5]CurveFetch!$D$8:$S$13000,16,0)*$B93</f>
        <v>#N/A</v>
      </c>
      <c r="Y93" s="241" t="e">
        <f aca="false">VLOOKUP($D93,Curves!$N$2:$T$2600,7)*$B93</f>
        <v>#N/A</v>
      </c>
      <c r="Z93" s="381" t="e">
        <f aca="false">IF($U93&lt;$X93,1,0)</f>
        <v>#N/A</v>
      </c>
      <c r="AA93" s="378" t="e">
        <f aca="false">IF($U93&lt;$Y93,1,0)</f>
        <v>#N/A</v>
      </c>
      <c r="AB93" s="378" t="e">
        <f aca="false">IF($V93&lt;$X93,1,0)</f>
        <v>#N/A</v>
      </c>
      <c r="AC93" s="378" t="e">
        <f aca="false">IF($V93&lt;$X93,1,0)</f>
        <v>#N/A</v>
      </c>
      <c r="AD93" s="378" t="e">
        <f aca="false">IF($W93&lt;$X93,1,0)</f>
        <v>#N/A</v>
      </c>
      <c r="AE93" s="379" t="e">
        <f aca="false">IF($W93&lt;$Y93,1,0)</f>
        <v>#N/A</v>
      </c>
      <c r="AF93" s="70" t="e">
        <f aca="false">$AF$7*$J$2*$J$5*$N93</f>
        <v>#N/A</v>
      </c>
      <c r="AG93" s="70" t="e">
        <f aca="false">$AF$7*$J$2*$J$5*$O93</f>
        <v>#N/A</v>
      </c>
      <c r="AH93" s="70" t="e">
        <f aca="false">$AH$7*$J$2*$J$5*$N93</f>
        <v>#N/A</v>
      </c>
      <c r="AI93" s="70" t="e">
        <f aca="false">$AH$7*$J$2*$J$5*$O93</f>
        <v>#N/A</v>
      </c>
      <c r="AJ93" s="70" t="e">
        <f aca="false">$AJ$7*$J$2*$J$5*$N93</f>
        <v>#N/A</v>
      </c>
      <c r="AK93" s="70" t="e">
        <f aca="false">$AJ$7*$J$2*$J$5*$O93</f>
        <v>#N/A</v>
      </c>
      <c r="AL93" s="70" t="e">
        <f aca="false">$AL$7*$J$2*$J$5*$N93</f>
        <v>#N/A</v>
      </c>
      <c r="AM93" s="70" t="e">
        <f aca="false">$AL$7*$J$3*$J$5*$O93</f>
        <v>#N/A</v>
      </c>
      <c r="AN93" s="70" t="e">
        <f aca="false">$AN$7*$J$2*$J$5*$N93</f>
        <v>#N/A</v>
      </c>
      <c r="AO93" s="70" t="e">
        <f aca="false">$AN$7*$J$3*$J$5*$O93</f>
        <v>#N/A</v>
      </c>
      <c r="AP93" s="70" t="e">
        <f aca="false">$AP$7*$J$2*$J$5*$N93</f>
        <v>#N/A</v>
      </c>
      <c r="AQ93" s="70" t="e">
        <f aca="false">$AN$7*$J$3*$J$5*$O93</f>
        <v>#N/A</v>
      </c>
      <c r="AR93" s="70" t="e">
        <f aca="false">$AR$7*$J$2*$J$5*$N93</f>
        <v>#N/A</v>
      </c>
      <c r="AS93" s="70" t="e">
        <f aca="false">$AR$7*$J$3*$J$5*$O93</f>
        <v>#N/A</v>
      </c>
      <c r="AT93" s="70" t="e">
        <f aca="false">$AT$7*$J$2*$J$5*$N93</f>
        <v>#N/A</v>
      </c>
      <c r="AU93" s="70" t="e">
        <f aca="false">$AT$7*$J$3*$J$5*$O93</f>
        <v>#N/A</v>
      </c>
      <c r="AV93" s="131" t="e">
        <f aca="false">SUM(AF93:AG93,AL93:AM93,AP93:AQ93)</f>
        <v>#N/A</v>
      </c>
      <c r="AW93" s="158" t="e">
        <f aca="false">SUM(AF93:AM93,AP93:AU93)</f>
        <v>#N/A</v>
      </c>
      <c r="AX93" s="131" t="e">
        <f aca="false">SUM(AF93:AU93)</f>
        <v>#N/A</v>
      </c>
      <c r="AY93" s="70" t="e">
        <f aca="false">$AY$7*$J$2*$J$5*$S93</f>
        <v>#N/A</v>
      </c>
      <c r="AZ93" s="70" t="e">
        <f aca="false">$AY$7*$J$3*$J$5*$T93</f>
        <v>#N/A</v>
      </c>
      <c r="BA93" s="70" t="e">
        <f aca="false">$BA$7*$J$2*$J$5*$S93</f>
        <v>#N/A</v>
      </c>
      <c r="BB93" s="70" t="e">
        <f aca="false">$BA$7*$J$3*$J$5*$T93</f>
        <v>#N/A</v>
      </c>
      <c r="BC93" s="70" t="e">
        <f aca="false">$BC$7*$J$2*$J$5*$S93</f>
        <v>#N/A</v>
      </c>
      <c r="BD93" s="70" t="e">
        <f aca="false">$BC$7*$J$3*$J$5*$T93</f>
        <v>#N/A</v>
      </c>
      <c r="BE93" s="70" t="e">
        <f aca="false">$BE$7*$J$2*$J$5*$S93</f>
        <v>#N/A</v>
      </c>
      <c r="BF93" s="70" t="e">
        <f aca="false">$BE$7*$J$3*$J$5*$T93</f>
        <v>#N/A</v>
      </c>
      <c r="BG93" s="70" t="e">
        <f aca="false">$BG$7*$J$2*$J$5*$S93</f>
        <v>#N/A</v>
      </c>
      <c r="BH93" s="70" t="e">
        <f aca="false">$BG$7*$J$3*$J$5*$T93</f>
        <v>#N/A</v>
      </c>
      <c r="BI93" s="70" t="e">
        <f aca="false">$BI$7*$J$2*$J$5*$S93</f>
        <v>#N/A</v>
      </c>
      <c r="BJ93" s="70" t="e">
        <f aca="false">$BI$7*$J$3*$J$5*$T93</f>
        <v>#N/A</v>
      </c>
      <c r="BK93" s="70" t="e">
        <f aca="false">$BK$7*$J$2*$J$5*$S93</f>
        <v>#N/A</v>
      </c>
      <c r="BL93" s="70" t="e">
        <f aca="false">$BK$7*$J$3*$J$5*$T93</f>
        <v>#N/A</v>
      </c>
      <c r="BM93" s="70" t="e">
        <f aca="false">$BM$7*$J$2*$J$5*$S93</f>
        <v>#N/A</v>
      </c>
      <c r="BN93" s="70" t="e">
        <f aca="false">$BM$7*$J$3*$J$5*$T93</f>
        <v>#N/A</v>
      </c>
      <c r="BO93" s="70" t="e">
        <f aca="false">$BO$7*$J$2*$J$5*$S93</f>
        <v>#N/A</v>
      </c>
      <c r="BP93" s="70" t="e">
        <f aca="false">$BO$7*$J$3*$J$5*$T93</f>
        <v>#N/A</v>
      </c>
      <c r="BQ93" s="70" t="e">
        <f aca="false">$BQ$7*$J$2*$J$5*$S93</f>
        <v>#N/A</v>
      </c>
      <c r="BR93" s="70" t="e">
        <f aca="false">$BQ$7*$J$3*$J$5*$T93</f>
        <v>#N/A</v>
      </c>
      <c r="BS93" s="70" t="e">
        <f aca="false">$BS$7*$J$2*$J$5*$S93</f>
        <v>#N/A</v>
      </c>
      <c r="BT93" s="70" t="e">
        <f aca="false">$BS$7*$J$3*$J$5*$T93</f>
        <v>#N/A</v>
      </c>
      <c r="BU93" s="70" t="e">
        <f aca="false">$BU$7*$J$2*$J$5*$S93</f>
        <v>#N/A</v>
      </c>
      <c r="BV93" s="70" t="e">
        <f aca="false">$BU$7*$J$3*$J$5*$T93</f>
        <v>#N/A</v>
      </c>
      <c r="BW93" s="382" t="e">
        <f aca="false">SUM(AY93:BF93,BI93:BL93)</f>
        <v>#N/A</v>
      </c>
      <c r="BX93" s="383" t="e">
        <f aca="false">SUM(AY93:BF93,BI93:BL93,BS93:BV93)</f>
        <v>#N/A</v>
      </c>
      <c r="BY93" s="25" t="e">
        <f aca="false">SUM(AY93:BV93)</f>
        <v>#N/A</v>
      </c>
      <c r="BZ93" s="70" t="e">
        <f aca="false">$BZ$7*$J$2*$J$5*$N93</f>
        <v>#N/A</v>
      </c>
      <c r="CA93" s="70" t="e">
        <f aca="false">$BZ$7*$J$3*$J$5*$O93</f>
        <v>#N/A</v>
      </c>
      <c r="CB93" s="70" t="e">
        <f aca="false">$CB$7*$J$2*$J$5*$N93</f>
        <v>#N/A</v>
      </c>
      <c r="CC93" s="70" t="e">
        <f aca="false">$CB$7*$J$3*$J$5*$O93</f>
        <v>#N/A</v>
      </c>
      <c r="CD93" s="70" t="e">
        <f aca="false">$CD$7*$J$2*$J$5*$N93</f>
        <v>#N/A</v>
      </c>
      <c r="CE93" s="70" t="e">
        <f aca="false">$CD$7*$J$3*$J$5*$O93</f>
        <v>#N/A</v>
      </c>
      <c r="CF93" s="131" t="e">
        <f aca="false">SUM(BZ93:CA93)</f>
        <v>#N/A</v>
      </c>
      <c r="CG93" s="383" t="e">
        <f aca="false">SUM(BZ93:CC93)</f>
        <v>#N/A</v>
      </c>
      <c r="CH93" s="131" t="e">
        <f aca="false">SUM(BZ93:CE93)</f>
        <v>#N/A</v>
      </c>
      <c r="CI93" s="70" t="e">
        <f aca="false">$CI$7*$J$2*$J$5*$AB93</f>
        <v>#N/A</v>
      </c>
      <c r="CJ93" s="70" t="e">
        <f aca="false">$CI$7*$J$3*$J$5*$AC93</f>
        <v>#N/A</v>
      </c>
      <c r="CK93" s="70" t="e">
        <f aca="false">$CK$7*$J$2*$J$5*$AB93</f>
        <v>#N/A</v>
      </c>
      <c r="CL93" s="70" t="e">
        <f aca="false">$CK$7*$J$3*$J$5*$AC93</f>
        <v>#N/A</v>
      </c>
      <c r="CM93" s="70" t="e">
        <f aca="false">$CM$7*$J$2*$J$5*$AB93</f>
        <v>#N/A</v>
      </c>
      <c r="CN93" s="70" t="e">
        <f aca="false">$CM$7*$J$3*$J$5*$AC93</f>
        <v>#N/A</v>
      </c>
      <c r="CO93" s="70" t="e">
        <f aca="false">$CO$7*$J$2*$J$5*$AB93</f>
        <v>#N/A</v>
      </c>
      <c r="CP93" s="70" t="e">
        <f aca="false">$CO$7*$J$3*$J$5*$AC93</f>
        <v>#N/A</v>
      </c>
      <c r="CQ93" s="70" t="e">
        <f aca="false">$CQ$7*$J$2*$J$5*$AB93</f>
        <v>#N/A</v>
      </c>
      <c r="CR93" s="70" t="e">
        <f aca="false">$CQ$7*$J$3*$J$5*$AC93</f>
        <v>#N/A</v>
      </c>
      <c r="CS93" s="70" t="e">
        <f aca="false">$CS$7*$J$2*$J$5*$AB93</f>
        <v>#N/A</v>
      </c>
      <c r="CT93" s="70" t="e">
        <f aca="false">$CS$7*$J$3*$J$5*$AC93</f>
        <v>#N/A</v>
      </c>
      <c r="CU93" s="70" t="e">
        <f aca="false">$CU$7*$J$2*$J$5*$AB93</f>
        <v>#N/A</v>
      </c>
      <c r="CV93" s="70" t="e">
        <f aca="false">$CU$7*$J$3*$J$5*$AC93</f>
        <v>#N/A</v>
      </c>
      <c r="CW93" s="70" t="e">
        <f aca="false">$CW$7*$J$2*$J$5*$AB93</f>
        <v>#N/A</v>
      </c>
      <c r="CX93" s="70" t="e">
        <f aca="false">$CW$7*$J$3*$J$5*$AC93</f>
        <v>#N/A</v>
      </c>
      <c r="CY93" s="70" t="e">
        <f aca="false">$CY$7*$J$2*$J$5*$AB93</f>
        <v>#N/A</v>
      </c>
      <c r="CZ93" s="70" t="e">
        <f aca="false">$CY$7*$J$3*$J$5*$AC93</f>
        <v>#N/A</v>
      </c>
      <c r="DA93" s="70" t="e">
        <f aca="false">$DA$7*$J$2*$J$5*$AB93</f>
        <v>#N/A</v>
      </c>
      <c r="DB93" s="70" t="e">
        <f aca="false">$DA$7*$J$3*$J$5*$AC93</f>
        <v>#N/A</v>
      </c>
      <c r="DC93" s="70"/>
      <c r="DD93" s="70"/>
      <c r="DE93" s="70" t="e">
        <f aca="false">$DF$7*$J$2*$J$5*$AB93</f>
        <v>#N/A</v>
      </c>
      <c r="DF93" s="70" t="e">
        <f aca="false">$DF$7*$J$3*$J$5*$AC93</f>
        <v>#N/A</v>
      </c>
      <c r="DG93" s="70" t="e">
        <f aca="false">$DG$7*$J$2*$J$5*$AB93</f>
        <v>#N/A</v>
      </c>
      <c r="DH93" s="70" t="e">
        <f aca="false">$DG$7*$J$3*$J$5*$AC93</f>
        <v>#N/A</v>
      </c>
      <c r="DI93" s="70" t="e">
        <f aca="false">$DI$7*$J$2*$J$5*$AB93</f>
        <v>#N/A</v>
      </c>
      <c r="DJ93" s="70" t="e">
        <f aca="false">$DI$7*$J$3*$J$5*$AC93</f>
        <v>#N/A</v>
      </c>
      <c r="DK93" s="70" t="e">
        <f aca="false">$DK$7*$J$2*$J$5*$AB93</f>
        <v>#N/A</v>
      </c>
      <c r="DL93" s="70" t="e">
        <f aca="false">$DK$7*$J$3*$J$5*$AC93</f>
        <v>#N/A</v>
      </c>
      <c r="DM93" s="70" t="e">
        <f aca="false">$DM$7*$J$2*$J$5*$AB93</f>
        <v>#N/A</v>
      </c>
      <c r="DN93" s="70" t="e">
        <f aca="false">$DM$7*$J$3*$J$5*$AC93</f>
        <v>#N/A</v>
      </c>
      <c r="DO93" s="70" t="e">
        <f aca="false">$DO$7*$J$2*$J$5*$AB93</f>
        <v>#N/A</v>
      </c>
      <c r="DP93" s="70" t="e">
        <f aca="false">$DO$7*$J$3*$J$5*$AC93</f>
        <v>#N/A</v>
      </c>
      <c r="DQ93" s="70" t="e">
        <f aca="false">$DQ$7*$J$2*$J$5*$AB93</f>
        <v>#N/A</v>
      </c>
      <c r="DR93" s="70" t="e">
        <f aca="false">$DQ$7*$J$3*$J$5*$AC93</f>
        <v>#N/A</v>
      </c>
      <c r="DS93" s="131" t="e">
        <f aca="false">SUM(CI93:CR93,CW93:CX93,DG93:DH93)</f>
        <v>#N/A</v>
      </c>
      <c r="DT93" s="25" t="e">
        <f aca="false">SUM(CI93:CZ93,DC93:DL93)</f>
        <v>#N/A</v>
      </c>
      <c r="DU93" s="131" t="e">
        <f aca="false">SUM(CI93:DR93)</f>
        <v>#N/A</v>
      </c>
      <c r="DZ93" s="70" t="e">
        <f aca="false">$DZ$7*$J$2*$J$5*$AB93</f>
        <v>#N/A</v>
      </c>
      <c r="EA93" s="70" t="e">
        <f aca="false">$DZ$7*$J$3*$J$5*$AC93</f>
        <v>#N/A</v>
      </c>
      <c r="EB93" s="70" t="e">
        <f aca="false">$EB$7*$J$2*$J$5*$AB93</f>
        <v>#N/A</v>
      </c>
      <c r="EC93" s="70" t="e">
        <f aca="false">$EB$7*$J$3*$J$5*$AC93</f>
        <v>#N/A</v>
      </c>
      <c r="ED93" s="70" t="e">
        <f aca="false">$ED$7*$J$2*$J$5*$AB93</f>
        <v>#N/A</v>
      </c>
      <c r="EE93" s="70" t="e">
        <f aca="false">$ED$7*$J$3*$J$5*$AC93</f>
        <v>#N/A</v>
      </c>
      <c r="EF93" s="70" t="e">
        <f aca="false">$EF$7*$J$2*$J$5*$AB93</f>
        <v>#N/A</v>
      </c>
      <c r="EG93" s="70" t="e">
        <f aca="false">$EF$7*$J$3*$J$5*$AC93</f>
        <v>#N/A</v>
      </c>
      <c r="EH93" s="70" t="e">
        <f aca="false">$EH$7*$J$2*$J$5*$AB93</f>
        <v>#N/A</v>
      </c>
      <c r="EI93" s="70" t="e">
        <f aca="false">$EH$7*$J$3*$J$5*$AC93</f>
        <v>#N/A</v>
      </c>
      <c r="EJ93" s="70" t="e">
        <f aca="false">$EJ$7*$J$2*$J$5*$AB93</f>
        <v>#N/A</v>
      </c>
      <c r="EK93" s="70" t="e">
        <f aca="false">$EJ$7*$J$3*$J$5*$AC93</f>
        <v>#N/A</v>
      </c>
      <c r="EL93" s="70" t="e">
        <f aca="false">$EL$7*$J$2*$J$5*$AB93</f>
        <v>#N/A</v>
      </c>
      <c r="EM93" s="70" t="e">
        <f aca="false">$EL$7*$J$3*$J$5*$AC93</f>
        <v>#N/A</v>
      </c>
      <c r="EN93" s="131" t="e">
        <f aca="false">SUM(EB93:EC93)</f>
        <v>#N/A</v>
      </c>
      <c r="EO93" s="25" t="e">
        <f aca="false">SUM(EB93:EE93,EJ93:EM93)</f>
        <v>#N/A</v>
      </c>
      <c r="EP93" s="25" t="e">
        <f aca="false">SUM(DZ93:EM93)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3" t="e">
        <f aca="false">(1+($A94/2))^(-2*($D94-$A$1)/365.25)</f>
        <v>#N/A</v>
      </c>
      <c r="C94" s="83" t="n">
        <f aca="false">D95-D94</f>
        <v>31</v>
      </c>
      <c r="D94" s="374" t="n">
        <v>39508</v>
      </c>
      <c r="E94" s="375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76" t="e">
        <f aca="false">VLOOKUP($D94,Curves!$A$2:$H$1700,8)*$B94</f>
        <v>#N/A</v>
      </c>
      <c r="K94" s="51" t="e">
        <f aca="false">($E94+$I94)*$J$5+$J$4</f>
        <v>#N/A</v>
      </c>
      <c r="L94" s="377" t="e">
        <f aca="false">VLOOKUP($D94,Curves!$N$2:$T$2600,2)*$B94</f>
        <v>#N/A</v>
      </c>
      <c r="M94" s="241" t="e">
        <f aca="false">VLOOKUP($D94,Curves!$N$2:$T$2600,3)*$B94</f>
        <v>#N/A</v>
      </c>
      <c r="N94" s="378" t="e">
        <f aca="false">IF($K94&lt;$L94,1,0)</f>
        <v>#N/A</v>
      </c>
      <c r="O94" s="379" t="e">
        <f aca="false">IF($K94&lt;$M94,1,0)</f>
        <v>#N/A</v>
      </c>
      <c r="P94" s="375" t="e">
        <f aca="false">($E94+J94)*$J$5+$J$4</f>
        <v>#N/A</v>
      </c>
      <c r="Q94" s="377" t="e">
        <f aca="false">VLOOKUP($D94,Curves!$N$2:$T$2600,4)*$B94</f>
        <v>#N/A</v>
      </c>
      <c r="R94" s="241" t="e">
        <f aca="false">VLOOKUP($D94,Curves!$N$2:$T$2600,5)*$B94</f>
        <v>#N/A</v>
      </c>
      <c r="S94" s="378" t="e">
        <f aca="false">IF($P94&lt;$Q94,1,0)</f>
        <v>#N/A</v>
      </c>
      <c r="T94" s="379" t="e">
        <f aca="false">IF($P94&lt;$R94,1,0)</f>
        <v>#N/A</v>
      </c>
      <c r="U94" s="380" t="e">
        <f aca="false">($E94+G94)*$J$5+$J$4</f>
        <v>#N/A</v>
      </c>
      <c r="V94" s="380" t="e">
        <f aca="false">($E94+H94)*$J$5+$J$4</f>
        <v>#N/A</v>
      </c>
      <c r="W94" s="380" t="e">
        <f aca="false">($E94+I94)*$J$5+$J$4</f>
        <v>#N/A</v>
      </c>
      <c r="X94" s="269" t="e">
        <f aca="false">VLOOKUP($D94,[5]CurveFetch!$D$8:$S$13000,16,0)*$B94</f>
        <v>#N/A</v>
      </c>
      <c r="Y94" s="241" t="e">
        <f aca="false">VLOOKUP($D94,Curves!$N$2:$T$2600,7)*$B94</f>
        <v>#N/A</v>
      </c>
      <c r="Z94" s="381" t="e">
        <f aca="false">IF($U94&lt;$X94,1,0)</f>
        <v>#N/A</v>
      </c>
      <c r="AA94" s="378" t="e">
        <f aca="false">IF($U94&lt;$Y94,1,0)</f>
        <v>#N/A</v>
      </c>
      <c r="AB94" s="378" t="e">
        <f aca="false">IF($V94&lt;$X94,1,0)</f>
        <v>#N/A</v>
      </c>
      <c r="AC94" s="378" t="e">
        <f aca="false">IF($V94&lt;$X94,1,0)</f>
        <v>#N/A</v>
      </c>
      <c r="AD94" s="378" t="e">
        <f aca="false">IF($W94&lt;$X94,1,0)</f>
        <v>#N/A</v>
      </c>
      <c r="AE94" s="379" t="e">
        <f aca="false">IF($W94&lt;$Y94,1,0)</f>
        <v>#N/A</v>
      </c>
      <c r="AF94" s="70" t="e">
        <f aca="false">$AF$7*$J$2*$J$5*$N94</f>
        <v>#N/A</v>
      </c>
      <c r="AG94" s="70" t="e">
        <f aca="false">$AF$7*$J$2*$J$5*$O94</f>
        <v>#N/A</v>
      </c>
      <c r="AH94" s="70" t="e">
        <f aca="false">$AH$7*$J$2*$J$5*$N94</f>
        <v>#N/A</v>
      </c>
      <c r="AI94" s="70" t="e">
        <f aca="false">$AH$7*$J$2*$J$5*$O94</f>
        <v>#N/A</v>
      </c>
      <c r="AJ94" s="70" t="e">
        <f aca="false">$AJ$7*$J$2*$J$5*$N94</f>
        <v>#N/A</v>
      </c>
      <c r="AK94" s="70" t="e">
        <f aca="false">$AJ$7*$J$2*$J$5*$O94</f>
        <v>#N/A</v>
      </c>
      <c r="AL94" s="70" t="e">
        <f aca="false">$AL$7*$J$2*$J$5*$N94</f>
        <v>#N/A</v>
      </c>
      <c r="AM94" s="70" t="e">
        <f aca="false">$AL$7*$J$3*$J$5*$O94</f>
        <v>#N/A</v>
      </c>
      <c r="AN94" s="70" t="e">
        <f aca="false">$AN$7*$J$2*$J$5*$N94</f>
        <v>#N/A</v>
      </c>
      <c r="AO94" s="70" t="e">
        <f aca="false">$AN$7*$J$3*$J$5*$O94</f>
        <v>#N/A</v>
      </c>
      <c r="AP94" s="70" t="e">
        <f aca="false">$AP$7*$J$2*$J$5*$N94</f>
        <v>#N/A</v>
      </c>
      <c r="AQ94" s="70" t="e">
        <f aca="false">$AN$7*$J$3*$J$5*$O94</f>
        <v>#N/A</v>
      </c>
      <c r="AR94" s="70" t="e">
        <f aca="false">$AR$7*$J$2*$J$5*$N94</f>
        <v>#N/A</v>
      </c>
      <c r="AS94" s="70" t="e">
        <f aca="false">$AR$7*$J$3*$J$5*$O94</f>
        <v>#N/A</v>
      </c>
      <c r="AT94" s="70" t="e">
        <f aca="false">$AT$7*$J$2*$J$5*$N94</f>
        <v>#N/A</v>
      </c>
      <c r="AU94" s="70" t="e">
        <f aca="false">$AT$7*$J$3*$J$5*$O94</f>
        <v>#N/A</v>
      </c>
      <c r="AV94" s="131" t="e">
        <f aca="false">SUM(AF94:AG94,AL94:AM94,AP94:AQ94)</f>
        <v>#N/A</v>
      </c>
      <c r="AW94" s="158" t="e">
        <f aca="false">SUM(AF94:AM94,AP94:AU94)</f>
        <v>#N/A</v>
      </c>
      <c r="AX94" s="131" t="e">
        <f aca="false">SUM(AF94:AU94)</f>
        <v>#N/A</v>
      </c>
      <c r="AY94" s="70" t="e">
        <f aca="false">$AY$7*$J$2*$J$5*$S94</f>
        <v>#N/A</v>
      </c>
      <c r="AZ94" s="70" t="e">
        <f aca="false">$AY$7*$J$3*$J$5*$T94</f>
        <v>#N/A</v>
      </c>
      <c r="BA94" s="70" t="e">
        <f aca="false">$BA$7*$J$2*$J$5*$S94</f>
        <v>#N/A</v>
      </c>
      <c r="BB94" s="70" t="e">
        <f aca="false">$BA$7*$J$3*$J$5*$T94</f>
        <v>#N/A</v>
      </c>
      <c r="BC94" s="70" t="e">
        <f aca="false">$BC$7*$J$2*$J$5*$S94</f>
        <v>#N/A</v>
      </c>
      <c r="BD94" s="70" t="e">
        <f aca="false">$BC$7*$J$3*$J$5*$T94</f>
        <v>#N/A</v>
      </c>
      <c r="BE94" s="70" t="e">
        <f aca="false">$BE$7*$J$2*$J$5*$S94</f>
        <v>#N/A</v>
      </c>
      <c r="BF94" s="70" t="e">
        <f aca="false">$BE$7*$J$3*$J$5*$T94</f>
        <v>#N/A</v>
      </c>
      <c r="BG94" s="70" t="e">
        <f aca="false">$BG$7*$J$2*$J$5*$S94</f>
        <v>#N/A</v>
      </c>
      <c r="BH94" s="70" t="e">
        <f aca="false">$BG$7*$J$3*$J$5*$T94</f>
        <v>#N/A</v>
      </c>
      <c r="BI94" s="70" t="e">
        <f aca="false">$BI$7*$J$2*$J$5*$S94</f>
        <v>#N/A</v>
      </c>
      <c r="BJ94" s="70" t="e">
        <f aca="false">$BI$7*$J$3*$J$5*$T94</f>
        <v>#N/A</v>
      </c>
      <c r="BK94" s="70" t="e">
        <f aca="false">$BK$7*$J$2*$J$5*$S94</f>
        <v>#N/A</v>
      </c>
      <c r="BL94" s="70" t="e">
        <f aca="false">$BK$7*$J$3*$J$5*$T94</f>
        <v>#N/A</v>
      </c>
      <c r="BM94" s="70" t="e">
        <f aca="false">$BM$7*$J$2*$J$5*$S94</f>
        <v>#N/A</v>
      </c>
      <c r="BN94" s="70" t="e">
        <f aca="false">$BM$7*$J$3*$J$5*$T94</f>
        <v>#N/A</v>
      </c>
      <c r="BO94" s="70" t="e">
        <f aca="false">$BO$7*$J$2*$J$5*$S94</f>
        <v>#N/A</v>
      </c>
      <c r="BP94" s="70" t="e">
        <f aca="false">$BO$7*$J$3*$J$5*$T94</f>
        <v>#N/A</v>
      </c>
      <c r="BQ94" s="70" t="e">
        <f aca="false">$BQ$7*$J$2*$J$5*$S94</f>
        <v>#N/A</v>
      </c>
      <c r="BR94" s="70" t="e">
        <f aca="false">$BQ$7*$J$3*$J$5*$T94</f>
        <v>#N/A</v>
      </c>
      <c r="BS94" s="70" t="e">
        <f aca="false">$BS$7*$J$2*$J$5*$S94</f>
        <v>#N/A</v>
      </c>
      <c r="BT94" s="70" t="e">
        <f aca="false">$BS$7*$J$3*$J$5*$T94</f>
        <v>#N/A</v>
      </c>
      <c r="BU94" s="70" t="e">
        <f aca="false">$BU$7*$J$2*$J$5*$S94</f>
        <v>#N/A</v>
      </c>
      <c r="BV94" s="70" t="e">
        <f aca="false">$BU$7*$J$3*$J$5*$T94</f>
        <v>#N/A</v>
      </c>
      <c r="BW94" s="382" t="e">
        <f aca="false">SUM(AY94:BF94,BI94:BL94)</f>
        <v>#N/A</v>
      </c>
      <c r="BX94" s="383" t="e">
        <f aca="false">SUM(AY94:BF94,BI94:BL94,BS94:BV94)</f>
        <v>#N/A</v>
      </c>
      <c r="BY94" s="25" t="e">
        <f aca="false">SUM(AY94:BV94)</f>
        <v>#N/A</v>
      </c>
      <c r="BZ94" s="70" t="e">
        <f aca="false">$BZ$7*$J$2*$J$5*$N94</f>
        <v>#N/A</v>
      </c>
      <c r="CA94" s="70" t="e">
        <f aca="false">$BZ$7*$J$3*$J$5*$O94</f>
        <v>#N/A</v>
      </c>
      <c r="CB94" s="70" t="e">
        <f aca="false">$CB$7*$J$2*$J$5*$N94</f>
        <v>#N/A</v>
      </c>
      <c r="CC94" s="70" t="e">
        <f aca="false">$CB$7*$J$3*$J$5*$O94</f>
        <v>#N/A</v>
      </c>
      <c r="CD94" s="70" t="e">
        <f aca="false">$CD$7*$J$2*$J$5*$N94</f>
        <v>#N/A</v>
      </c>
      <c r="CE94" s="70" t="e">
        <f aca="false">$CD$7*$J$3*$J$5*$O94</f>
        <v>#N/A</v>
      </c>
      <c r="CF94" s="131" t="e">
        <f aca="false">SUM(BZ94:CA94)</f>
        <v>#N/A</v>
      </c>
      <c r="CG94" s="383" t="e">
        <f aca="false">SUM(BZ94:CC94)</f>
        <v>#N/A</v>
      </c>
      <c r="CH94" s="131" t="e">
        <f aca="false">SUM(BZ94:CE94)</f>
        <v>#N/A</v>
      </c>
      <c r="CI94" s="70" t="e">
        <f aca="false">$CI$7*$J$2*$J$5*$AB94</f>
        <v>#N/A</v>
      </c>
      <c r="CJ94" s="70" t="e">
        <f aca="false">$CI$7*$J$3*$J$5*$AC94</f>
        <v>#N/A</v>
      </c>
      <c r="CK94" s="70" t="e">
        <f aca="false">$CK$7*$J$2*$J$5*$AB94</f>
        <v>#N/A</v>
      </c>
      <c r="CL94" s="70" t="e">
        <f aca="false">$CK$7*$J$3*$J$5*$AC94</f>
        <v>#N/A</v>
      </c>
      <c r="CM94" s="70" t="e">
        <f aca="false">$CM$7*$J$2*$J$5*$AB94</f>
        <v>#N/A</v>
      </c>
      <c r="CN94" s="70" t="e">
        <f aca="false">$CM$7*$J$3*$J$5*$AC94</f>
        <v>#N/A</v>
      </c>
      <c r="CO94" s="70" t="e">
        <f aca="false">$CO$7*$J$2*$J$5*$AB94</f>
        <v>#N/A</v>
      </c>
      <c r="CP94" s="70" t="e">
        <f aca="false">$CO$7*$J$3*$J$5*$AC94</f>
        <v>#N/A</v>
      </c>
      <c r="CQ94" s="70" t="e">
        <f aca="false">$CQ$7*$J$2*$J$5*$AB94</f>
        <v>#N/A</v>
      </c>
      <c r="CR94" s="70" t="e">
        <f aca="false">$CQ$7*$J$3*$J$5*$AC94</f>
        <v>#N/A</v>
      </c>
      <c r="CS94" s="70" t="e">
        <f aca="false">$CS$7*$J$2*$J$5*$AB94</f>
        <v>#N/A</v>
      </c>
      <c r="CT94" s="70" t="e">
        <f aca="false">$CS$7*$J$3*$J$5*$AC94</f>
        <v>#N/A</v>
      </c>
      <c r="CU94" s="70" t="e">
        <f aca="false">$CU$7*$J$2*$J$5*$AB94</f>
        <v>#N/A</v>
      </c>
      <c r="CV94" s="70" t="e">
        <f aca="false">$CU$7*$J$3*$J$5*$AC94</f>
        <v>#N/A</v>
      </c>
      <c r="CW94" s="70" t="e">
        <f aca="false">$CW$7*$J$2*$J$5*$AB94</f>
        <v>#N/A</v>
      </c>
      <c r="CX94" s="70" t="e">
        <f aca="false">$CW$7*$J$3*$J$5*$AC94</f>
        <v>#N/A</v>
      </c>
      <c r="CY94" s="70" t="e">
        <f aca="false">$CY$7*$J$2*$J$5*$AB94</f>
        <v>#N/A</v>
      </c>
      <c r="CZ94" s="70" t="e">
        <f aca="false">$CY$7*$J$3*$J$5*$AC94</f>
        <v>#N/A</v>
      </c>
      <c r="DA94" s="70" t="e">
        <f aca="false">$DA$7*$J$2*$J$5*$AB94</f>
        <v>#N/A</v>
      </c>
      <c r="DB94" s="70" t="e">
        <f aca="false">$DA$7*$J$3*$J$5*$AC94</f>
        <v>#N/A</v>
      </c>
      <c r="DC94" s="70"/>
      <c r="DD94" s="70"/>
      <c r="DE94" s="70" t="e">
        <f aca="false">$DF$7*$J$2*$J$5*$AB94</f>
        <v>#N/A</v>
      </c>
      <c r="DF94" s="70" t="e">
        <f aca="false">$DF$7*$J$3*$J$5*$AC94</f>
        <v>#N/A</v>
      </c>
      <c r="DG94" s="70" t="e">
        <f aca="false">$DG$7*$J$2*$J$5*$AB94</f>
        <v>#N/A</v>
      </c>
      <c r="DH94" s="70" t="e">
        <f aca="false">$DG$7*$J$3*$J$5*$AC94</f>
        <v>#N/A</v>
      </c>
      <c r="DI94" s="70" t="e">
        <f aca="false">$DI$7*$J$2*$J$5*$AB94</f>
        <v>#N/A</v>
      </c>
      <c r="DJ94" s="70" t="e">
        <f aca="false">$DI$7*$J$3*$J$5*$AC94</f>
        <v>#N/A</v>
      </c>
      <c r="DK94" s="70" t="e">
        <f aca="false">$DK$7*$J$2*$J$5*$AB94</f>
        <v>#N/A</v>
      </c>
      <c r="DL94" s="70" t="e">
        <f aca="false">$DK$7*$J$3*$J$5*$AC94</f>
        <v>#N/A</v>
      </c>
      <c r="DM94" s="70" t="e">
        <f aca="false">$DM$7*$J$2*$J$5*$AB94</f>
        <v>#N/A</v>
      </c>
      <c r="DN94" s="70" t="e">
        <f aca="false">$DM$7*$J$3*$J$5*$AC94</f>
        <v>#N/A</v>
      </c>
      <c r="DO94" s="70" t="e">
        <f aca="false">$DO$7*$J$2*$J$5*$AB94</f>
        <v>#N/A</v>
      </c>
      <c r="DP94" s="70" t="e">
        <f aca="false">$DO$7*$J$3*$J$5*$AC94</f>
        <v>#N/A</v>
      </c>
      <c r="DQ94" s="70" t="e">
        <f aca="false">$DQ$7*$J$2*$J$5*$AB94</f>
        <v>#N/A</v>
      </c>
      <c r="DR94" s="70" t="e">
        <f aca="false">$DQ$7*$J$3*$J$5*$AC94</f>
        <v>#N/A</v>
      </c>
      <c r="DS94" s="131" t="e">
        <f aca="false">SUM(CI94:CR94,CW94:CX94,DG94:DH94)</f>
        <v>#N/A</v>
      </c>
      <c r="DT94" s="25" t="e">
        <f aca="false">SUM(CI94:CZ94,DC94:DL94)</f>
        <v>#N/A</v>
      </c>
      <c r="DU94" s="131" t="e">
        <f aca="false">SUM(CI94:DR94)</f>
        <v>#N/A</v>
      </c>
      <c r="DZ94" s="70" t="e">
        <f aca="false">$DZ$7*$J$2*$J$5*$AB94</f>
        <v>#N/A</v>
      </c>
      <c r="EA94" s="70" t="e">
        <f aca="false">$DZ$7*$J$3*$J$5*$AC94</f>
        <v>#N/A</v>
      </c>
      <c r="EB94" s="70" t="e">
        <f aca="false">$EB$7*$J$2*$J$5*$AB94</f>
        <v>#N/A</v>
      </c>
      <c r="EC94" s="70" t="e">
        <f aca="false">$EB$7*$J$3*$J$5*$AC94</f>
        <v>#N/A</v>
      </c>
      <c r="ED94" s="70" t="e">
        <f aca="false">$ED$7*$J$2*$J$5*$AB94</f>
        <v>#N/A</v>
      </c>
      <c r="EE94" s="70" t="e">
        <f aca="false">$ED$7*$J$3*$J$5*$AC94</f>
        <v>#N/A</v>
      </c>
      <c r="EF94" s="70" t="e">
        <f aca="false">$EF$7*$J$2*$J$5*$AB94</f>
        <v>#N/A</v>
      </c>
      <c r="EG94" s="70" t="e">
        <f aca="false">$EF$7*$J$3*$J$5*$AC94</f>
        <v>#N/A</v>
      </c>
      <c r="EH94" s="70" t="e">
        <f aca="false">$EH$7*$J$2*$J$5*$AB94</f>
        <v>#N/A</v>
      </c>
      <c r="EI94" s="70" t="e">
        <f aca="false">$EH$7*$J$3*$J$5*$AC94</f>
        <v>#N/A</v>
      </c>
      <c r="EJ94" s="70" t="e">
        <f aca="false">$EJ$7*$J$2*$J$5*$AB94</f>
        <v>#N/A</v>
      </c>
      <c r="EK94" s="70" t="e">
        <f aca="false">$EJ$7*$J$3*$J$5*$AC94</f>
        <v>#N/A</v>
      </c>
      <c r="EL94" s="70" t="e">
        <f aca="false">$EL$7*$J$2*$J$5*$AB94</f>
        <v>#N/A</v>
      </c>
      <c r="EM94" s="70" t="e">
        <f aca="false">$EL$7*$J$3*$J$5*$AC94</f>
        <v>#N/A</v>
      </c>
      <c r="EN94" s="131" t="e">
        <f aca="false">SUM(EB94:EC94)</f>
        <v>#N/A</v>
      </c>
      <c r="EO94" s="25" t="e">
        <f aca="false">SUM(EB94:EE94,EJ94:EM94)</f>
        <v>#N/A</v>
      </c>
      <c r="EP94" s="25" t="e">
        <f aca="false">SUM(DZ94:EM94)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3" t="e">
        <f aca="false">(1+($A95/2))^(-2*($D95-$A$1)/365.25)</f>
        <v>#N/A</v>
      </c>
      <c r="C95" s="83" t="n">
        <f aca="false">D96-D95</f>
        <v>30</v>
      </c>
      <c r="D95" s="374" t="n">
        <v>39539</v>
      </c>
      <c r="E95" s="375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76" t="e">
        <f aca="false">VLOOKUP($D95,Curves!$A$2:$H$1700,8)*$B95</f>
        <v>#N/A</v>
      </c>
      <c r="K95" s="51" t="e">
        <f aca="false">($E95+$I95)*$J$5+$J$4</f>
        <v>#N/A</v>
      </c>
      <c r="L95" s="377" t="e">
        <f aca="false">VLOOKUP($D95,Curves!$N$2:$T$2600,2)*$B95</f>
        <v>#N/A</v>
      </c>
      <c r="M95" s="241" t="e">
        <f aca="false">VLOOKUP($D95,Curves!$N$2:$T$2600,3)*$B95</f>
        <v>#N/A</v>
      </c>
      <c r="N95" s="378" t="e">
        <f aca="false">IF($K95&lt;$L95,1,0)</f>
        <v>#N/A</v>
      </c>
      <c r="O95" s="379" t="e">
        <f aca="false">IF($K95&lt;$M95,1,0)</f>
        <v>#N/A</v>
      </c>
      <c r="P95" s="375" t="e">
        <f aca="false">($E95+J95)*$J$5+$J$4</f>
        <v>#N/A</v>
      </c>
      <c r="Q95" s="377" t="e">
        <f aca="false">VLOOKUP($D95,Curves!$N$2:$T$2600,4)*$B95</f>
        <v>#N/A</v>
      </c>
      <c r="R95" s="241" t="e">
        <f aca="false">VLOOKUP($D95,Curves!$N$2:$T$2600,5)*$B95</f>
        <v>#N/A</v>
      </c>
      <c r="S95" s="378" t="e">
        <f aca="false">IF($P95&lt;$Q95,1,0)</f>
        <v>#N/A</v>
      </c>
      <c r="T95" s="379" t="e">
        <f aca="false">IF($P95&lt;$R95,1,0)</f>
        <v>#N/A</v>
      </c>
      <c r="U95" s="380" t="e">
        <f aca="false">($E95+G95)*$J$5+$J$4</f>
        <v>#N/A</v>
      </c>
      <c r="V95" s="380" t="e">
        <f aca="false">($E95+H95)*$J$5+$J$4</f>
        <v>#N/A</v>
      </c>
      <c r="W95" s="380" t="e">
        <f aca="false">($E95+I95)*$J$5+$J$4</f>
        <v>#N/A</v>
      </c>
      <c r="X95" s="269" t="e">
        <f aca="false">VLOOKUP($D95,[5]CurveFetch!$D$8:$S$13000,16,0)*$B95</f>
        <v>#N/A</v>
      </c>
      <c r="Y95" s="241" t="e">
        <f aca="false">VLOOKUP($D95,Curves!$N$2:$T$2600,7)*$B95</f>
        <v>#N/A</v>
      </c>
      <c r="Z95" s="381" t="e">
        <f aca="false">IF($U95&lt;$X95,1,0)</f>
        <v>#N/A</v>
      </c>
      <c r="AA95" s="378" t="e">
        <f aca="false">IF($U95&lt;$Y95,1,0)</f>
        <v>#N/A</v>
      </c>
      <c r="AB95" s="378" t="e">
        <f aca="false">IF($V95&lt;$X95,1,0)</f>
        <v>#N/A</v>
      </c>
      <c r="AC95" s="378" t="e">
        <f aca="false">IF($V95&lt;$X95,1,0)</f>
        <v>#N/A</v>
      </c>
      <c r="AD95" s="378" t="e">
        <f aca="false">IF($W95&lt;$X95,1,0)</f>
        <v>#N/A</v>
      </c>
      <c r="AE95" s="379" t="e">
        <f aca="false">IF($W95&lt;$Y95,1,0)</f>
        <v>#N/A</v>
      </c>
      <c r="AF95" s="70" t="e">
        <f aca="false">$AF$7*$J$2*$J$5*$N95</f>
        <v>#N/A</v>
      </c>
      <c r="AG95" s="70" t="e">
        <f aca="false">$AF$7*$J$2*$J$5*$O95</f>
        <v>#N/A</v>
      </c>
      <c r="AH95" s="70" t="e">
        <f aca="false">$AH$7*$J$2*$J$5*$N95</f>
        <v>#N/A</v>
      </c>
      <c r="AI95" s="70" t="e">
        <f aca="false">$AH$7*$J$2*$J$5*$O95</f>
        <v>#N/A</v>
      </c>
      <c r="AJ95" s="70" t="e">
        <f aca="false">$AJ$7*$J$2*$J$5*$N95</f>
        <v>#N/A</v>
      </c>
      <c r="AK95" s="70" t="e">
        <f aca="false">$AJ$7*$J$2*$J$5*$O95</f>
        <v>#N/A</v>
      </c>
      <c r="AL95" s="70" t="e">
        <f aca="false">$AL$7*$J$2*$J$5*$N95</f>
        <v>#N/A</v>
      </c>
      <c r="AM95" s="70" t="e">
        <f aca="false">$AL$7*$J$3*$J$5*$O95</f>
        <v>#N/A</v>
      </c>
      <c r="AN95" s="70" t="e">
        <f aca="false">$AN$7*$J$2*$J$5*$N95</f>
        <v>#N/A</v>
      </c>
      <c r="AO95" s="70" t="e">
        <f aca="false">$AN$7*$J$3*$J$5*$O95</f>
        <v>#N/A</v>
      </c>
      <c r="AP95" s="70" t="e">
        <f aca="false">$AP$7*$J$2*$J$5*$N95</f>
        <v>#N/A</v>
      </c>
      <c r="AQ95" s="70" t="e">
        <f aca="false">$AN$7*$J$3*$J$5*$O95</f>
        <v>#N/A</v>
      </c>
      <c r="AR95" s="70" t="e">
        <f aca="false">$AR$7*$J$2*$J$5*$N95</f>
        <v>#N/A</v>
      </c>
      <c r="AS95" s="70" t="e">
        <f aca="false">$AR$7*$J$3*$J$5*$O95</f>
        <v>#N/A</v>
      </c>
      <c r="AT95" s="70" t="e">
        <f aca="false">$AT$7*$J$2*$J$5*$N95</f>
        <v>#N/A</v>
      </c>
      <c r="AU95" s="70" t="e">
        <f aca="false">$AT$7*$J$3*$J$5*$O95</f>
        <v>#N/A</v>
      </c>
      <c r="AV95" s="131" t="e">
        <f aca="false">SUM(AF95:AG95,AL95:AM95,AP95:AQ95)</f>
        <v>#N/A</v>
      </c>
      <c r="AW95" s="158" t="e">
        <f aca="false">SUM(AF95:AM95,AP95:AU95)</f>
        <v>#N/A</v>
      </c>
      <c r="AX95" s="131" t="e">
        <f aca="false">SUM(AF95:AU95)</f>
        <v>#N/A</v>
      </c>
      <c r="AY95" s="70" t="e">
        <f aca="false">$AY$7*$J$2*$J$5*$S95</f>
        <v>#N/A</v>
      </c>
      <c r="AZ95" s="70" t="e">
        <f aca="false">$AY$7*$J$3*$J$5*$T95</f>
        <v>#N/A</v>
      </c>
      <c r="BA95" s="70" t="e">
        <f aca="false">$BA$7*$J$2*$J$5*$S95</f>
        <v>#N/A</v>
      </c>
      <c r="BB95" s="70" t="e">
        <f aca="false">$BA$7*$J$3*$J$5*$T95</f>
        <v>#N/A</v>
      </c>
      <c r="BC95" s="70" t="e">
        <f aca="false">$BC$7*$J$2*$J$5*$S95</f>
        <v>#N/A</v>
      </c>
      <c r="BD95" s="70" t="e">
        <f aca="false">$BC$7*$J$3*$J$5*$T95</f>
        <v>#N/A</v>
      </c>
      <c r="BE95" s="70" t="e">
        <f aca="false">$BE$7*$J$2*$J$5*$S95</f>
        <v>#N/A</v>
      </c>
      <c r="BF95" s="70" t="e">
        <f aca="false">$BE$7*$J$3*$J$5*$T95</f>
        <v>#N/A</v>
      </c>
      <c r="BG95" s="70" t="e">
        <f aca="false">$BG$7*$J$2*$J$5*$S95</f>
        <v>#N/A</v>
      </c>
      <c r="BH95" s="70" t="e">
        <f aca="false">$BG$7*$J$3*$J$5*$T95</f>
        <v>#N/A</v>
      </c>
      <c r="BI95" s="70" t="e">
        <f aca="false">$BI$7*$J$2*$J$5*$S95</f>
        <v>#N/A</v>
      </c>
      <c r="BJ95" s="70" t="e">
        <f aca="false">$BI$7*$J$3*$J$5*$T95</f>
        <v>#N/A</v>
      </c>
      <c r="BK95" s="70" t="e">
        <f aca="false">$BK$7*$J$2*$J$5*$S95</f>
        <v>#N/A</v>
      </c>
      <c r="BL95" s="70" t="e">
        <f aca="false">$BK$7*$J$3*$J$5*$T95</f>
        <v>#N/A</v>
      </c>
      <c r="BM95" s="70" t="e">
        <f aca="false">$BM$7*$J$2*$J$5*$S95</f>
        <v>#N/A</v>
      </c>
      <c r="BN95" s="70" t="e">
        <f aca="false">$BM$7*$J$3*$J$5*$T95</f>
        <v>#N/A</v>
      </c>
      <c r="BO95" s="70" t="e">
        <f aca="false">$BO$7*$J$2*$J$5*$S95</f>
        <v>#N/A</v>
      </c>
      <c r="BP95" s="70" t="e">
        <f aca="false">$BO$7*$J$3*$J$5*$T95</f>
        <v>#N/A</v>
      </c>
      <c r="BQ95" s="70" t="e">
        <f aca="false">$BQ$7*$J$2*$J$5*$S95</f>
        <v>#N/A</v>
      </c>
      <c r="BR95" s="70" t="e">
        <f aca="false">$BQ$7*$J$3*$J$5*$T95</f>
        <v>#N/A</v>
      </c>
      <c r="BS95" s="70" t="e">
        <f aca="false">$BS$7*$J$2*$J$5*$S95</f>
        <v>#N/A</v>
      </c>
      <c r="BT95" s="70" t="e">
        <f aca="false">$BS$7*$J$3*$J$5*$T95</f>
        <v>#N/A</v>
      </c>
      <c r="BU95" s="70" t="e">
        <f aca="false">$BU$7*$J$2*$J$5*$S95</f>
        <v>#N/A</v>
      </c>
      <c r="BV95" s="70" t="e">
        <f aca="false">$BU$7*$J$3*$J$5*$T95</f>
        <v>#N/A</v>
      </c>
      <c r="BW95" s="382" t="e">
        <f aca="false">SUM(AY95:BF95,BI95:BL95)</f>
        <v>#N/A</v>
      </c>
      <c r="BX95" s="383" t="e">
        <f aca="false">SUM(AY95:BF95,BI95:BL95,BS95:BV95)</f>
        <v>#N/A</v>
      </c>
      <c r="BY95" s="25" t="e">
        <f aca="false">SUM(AY95:BV95)</f>
        <v>#N/A</v>
      </c>
      <c r="BZ95" s="70" t="e">
        <f aca="false">$BZ$7*$J$2*$J$5*$N95</f>
        <v>#N/A</v>
      </c>
      <c r="CA95" s="70" t="e">
        <f aca="false">$BZ$7*$J$3*$J$5*$O95</f>
        <v>#N/A</v>
      </c>
      <c r="CB95" s="70" t="e">
        <f aca="false">$CB$7*$J$2*$J$5*$N95</f>
        <v>#N/A</v>
      </c>
      <c r="CC95" s="70" t="e">
        <f aca="false">$CB$7*$J$3*$J$5*$O95</f>
        <v>#N/A</v>
      </c>
      <c r="CD95" s="70" t="e">
        <f aca="false">$CD$7*$J$2*$J$5*$N95</f>
        <v>#N/A</v>
      </c>
      <c r="CE95" s="70" t="e">
        <f aca="false">$CD$7*$J$3*$J$5*$O95</f>
        <v>#N/A</v>
      </c>
      <c r="CF95" s="131" t="e">
        <f aca="false">SUM(BZ95:CA95)</f>
        <v>#N/A</v>
      </c>
      <c r="CG95" s="383" t="e">
        <f aca="false">SUM(BZ95:CC95)</f>
        <v>#N/A</v>
      </c>
      <c r="CH95" s="131" t="e">
        <f aca="false">SUM(BZ95:CE95)</f>
        <v>#N/A</v>
      </c>
      <c r="CI95" s="70" t="e">
        <f aca="false">$CI$7*$J$2*$J$5*$AB95</f>
        <v>#N/A</v>
      </c>
      <c r="CJ95" s="70" t="e">
        <f aca="false">$CI$7*$J$3*$J$5*$AC95</f>
        <v>#N/A</v>
      </c>
      <c r="CK95" s="70" t="e">
        <f aca="false">$CK$7*$J$2*$J$5*$AB95</f>
        <v>#N/A</v>
      </c>
      <c r="CL95" s="70" t="e">
        <f aca="false">$CK$7*$J$3*$J$5*$AC95</f>
        <v>#N/A</v>
      </c>
      <c r="CM95" s="70" t="e">
        <f aca="false">$CM$7*$J$2*$J$5*$AB95</f>
        <v>#N/A</v>
      </c>
      <c r="CN95" s="70" t="e">
        <f aca="false">$CM$7*$J$3*$J$5*$AC95</f>
        <v>#N/A</v>
      </c>
      <c r="CO95" s="70" t="e">
        <f aca="false">$CO$7*$J$2*$J$5*$AB95</f>
        <v>#N/A</v>
      </c>
      <c r="CP95" s="70" t="e">
        <f aca="false">$CO$7*$J$3*$J$5*$AC95</f>
        <v>#N/A</v>
      </c>
      <c r="CQ95" s="70" t="e">
        <f aca="false">$CQ$7*$J$2*$J$5*$AB95</f>
        <v>#N/A</v>
      </c>
      <c r="CR95" s="70" t="e">
        <f aca="false">$CQ$7*$J$3*$J$5*$AC95</f>
        <v>#N/A</v>
      </c>
      <c r="CS95" s="70" t="e">
        <f aca="false">$CS$7*$J$2*$J$5*$AB95</f>
        <v>#N/A</v>
      </c>
      <c r="CT95" s="70" t="e">
        <f aca="false">$CS$7*$J$3*$J$5*$AC95</f>
        <v>#N/A</v>
      </c>
      <c r="CU95" s="70" t="e">
        <f aca="false">$CU$7*$J$2*$J$5*$AB95</f>
        <v>#N/A</v>
      </c>
      <c r="CV95" s="70" t="e">
        <f aca="false">$CU$7*$J$3*$J$5*$AC95</f>
        <v>#N/A</v>
      </c>
      <c r="CW95" s="70" t="e">
        <f aca="false">$CW$7*$J$2*$J$5*$AB95</f>
        <v>#N/A</v>
      </c>
      <c r="CX95" s="70" t="e">
        <f aca="false">$CW$7*$J$3*$J$5*$AC95</f>
        <v>#N/A</v>
      </c>
      <c r="CY95" s="70" t="e">
        <f aca="false">$CY$7*$J$2*$J$5*$AB95</f>
        <v>#N/A</v>
      </c>
      <c r="CZ95" s="70" t="e">
        <f aca="false">$CY$7*$J$3*$J$5*$AC95</f>
        <v>#N/A</v>
      </c>
      <c r="DA95" s="70" t="e">
        <f aca="false">$DA$7*$J$2*$J$5*$AB95</f>
        <v>#N/A</v>
      </c>
      <c r="DB95" s="70" t="e">
        <f aca="false">$DA$7*$J$3*$J$5*$AC95</f>
        <v>#N/A</v>
      </c>
      <c r="DC95" s="70"/>
      <c r="DD95" s="70"/>
      <c r="DE95" s="70" t="e">
        <f aca="false">$DF$7*$J$2*$J$5*$AB95</f>
        <v>#N/A</v>
      </c>
      <c r="DF95" s="70" t="e">
        <f aca="false">$DF$7*$J$3*$J$5*$AC95</f>
        <v>#N/A</v>
      </c>
      <c r="DG95" s="70" t="e">
        <f aca="false">$DG$7*$J$2*$J$5*$AB95</f>
        <v>#N/A</v>
      </c>
      <c r="DH95" s="70" t="e">
        <f aca="false">$DG$7*$J$3*$J$5*$AC95</f>
        <v>#N/A</v>
      </c>
      <c r="DI95" s="70" t="e">
        <f aca="false">$DI$7*$J$2*$J$5*$AB95</f>
        <v>#N/A</v>
      </c>
      <c r="DJ95" s="70" t="e">
        <f aca="false">$DI$7*$J$3*$J$5*$AC95</f>
        <v>#N/A</v>
      </c>
      <c r="DK95" s="70" t="e">
        <f aca="false">$DK$7*$J$2*$J$5*$AB95</f>
        <v>#N/A</v>
      </c>
      <c r="DL95" s="70" t="e">
        <f aca="false">$DK$7*$J$3*$J$5*$AC95</f>
        <v>#N/A</v>
      </c>
      <c r="DM95" s="70" t="e">
        <f aca="false">$DM$7*$J$2*$J$5*$AB95</f>
        <v>#N/A</v>
      </c>
      <c r="DN95" s="70" t="e">
        <f aca="false">$DM$7*$J$3*$J$5*$AC95</f>
        <v>#N/A</v>
      </c>
      <c r="DO95" s="70" t="e">
        <f aca="false">$DO$7*$J$2*$J$5*$AB95</f>
        <v>#N/A</v>
      </c>
      <c r="DP95" s="70" t="e">
        <f aca="false">$DO$7*$J$3*$J$5*$AC95</f>
        <v>#N/A</v>
      </c>
      <c r="DQ95" s="70" t="e">
        <f aca="false">$DQ$7*$J$2*$J$5*$AB95</f>
        <v>#N/A</v>
      </c>
      <c r="DR95" s="70" t="e">
        <f aca="false">$DQ$7*$J$3*$J$5*$AC95</f>
        <v>#N/A</v>
      </c>
      <c r="DS95" s="131" t="e">
        <f aca="false">SUM(CI95:CR95,CW95:CX95,DG95:DH95)</f>
        <v>#N/A</v>
      </c>
      <c r="DT95" s="25" t="e">
        <f aca="false">SUM(CI95:CZ95,DC95:DL95)</f>
        <v>#N/A</v>
      </c>
      <c r="DU95" s="131" t="e">
        <f aca="false">SUM(CI95:DR95)</f>
        <v>#N/A</v>
      </c>
      <c r="DZ95" s="70" t="e">
        <f aca="false">$DZ$7*$J$2*$J$5*$AB95</f>
        <v>#N/A</v>
      </c>
      <c r="EA95" s="70" t="e">
        <f aca="false">$DZ$7*$J$3*$J$5*$AC95</f>
        <v>#N/A</v>
      </c>
      <c r="EB95" s="70" t="e">
        <f aca="false">$EB$7*$J$2*$J$5*$AB95</f>
        <v>#N/A</v>
      </c>
      <c r="EC95" s="70" t="e">
        <f aca="false">$EB$7*$J$3*$J$5*$AC95</f>
        <v>#N/A</v>
      </c>
      <c r="ED95" s="70" t="e">
        <f aca="false">$ED$7*$J$2*$J$5*$AB95</f>
        <v>#N/A</v>
      </c>
      <c r="EE95" s="70" t="e">
        <f aca="false">$ED$7*$J$3*$J$5*$AC95</f>
        <v>#N/A</v>
      </c>
      <c r="EF95" s="70" t="e">
        <f aca="false">$EF$7*$J$2*$J$5*$AB95</f>
        <v>#N/A</v>
      </c>
      <c r="EG95" s="70" t="e">
        <f aca="false">$EF$7*$J$3*$J$5*$AC95</f>
        <v>#N/A</v>
      </c>
      <c r="EH95" s="70" t="e">
        <f aca="false">$EH$7*$J$2*$J$5*$AB95</f>
        <v>#N/A</v>
      </c>
      <c r="EI95" s="70" t="e">
        <f aca="false">$EH$7*$J$3*$J$5*$AC95</f>
        <v>#N/A</v>
      </c>
      <c r="EJ95" s="70" t="e">
        <f aca="false">$EJ$7*$J$2*$J$5*$AB95</f>
        <v>#N/A</v>
      </c>
      <c r="EK95" s="70" t="e">
        <f aca="false">$EJ$7*$J$3*$J$5*$AC95</f>
        <v>#N/A</v>
      </c>
      <c r="EL95" s="70" t="e">
        <f aca="false">$EL$7*$J$2*$J$5*$AB95</f>
        <v>#N/A</v>
      </c>
      <c r="EM95" s="70" t="e">
        <f aca="false">$EL$7*$J$3*$J$5*$AC95</f>
        <v>#N/A</v>
      </c>
      <c r="EN95" s="131" t="e">
        <f aca="false">SUM(EB95:EC95)</f>
        <v>#N/A</v>
      </c>
      <c r="EO95" s="25" t="e">
        <f aca="false">SUM(EB95:EE95,EJ95:EM95)</f>
        <v>#N/A</v>
      </c>
      <c r="EP95" s="25" t="e">
        <f aca="false">SUM(DZ95:EM95)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3" t="e">
        <f aca="false">(1+($A96/2))^(-2*($D96-$A$1)/365.25)</f>
        <v>#N/A</v>
      </c>
      <c r="C96" s="83" t="n">
        <f aca="false">D97-D96</f>
        <v>31</v>
      </c>
      <c r="D96" s="374" t="n">
        <v>39569</v>
      </c>
      <c r="E96" s="375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76" t="e">
        <f aca="false">VLOOKUP($D96,Curves!$A$2:$H$1700,8)*$B96</f>
        <v>#N/A</v>
      </c>
      <c r="K96" s="51" t="e">
        <f aca="false">($E96+$I96)*$J$5+$J$4</f>
        <v>#N/A</v>
      </c>
      <c r="L96" s="377" t="e">
        <f aca="false">VLOOKUP($D96,Curves!$N$2:$T$2600,2)*$B96</f>
        <v>#N/A</v>
      </c>
      <c r="M96" s="241" t="e">
        <f aca="false">VLOOKUP($D96,Curves!$N$2:$T$2600,3)*$B96</f>
        <v>#N/A</v>
      </c>
      <c r="N96" s="378" t="e">
        <f aca="false">IF($K96&lt;$L96,1,0)</f>
        <v>#N/A</v>
      </c>
      <c r="O96" s="379" t="e">
        <f aca="false">IF($K96&lt;$M96,1,0)</f>
        <v>#N/A</v>
      </c>
      <c r="P96" s="375" t="e">
        <f aca="false">($E96+J96)*$J$5+$J$4</f>
        <v>#N/A</v>
      </c>
      <c r="Q96" s="377" t="e">
        <f aca="false">VLOOKUP($D96,Curves!$N$2:$T$2600,4)*$B96</f>
        <v>#N/A</v>
      </c>
      <c r="R96" s="241" t="e">
        <f aca="false">VLOOKUP($D96,Curves!$N$2:$T$2600,5)*$B96</f>
        <v>#N/A</v>
      </c>
      <c r="S96" s="378" t="e">
        <f aca="false">IF($P96&lt;$Q96,1,0)</f>
        <v>#N/A</v>
      </c>
      <c r="T96" s="379" t="e">
        <f aca="false">IF($P96&lt;$R96,1,0)</f>
        <v>#N/A</v>
      </c>
      <c r="U96" s="380" t="e">
        <f aca="false">($E96+G96)*$J$5+$J$4</f>
        <v>#N/A</v>
      </c>
      <c r="V96" s="380" t="e">
        <f aca="false">($E96+H96)*$J$5+$J$4</f>
        <v>#N/A</v>
      </c>
      <c r="W96" s="380" t="e">
        <f aca="false">($E96+I96)*$J$5+$J$4</f>
        <v>#N/A</v>
      </c>
      <c r="X96" s="269" t="e">
        <f aca="false">VLOOKUP($D96,[5]CurveFetch!$D$8:$S$13000,16,0)*$B96</f>
        <v>#N/A</v>
      </c>
      <c r="Y96" s="241" t="e">
        <f aca="false">VLOOKUP($D96,Curves!$N$2:$T$2600,7)*$B96</f>
        <v>#N/A</v>
      </c>
      <c r="Z96" s="381" t="e">
        <f aca="false">IF($U96&lt;$X96,1,0)</f>
        <v>#N/A</v>
      </c>
      <c r="AA96" s="378" t="e">
        <f aca="false">IF($U96&lt;$Y96,1,0)</f>
        <v>#N/A</v>
      </c>
      <c r="AB96" s="378" t="e">
        <f aca="false">IF($V96&lt;$X96,1,0)</f>
        <v>#N/A</v>
      </c>
      <c r="AC96" s="378" t="e">
        <f aca="false">IF($V96&lt;$X96,1,0)</f>
        <v>#N/A</v>
      </c>
      <c r="AD96" s="378" t="e">
        <f aca="false">IF($W96&lt;$X96,1,0)</f>
        <v>#N/A</v>
      </c>
      <c r="AE96" s="379" t="e">
        <f aca="false">IF($W96&lt;$Y96,1,0)</f>
        <v>#N/A</v>
      </c>
      <c r="AF96" s="70" t="e">
        <f aca="false">$AF$7*$J$2*$J$5*$N96</f>
        <v>#N/A</v>
      </c>
      <c r="AG96" s="70" t="e">
        <f aca="false">$AF$7*$J$2*$J$5*$O96</f>
        <v>#N/A</v>
      </c>
      <c r="AH96" s="70" t="e">
        <f aca="false">$AH$7*$J$2*$J$5*$N96</f>
        <v>#N/A</v>
      </c>
      <c r="AI96" s="70" t="e">
        <f aca="false">$AH$7*$J$2*$J$5*$O96</f>
        <v>#N/A</v>
      </c>
      <c r="AJ96" s="70" t="e">
        <f aca="false">$AJ$7*$J$2*$J$5*$N96</f>
        <v>#N/A</v>
      </c>
      <c r="AK96" s="70" t="e">
        <f aca="false">$AJ$7*$J$2*$J$5*$O96</f>
        <v>#N/A</v>
      </c>
      <c r="AL96" s="70" t="e">
        <f aca="false">$AL$7*$J$2*$J$5*$N96</f>
        <v>#N/A</v>
      </c>
      <c r="AM96" s="70" t="e">
        <f aca="false">$AL$7*$J$3*$J$5*$O96</f>
        <v>#N/A</v>
      </c>
      <c r="AN96" s="70" t="e">
        <f aca="false">$AN$7*$J$2*$J$5*$N96</f>
        <v>#N/A</v>
      </c>
      <c r="AO96" s="70" t="e">
        <f aca="false">$AN$7*$J$3*$J$5*$O96</f>
        <v>#N/A</v>
      </c>
      <c r="AP96" s="70" t="e">
        <f aca="false">$AP$7*$J$2*$J$5*$N96</f>
        <v>#N/A</v>
      </c>
      <c r="AQ96" s="70" t="e">
        <f aca="false">$AN$7*$J$3*$J$5*$O96</f>
        <v>#N/A</v>
      </c>
      <c r="AR96" s="70" t="e">
        <f aca="false">$AR$7*$J$2*$J$5*$N96</f>
        <v>#N/A</v>
      </c>
      <c r="AS96" s="70" t="e">
        <f aca="false">$AR$7*$J$3*$J$5*$O96</f>
        <v>#N/A</v>
      </c>
      <c r="AT96" s="70" t="e">
        <f aca="false">$AT$7*$J$2*$J$5*$N96</f>
        <v>#N/A</v>
      </c>
      <c r="AU96" s="70" t="e">
        <f aca="false">$AT$7*$J$3*$J$5*$O96</f>
        <v>#N/A</v>
      </c>
      <c r="AV96" s="131" t="e">
        <f aca="false">SUM(AF96:AG96,AL96:AM96,AP96:AQ96)</f>
        <v>#N/A</v>
      </c>
      <c r="AW96" s="158" t="e">
        <f aca="false">SUM(AF96:AM96,AP96:AU96)</f>
        <v>#N/A</v>
      </c>
      <c r="AX96" s="131" t="e">
        <f aca="false">SUM(AF96:AU96)</f>
        <v>#N/A</v>
      </c>
      <c r="AY96" s="70" t="e">
        <f aca="false">$AY$7*$J$2*$J$5*$S96</f>
        <v>#N/A</v>
      </c>
      <c r="AZ96" s="70" t="e">
        <f aca="false">$AY$7*$J$3*$J$5*$T96</f>
        <v>#N/A</v>
      </c>
      <c r="BA96" s="70" t="e">
        <f aca="false">$BA$7*$J$2*$J$5*$S96</f>
        <v>#N/A</v>
      </c>
      <c r="BB96" s="70" t="e">
        <f aca="false">$BA$7*$J$3*$J$5*$T96</f>
        <v>#N/A</v>
      </c>
      <c r="BC96" s="70" t="e">
        <f aca="false">$BC$7*$J$2*$J$5*$S96</f>
        <v>#N/A</v>
      </c>
      <c r="BD96" s="70" t="e">
        <f aca="false">$BC$7*$J$3*$J$5*$T96</f>
        <v>#N/A</v>
      </c>
      <c r="BE96" s="70" t="e">
        <f aca="false">$BE$7*$J$2*$J$5*$S96</f>
        <v>#N/A</v>
      </c>
      <c r="BF96" s="70" t="e">
        <f aca="false">$BE$7*$J$3*$J$5*$T96</f>
        <v>#N/A</v>
      </c>
      <c r="BG96" s="70" t="e">
        <f aca="false">$BG$7*$J$2*$J$5*$S96</f>
        <v>#N/A</v>
      </c>
      <c r="BH96" s="70" t="e">
        <f aca="false">$BG$7*$J$3*$J$5*$T96</f>
        <v>#N/A</v>
      </c>
      <c r="BI96" s="70" t="e">
        <f aca="false">$BI$7*$J$2*$J$5*$S96</f>
        <v>#N/A</v>
      </c>
      <c r="BJ96" s="70" t="e">
        <f aca="false">$BI$7*$J$3*$J$5*$T96</f>
        <v>#N/A</v>
      </c>
      <c r="BK96" s="70" t="e">
        <f aca="false">$BK$7*$J$2*$J$5*$S96</f>
        <v>#N/A</v>
      </c>
      <c r="BL96" s="70" t="e">
        <f aca="false">$BK$7*$J$3*$J$5*$T96</f>
        <v>#N/A</v>
      </c>
      <c r="BM96" s="70" t="e">
        <f aca="false">$BM$7*$J$2*$J$5*$S96</f>
        <v>#N/A</v>
      </c>
      <c r="BN96" s="70" t="e">
        <f aca="false">$BM$7*$J$3*$J$5*$T96</f>
        <v>#N/A</v>
      </c>
      <c r="BO96" s="70" t="e">
        <f aca="false">$BO$7*$J$2*$J$5*$S96</f>
        <v>#N/A</v>
      </c>
      <c r="BP96" s="70" t="e">
        <f aca="false">$BO$7*$J$3*$J$5*$T96</f>
        <v>#N/A</v>
      </c>
      <c r="BQ96" s="70" t="e">
        <f aca="false">$BQ$7*$J$2*$J$5*$S96</f>
        <v>#N/A</v>
      </c>
      <c r="BR96" s="70" t="e">
        <f aca="false">$BQ$7*$J$3*$J$5*$T96</f>
        <v>#N/A</v>
      </c>
      <c r="BS96" s="70" t="e">
        <f aca="false">$BS$7*$J$2*$J$5*$S96</f>
        <v>#N/A</v>
      </c>
      <c r="BT96" s="70" t="e">
        <f aca="false">$BS$7*$J$3*$J$5*$T96</f>
        <v>#N/A</v>
      </c>
      <c r="BU96" s="70" t="e">
        <f aca="false">$BU$7*$J$2*$J$5*$S96</f>
        <v>#N/A</v>
      </c>
      <c r="BV96" s="70" t="e">
        <f aca="false">$BU$7*$J$3*$J$5*$T96</f>
        <v>#N/A</v>
      </c>
      <c r="BW96" s="382" t="e">
        <f aca="false">SUM(AY96:BF96,BI96:BL96)</f>
        <v>#N/A</v>
      </c>
      <c r="BX96" s="383" t="e">
        <f aca="false">SUM(AY96:BF96,BI96:BL96,BS96:BV96)</f>
        <v>#N/A</v>
      </c>
      <c r="BY96" s="25" t="e">
        <f aca="false">SUM(AY96:BV96)</f>
        <v>#N/A</v>
      </c>
      <c r="BZ96" s="70" t="e">
        <f aca="false">$BZ$7*$J$2*$J$5*$N96</f>
        <v>#N/A</v>
      </c>
      <c r="CA96" s="70" t="e">
        <f aca="false">$BZ$7*$J$3*$J$5*$O96</f>
        <v>#N/A</v>
      </c>
      <c r="CB96" s="70" t="e">
        <f aca="false">$CB$7*$J$2*$J$5*$N96</f>
        <v>#N/A</v>
      </c>
      <c r="CC96" s="70" t="e">
        <f aca="false">$CB$7*$J$3*$J$5*$O96</f>
        <v>#N/A</v>
      </c>
      <c r="CD96" s="70" t="e">
        <f aca="false">$CD$7*$J$2*$J$5*$N96</f>
        <v>#N/A</v>
      </c>
      <c r="CE96" s="70" t="e">
        <f aca="false">$CD$7*$J$3*$J$5*$O96</f>
        <v>#N/A</v>
      </c>
      <c r="CF96" s="131" t="e">
        <f aca="false">SUM(BZ96:CA96)</f>
        <v>#N/A</v>
      </c>
      <c r="CG96" s="383" t="e">
        <f aca="false">SUM(BZ96:CC96)</f>
        <v>#N/A</v>
      </c>
      <c r="CH96" s="131" t="e">
        <f aca="false">SUM(BZ96:CE96)</f>
        <v>#N/A</v>
      </c>
      <c r="CI96" s="70" t="e">
        <f aca="false">$CI$7*$J$2*$J$5*$AB96</f>
        <v>#N/A</v>
      </c>
      <c r="CJ96" s="70" t="e">
        <f aca="false">$CI$7*$J$3*$J$5*$AC96</f>
        <v>#N/A</v>
      </c>
      <c r="CK96" s="70" t="e">
        <f aca="false">$CK$7*$J$2*$J$5*$AB96</f>
        <v>#N/A</v>
      </c>
      <c r="CL96" s="70" t="e">
        <f aca="false">$CK$7*$J$3*$J$5*$AC96</f>
        <v>#N/A</v>
      </c>
      <c r="CM96" s="70" t="e">
        <f aca="false">$CM$7*$J$2*$J$5*$AB96</f>
        <v>#N/A</v>
      </c>
      <c r="CN96" s="70" t="e">
        <f aca="false">$CM$7*$J$3*$J$5*$AC96</f>
        <v>#N/A</v>
      </c>
      <c r="CO96" s="70" t="e">
        <f aca="false">$CO$7*$J$2*$J$5*$AB96</f>
        <v>#N/A</v>
      </c>
      <c r="CP96" s="70" t="e">
        <f aca="false">$CO$7*$J$3*$J$5*$AC96</f>
        <v>#N/A</v>
      </c>
      <c r="CQ96" s="70" t="e">
        <f aca="false">$CQ$7*$J$2*$J$5*$AB96</f>
        <v>#N/A</v>
      </c>
      <c r="CR96" s="70" t="e">
        <f aca="false">$CQ$7*$J$3*$J$5*$AC96</f>
        <v>#N/A</v>
      </c>
      <c r="CS96" s="70" t="e">
        <f aca="false">$CS$7*$J$2*$J$5*$AB96</f>
        <v>#N/A</v>
      </c>
      <c r="CT96" s="70" t="e">
        <f aca="false">$CS$7*$J$3*$J$5*$AC96</f>
        <v>#N/A</v>
      </c>
      <c r="CU96" s="70" t="e">
        <f aca="false">$CU$7*$J$2*$J$5*$AB96</f>
        <v>#N/A</v>
      </c>
      <c r="CV96" s="70" t="e">
        <f aca="false">$CU$7*$J$3*$J$5*$AC96</f>
        <v>#N/A</v>
      </c>
      <c r="CW96" s="70" t="e">
        <f aca="false">$CW$7*$J$2*$J$5*$AB96</f>
        <v>#N/A</v>
      </c>
      <c r="CX96" s="70" t="e">
        <f aca="false">$CW$7*$J$3*$J$5*$AC96</f>
        <v>#N/A</v>
      </c>
      <c r="CY96" s="70" t="e">
        <f aca="false">$CY$7*$J$2*$J$5*$AB96</f>
        <v>#N/A</v>
      </c>
      <c r="CZ96" s="70" t="e">
        <f aca="false">$CY$7*$J$3*$J$5*$AC96</f>
        <v>#N/A</v>
      </c>
      <c r="DA96" s="70" t="e">
        <f aca="false">$DA$7*$J$2*$J$5*$AB96</f>
        <v>#N/A</v>
      </c>
      <c r="DB96" s="70" t="e">
        <f aca="false">$DA$7*$J$3*$J$5*$AC96</f>
        <v>#N/A</v>
      </c>
      <c r="DC96" s="70"/>
      <c r="DD96" s="70"/>
      <c r="DE96" s="70" t="e">
        <f aca="false">$DF$7*$J$2*$J$5*$AB96</f>
        <v>#N/A</v>
      </c>
      <c r="DF96" s="70" t="e">
        <f aca="false">$DF$7*$J$3*$J$5*$AC96</f>
        <v>#N/A</v>
      </c>
      <c r="DG96" s="70" t="e">
        <f aca="false">$DG$7*$J$2*$J$5*$AB96</f>
        <v>#N/A</v>
      </c>
      <c r="DH96" s="70" t="e">
        <f aca="false">$DG$7*$J$3*$J$5*$AC96</f>
        <v>#N/A</v>
      </c>
      <c r="DI96" s="70" t="e">
        <f aca="false">$DI$7*$J$2*$J$5*$AB96</f>
        <v>#N/A</v>
      </c>
      <c r="DJ96" s="70" t="e">
        <f aca="false">$DI$7*$J$3*$J$5*$AC96</f>
        <v>#N/A</v>
      </c>
      <c r="DK96" s="70" t="e">
        <f aca="false">$DK$7*$J$2*$J$5*$AB96</f>
        <v>#N/A</v>
      </c>
      <c r="DL96" s="70" t="e">
        <f aca="false">$DK$7*$J$3*$J$5*$AC96</f>
        <v>#N/A</v>
      </c>
      <c r="DM96" s="70" t="e">
        <f aca="false">$DM$7*$J$2*$J$5*$AB96</f>
        <v>#N/A</v>
      </c>
      <c r="DN96" s="70" t="e">
        <f aca="false">$DM$7*$J$3*$J$5*$AC96</f>
        <v>#N/A</v>
      </c>
      <c r="DO96" s="70" t="e">
        <f aca="false">$DO$7*$J$2*$J$5*$AB96</f>
        <v>#N/A</v>
      </c>
      <c r="DP96" s="70" t="e">
        <f aca="false">$DO$7*$J$3*$J$5*$AC96</f>
        <v>#N/A</v>
      </c>
      <c r="DQ96" s="70" t="e">
        <f aca="false">$DQ$7*$J$2*$J$5*$AB96</f>
        <v>#N/A</v>
      </c>
      <c r="DR96" s="70" t="e">
        <f aca="false">$DQ$7*$J$3*$J$5*$AC96</f>
        <v>#N/A</v>
      </c>
      <c r="DS96" s="131" t="e">
        <f aca="false">SUM(CI96:CR96,CW96:CX96,DG96:DH96)</f>
        <v>#N/A</v>
      </c>
      <c r="DT96" s="25" t="e">
        <f aca="false">SUM(CI96:CZ96,DC96:DL96)</f>
        <v>#N/A</v>
      </c>
      <c r="DU96" s="131" t="e">
        <f aca="false">SUM(CI96:DR96)</f>
        <v>#N/A</v>
      </c>
      <c r="DZ96" s="70" t="e">
        <f aca="false">$DZ$7*$J$2*$J$5*$AB96</f>
        <v>#N/A</v>
      </c>
      <c r="EA96" s="70" t="e">
        <f aca="false">$DZ$7*$J$3*$J$5*$AC96</f>
        <v>#N/A</v>
      </c>
      <c r="EB96" s="70" t="e">
        <f aca="false">$EB$7*$J$2*$J$5*$AB96</f>
        <v>#N/A</v>
      </c>
      <c r="EC96" s="70" t="e">
        <f aca="false">$EB$7*$J$3*$J$5*$AC96</f>
        <v>#N/A</v>
      </c>
      <c r="ED96" s="70" t="e">
        <f aca="false">$ED$7*$J$2*$J$5*$AB96</f>
        <v>#N/A</v>
      </c>
      <c r="EE96" s="70" t="e">
        <f aca="false">$ED$7*$J$3*$J$5*$AC96</f>
        <v>#N/A</v>
      </c>
      <c r="EF96" s="70" t="e">
        <f aca="false">$EF$7*$J$2*$J$5*$AB96</f>
        <v>#N/A</v>
      </c>
      <c r="EG96" s="70" t="e">
        <f aca="false">$EF$7*$J$3*$J$5*$AC96</f>
        <v>#N/A</v>
      </c>
      <c r="EH96" s="70" t="e">
        <f aca="false">$EH$7*$J$2*$J$5*$AB96</f>
        <v>#N/A</v>
      </c>
      <c r="EI96" s="70" t="e">
        <f aca="false">$EH$7*$J$3*$J$5*$AC96</f>
        <v>#N/A</v>
      </c>
      <c r="EJ96" s="70" t="e">
        <f aca="false">$EJ$7*$J$2*$J$5*$AB96</f>
        <v>#N/A</v>
      </c>
      <c r="EK96" s="70" t="e">
        <f aca="false">$EJ$7*$J$3*$J$5*$AC96</f>
        <v>#N/A</v>
      </c>
      <c r="EL96" s="70" t="e">
        <f aca="false">$EL$7*$J$2*$J$5*$AB96</f>
        <v>#N/A</v>
      </c>
      <c r="EM96" s="70" t="e">
        <f aca="false">$EL$7*$J$3*$J$5*$AC96</f>
        <v>#N/A</v>
      </c>
      <c r="EN96" s="131" t="e">
        <f aca="false">SUM(EB96:EC96)</f>
        <v>#N/A</v>
      </c>
      <c r="EO96" s="25" t="e">
        <f aca="false">SUM(EB96:EE96,EJ96:EM96)</f>
        <v>#N/A</v>
      </c>
      <c r="EP96" s="25" t="e">
        <f aca="false">SUM(DZ96:EM96)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3" t="e">
        <f aca="false">(1+($A97/2))^(-2*($D97-$A$1)/365.25)</f>
        <v>#N/A</v>
      </c>
      <c r="C97" s="83" t="n">
        <f aca="false">D98-D97</f>
        <v>30</v>
      </c>
      <c r="D97" s="374" t="n">
        <v>39600</v>
      </c>
      <c r="E97" s="375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76" t="e">
        <f aca="false">VLOOKUP($D97,Curves!$A$2:$H$1700,8)*$B97</f>
        <v>#N/A</v>
      </c>
      <c r="K97" s="51" t="e">
        <f aca="false">($E97+$I97)*$J$5+$J$4</f>
        <v>#N/A</v>
      </c>
      <c r="L97" s="377" t="e">
        <f aca="false">VLOOKUP($D97,Curves!$N$2:$T$2600,2)*$B97</f>
        <v>#N/A</v>
      </c>
      <c r="M97" s="241" t="e">
        <f aca="false">VLOOKUP($D97,Curves!$N$2:$T$2600,3)*$B97</f>
        <v>#N/A</v>
      </c>
      <c r="N97" s="378" t="e">
        <f aca="false">IF($K97&lt;$L97,1,0)</f>
        <v>#N/A</v>
      </c>
      <c r="O97" s="379" t="e">
        <f aca="false">IF($K97&lt;$M97,1,0)</f>
        <v>#N/A</v>
      </c>
      <c r="P97" s="375" t="e">
        <f aca="false">($E97+J97)*$J$5+$J$4</f>
        <v>#N/A</v>
      </c>
      <c r="Q97" s="377" t="e">
        <f aca="false">VLOOKUP($D97,Curves!$N$2:$T$2600,4)*$B97</f>
        <v>#N/A</v>
      </c>
      <c r="R97" s="241" t="e">
        <f aca="false">VLOOKUP($D97,Curves!$N$2:$T$2600,5)*$B97</f>
        <v>#N/A</v>
      </c>
      <c r="S97" s="378" t="e">
        <f aca="false">IF($P97&lt;$Q97,1,0)</f>
        <v>#N/A</v>
      </c>
      <c r="T97" s="379" t="e">
        <f aca="false">IF($P97&lt;$R97,1,0)</f>
        <v>#N/A</v>
      </c>
      <c r="U97" s="380" t="e">
        <f aca="false">($E97+G97)*$J$5+$J$4</f>
        <v>#N/A</v>
      </c>
      <c r="V97" s="380" t="e">
        <f aca="false">($E97+H97)*$J$5+$J$4</f>
        <v>#N/A</v>
      </c>
      <c r="W97" s="380" t="e">
        <f aca="false">($E97+I97)*$J$5+$J$4</f>
        <v>#N/A</v>
      </c>
      <c r="X97" s="269" t="e">
        <f aca="false">VLOOKUP($D97,[5]CurveFetch!$D$8:$S$13000,16,0)*$B97</f>
        <v>#N/A</v>
      </c>
      <c r="Y97" s="241" t="e">
        <f aca="false">VLOOKUP($D97,Curves!$N$2:$T$2600,7)*$B97</f>
        <v>#N/A</v>
      </c>
      <c r="Z97" s="381" t="e">
        <f aca="false">IF($U97&lt;$X97,1,0)</f>
        <v>#N/A</v>
      </c>
      <c r="AA97" s="378" t="e">
        <f aca="false">IF($U97&lt;$Y97,1,0)</f>
        <v>#N/A</v>
      </c>
      <c r="AB97" s="378" t="e">
        <f aca="false">IF($V97&lt;$X97,1,0)</f>
        <v>#N/A</v>
      </c>
      <c r="AC97" s="378" t="e">
        <f aca="false">IF($V97&lt;$X97,1,0)</f>
        <v>#N/A</v>
      </c>
      <c r="AD97" s="378" t="e">
        <f aca="false">IF($W97&lt;$X97,1,0)</f>
        <v>#N/A</v>
      </c>
      <c r="AE97" s="379" t="e">
        <f aca="false">IF($W97&lt;$Y97,1,0)</f>
        <v>#N/A</v>
      </c>
      <c r="AF97" s="70" t="e">
        <f aca="false">$AF$7*$J$2*$J$5*$N97</f>
        <v>#N/A</v>
      </c>
      <c r="AG97" s="70" t="e">
        <f aca="false">$AF$7*$J$2*$J$5*$O97</f>
        <v>#N/A</v>
      </c>
      <c r="AH97" s="70" t="e">
        <f aca="false">$AH$7*$J$2*$J$5*$N97</f>
        <v>#N/A</v>
      </c>
      <c r="AI97" s="70" t="e">
        <f aca="false">$AH$7*$J$2*$J$5*$O97</f>
        <v>#N/A</v>
      </c>
      <c r="AJ97" s="70" t="e">
        <f aca="false">$AJ$7*$J$2*$J$5*$N97</f>
        <v>#N/A</v>
      </c>
      <c r="AK97" s="70" t="e">
        <f aca="false">$AJ$7*$J$2*$J$5*$O97</f>
        <v>#N/A</v>
      </c>
      <c r="AL97" s="70" t="e">
        <f aca="false">$AL$7*$J$2*$J$5*$N97</f>
        <v>#N/A</v>
      </c>
      <c r="AM97" s="70" t="e">
        <f aca="false">$AL$7*$J$3*$J$5*$O97</f>
        <v>#N/A</v>
      </c>
      <c r="AN97" s="70" t="e">
        <f aca="false">$AN$7*$J$2*$J$5*$N97</f>
        <v>#N/A</v>
      </c>
      <c r="AO97" s="70" t="e">
        <f aca="false">$AN$7*$J$3*$J$5*$O97</f>
        <v>#N/A</v>
      </c>
      <c r="AP97" s="70" t="e">
        <f aca="false">$AP$7*$J$2*$J$5*$N97</f>
        <v>#N/A</v>
      </c>
      <c r="AQ97" s="70" t="e">
        <f aca="false">$AN$7*$J$3*$J$5*$O97</f>
        <v>#N/A</v>
      </c>
      <c r="AR97" s="70" t="e">
        <f aca="false">$AR$7*$J$2*$J$5*$N97</f>
        <v>#N/A</v>
      </c>
      <c r="AS97" s="70" t="e">
        <f aca="false">$AR$7*$J$3*$J$5*$O97</f>
        <v>#N/A</v>
      </c>
      <c r="AT97" s="70" t="e">
        <f aca="false">$AT$7*$J$2*$J$5*$N97</f>
        <v>#N/A</v>
      </c>
      <c r="AU97" s="70" t="e">
        <f aca="false">$AT$7*$J$3*$J$5*$O97</f>
        <v>#N/A</v>
      </c>
      <c r="AV97" s="131" t="e">
        <f aca="false">SUM(AF97:AG97,AL97:AM97,AP97:AQ97)</f>
        <v>#N/A</v>
      </c>
      <c r="AW97" s="158" t="e">
        <f aca="false">SUM(AF97:AM97,AP97:AU97)</f>
        <v>#N/A</v>
      </c>
      <c r="AX97" s="131" t="e">
        <f aca="false">SUM(AF97:AU97)</f>
        <v>#N/A</v>
      </c>
      <c r="AY97" s="70" t="e">
        <f aca="false">$AY$7*$J$2*$J$5*$S97</f>
        <v>#N/A</v>
      </c>
      <c r="AZ97" s="70" t="e">
        <f aca="false">$AY$7*$J$3*$J$5*$T97</f>
        <v>#N/A</v>
      </c>
      <c r="BA97" s="70" t="e">
        <f aca="false">$BA$7*$J$2*$J$5*$S97</f>
        <v>#N/A</v>
      </c>
      <c r="BB97" s="70" t="e">
        <f aca="false">$BA$7*$J$3*$J$5*$T97</f>
        <v>#N/A</v>
      </c>
      <c r="BC97" s="70" t="e">
        <f aca="false">$BC$7*$J$2*$J$5*$S97</f>
        <v>#N/A</v>
      </c>
      <c r="BD97" s="70" t="e">
        <f aca="false">$BC$7*$J$3*$J$5*$T97</f>
        <v>#N/A</v>
      </c>
      <c r="BE97" s="70" t="e">
        <f aca="false">$BE$7*$J$2*$J$5*$S97</f>
        <v>#N/A</v>
      </c>
      <c r="BF97" s="70" t="e">
        <f aca="false">$BE$7*$J$3*$J$5*$T97</f>
        <v>#N/A</v>
      </c>
      <c r="BG97" s="70" t="e">
        <f aca="false">$BG$7*$J$2*$J$5*$S97</f>
        <v>#N/A</v>
      </c>
      <c r="BH97" s="70" t="e">
        <f aca="false">$BG$7*$J$3*$J$5*$T97</f>
        <v>#N/A</v>
      </c>
      <c r="BI97" s="70" t="e">
        <f aca="false">$BI$7*$J$2*$J$5*$S97</f>
        <v>#N/A</v>
      </c>
      <c r="BJ97" s="70" t="e">
        <f aca="false">$BI$7*$J$3*$J$5*$T97</f>
        <v>#N/A</v>
      </c>
      <c r="BK97" s="70" t="e">
        <f aca="false">$BK$7*$J$2*$J$5*$S97</f>
        <v>#N/A</v>
      </c>
      <c r="BL97" s="70" t="e">
        <f aca="false">$BK$7*$J$3*$J$5*$T97</f>
        <v>#N/A</v>
      </c>
      <c r="BM97" s="70" t="e">
        <f aca="false">$BM$7*$J$2*$J$5*$S97</f>
        <v>#N/A</v>
      </c>
      <c r="BN97" s="70" t="e">
        <f aca="false">$BM$7*$J$3*$J$5*$T97</f>
        <v>#N/A</v>
      </c>
      <c r="BO97" s="70" t="e">
        <f aca="false">$BO$7*$J$2*$J$5*$S97</f>
        <v>#N/A</v>
      </c>
      <c r="BP97" s="70" t="e">
        <f aca="false">$BO$7*$J$3*$J$5*$T97</f>
        <v>#N/A</v>
      </c>
      <c r="BQ97" s="70" t="e">
        <f aca="false">$BQ$7*$J$2*$J$5*$S97</f>
        <v>#N/A</v>
      </c>
      <c r="BR97" s="70" t="e">
        <f aca="false">$BQ$7*$J$3*$J$5*$T97</f>
        <v>#N/A</v>
      </c>
      <c r="BS97" s="70" t="e">
        <f aca="false">$BS$7*$J$2*$J$5*$S97</f>
        <v>#N/A</v>
      </c>
      <c r="BT97" s="70" t="e">
        <f aca="false">$BS$7*$J$3*$J$5*$T97</f>
        <v>#N/A</v>
      </c>
      <c r="BU97" s="70" t="e">
        <f aca="false">$BU$7*$J$2*$J$5*$S97</f>
        <v>#N/A</v>
      </c>
      <c r="BV97" s="70" t="e">
        <f aca="false">$BU$7*$J$3*$J$5*$T97</f>
        <v>#N/A</v>
      </c>
      <c r="BW97" s="382" t="e">
        <f aca="false">SUM(AY97:BF97,BI97:BL97)</f>
        <v>#N/A</v>
      </c>
      <c r="BX97" s="383" t="e">
        <f aca="false">SUM(AY97:BF97,BI97:BL97,BS97:BV97)</f>
        <v>#N/A</v>
      </c>
      <c r="BY97" s="25" t="e">
        <f aca="false">SUM(AY97:BV97)</f>
        <v>#N/A</v>
      </c>
      <c r="BZ97" s="70" t="e">
        <f aca="false">$BZ$7*$J$2*$J$5*$N97</f>
        <v>#N/A</v>
      </c>
      <c r="CA97" s="70" t="e">
        <f aca="false">$BZ$7*$J$3*$J$5*$O97</f>
        <v>#N/A</v>
      </c>
      <c r="CB97" s="70" t="e">
        <f aca="false">$CB$7*$J$2*$J$5*$N97</f>
        <v>#N/A</v>
      </c>
      <c r="CC97" s="70" t="e">
        <f aca="false">$CB$7*$J$3*$J$5*$O97</f>
        <v>#N/A</v>
      </c>
      <c r="CD97" s="70" t="e">
        <f aca="false">$CD$7*$J$2*$J$5*$N97</f>
        <v>#N/A</v>
      </c>
      <c r="CE97" s="70" t="e">
        <f aca="false">$CD$7*$J$3*$J$5*$O97</f>
        <v>#N/A</v>
      </c>
      <c r="CF97" s="131" t="e">
        <f aca="false">SUM(BZ97:CA97)</f>
        <v>#N/A</v>
      </c>
      <c r="CG97" s="383" t="e">
        <f aca="false">SUM(BZ97:CC97)</f>
        <v>#N/A</v>
      </c>
      <c r="CH97" s="131" t="e">
        <f aca="false">SUM(BZ97:CE97)</f>
        <v>#N/A</v>
      </c>
      <c r="CI97" s="70" t="e">
        <f aca="false">$CI$7*$J$2*$J$5*$AB97</f>
        <v>#N/A</v>
      </c>
      <c r="CJ97" s="70" t="e">
        <f aca="false">$CI$7*$J$3*$J$5*$AC97</f>
        <v>#N/A</v>
      </c>
      <c r="CK97" s="70" t="e">
        <f aca="false">$CK$7*$J$2*$J$5*$AB97</f>
        <v>#N/A</v>
      </c>
      <c r="CL97" s="70" t="e">
        <f aca="false">$CK$7*$J$3*$J$5*$AC97</f>
        <v>#N/A</v>
      </c>
      <c r="CM97" s="70" t="e">
        <f aca="false">$CM$7*$J$2*$J$5*$AB97</f>
        <v>#N/A</v>
      </c>
      <c r="CN97" s="70" t="e">
        <f aca="false">$CM$7*$J$3*$J$5*$AC97</f>
        <v>#N/A</v>
      </c>
      <c r="CO97" s="70" t="e">
        <f aca="false">$CO$7*$J$2*$J$5*$AB97</f>
        <v>#N/A</v>
      </c>
      <c r="CP97" s="70" t="e">
        <f aca="false">$CO$7*$J$3*$J$5*$AC97</f>
        <v>#N/A</v>
      </c>
      <c r="CQ97" s="70" t="e">
        <f aca="false">$CQ$7*$J$2*$J$5*$AB97</f>
        <v>#N/A</v>
      </c>
      <c r="CR97" s="70" t="e">
        <f aca="false">$CQ$7*$J$3*$J$5*$AC97</f>
        <v>#N/A</v>
      </c>
      <c r="CS97" s="70" t="e">
        <f aca="false">$CS$7*$J$2*$J$5*$AB97</f>
        <v>#N/A</v>
      </c>
      <c r="CT97" s="70" t="e">
        <f aca="false">$CS$7*$J$3*$J$5*$AC97</f>
        <v>#N/A</v>
      </c>
      <c r="CU97" s="70" t="e">
        <f aca="false">$CU$7*$J$2*$J$5*$AB97</f>
        <v>#N/A</v>
      </c>
      <c r="CV97" s="70" t="e">
        <f aca="false">$CU$7*$J$3*$J$5*$AC97</f>
        <v>#N/A</v>
      </c>
      <c r="CW97" s="70" t="e">
        <f aca="false">$CW$7*$J$2*$J$5*$AB97</f>
        <v>#N/A</v>
      </c>
      <c r="CX97" s="70" t="e">
        <f aca="false">$CW$7*$J$3*$J$5*$AC97</f>
        <v>#N/A</v>
      </c>
      <c r="CY97" s="70" t="e">
        <f aca="false">$CY$7*$J$2*$J$5*$AB97</f>
        <v>#N/A</v>
      </c>
      <c r="CZ97" s="70" t="e">
        <f aca="false">$CY$7*$J$3*$J$5*$AC97</f>
        <v>#N/A</v>
      </c>
      <c r="DA97" s="70" t="e">
        <f aca="false">$DA$7*$J$2*$J$5*$AB97</f>
        <v>#N/A</v>
      </c>
      <c r="DB97" s="70" t="e">
        <f aca="false">$DA$7*$J$3*$J$5*$AC97</f>
        <v>#N/A</v>
      </c>
      <c r="DC97" s="70"/>
      <c r="DD97" s="70"/>
      <c r="DE97" s="70" t="e">
        <f aca="false">$DF$7*$J$2*$J$5*$AB97</f>
        <v>#N/A</v>
      </c>
      <c r="DF97" s="70" t="e">
        <f aca="false">$DF$7*$J$3*$J$5*$AC97</f>
        <v>#N/A</v>
      </c>
      <c r="DG97" s="70" t="e">
        <f aca="false">$DG$7*$J$2*$J$5*$AB97</f>
        <v>#N/A</v>
      </c>
      <c r="DH97" s="70" t="e">
        <f aca="false">$DG$7*$J$3*$J$5*$AC97</f>
        <v>#N/A</v>
      </c>
      <c r="DI97" s="70" t="e">
        <f aca="false">$DI$7*$J$2*$J$5*$AB97</f>
        <v>#N/A</v>
      </c>
      <c r="DJ97" s="70" t="e">
        <f aca="false">$DI$7*$J$3*$J$5*$AC97</f>
        <v>#N/A</v>
      </c>
      <c r="DK97" s="70" t="e">
        <f aca="false">$DK$7*$J$2*$J$5*$AB97</f>
        <v>#N/A</v>
      </c>
      <c r="DL97" s="70" t="e">
        <f aca="false">$DK$7*$J$3*$J$5*$AC97</f>
        <v>#N/A</v>
      </c>
      <c r="DM97" s="70" t="e">
        <f aca="false">$DM$7*$J$2*$J$5*$AB97</f>
        <v>#N/A</v>
      </c>
      <c r="DN97" s="70" t="e">
        <f aca="false">$DM$7*$J$3*$J$5*$AC97</f>
        <v>#N/A</v>
      </c>
      <c r="DO97" s="70" t="e">
        <f aca="false">$DO$7*$J$2*$J$5*$AB97</f>
        <v>#N/A</v>
      </c>
      <c r="DP97" s="70" t="e">
        <f aca="false">$DO$7*$J$3*$J$5*$AC97</f>
        <v>#N/A</v>
      </c>
      <c r="DQ97" s="70" t="e">
        <f aca="false">$DQ$7*$J$2*$J$5*$AB97</f>
        <v>#N/A</v>
      </c>
      <c r="DR97" s="70" t="e">
        <f aca="false">$DQ$7*$J$3*$J$5*$AC97</f>
        <v>#N/A</v>
      </c>
      <c r="DS97" s="131" t="e">
        <f aca="false">SUM(CI97:CR97,CW97:CX97,DG97:DH97)</f>
        <v>#N/A</v>
      </c>
      <c r="DT97" s="25" t="e">
        <f aca="false">SUM(CI97:CZ97,DC97:DL97)</f>
        <v>#N/A</v>
      </c>
      <c r="DU97" s="131" t="e">
        <f aca="false">SUM(CI97:DR97)</f>
        <v>#N/A</v>
      </c>
      <c r="DZ97" s="70" t="e">
        <f aca="false">$DZ$7*$J$2*$J$5*$AB97</f>
        <v>#N/A</v>
      </c>
      <c r="EA97" s="70" t="e">
        <f aca="false">$DZ$7*$J$3*$J$5*$AC97</f>
        <v>#N/A</v>
      </c>
      <c r="EB97" s="70" t="e">
        <f aca="false">$EB$7*$J$2*$J$5*$AB97</f>
        <v>#N/A</v>
      </c>
      <c r="EC97" s="70" t="e">
        <f aca="false">$EB$7*$J$3*$J$5*$AC97</f>
        <v>#N/A</v>
      </c>
      <c r="ED97" s="70" t="e">
        <f aca="false">$ED$7*$J$2*$J$5*$AB97</f>
        <v>#N/A</v>
      </c>
      <c r="EE97" s="70" t="e">
        <f aca="false">$ED$7*$J$3*$J$5*$AC97</f>
        <v>#N/A</v>
      </c>
      <c r="EF97" s="70" t="e">
        <f aca="false">$EF$7*$J$2*$J$5*$AB97</f>
        <v>#N/A</v>
      </c>
      <c r="EG97" s="70" t="e">
        <f aca="false">$EF$7*$J$3*$J$5*$AC97</f>
        <v>#N/A</v>
      </c>
      <c r="EH97" s="70" t="e">
        <f aca="false">$EH$7*$J$2*$J$5*$AB97</f>
        <v>#N/A</v>
      </c>
      <c r="EI97" s="70" t="e">
        <f aca="false">$EH$7*$J$3*$J$5*$AC97</f>
        <v>#N/A</v>
      </c>
      <c r="EJ97" s="70" t="e">
        <f aca="false">$EJ$7*$J$2*$J$5*$AB97</f>
        <v>#N/A</v>
      </c>
      <c r="EK97" s="70" t="e">
        <f aca="false">$EJ$7*$J$3*$J$5*$AC97</f>
        <v>#N/A</v>
      </c>
      <c r="EL97" s="70" t="e">
        <f aca="false">$EL$7*$J$2*$J$5*$AB97</f>
        <v>#N/A</v>
      </c>
      <c r="EM97" s="70" t="e">
        <f aca="false">$EL$7*$J$3*$J$5*$AC97</f>
        <v>#N/A</v>
      </c>
      <c r="EN97" s="131" t="e">
        <f aca="false">SUM(EB97:EC97)</f>
        <v>#N/A</v>
      </c>
      <c r="EO97" s="25" t="e">
        <f aca="false">SUM(EB97:EE97,EJ97:EM97)</f>
        <v>#N/A</v>
      </c>
      <c r="EP97" s="25" t="e">
        <f aca="false">SUM(DZ97:EM97)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3" t="e">
        <f aca="false">(1+($A98/2))^(-2*($D98-$A$1)/365.25)</f>
        <v>#N/A</v>
      </c>
      <c r="C98" s="83" t="n">
        <f aca="false">D99-D98</f>
        <v>31</v>
      </c>
      <c r="D98" s="374" t="n">
        <v>39630</v>
      </c>
      <c r="E98" s="375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76" t="e">
        <f aca="false">VLOOKUP($D98,Curves!$A$2:$H$1700,8)*$B98</f>
        <v>#N/A</v>
      </c>
      <c r="K98" s="51" t="e">
        <f aca="false">($E98+$I98)*$J$5+$J$4</f>
        <v>#N/A</v>
      </c>
      <c r="L98" s="377" t="e">
        <f aca="false">VLOOKUP($D98,Curves!$N$2:$T$2600,2)*$B98</f>
        <v>#N/A</v>
      </c>
      <c r="M98" s="241" t="e">
        <f aca="false">VLOOKUP($D98,Curves!$N$2:$T$2600,3)*$B98</f>
        <v>#N/A</v>
      </c>
      <c r="N98" s="378" t="e">
        <f aca="false">IF($K98&lt;$L98,1,0)</f>
        <v>#N/A</v>
      </c>
      <c r="O98" s="379" t="e">
        <f aca="false">IF($K98&lt;$M98,1,0)</f>
        <v>#N/A</v>
      </c>
      <c r="P98" s="375" t="e">
        <f aca="false">($E98+J98)*$J$5+$J$4</f>
        <v>#N/A</v>
      </c>
      <c r="Q98" s="377" t="e">
        <f aca="false">VLOOKUP($D98,Curves!$N$2:$T$2600,4)*$B98</f>
        <v>#N/A</v>
      </c>
      <c r="R98" s="241" t="e">
        <f aca="false">VLOOKUP($D98,Curves!$N$2:$T$2600,5)*$B98</f>
        <v>#N/A</v>
      </c>
      <c r="S98" s="378" t="e">
        <f aca="false">IF($P98&lt;$Q98,1,0)</f>
        <v>#N/A</v>
      </c>
      <c r="T98" s="379" t="e">
        <f aca="false">IF($P98&lt;$R98,1,0)</f>
        <v>#N/A</v>
      </c>
      <c r="U98" s="380" t="e">
        <f aca="false">($E98+G98)*$J$5+$J$4</f>
        <v>#N/A</v>
      </c>
      <c r="V98" s="380" t="e">
        <f aca="false">($E98+H98)*$J$5+$J$4</f>
        <v>#N/A</v>
      </c>
      <c r="W98" s="380" t="e">
        <f aca="false">($E98+I98)*$J$5+$J$4</f>
        <v>#N/A</v>
      </c>
      <c r="X98" s="269" t="e">
        <f aca="false">VLOOKUP($D98,[5]CurveFetch!$D$8:$S$13000,16,0)*$B98</f>
        <v>#N/A</v>
      </c>
      <c r="Y98" s="241" t="e">
        <f aca="false">VLOOKUP($D98,Curves!$N$2:$T$2600,7)*$B98</f>
        <v>#N/A</v>
      </c>
      <c r="Z98" s="381" t="e">
        <f aca="false">IF($U98&lt;$X98,1,0)</f>
        <v>#N/A</v>
      </c>
      <c r="AA98" s="378" t="e">
        <f aca="false">IF($U98&lt;$Y98,1,0)</f>
        <v>#N/A</v>
      </c>
      <c r="AB98" s="378" t="e">
        <f aca="false">IF($V98&lt;$X98,1,0)</f>
        <v>#N/A</v>
      </c>
      <c r="AC98" s="378" t="e">
        <f aca="false">IF($V98&lt;$X98,1,0)</f>
        <v>#N/A</v>
      </c>
      <c r="AD98" s="378" t="e">
        <f aca="false">IF($W98&lt;$X98,1,0)</f>
        <v>#N/A</v>
      </c>
      <c r="AE98" s="379" t="e">
        <f aca="false">IF($W98&lt;$Y98,1,0)</f>
        <v>#N/A</v>
      </c>
      <c r="AF98" s="70" t="e">
        <f aca="false">$AF$7*$J$2*$J$5*$N98</f>
        <v>#N/A</v>
      </c>
      <c r="AG98" s="70" t="e">
        <f aca="false">$AF$7*$J$2*$J$5*$O98</f>
        <v>#N/A</v>
      </c>
      <c r="AH98" s="70" t="e">
        <f aca="false">$AH$7*$J$2*$J$5*$N98</f>
        <v>#N/A</v>
      </c>
      <c r="AI98" s="70" t="e">
        <f aca="false">$AH$7*$J$2*$J$5*$O98</f>
        <v>#N/A</v>
      </c>
      <c r="AJ98" s="70" t="e">
        <f aca="false">$AJ$7*$J$2*$J$5*$N98</f>
        <v>#N/A</v>
      </c>
      <c r="AK98" s="70" t="e">
        <f aca="false">$AJ$7*$J$2*$J$5*$O98</f>
        <v>#N/A</v>
      </c>
      <c r="AL98" s="70" t="e">
        <f aca="false">$AL$7*$J$2*$J$5*$N98</f>
        <v>#N/A</v>
      </c>
      <c r="AM98" s="70" t="e">
        <f aca="false">$AL$7*$J$3*$J$5*$O98</f>
        <v>#N/A</v>
      </c>
      <c r="AN98" s="70" t="e">
        <f aca="false">$AN$7*$J$2*$J$5*$N98</f>
        <v>#N/A</v>
      </c>
      <c r="AO98" s="70" t="e">
        <f aca="false">$AN$7*$J$3*$J$5*$O98</f>
        <v>#N/A</v>
      </c>
      <c r="AP98" s="70" t="e">
        <f aca="false">$AP$7*$J$2*$J$5*$N98</f>
        <v>#N/A</v>
      </c>
      <c r="AQ98" s="70" t="e">
        <f aca="false">$AN$7*$J$3*$J$5*$O98</f>
        <v>#N/A</v>
      </c>
      <c r="AR98" s="70" t="e">
        <f aca="false">$AR$7*$J$2*$J$5*$N98</f>
        <v>#N/A</v>
      </c>
      <c r="AS98" s="70" t="e">
        <f aca="false">$AR$7*$J$3*$J$5*$O98</f>
        <v>#N/A</v>
      </c>
      <c r="AT98" s="70" t="e">
        <f aca="false">$AT$7*$J$2*$J$5*$N98</f>
        <v>#N/A</v>
      </c>
      <c r="AU98" s="70" t="e">
        <f aca="false">$AT$7*$J$3*$J$5*$O98</f>
        <v>#N/A</v>
      </c>
      <c r="AV98" s="131" t="e">
        <f aca="false">SUM(AF98:AG98,AL98:AM98,AP98:AQ98)</f>
        <v>#N/A</v>
      </c>
      <c r="AW98" s="158" t="e">
        <f aca="false">SUM(AF98:AM98,AP98:AU98)</f>
        <v>#N/A</v>
      </c>
      <c r="AX98" s="131" t="e">
        <f aca="false">SUM(AF98:AU98)</f>
        <v>#N/A</v>
      </c>
      <c r="AY98" s="70" t="e">
        <f aca="false">$AY$7*$J$2*$J$5*$S98</f>
        <v>#N/A</v>
      </c>
      <c r="AZ98" s="70" t="e">
        <f aca="false">$AY$7*$J$3*$J$5*$T98</f>
        <v>#N/A</v>
      </c>
      <c r="BA98" s="70" t="e">
        <f aca="false">$BA$7*$J$2*$J$5*$S98</f>
        <v>#N/A</v>
      </c>
      <c r="BB98" s="70" t="e">
        <f aca="false">$BA$7*$J$3*$J$5*$T98</f>
        <v>#N/A</v>
      </c>
      <c r="BC98" s="70" t="e">
        <f aca="false">$BC$7*$J$2*$J$5*$S98</f>
        <v>#N/A</v>
      </c>
      <c r="BD98" s="70" t="e">
        <f aca="false">$BC$7*$J$3*$J$5*$T98</f>
        <v>#N/A</v>
      </c>
      <c r="BE98" s="70" t="e">
        <f aca="false">$BE$7*$J$2*$J$5*$S98</f>
        <v>#N/A</v>
      </c>
      <c r="BF98" s="70" t="e">
        <f aca="false">$BE$7*$J$3*$J$5*$T98</f>
        <v>#N/A</v>
      </c>
      <c r="BG98" s="70" t="e">
        <f aca="false">$BG$7*$J$2*$J$5*$S98</f>
        <v>#N/A</v>
      </c>
      <c r="BH98" s="70" t="e">
        <f aca="false">$BG$7*$J$3*$J$5*$T98</f>
        <v>#N/A</v>
      </c>
      <c r="BI98" s="70" t="e">
        <f aca="false">$BI$7*$J$2*$J$5*$S98</f>
        <v>#N/A</v>
      </c>
      <c r="BJ98" s="70" t="e">
        <f aca="false">$BI$7*$J$3*$J$5*$T98</f>
        <v>#N/A</v>
      </c>
      <c r="BK98" s="70" t="e">
        <f aca="false">$BK$7*$J$2*$J$5*$S98</f>
        <v>#N/A</v>
      </c>
      <c r="BL98" s="70" t="e">
        <f aca="false">$BK$7*$J$3*$J$5*$T98</f>
        <v>#N/A</v>
      </c>
      <c r="BM98" s="70" t="e">
        <f aca="false">$BM$7*$J$2*$J$5*$S98</f>
        <v>#N/A</v>
      </c>
      <c r="BN98" s="70" t="e">
        <f aca="false">$BM$7*$J$3*$J$5*$T98</f>
        <v>#N/A</v>
      </c>
      <c r="BO98" s="70" t="e">
        <f aca="false">$BO$7*$J$2*$J$5*$S98</f>
        <v>#N/A</v>
      </c>
      <c r="BP98" s="70" t="e">
        <f aca="false">$BO$7*$J$3*$J$5*$T98</f>
        <v>#N/A</v>
      </c>
      <c r="BQ98" s="70" t="e">
        <f aca="false">$BQ$7*$J$2*$J$5*$S98</f>
        <v>#N/A</v>
      </c>
      <c r="BR98" s="70" t="e">
        <f aca="false">$BQ$7*$J$3*$J$5*$T98</f>
        <v>#N/A</v>
      </c>
      <c r="BS98" s="70" t="e">
        <f aca="false">$BS$7*$J$2*$J$5*$S98</f>
        <v>#N/A</v>
      </c>
      <c r="BT98" s="70" t="e">
        <f aca="false">$BS$7*$J$3*$J$5*$T98</f>
        <v>#N/A</v>
      </c>
      <c r="BU98" s="70" t="e">
        <f aca="false">$BU$7*$J$2*$J$5*$S98</f>
        <v>#N/A</v>
      </c>
      <c r="BV98" s="70" t="e">
        <f aca="false">$BU$7*$J$3*$J$5*$T98</f>
        <v>#N/A</v>
      </c>
      <c r="BW98" s="382" t="e">
        <f aca="false">SUM(AY98:BF98,BI98:BL98)</f>
        <v>#N/A</v>
      </c>
      <c r="BX98" s="383" t="e">
        <f aca="false">SUM(AY98:BF98,BI98:BL98,BS98:BV98)</f>
        <v>#N/A</v>
      </c>
      <c r="BY98" s="25" t="e">
        <f aca="false">SUM(AY98:BV98)</f>
        <v>#N/A</v>
      </c>
      <c r="BZ98" s="70" t="e">
        <f aca="false">$BZ$7*$J$2*$J$5*$N98</f>
        <v>#N/A</v>
      </c>
      <c r="CA98" s="70" t="e">
        <f aca="false">$BZ$7*$J$3*$J$5*$O98</f>
        <v>#N/A</v>
      </c>
      <c r="CB98" s="70" t="e">
        <f aca="false">$CB$7*$J$2*$J$5*$N98</f>
        <v>#N/A</v>
      </c>
      <c r="CC98" s="70" t="e">
        <f aca="false">$CB$7*$J$3*$J$5*$O98</f>
        <v>#N/A</v>
      </c>
      <c r="CD98" s="70" t="e">
        <f aca="false">$CD$7*$J$2*$J$5*$N98</f>
        <v>#N/A</v>
      </c>
      <c r="CE98" s="70" t="e">
        <f aca="false">$CD$7*$J$3*$J$5*$O98</f>
        <v>#N/A</v>
      </c>
      <c r="CF98" s="131" t="e">
        <f aca="false">SUM(BZ98:CA98)</f>
        <v>#N/A</v>
      </c>
      <c r="CG98" s="383" t="e">
        <f aca="false">SUM(BZ98:CC98)</f>
        <v>#N/A</v>
      </c>
      <c r="CH98" s="131" t="e">
        <f aca="false">SUM(BZ98:CE98)</f>
        <v>#N/A</v>
      </c>
      <c r="CI98" s="70" t="e">
        <f aca="false">$CI$7*$J$2*$J$5*$AB98</f>
        <v>#N/A</v>
      </c>
      <c r="CJ98" s="70" t="e">
        <f aca="false">$CI$7*$J$3*$J$5*$AC98</f>
        <v>#N/A</v>
      </c>
      <c r="CK98" s="70" t="e">
        <f aca="false">$CK$7*$J$2*$J$5*$AB98</f>
        <v>#N/A</v>
      </c>
      <c r="CL98" s="70" t="e">
        <f aca="false">$CK$7*$J$3*$J$5*$AC98</f>
        <v>#N/A</v>
      </c>
      <c r="CM98" s="70" t="e">
        <f aca="false">$CM$7*$J$2*$J$5*$AB98</f>
        <v>#N/A</v>
      </c>
      <c r="CN98" s="70" t="e">
        <f aca="false">$CM$7*$J$3*$J$5*$AC98</f>
        <v>#N/A</v>
      </c>
      <c r="CO98" s="70" t="e">
        <f aca="false">$CO$7*$J$2*$J$5*$AB98</f>
        <v>#N/A</v>
      </c>
      <c r="CP98" s="70" t="e">
        <f aca="false">$CO$7*$J$3*$J$5*$AC98</f>
        <v>#N/A</v>
      </c>
      <c r="CQ98" s="70" t="e">
        <f aca="false">$CQ$7*$J$2*$J$5*$AB98</f>
        <v>#N/A</v>
      </c>
      <c r="CR98" s="70" t="e">
        <f aca="false">$CQ$7*$J$3*$J$5*$AC98</f>
        <v>#N/A</v>
      </c>
      <c r="CS98" s="70" t="e">
        <f aca="false">$CS$7*$J$2*$J$5*$AB98</f>
        <v>#N/A</v>
      </c>
      <c r="CT98" s="70" t="e">
        <f aca="false">$CS$7*$J$3*$J$5*$AC98</f>
        <v>#N/A</v>
      </c>
      <c r="CU98" s="70" t="e">
        <f aca="false">$CU$7*$J$2*$J$5*$AB98</f>
        <v>#N/A</v>
      </c>
      <c r="CV98" s="70" t="e">
        <f aca="false">$CU$7*$J$3*$J$5*$AC98</f>
        <v>#N/A</v>
      </c>
      <c r="CW98" s="70" t="e">
        <f aca="false">$CW$7*$J$2*$J$5*$AB98</f>
        <v>#N/A</v>
      </c>
      <c r="CX98" s="70" t="e">
        <f aca="false">$CW$7*$J$3*$J$5*$AC98</f>
        <v>#N/A</v>
      </c>
      <c r="CY98" s="70" t="e">
        <f aca="false">$CY$7*$J$2*$J$5*$AB98</f>
        <v>#N/A</v>
      </c>
      <c r="CZ98" s="70" t="e">
        <f aca="false">$CY$7*$J$3*$J$5*$AC98</f>
        <v>#N/A</v>
      </c>
      <c r="DA98" s="70" t="e">
        <f aca="false">$DA$7*$J$2*$J$5*$AB98</f>
        <v>#N/A</v>
      </c>
      <c r="DB98" s="70" t="e">
        <f aca="false">$DA$7*$J$3*$J$5*$AC98</f>
        <v>#N/A</v>
      </c>
      <c r="DC98" s="70"/>
      <c r="DD98" s="70"/>
      <c r="DE98" s="70" t="e">
        <f aca="false">$DF$7*$J$2*$J$5*$AB98</f>
        <v>#N/A</v>
      </c>
      <c r="DF98" s="70" t="e">
        <f aca="false">$DF$7*$J$3*$J$5*$AC98</f>
        <v>#N/A</v>
      </c>
      <c r="DG98" s="70" t="e">
        <f aca="false">$DG$7*$J$2*$J$5*$AB98</f>
        <v>#N/A</v>
      </c>
      <c r="DH98" s="70" t="e">
        <f aca="false">$DG$7*$J$3*$J$5*$AC98</f>
        <v>#N/A</v>
      </c>
      <c r="DI98" s="70" t="e">
        <f aca="false">$DI$7*$J$2*$J$5*$AB98</f>
        <v>#N/A</v>
      </c>
      <c r="DJ98" s="70" t="e">
        <f aca="false">$DI$7*$J$3*$J$5*$AC98</f>
        <v>#N/A</v>
      </c>
      <c r="DK98" s="70" t="e">
        <f aca="false">$DK$7*$J$2*$J$5*$AB98</f>
        <v>#N/A</v>
      </c>
      <c r="DL98" s="70" t="e">
        <f aca="false">$DK$7*$J$3*$J$5*$AC98</f>
        <v>#N/A</v>
      </c>
      <c r="DM98" s="70" t="e">
        <f aca="false">$DM$7*$J$2*$J$5*$AB98</f>
        <v>#N/A</v>
      </c>
      <c r="DN98" s="70" t="e">
        <f aca="false">$DM$7*$J$3*$J$5*$AC98</f>
        <v>#N/A</v>
      </c>
      <c r="DO98" s="70" t="e">
        <f aca="false">$DO$7*$J$2*$J$5*$AB98</f>
        <v>#N/A</v>
      </c>
      <c r="DP98" s="70" t="e">
        <f aca="false">$DO$7*$J$3*$J$5*$AC98</f>
        <v>#N/A</v>
      </c>
      <c r="DQ98" s="70" t="e">
        <f aca="false">$DQ$7*$J$2*$J$5*$AB98</f>
        <v>#N/A</v>
      </c>
      <c r="DR98" s="70" t="e">
        <f aca="false">$DQ$7*$J$3*$J$5*$AC98</f>
        <v>#N/A</v>
      </c>
      <c r="DS98" s="131" t="e">
        <f aca="false">SUM(CI98:CR98,CW98:CX98,DG98:DH98)</f>
        <v>#N/A</v>
      </c>
      <c r="DT98" s="25" t="e">
        <f aca="false">SUM(CI98:CZ98,DC98:DL98)</f>
        <v>#N/A</v>
      </c>
      <c r="DU98" s="131" t="e">
        <f aca="false">SUM(CI98:DR98)</f>
        <v>#N/A</v>
      </c>
      <c r="DZ98" s="70" t="e">
        <f aca="false">$DZ$7*$J$2*$J$5*$AB98</f>
        <v>#N/A</v>
      </c>
      <c r="EA98" s="70" t="e">
        <f aca="false">$DZ$7*$J$3*$J$5*$AC98</f>
        <v>#N/A</v>
      </c>
      <c r="EB98" s="70" t="e">
        <f aca="false">$EB$7*$J$2*$J$5*$AB98</f>
        <v>#N/A</v>
      </c>
      <c r="EC98" s="70" t="e">
        <f aca="false">$EB$7*$J$3*$J$5*$AC98</f>
        <v>#N/A</v>
      </c>
      <c r="ED98" s="70" t="e">
        <f aca="false">$ED$7*$J$2*$J$5*$AB98</f>
        <v>#N/A</v>
      </c>
      <c r="EE98" s="70" t="e">
        <f aca="false">$ED$7*$J$3*$J$5*$AC98</f>
        <v>#N/A</v>
      </c>
      <c r="EF98" s="70" t="e">
        <f aca="false">$EF$7*$J$2*$J$5*$AB98</f>
        <v>#N/A</v>
      </c>
      <c r="EG98" s="70" t="e">
        <f aca="false">$EF$7*$J$3*$J$5*$AC98</f>
        <v>#N/A</v>
      </c>
      <c r="EH98" s="70" t="e">
        <f aca="false">$EH$7*$J$2*$J$5*$AB98</f>
        <v>#N/A</v>
      </c>
      <c r="EI98" s="70" t="e">
        <f aca="false">$EH$7*$J$3*$J$5*$AC98</f>
        <v>#N/A</v>
      </c>
      <c r="EJ98" s="70" t="e">
        <f aca="false">$EJ$7*$J$2*$J$5*$AB98</f>
        <v>#N/A</v>
      </c>
      <c r="EK98" s="70" t="e">
        <f aca="false">$EJ$7*$J$3*$J$5*$AC98</f>
        <v>#N/A</v>
      </c>
      <c r="EL98" s="70" t="e">
        <f aca="false">$EL$7*$J$2*$J$5*$AB98</f>
        <v>#N/A</v>
      </c>
      <c r="EM98" s="70" t="e">
        <f aca="false">$EL$7*$J$3*$J$5*$AC98</f>
        <v>#N/A</v>
      </c>
      <c r="EN98" s="131" t="e">
        <f aca="false">SUM(EB98:EC98)</f>
        <v>#N/A</v>
      </c>
      <c r="EO98" s="25" t="e">
        <f aca="false">SUM(EB98:EE98,EJ98:EM98)</f>
        <v>#N/A</v>
      </c>
      <c r="EP98" s="25" t="e">
        <f aca="false">SUM(DZ98:EM98)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3" t="e">
        <f aca="false">(1+($A99/2))^(-2*($D99-$A$1)/365.25)</f>
        <v>#N/A</v>
      </c>
      <c r="C99" s="83" t="n">
        <f aca="false">D100-D99</f>
        <v>31</v>
      </c>
      <c r="D99" s="374" t="n">
        <v>39661</v>
      </c>
      <c r="E99" s="375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76" t="e">
        <f aca="false">VLOOKUP($D99,Curves!$A$2:$H$1700,8)*$B99</f>
        <v>#N/A</v>
      </c>
      <c r="K99" s="51" t="e">
        <f aca="false">($E99+$I99)*$J$5+$J$4</f>
        <v>#N/A</v>
      </c>
      <c r="L99" s="377" t="e">
        <f aca="false">VLOOKUP($D99,Curves!$N$2:$T$2600,2)*$B99</f>
        <v>#N/A</v>
      </c>
      <c r="M99" s="241" t="e">
        <f aca="false">VLOOKUP($D99,Curves!$N$2:$T$2600,3)*$B99</f>
        <v>#N/A</v>
      </c>
      <c r="N99" s="378" t="e">
        <f aca="false">IF($K99&lt;$L99,1,0)</f>
        <v>#N/A</v>
      </c>
      <c r="O99" s="379" t="e">
        <f aca="false">IF($K99&lt;$M99,1,0)</f>
        <v>#N/A</v>
      </c>
      <c r="P99" s="375" t="e">
        <f aca="false">($E99+J99)*$J$5+$J$4</f>
        <v>#N/A</v>
      </c>
      <c r="Q99" s="377" t="e">
        <f aca="false">VLOOKUP($D99,Curves!$N$2:$T$2600,4)*$B99</f>
        <v>#N/A</v>
      </c>
      <c r="R99" s="241" t="e">
        <f aca="false">VLOOKUP($D99,Curves!$N$2:$T$2600,5)*$B99</f>
        <v>#N/A</v>
      </c>
      <c r="S99" s="378" t="e">
        <f aca="false">IF($P99&lt;$Q99,1,0)</f>
        <v>#N/A</v>
      </c>
      <c r="T99" s="379" t="e">
        <f aca="false">IF($P99&lt;$R99,1,0)</f>
        <v>#N/A</v>
      </c>
      <c r="U99" s="380" t="e">
        <f aca="false">($E99+G99)*$J$5+$J$4</f>
        <v>#N/A</v>
      </c>
      <c r="V99" s="380" t="e">
        <f aca="false">($E99+H99)*$J$5+$J$4</f>
        <v>#N/A</v>
      </c>
      <c r="W99" s="380" t="e">
        <f aca="false">($E99+I99)*$J$5+$J$4</f>
        <v>#N/A</v>
      </c>
      <c r="X99" s="269" t="e">
        <f aca="false">VLOOKUP($D99,[5]CurveFetch!$D$8:$S$13000,16,0)*$B99</f>
        <v>#N/A</v>
      </c>
      <c r="Y99" s="241" t="e">
        <f aca="false">VLOOKUP($D99,Curves!$N$2:$T$2600,7)*$B99</f>
        <v>#N/A</v>
      </c>
      <c r="Z99" s="381" t="e">
        <f aca="false">IF($U99&lt;$X99,1,0)</f>
        <v>#N/A</v>
      </c>
      <c r="AA99" s="378" t="e">
        <f aca="false">IF($U99&lt;$Y99,1,0)</f>
        <v>#N/A</v>
      </c>
      <c r="AB99" s="378" t="e">
        <f aca="false">IF($V99&lt;$X99,1,0)</f>
        <v>#N/A</v>
      </c>
      <c r="AC99" s="378" t="e">
        <f aca="false">IF($V99&lt;$X99,1,0)</f>
        <v>#N/A</v>
      </c>
      <c r="AD99" s="378" t="e">
        <f aca="false">IF($W99&lt;$X99,1,0)</f>
        <v>#N/A</v>
      </c>
      <c r="AE99" s="379" t="e">
        <f aca="false">IF($W99&lt;$Y99,1,0)</f>
        <v>#N/A</v>
      </c>
      <c r="AF99" s="70" t="e">
        <f aca="false">$AF$7*$J$2*$J$5*$N99</f>
        <v>#N/A</v>
      </c>
      <c r="AG99" s="70" t="e">
        <f aca="false">$AF$7*$J$2*$J$5*$O99</f>
        <v>#N/A</v>
      </c>
      <c r="AH99" s="70" t="e">
        <f aca="false">$AH$7*$J$2*$J$5*$N99</f>
        <v>#N/A</v>
      </c>
      <c r="AI99" s="70" t="e">
        <f aca="false">$AH$7*$J$2*$J$5*$O99</f>
        <v>#N/A</v>
      </c>
      <c r="AJ99" s="70" t="e">
        <f aca="false">$AJ$7*$J$2*$J$5*$N99</f>
        <v>#N/A</v>
      </c>
      <c r="AK99" s="70" t="e">
        <f aca="false">$AJ$7*$J$2*$J$5*$O99</f>
        <v>#N/A</v>
      </c>
      <c r="AL99" s="70" t="e">
        <f aca="false">$AL$7*$J$2*$J$5*$N99</f>
        <v>#N/A</v>
      </c>
      <c r="AM99" s="70" t="e">
        <f aca="false">$AL$7*$J$3*$J$5*$O99</f>
        <v>#N/A</v>
      </c>
      <c r="AN99" s="70" t="e">
        <f aca="false">$AN$7*$J$2*$J$5*$N99</f>
        <v>#N/A</v>
      </c>
      <c r="AO99" s="70" t="e">
        <f aca="false">$AN$7*$J$3*$J$5*$O99</f>
        <v>#N/A</v>
      </c>
      <c r="AP99" s="70" t="e">
        <f aca="false">$AP$7*$J$2*$J$5*$N99</f>
        <v>#N/A</v>
      </c>
      <c r="AQ99" s="70" t="e">
        <f aca="false">$AN$7*$J$3*$J$5*$O99</f>
        <v>#N/A</v>
      </c>
      <c r="AR99" s="70" t="e">
        <f aca="false">$AR$7*$J$2*$J$5*$N99</f>
        <v>#N/A</v>
      </c>
      <c r="AS99" s="70" t="e">
        <f aca="false">$AR$7*$J$3*$J$5*$O99</f>
        <v>#N/A</v>
      </c>
      <c r="AT99" s="70" t="e">
        <f aca="false">$AT$7*$J$2*$J$5*$N99</f>
        <v>#N/A</v>
      </c>
      <c r="AU99" s="70" t="e">
        <f aca="false">$AT$7*$J$3*$J$5*$O99</f>
        <v>#N/A</v>
      </c>
      <c r="AV99" s="131" t="e">
        <f aca="false">SUM(AF99:AG99,AL99:AM99,AP99:AQ99)</f>
        <v>#N/A</v>
      </c>
      <c r="AW99" s="158" t="e">
        <f aca="false">SUM(AF99:AM99,AP99:AU99)</f>
        <v>#N/A</v>
      </c>
      <c r="AX99" s="131" t="e">
        <f aca="false">SUM(AF99:AU99)</f>
        <v>#N/A</v>
      </c>
      <c r="AY99" s="70" t="e">
        <f aca="false">$AY$7*$J$2*$J$5*$S99</f>
        <v>#N/A</v>
      </c>
      <c r="AZ99" s="70" t="e">
        <f aca="false">$AY$7*$J$3*$J$5*$T99</f>
        <v>#N/A</v>
      </c>
      <c r="BA99" s="70" t="e">
        <f aca="false">$BA$7*$J$2*$J$5*$S99</f>
        <v>#N/A</v>
      </c>
      <c r="BB99" s="70" t="e">
        <f aca="false">$BA$7*$J$3*$J$5*$T99</f>
        <v>#N/A</v>
      </c>
      <c r="BC99" s="70" t="e">
        <f aca="false">$BC$7*$J$2*$J$5*$S99</f>
        <v>#N/A</v>
      </c>
      <c r="BD99" s="70" t="e">
        <f aca="false">$BC$7*$J$3*$J$5*$T99</f>
        <v>#N/A</v>
      </c>
      <c r="BE99" s="70" t="e">
        <f aca="false">$BE$7*$J$2*$J$5*$S99</f>
        <v>#N/A</v>
      </c>
      <c r="BF99" s="70" t="e">
        <f aca="false">$BE$7*$J$3*$J$5*$T99</f>
        <v>#N/A</v>
      </c>
      <c r="BG99" s="70" t="e">
        <f aca="false">$BG$7*$J$2*$J$5*$S99</f>
        <v>#N/A</v>
      </c>
      <c r="BH99" s="70" t="e">
        <f aca="false">$BG$7*$J$3*$J$5*$T99</f>
        <v>#N/A</v>
      </c>
      <c r="BI99" s="70" t="e">
        <f aca="false">$BI$7*$J$2*$J$5*$S99</f>
        <v>#N/A</v>
      </c>
      <c r="BJ99" s="70" t="e">
        <f aca="false">$BI$7*$J$3*$J$5*$T99</f>
        <v>#N/A</v>
      </c>
      <c r="BK99" s="70" t="e">
        <f aca="false">$BK$7*$J$2*$J$5*$S99</f>
        <v>#N/A</v>
      </c>
      <c r="BL99" s="70" t="e">
        <f aca="false">$BK$7*$J$3*$J$5*$T99</f>
        <v>#N/A</v>
      </c>
      <c r="BM99" s="70" t="e">
        <f aca="false">$BM$7*$J$2*$J$5*$S99</f>
        <v>#N/A</v>
      </c>
      <c r="BN99" s="70" t="e">
        <f aca="false">$BM$7*$J$3*$J$5*$T99</f>
        <v>#N/A</v>
      </c>
      <c r="BO99" s="70" t="e">
        <f aca="false">$BO$7*$J$2*$J$5*$S99</f>
        <v>#N/A</v>
      </c>
      <c r="BP99" s="70" t="e">
        <f aca="false">$BO$7*$J$3*$J$5*$T99</f>
        <v>#N/A</v>
      </c>
      <c r="BQ99" s="70" t="e">
        <f aca="false">$BQ$7*$J$2*$J$5*$S99</f>
        <v>#N/A</v>
      </c>
      <c r="BR99" s="70" t="e">
        <f aca="false">$BQ$7*$J$3*$J$5*$T99</f>
        <v>#N/A</v>
      </c>
      <c r="BS99" s="70" t="e">
        <f aca="false">$BS$7*$J$2*$J$5*$S99</f>
        <v>#N/A</v>
      </c>
      <c r="BT99" s="70" t="e">
        <f aca="false">$BS$7*$J$3*$J$5*$T99</f>
        <v>#N/A</v>
      </c>
      <c r="BU99" s="70" t="e">
        <f aca="false">$BU$7*$J$2*$J$5*$S99</f>
        <v>#N/A</v>
      </c>
      <c r="BV99" s="70" t="e">
        <f aca="false">$BU$7*$J$3*$J$5*$T99</f>
        <v>#N/A</v>
      </c>
      <c r="BW99" s="382" t="e">
        <f aca="false">SUM(AY99:BF99,BI99:BL99)</f>
        <v>#N/A</v>
      </c>
      <c r="BX99" s="383" t="e">
        <f aca="false">SUM(AY99:BF99,BI99:BL99,BS99:BV99)</f>
        <v>#N/A</v>
      </c>
      <c r="BY99" s="25" t="e">
        <f aca="false">SUM(AY99:BV99)</f>
        <v>#N/A</v>
      </c>
      <c r="BZ99" s="70" t="e">
        <f aca="false">$BZ$7*$J$2*$J$5*$N99</f>
        <v>#N/A</v>
      </c>
      <c r="CA99" s="70" t="e">
        <f aca="false">$BZ$7*$J$3*$J$5*$O99</f>
        <v>#N/A</v>
      </c>
      <c r="CB99" s="70" t="e">
        <f aca="false">$CB$7*$J$2*$J$5*$N99</f>
        <v>#N/A</v>
      </c>
      <c r="CC99" s="70" t="e">
        <f aca="false">$CB$7*$J$3*$J$5*$O99</f>
        <v>#N/A</v>
      </c>
      <c r="CD99" s="70" t="e">
        <f aca="false">$CD$7*$J$2*$J$5*$N99</f>
        <v>#N/A</v>
      </c>
      <c r="CE99" s="70" t="e">
        <f aca="false">$CD$7*$J$3*$J$5*$O99</f>
        <v>#N/A</v>
      </c>
      <c r="CF99" s="131" t="e">
        <f aca="false">SUM(BZ99:CA99)</f>
        <v>#N/A</v>
      </c>
      <c r="CG99" s="383" t="e">
        <f aca="false">SUM(BZ99:CC99)</f>
        <v>#N/A</v>
      </c>
      <c r="CH99" s="131" t="e">
        <f aca="false">SUM(BZ99:CE99)</f>
        <v>#N/A</v>
      </c>
      <c r="CI99" s="70" t="e">
        <f aca="false">$CI$7*$J$2*$J$5*$AB99</f>
        <v>#N/A</v>
      </c>
      <c r="CJ99" s="70" t="e">
        <f aca="false">$CI$7*$J$3*$J$5*$AC99</f>
        <v>#N/A</v>
      </c>
      <c r="CK99" s="70" t="e">
        <f aca="false">$CK$7*$J$2*$J$5*$AB99</f>
        <v>#N/A</v>
      </c>
      <c r="CL99" s="70" t="e">
        <f aca="false">$CK$7*$J$3*$J$5*$AC99</f>
        <v>#N/A</v>
      </c>
      <c r="CM99" s="70" t="e">
        <f aca="false">$CM$7*$J$2*$J$5*$AB99</f>
        <v>#N/A</v>
      </c>
      <c r="CN99" s="70" t="e">
        <f aca="false">$CM$7*$J$3*$J$5*$AC99</f>
        <v>#N/A</v>
      </c>
      <c r="CO99" s="70" t="e">
        <f aca="false">$CO$7*$J$2*$J$5*$AB99</f>
        <v>#N/A</v>
      </c>
      <c r="CP99" s="70" t="e">
        <f aca="false">$CO$7*$J$3*$J$5*$AC99</f>
        <v>#N/A</v>
      </c>
      <c r="CQ99" s="70" t="e">
        <f aca="false">$CQ$7*$J$2*$J$5*$AB99</f>
        <v>#N/A</v>
      </c>
      <c r="CR99" s="70" t="e">
        <f aca="false">$CQ$7*$J$3*$J$5*$AC99</f>
        <v>#N/A</v>
      </c>
      <c r="CS99" s="70" t="e">
        <f aca="false">$CS$7*$J$2*$J$5*$AB99</f>
        <v>#N/A</v>
      </c>
      <c r="CT99" s="70" t="e">
        <f aca="false">$CS$7*$J$3*$J$5*$AC99</f>
        <v>#N/A</v>
      </c>
      <c r="CU99" s="70" t="e">
        <f aca="false">$CU$7*$J$2*$J$5*$AB99</f>
        <v>#N/A</v>
      </c>
      <c r="CV99" s="70" t="e">
        <f aca="false">$CU$7*$J$3*$J$5*$AC99</f>
        <v>#N/A</v>
      </c>
      <c r="CW99" s="70" t="e">
        <f aca="false">$CW$7*$J$2*$J$5*$AB99</f>
        <v>#N/A</v>
      </c>
      <c r="CX99" s="70" t="e">
        <f aca="false">$CW$7*$J$3*$J$5*$AC99</f>
        <v>#N/A</v>
      </c>
      <c r="CY99" s="70" t="e">
        <f aca="false">$CY$7*$J$2*$J$5*$AB99</f>
        <v>#N/A</v>
      </c>
      <c r="CZ99" s="70" t="e">
        <f aca="false">$CY$7*$J$3*$J$5*$AC99</f>
        <v>#N/A</v>
      </c>
      <c r="DA99" s="70" t="e">
        <f aca="false">$DA$7*$J$2*$J$5*$AB99</f>
        <v>#N/A</v>
      </c>
      <c r="DB99" s="70" t="e">
        <f aca="false">$DA$7*$J$3*$J$5*$AC99</f>
        <v>#N/A</v>
      </c>
      <c r="DC99" s="70"/>
      <c r="DD99" s="70"/>
      <c r="DE99" s="70" t="e">
        <f aca="false">$DF$7*$J$2*$J$5*$AB99</f>
        <v>#N/A</v>
      </c>
      <c r="DF99" s="70" t="e">
        <f aca="false">$DF$7*$J$3*$J$5*$AC99</f>
        <v>#N/A</v>
      </c>
      <c r="DG99" s="70" t="e">
        <f aca="false">$DG$7*$J$2*$J$5*$AB99</f>
        <v>#N/A</v>
      </c>
      <c r="DH99" s="70" t="e">
        <f aca="false">$DG$7*$J$3*$J$5*$AC99</f>
        <v>#N/A</v>
      </c>
      <c r="DI99" s="70" t="e">
        <f aca="false">$DI$7*$J$2*$J$5*$AB99</f>
        <v>#N/A</v>
      </c>
      <c r="DJ99" s="70" t="e">
        <f aca="false">$DI$7*$J$3*$J$5*$AC99</f>
        <v>#N/A</v>
      </c>
      <c r="DK99" s="70" t="e">
        <f aca="false">$DK$7*$J$2*$J$5*$AB99</f>
        <v>#N/A</v>
      </c>
      <c r="DL99" s="70" t="e">
        <f aca="false">$DK$7*$J$3*$J$5*$AC99</f>
        <v>#N/A</v>
      </c>
      <c r="DM99" s="70" t="e">
        <f aca="false">$DM$7*$J$2*$J$5*$AB99</f>
        <v>#N/A</v>
      </c>
      <c r="DN99" s="70" t="e">
        <f aca="false">$DM$7*$J$3*$J$5*$AC99</f>
        <v>#N/A</v>
      </c>
      <c r="DO99" s="70" t="e">
        <f aca="false">$DO$7*$J$2*$J$5*$AB99</f>
        <v>#N/A</v>
      </c>
      <c r="DP99" s="70" t="e">
        <f aca="false">$DO$7*$J$3*$J$5*$AC99</f>
        <v>#N/A</v>
      </c>
      <c r="DQ99" s="70" t="e">
        <f aca="false">$DQ$7*$J$2*$J$5*$AB99</f>
        <v>#N/A</v>
      </c>
      <c r="DR99" s="70" t="e">
        <f aca="false">$DQ$7*$J$3*$J$5*$AC99</f>
        <v>#N/A</v>
      </c>
      <c r="DS99" s="131" t="e">
        <f aca="false">SUM(CI99:CR99,CW99:CX99,DG99:DH99)</f>
        <v>#N/A</v>
      </c>
      <c r="DT99" s="25" t="e">
        <f aca="false">SUM(CI99:CZ99,DC99:DL99)</f>
        <v>#N/A</v>
      </c>
      <c r="DU99" s="131" t="e">
        <f aca="false">SUM(CI99:DR99)</f>
        <v>#N/A</v>
      </c>
      <c r="DZ99" s="70" t="e">
        <f aca="false">$DZ$7*$J$2*$J$5*$AB99</f>
        <v>#N/A</v>
      </c>
      <c r="EA99" s="70" t="e">
        <f aca="false">$DZ$7*$J$3*$J$5*$AC99</f>
        <v>#N/A</v>
      </c>
      <c r="EB99" s="70" t="e">
        <f aca="false">$EB$7*$J$2*$J$5*$AB99</f>
        <v>#N/A</v>
      </c>
      <c r="EC99" s="70" t="e">
        <f aca="false">$EB$7*$J$3*$J$5*$AC99</f>
        <v>#N/A</v>
      </c>
      <c r="ED99" s="70" t="e">
        <f aca="false">$ED$7*$J$2*$J$5*$AB99</f>
        <v>#N/A</v>
      </c>
      <c r="EE99" s="70" t="e">
        <f aca="false">$ED$7*$J$3*$J$5*$AC99</f>
        <v>#N/A</v>
      </c>
      <c r="EF99" s="70" t="e">
        <f aca="false">$EF$7*$J$2*$J$5*$AB99</f>
        <v>#N/A</v>
      </c>
      <c r="EG99" s="70" t="e">
        <f aca="false">$EF$7*$J$3*$J$5*$AC99</f>
        <v>#N/A</v>
      </c>
      <c r="EH99" s="70" t="e">
        <f aca="false">$EH$7*$J$2*$J$5*$AB99</f>
        <v>#N/A</v>
      </c>
      <c r="EI99" s="70" t="e">
        <f aca="false">$EH$7*$J$3*$J$5*$AC99</f>
        <v>#N/A</v>
      </c>
      <c r="EJ99" s="70" t="e">
        <f aca="false">$EJ$7*$J$2*$J$5*$AB99</f>
        <v>#N/A</v>
      </c>
      <c r="EK99" s="70" t="e">
        <f aca="false">$EJ$7*$J$3*$J$5*$AC99</f>
        <v>#N/A</v>
      </c>
      <c r="EL99" s="70" t="e">
        <f aca="false">$EL$7*$J$2*$J$5*$AB99</f>
        <v>#N/A</v>
      </c>
      <c r="EM99" s="70" t="e">
        <f aca="false">$EL$7*$J$3*$J$5*$AC99</f>
        <v>#N/A</v>
      </c>
      <c r="EN99" s="131" t="e">
        <f aca="false">SUM(EB99:EC99)</f>
        <v>#N/A</v>
      </c>
      <c r="EO99" s="25" t="e">
        <f aca="false">SUM(EB99:EE99,EJ99:EM99)</f>
        <v>#N/A</v>
      </c>
      <c r="EP99" s="25" t="e">
        <f aca="false">SUM(DZ99:EM99)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3" t="e">
        <f aca="false">(1+($A100/2))^(-2*($D100-$A$1)/365.25)</f>
        <v>#N/A</v>
      </c>
      <c r="C100" s="83" t="n">
        <f aca="false">D101-D100</f>
        <v>30</v>
      </c>
      <c r="D100" s="374" t="n">
        <v>39692</v>
      </c>
      <c r="E100" s="375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76" t="e">
        <f aca="false">VLOOKUP($D100,Curves!$A$2:$H$1700,8)*$B100</f>
        <v>#N/A</v>
      </c>
      <c r="K100" s="51" t="e">
        <f aca="false">($E100+$I100)*$J$5+$J$4</f>
        <v>#N/A</v>
      </c>
      <c r="L100" s="377" t="e">
        <f aca="false">VLOOKUP($D100,Curves!$N$2:$T$2600,2)*$B100</f>
        <v>#N/A</v>
      </c>
      <c r="M100" s="241" t="e">
        <f aca="false">VLOOKUP($D100,Curves!$N$2:$T$2600,3)*$B100</f>
        <v>#N/A</v>
      </c>
      <c r="N100" s="378" t="e">
        <f aca="false">IF($K100&lt;$L100,1,0)</f>
        <v>#N/A</v>
      </c>
      <c r="O100" s="379" t="e">
        <f aca="false">IF($K100&lt;$M100,1,0)</f>
        <v>#N/A</v>
      </c>
      <c r="P100" s="375" t="e">
        <f aca="false">($E100+J100)*$J$5+$J$4</f>
        <v>#N/A</v>
      </c>
      <c r="Q100" s="377" t="e">
        <f aca="false">VLOOKUP($D100,Curves!$N$2:$T$2600,4)*$B100</f>
        <v>#N/A</v>
      </c>
      <c r="R100" s="241" t="e">
        <f aca="false">VLOOKUP($D100,Curves!$N$2:$T$2600,5)*$B100</f>
        <v>#N/A</v>
      </c>
      <c r="S100" s="378" t="e">
        <f aca="false">IF($P100&lt;$Q100,1,0)</f>
        <v>#N/A</v>
      </c>
      <c r="T100" s="379" t="e">
        <f aca="false">IF($P100&lt;$R100,1,0)</f>
        <v>#N/A</v>
      </c>
      <c r="U100" s="380" t="e">
        <f aca="false">($E100+G100)*$J$5+$J$4</f>
        <v>#N/A</v>
      </c>
      <c r="V100" s="380" t="e">
        <f aca="false">($E100+H100)*$J$5+$J$4</f>
        <v>#N/A</v>
      </c>
      <c r="W100" s="380" t="e">
        <f aca="false">($E100+I100)*$J$5+$J$4</f>
        <v>#N/A</v>
      </c>
      <c r="X100" s="269" t="e">
        <f aca="false">VLOOKUP($D100,[5]CurveFetch!$D$8:$S$13000,16,0)*$B100</f>
        <v>#N/A</v>
      </c>
      <c r="Y100" s="241" t="e">
        <f aca="false">VLOOKUP($D100,Curves!$N$2:$T$2600,7)*$B100</f>
        <v>#N/A</v>
      </c>
      <c r="Z100" s="381" t="e">
        <f aca="false">IF($U100&lt;$X100,1,0)</f>
        <v>#N/A</v>
      </c>
      <c r="AA100" s="378" t="e">
        <f aca="false">IF($U100&lt;$Y100,1,0)</f>
        <v>#N/A</v>
      </c>
      <c r="AB100" s="378" t="e">
        <f aca="false">IF($V100&lt;$X100,1,0)</f>
        <v>#N/A</v>
      </c>
      <c r="AC100" s="378" t="e">
        <f aca="false">IF($V100&lt;$X100,1,0)</f>
        <v>#N/A</v>
      </c>
      <c r="AD100" s="378" t="e">
        <f aca="false">IF($W100&lt;$X100,1,0)</f>
        <v>#N/A</v>
      </c>
      <c r="AE100" s="379" t="e">
        <f aca="false">IF($W100&lt;$Y100,1,0)</f>
        <v>#N/A</v>
      </c>
      <c r="AF100" s="70" t="e">
        <f aca="false">$AF$7*$J$2*$J$5*$N100</f>
        <v>#N/A</v>
      </c>
      <c r="AG100" s="70" t="e">
        <f aca="false">$AF$7*$J$2*$J$5*$O100</f>
        <v>#N/A</v>
      </c>
      <c r="AH100" s="70" t="e">
        <f aca="false">$AH$7*$J$2*$J$5*$N100</f>
        <v>#N/A</v>
      </c>
      <c r="AI100" s="70" t="e">
        <f aca="false">$AH$7*$J$2*$J$5*$O100</f>
        <v>#N/A</v>
      </c>
      <c r="AJ100" s="70" t="e">
        <f aca="false">$AJ$7*$J$2*$J$5*$N100</f>
        <v>#N/A</v>
      </c>
      <c r="AK100" s="70" t="e">
        <f aca="false">$AJ$7*$J$2*$J$5*$O100</f>
        <v>#N/A</v>
      </c>
      <c r="AL100" s="70" t="e">
        <f aca="false">$AL$7*$J$2*$J$5*$N100</f>
        <v>#N/A</v>
      </c>
      <c r="AM100" s="70" t="e">
        <f aca="false">$AL$7*$J$3*$J$5*$O100</f>
        <v>#N/A</v>
      </c>
      <c r="AN100" s="70" t="e">
        <f aca="false">$AN$7*$J$2*$J$5*$N100</f>
        <v>#N/A</v>
      </c>
      <c r="AO100" s="70" t="e">
        <f aca="false">$AN$7*$J$3*$J$5*$O100</f>
        <v>#N/A</v>
      </c>
      <c r="AP100" s="70" t="e">
        <f aca="false">$AP$7*$J$2*$J$5*$N100</f>
        <v>#N/A</v>
      </c>
      <c r="AQ100" s="70" t="e">
        <f aca="false">$AN$7*$J$3*$J$5*$O100</f>
        <v>#N/A</v>
      </c>
      <c r="AR100" s="70" t="e">
        <f aca="false">$AR$7*$J$2*$J$5*$N100</f>
        <v>#N/A</v>
      </c>
      <c r="AS100" s="70" t="e">
        <f aca="false">$AR$7*$J$3*$J$5*$O100</f>
        <v>#N/A</v>
      </c>
      <c r="AT100" s="70" t="e">
        <f aca="false">$AT$7*$J$2*$J$5*$N100</f>
        <v>#N/A</v>
      </c>
      <c r="AU100" s="70" t="e">
        <f aca="false">$AT$7*$J$3*$J$5*$O100</f>
        <v>#N/A</v>
      </c>
      <c r="AV100" s="131" t="e">
        <f aca="false">SUM(AF100:AG100,AL100:AM100,AP100:AQ100)</f>
        <v>#N/A</v>
      </c>
      <c r="AW100" s="158" t="e">
        <f aca="false">SUM(AF100:AM100,AP100:AU100)</f>
        <v>#N/A</v>
      </c>
      <c r="AX100" s="131" t="e">
        <f aca="false">SUM(AF100:AU100)</f>
        <v>#N/A</v>
      </c>
      <c r="AY100" s="70" t="e">
        <f aca="false">$AY$7*$J$2*$J$5*$S100</f>
        <v>#N/A</v>
      </c>
      <c r="AZ100" s="70" t="e">
        <f aca="false">$AY$7*$J$3*$J$5*$T100</f>
        <v>#N/A</v>
      </c>
      <c r="BA100" s="70" t="e">
        <f aca="false">$BA$7*$J$2*$J$5*$S100</f>
        <v>#N/A</v>
      </c>
      <c r="BB100" s="70" t="e">
        <f aca="false">$BA$7*$J$3*$J$5*$T100</f>
        <v>#N/A</v>
      </c>
      <c r="BC100" s="70" t="e">
        <f aca="false">$BC$7*$J$2*$J$5*$S100</f>
        <v>#N/A</v>
      </c>
      <c r="BD100" s="70" t="e">
        <f aca="false">$BC$7*$J$3*$J$5*$T100</f>
        <v>#N/A</v>
      </c>
      <c r="BE100" s="70" t="e">
        <f aca="false">$BE$7*$J$2*$J$5*$S100</f>
        <v>#N/A</v>
      </c>
      <c r="BF100" s="70" t="e">
        <f aca="false">$BE$7*$J$3*$J$5*$T100</f>
        <v>#N/A</v>
      </c>
      <c r="BG100" s="70" t="e">
        <f aca="false">$BG$7*$J$2*$J$5*$S100</f>
        <v>#N/A</v>
      </c>
      <c r="BH100" s="70" t="e">
        <f aca="false">$BG$7*$J$3*$J$5*$T100</f>
        <v>#N/A</v>
      </c>
      <c r="BI100" s="70" t="e">
        <f aca="false">$BI$7*$J$2*$J$5*$S100</f>
        <v>#N/A</v>
      </c>
      <c r="BJ100" s="70" t="e">
        <f aca="false">$BI$7*$J$3*$J$5*$T100</f>
        <v>#N/A</v>
      </c>
      <c r="BK100" s="70" t="e">
        <f aca="false">$BK$7*$J$2*$J$5*$S100</f>
        <v>#N/A</v>
      </c>
      <c r="BL100" s="70" t="e">
        <f aca="false">$BK$7*$J$3*$J$5*$T100</f>
        <v>#N/A</v>
      </c>
      <c r="BM100" s="70" t="e">
        <f aca="false">$BM$7*$J$2*$J$5*$S100</f>
        <v>#N/A</v>
      </c>
      <c r="BN100" s="70" t="e">
        <f aca="false">$BM$7*$J$3*$J$5*$T100</f>
        <v>#N/A</v>
      </c>
      <c r="BO100" s="70" t="e">
        <f aca="false">$BO$7*$J$2*$J$5*$S100</f>
        <v>#N/A</v>
      </c>
      <c r="BP100" s="70" t="e">
        <f aca="false">$BO$7*$J$3*$J$5*$T100</f>
        <v>#N/A</v>
      </c>
      <c r="BQ100" s="70" t="e">
        <f aca="false">$BQ$7*$J$2*$J$5*$S100</f>
        <v>#N/A</v>
      </c>
      <c r="BR100" s="70" t="e">
        <f aca="false">$BQ$7*$J$3*$J$5*$T100</f>
        <v>#N/A</v>
      </c>
      <c r="BS100" s="70" t="e">
        <f aca="false">$BS$7*$J$2*$J$5*$S100</f>
        <v>#N/A</v>
      </c>
      <c r="BT100" s="70" t="e">
        <f aca="false">$BS$7*$J$3*$J$5*$T100</f>
        <v>#N/A</v>
      </c>
      <c r="BU100" s="70" t="e">
        <f aca="false">$BU$7*$J$2*$J$5*$S100</f>
        <v>#N/A</v>
      </c>
      <c r="BV100" s="70" t="e">
        <f aca="false">$BU$7*$J$3*$J$5*$T100</f>
        <v>#N/A</v>
      </c>
      <c r="BW100" s="382" t="e">
        <f aca="false">SUM(AY100:BF100,BI100:BL100)</f>
        <v>#N/A</v>
      </c>
      <c r="BX100" s="383" t="e">
        <f aca="false">SUM(AY100:BF100,BI100:BL100,BS100:BV100)</f>
        <v>#N/A</v>
      </c>
      <c r="BY100" s="25" t="e">
        <f aca="false">SUM(AY100:BV100)</f>
        <v>#N/A</v>
      </c>
      <c r="BZ100" s="70" t="e">
        <f aca="false">$BZ$7*$J$2*$J$5*$N100</f>
        <v>#N/A</v>
      </c>
      <c r="CA100" s="70" t="e">
        <f aca="false">$BZ$7*$J$3*$J$5*$O100</f>
        <v>#N/A</v>
      </c>
      <c r="CB100" s="70" t="e">
        <f aca="false">$CB$7*$J$2*$J$5*$N100</f>
        <v>#N/A</v>
      </c>
      <c r="CC100" s="70" t="e">
        <f aca="false">$CB$7*$J$3*$J$5*$O100</f>
        <v>#N/A</v>
      </c>
      <c r="CD100" s="70" t="e">
        <f aca="false">$CD$7*$J$2*$J$5*$N100</f>
        <v>#N/A</v>
      </c>
      <c r="CE100" s="70" t="e">
        <f aca="false">$CD$7*$J$3*$J$5*$O100</f>
        <v>#N/A</v>
      </c>
      <c r="CF100" s="131" t="e">
        <f aca="false">SUM(BZ100:CA100)</f>
        <v>#N/A</v>
      </c>
      <c r="CG100" s="383" t="e">
        <f aca="false">SUM(BZ100:CC100)</f>
        <v>#N/A</v>
      </c>
      <c r="CH100" s="131" t="e">
        <f aca="false">SUM(BZ100:CE100)</f>
        <v>#N/A</v>
      </c>
      <c r="CI100" s="70" t="e">
        <f aca="false">$CI$7*$J$2*$J$5*$AB100</f>
        <v>#N/A</v>
      </c>
      <c r="CJ100" s="70" t="e">
        <f aca="false">$CI$7*$J$3*$J$5*$AC100</f>
        <v>#N/A</v>
      </c>
      <c r="CK100" s="70" t="e">
        <f aca="false">$CK$7*$J$2*$J$5*$AB100</f>
        <v>#N/A</v>
      </c>
      <c r="CL100" s="70" t="e">
        <f aca="false">$CK$7*$J$3*$J$5*$AC100</f>
        <v>#N/A</v>
      </c>
      <c r="CM100" s="70" t="e">
        <f aca="false">$CM$7*$J$2*$J$5*$AB100</f>
        <v>#N/A</v>
      </c>
      <c r="CN100" s="70" t="e">
        <f aca="false">$CM$7*$J$3*$J$5*$AC100</f>
        <v>#N/A</v>
      </c>
      <c r="CO100" s="70" t="e">
        <f aca="false">$CO$7*$J$2*$J$5*$AB100</f>
        <v>#N/A</v>
      </c>
      <c r="CP100" s="70" t="e">
        <f aca="false">$CO$7*$J$3*$J$5*$AC100</f>
        <v>#N/A</v>
      </c>
      <c r="CQ100" s="70" t="e">
        <f aca="false">$CQ$7*$J$2*$J$5*$AB100</f>
        <v>#N/A</v>
      </c>
      <c r="CR100" s="70" t="e">
        <f aca="false">$CQ$7*$J$3*$J$5*$AC100</f>
        <v>#N/A</v>
      </c>
      <c r="CS100" s="70" t="e">
        <f aca="false">$CS$7*$J$2*$J$5*$AB100</f>
        <v>#N/A</v>
      </c>
      <c r="CT100" s="70" t="e">
        <f aca="false">$CS$7*$J$3*$J$5*$AC100</f>
        <v>#N/A</v>
      </c>
      <c r="CU100" s="70" t="e">
        <f aca="false">$CU$7*$J$2*$J$5*$AB100</f>
        <v>#N/A</v>
      </c>
      <c r="CV100" s="70" t="e">
        <f aca="false">$CU$7*$J$3*$J$5*$AC100</f>
        <v>#N/A</v>
      </c>
      <c r="CW100" s="70" t="e">
        <f aca="false">$CW$7*$J$2*$J$5*$AB100</f>
        <v>#N/A</v>
      </c>
      <c r="CX100" s="70" t="e">
        <f aca="false">$CW$7*$J$3*$J$5*$AC100</f>
        <v>#N/A</v>
      </c>
      <c r="CY100" s="70" t="e">
        <f aca="false">$CY$7*$J$2*$J$5*$AB100</f>
        <v>#N/A</v>
      </c>
      <c r="CZ100" s="70" t="e">
        <f aca="false">$CY$7*$J$3*$J$5*$AC100</f>
        <v>#N/A</v>
      </c>
      <c r="DA100" s="70" t="e">
        <f aca="false">$DA$7*$J$2*$J$5*$AB100</f>
        <v>#N/A</v>
      </c>
      <c r="DB100" s="70" t="e">
        <f aca="false">$DA$7*$J$3*$J$5*$AC100</f>
        <v>#N/A</v>
      </c>
      <c r="DC100" s="70"/>
      <c r="DD100" s="70"/>
      <c r="DE100" s="70" t="e">
        <f aca="false">$DF$7*$J$2*$J$5*$AB100</f>
        <v>#N/A</v>
      </c>
      <c r="DF100" s="70" t="e">
        <f aca="false">$DF$7*$J$3*$J$5*$AC100</f>
        <v>#N/A</v>
      </c>
      <c r="DG100" s="70" t="e">
        <f aca="false">$DG$7*$J$2*$J$5*$AB100</f>
        <v>#N/A</v>
      </c>
      <c r="DH100" s="70" t="e">
        <f aca="false">$DG$7*$J$3*$J$5*$AC100</f>
        <v>#N/A</v>
      </c>
      <c r="DI100" s="70" t="e">
        <f aca="false">$DI$7*$J$2*$J$5*$AB100</f>
        <v>#N/A</v>
      </c>
      <c r="DJ100" s="70" t="e">
        <f aca="false">$DI$7*$J$3*$J$5*$AC100</f>
        <v>#N/A</v>
      </c>
      <c r="DK100" s="70" t="e">
        <f aca="false">$DK$7*$J$2*$J$5*$AB100</f>
        <v>#N/A</v>
      </c>
      <c r="DL100" s="70" t="e">
        <f aca="false">$DK$7*$J$3*$J$5*$AC100</f>
        <v>#N/A</v>
      </c>
      <c r="DM100" s="70" t="e">
        <f aca="false">$DM$7*$J$2*$J$5*$AB100</f>
        <v>#N/A</v>
      </c>
      <c r="DN100" s="70" t="e">
        <f aca="false">$DM$7*$J$3*$J$5*$AC100</f>
        <v>#N/A</v>
      </c>
      <c r="DO100" s="70" t="e">
        <f aca="false">$DO$7*$J$2*$J$5*$AB100</f>
        <v>#N/A</v>
      </c>
      <c r="DP100" s="70" t="e">
        <f aca="false">$DO$7*$J$3*$J$5*$AC100</f>
        <v>#N/A</v>
      </c>
      <c r="DQ100" s="70" t="e">
        <f aca="false">$DQ$7*$J$2*$J$5*$AB100</f>
        <v>#N/A</v>
      </c>
      <c r="DR100" s="70" t="e">
        <f aca="false">$DQ$7*$J$3*$J$5*$AC100</f>
        <v>#N/A</v>
      </c>
      <c r="DS100" s="131" t="e">
        <f aca="false">SUM(CI100:CR100,CW100:CX100,DG100:DH100)</f>
        <v>#N/A</v>
      </c>
      <c r="DT100" s="25" t="e">
        <f aca="false">SUM(CI100:CZ100,DC100:DL100)</f>
        <v>#N/A</v>
      </c>
      <c r="DU100" s="131" t="e">
        <f aca="false">SUM(CI100:DR100)</f>
        <v>#N/A</v>
      </c>
      <c r="DZ100" s="70" t="e">
        <f aca="false">$DZ$7*$J$2*$J$5*$AB100</f>
        <v>#N/A</v>
      </c>
      <c r="EA100" s="70" t="e">
        <f aca="false">$DZ$7*$J$3*$J$5*$AC100</f>
        <v>#N/A</v>
      </c>
      <c r="EB100" s="70" t="e">
        <f aca="false">$EB$7*$J$2*$J$5*$AB100</f>
        <v>#N/A</v>
      </c>
      <c r="EC100" s="70" t="e">
        <f aca="false">$EB$7*$J$3*$J$5*$AC100</f>
        <v>#N/A</v>
      </c>
      <c r="ED100" s="70" t="e">
        <f aca="false">$ED$7*$J$2*$J$5*$AB100</f>
        <v>#N/A</v>
      </c>
      <c r="EE100" s="70" t="e">
        <f aca="false">$ED$7*$J$3*$J$5*$AC100</f>
        <v>#N/A</v>
      </c>
      <c r="EF100" s="70" t="e">
        <f aca="false">$EF$7*$J$2*$J$5*$AB100</f>
        <v>#N/A</v>
      </c>
      <c r="EG100" s="70" t="e">
        <f aca="false">$EF$7*$J$3*$J$5*$AC100</f>
        <v>#N/A</v>
      </c>
      <c r="EH100" s="70" t="e">
        <f aca="false">$EH$7*$J$2*$J$5*$AB100</f>
        <v>#N/A</v>
      </c>
      <c r="EI100" s="70" t="e">
        <f aca="false">$EH$7*$J$3*$J$5*$AC100</f>
        <v>#N/A</v>
      </c>
      <c r="EJ100" s="70" t="e">
        <f aca="false">$EJ$7*$J$2*$J$5*$AB100</f>
        <v>#N/A</v>
      </c>
      <c r="EK100" s="70" t="e">
        <f aca="false">$EJ$7*$J$3*$J$5*$AC100</f>
        <v>#N/A</v>
      </c>
      <c r="EL100" s="70" t="e">
        <f aca="false">$EL$7*$J$2*$J$5*$AB100</f>
        <v>#N/A</v>
      </c>
      <c r="EM100" s="70" t="e">
        <f aca="false">$EL$7*$J$3*$J$5*$AC100</f>
        <v>#N/A</v>
      </c>
      <c r="EN100" s="131" t="e">
        <f aca="false">SUM(EB100:EC100)</f>
        <v>#N/A</v>
      </c>
      <c r="EO100" s="25" t="e">
        <f aca="false">SUM(EB100:EE100,EJ100:EM100)</f>
        <v>#N/A</v>
      </c>
      <c r="EP100" s="25" t="e">
        <f aca="false">SUM(DZ100:EM100)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3" t="e">
        <f aca="false">(1+($A101/2))^(-2*($D101-$A$1)/365.25)</f>
        <v>#N/A</v>
      </c>
      <c r="C101" s="83" t="n">
        <f aca="false">D102-D101</f>
        <v>31</v>
      </c>
      <c r="D101" s="374" t="n">
        <v>39722</v>
      </c>
      <c r="E101" s="375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76" t="e">
        <f aca="false">VLOOKUP($D101,Curves!$A$2:$H$1700,8)*$B101</f>
        <v>#N/A</v>
      </c>
      <c r="K101" s="51" t="e">
        <f aca="false">($E101+$I101)*$J$5+$J$4</f>
        <v>#N/A</v>
      </c>
      <c r="L101" s="377" t="e">
        <f aca="false">VLOOKUP($D101,Curves!$N$2:$T$2600,2)*$B101</f>
        <v>#N/A</v>
      </c>
      <c r="M101" s="241" t="e">
        <f aca="false">VLOOKUP($D101,Curves!$N$2:$T$2600,3)*$B101</f>
        <v>#N/A</v>
      </c>
      <c r="N101" s="378" t="e">
        <f aca="false">IF($K101&lt;$L101,1,0)</f>
        <v>#N/A</v>
      </c>
      <c r="O101" s="379" t="e">
        <f aca="false">IF($K101&lt;$M101,1,0)</f>
        <v>#N/A</v>
      </c>
      <c r="P101" s="375" t="e">
        <f aca="false">($E101+J101)*$J$5+$J$4</f>
        <v>#N/A</v>
      </c>
      <c r="Q101" s="377" t="e">
        <f aca="false">VLOOKUP($D101,Curves!$N$2:$T$2600,4)*$B101</f>
        <v>#N/A</v>
      </c>
      <c r="R101" s="241" t="e">
        <f aca="false">VLOOKUP($D101,Curves!$N$2:$T$2600,5)*$B101</f>
        <v>#N/A</v>
      </c>
      <c r="S101" s="378" t="e">
        <f aca="false">IF($P101&lt;$Q101,1,0)</f>
        <v>#N/A</v>
      </c>
      <c r="T101" s="379" t="e">
        <f aca="false">IF($P101&lt;$R101,1,0)</f>
        <v>#N/A</v>
      </c>
      <c r="U101" s="380" t="e">
        <f aca="false">($E101+G101)*$J$5+$J$4</f>
        <v>#N/A</v>
      </c>
      <c r="V101" s="380" t="e">
        <f aca="false">($E101+H101)*$J$5+$J$4</f>
        <v>#N/A</v>
      </c>
      <c r="W101" s="380" t="e">
        <f aca="false">($E101+I101)*$J$5+$J$4</f>
        <v>#N/A</v>
      </c>
      <c r="X101" s="269" t="e">
        <f aca="false">VLOOKUP($D101,[5]CurveFetch!$D$8:$S$13000,16,0)*$B101</f>
        <v>#N/A</v>
      </c>
      <c r="Y101" s="241" t="e">
        <f aca="false">VLOOKUP($D101,Curves!$N$2:$T$2600,7)*$B101</f>
        <v>#N/A</v>
      </c>
      <c r="Z101" s="381" t="e">
        <f aca="false">IF($U101&lt;$X101,1,0)</f>
        <v>#N/A</v>
      </c>
      <c r="AA101" s="378" t="e">
        <f aca="false">IF($U101&lt;$Y101,1,0)</f>
        <v>#N/A</v>
      </c>
      <c r="AB101" s="378" t="e">
        <f aca="false">IF($V101&lt;$X101,1,0)</f>
        <v>#N/A</v>
      </c>
      <c r="AC101" s="378" t="e">
        <f aca="false">IF($V101&lt;$X101,1,0)</f>
        <v>#N/A</v>
      </c>
      <c r="AD101" s="378" t="e">
        <f aca="false">IF($W101&lt;$X101,1,0)</f>
        <v>#N/A</v>
      </c>
      <c r="AE101" s="379" t="e">
        <f aca="false">IF($W101&lt;$Y101,1,0)</f>
        <v>#N/A</v>
      </c>
      <c r="AF101" s="70" t="e">
        <f aca="false">$AF$7*$J$2*$J$5*$N101</f>
        <v>#N/A</v>
      </c>
      <c r="AG101" s="70" t="e">
        <f aca="false">$AF$7*$J$2*$J$5*$O101</f>
        <v>#N/A</v>
      </c>
      <c r="AH101" s="70" t="e">
        <f aca="false">$AH$7*$J$2*$J$5*$N101</f>
        <v>#N/A</v>
      </c>
      <c r="AI101" s="70" t="e">
        <f aca="false">$AH$7*$J$2*$J$5*$O101</f>
        <v>#N/A</v>
      </c>
      <c r="AJ101" s="70" t="e">
        <f aca="false">$AJ$7*$J$2*$J$5*$N101</f>
        <v>#N/A</v>
      </c>
      <c r="AK101" s="70" t="e">
        <f aca="false">$AJ$7*$J$2*$J$5*$O101</f>
        <v>#N/A</v>
      </c>
      <c r="AL101" s="70" t="e">
        <f aca="false">$AL$7*$J$2*$J$5*$N101</f>
        <v>#N/A</v>
      </c>
      <c r="AM101" s="70" t="e">
        <f aca="false">$AL$7*$J$3*$J$5*$O101</f>
        <v>#N/A</v>
      </c>
      <c r="AN101" s="70" t="e">
        <f aca="false">$AN$7*$J$2*$J$5*$N101</f>
        <v>#N/A</v>
      </c>
      <c r="AO101" s="70" t="e">
        <f aca="false">$AN$7*$J$3*$J$5*$O101</f>
        <v>#N/A</v>
      </c>
      <c r="AP101" s="70" t="e">
        <f aca="false">$AP$7*$J$2*$J$5*$N101</f>
        <v>#N/A</v>
      </c>
      <c r="AQ101" s="70" t="e">
        <f aca="false">$AN$7*$J$3*$J$5*$O101</f>
        <v>#N/A</v>
      </c>
      <c r="AR101" s="70" t="e">
        <f aca="false">$AR$7*$J$2*$J$5*$N101</f>
        <v>#N/A</v>
      </c>
      <c r="AS101" s="70" t="e">
        <f aca="false">$AR$7*$J$3*$J$5*$O101</f>
        <v>#N/A</v>
      </c>
      <c r="AT101" s="70" t="e">
        <f aca="false">$AT$7*$J$2*$J$5*$N101</f>
        <v>#N/A</v>
      </c>
      <c r="AU101" s="70" t="e">
        <f aca="false">$AT$7*$J$3*$J$5*$O101</f>
        <v>#N/A</v>
      </c>
      <c r="AV101" s="131" t="e">
        <f aca="false">SUM(AF101:AG101,AL101:AM101,AP101:AQ101)</f>
        <v>#N/A</v>
      </c>
      <c r="AW101" s="158" t="e">
        <f aca="false">SUM(AF101:AM101,AP101:AU101)</f>
        <v>#N/A</v>
      </c>
      <c r="AX101" s="131" t="e">
        <f aca="false">SUM(AF101:AU101)</f>
        <v>#N/A</v>
      </c>
      <c r="AY101" s="70" t="e">
        <f aca="false">$AY$7*$J$2*$J$5*$S101</f>
        <v>#N/A</v>
      </c>
      <c r="AZ101" s="70" t="e">
        <f aca="false">$AY$7*$J$3*$J$5*$T101</f>
        <v>#N/A</v>
      </c>
      <c r="BA101" s="70" t="e">
        <f aca="false">$BA$7*$J$2*$J$5*$S101</f>
        <v>#N/A</v>
      </c>
      <c r="BB101" s="70" t="e">
        <f aca="false">$BA$7*$J$3*$J$5*$T101</f>
        <v>#N/A</v>
      </c>
      <c r="BC101" s="70" t="e">
        <f aca="false">$BC$7*$J$2*$J$5*$S101</f>
        <v>#N/A</v>
      </c>
      <c r="BD101" s="70" t="e">
        <f aca="false">$BC$7*$J$3*$J$5*$T101</f>
        <v>#N/A</v>
      </c>
      <c r="BE101" s="70" t="e">
        <f aca="false">$BE$7*$J$2*$J$5*$S101</f>
        <v>#N/A</v>
      </c>
      <c r="BF101" s="70" t="e">
        <f aca="false">$BE$7*$J$3*$J$5*$T101</f>
        <v>#N/A</v>
      </c>
      <c r="BG101" s="70" t="e">
        <f aca="false">$BG$7*$J$2*$J$5*$S101</f>
        <v>#N/A</v>
      </c>
      <c r="BH101" s="70" t="e">
        <f aca="false">$BG$7*$J$3*$J$5*$T101</f>
        <v>#N/A</v>
      </c>
      <c r="BI101" s="70" t="e">
        <f aca="false">$BI$7*$J$2*$J$5*$S101</f>
        <v>#N/A</v>
      </c>
      <c r="BJ101" s="70" t="e">
        <f aca="false">$BI$7*$J$3*$J$5*$T101</f>
        <v>#N/A</v>
      </c>
      <c r="BK101" s="70" t="e">
        <f aca="false">$BK$7*$J$2*$J$5*$S101</f>
        <v>#N/A</v>
      </c>
      <c r="BL101" s="70" t="e">
        <f aca="false">$BK$7*$J$3*$J$5*$T101</f>
        <v>#N/A</v>
      </c>
      <c r="BM101" s="70" t="e">
        <f aca="false">$BM$7*$J$2*$J$5*$S101</f>
        <v>#N/A</v>
      </c>
      <c r="BN101" s="70" t="e">
        <f aca="false">$BM$7*$J$3*$J$5*$T101</f>
        <v>#N/A</v>
      </c>
      <c r="BO101" s="70" t="e">
        <f aca="false">$BO$7*$J$2*$J$5*$S101</f>
        <v>#N/A</v>
      </c>
      <c r="BP101" s="70" t="e">
        <f aca="false">$BO$7*$J$3*$J$5*$T101</f>
        <v>#N/A</v>
      </c>
      <c r="BQ101" s="70" t="e">
        <f aca="false">$BQ$7*$J$2*$J$5*$S101</f>
        <v>#N/A</v>
      </c>
      <c r="BR101" s="70" t="e">
        <f aca="false">$BQ$7*$J$3*$J$5*$T101</f>
        <v>#N/A</v>
      </c>
      <c r="BS101" s="70" t="e">
        <f aca="false">$BS$7*$J$2*$J$5*$S101</f>
        <v>#N/A</v>
      </c>
      <c r="BT101" s="70" t="e">
        <f aca="false">$BS$7*$J$3*$J$5*$T101</f>
        <v>#N/A</v>
      </c>
      <c r="BU101" s="70" t="e">
        <f aca="false">$BU$7*$J$2*$J$5*$S101</f>
        <v>#N/A</v>
      </c>
      <c r="BV101" s="70" t="e">
        <f aca="false">$BU$7*$J$3*$J$5*$T101</f>
        <v>#N/A</v>
      </c>
      <c r="BW101" s="382" t="e">
        <f aca="false">SUM(AY101:BF101,BI101:BL101)</f>
        <v>#N/A</v>
      </c>
      <c r="BX101" s="383" t="e">
        <f aca="false">SUM(AY101:BF101,BI101:BL101,BS101:BV101)</f>
        <v>#N/A</v>
      </c>
      <c r="BY101" s="25" t="e">
        <f aca="false">SUM(AY101:BV101)</f>
        <v>#N/A</v>
      </c>
      <c r="BZ101" s="70" t="e">
        <f aca="false">$BZ$7*$J$2*$J$5*$N101</f>
        <v>#N/A</v>
      </c>
      <c r="CA101" s="70" t="e">
        <f aca="false">$BZ$7*$J$3*$J$5*$O101</f>
        <v>#N/A</v>
      </c>
      <c r="CB101" s="70" t="e">
        <f aca="false">$CB$7*$J$2*$J$5*$N101</f>
        <v>#N/A</v>
      </c>
      <c r="CC101" s="70" t="e">
        <f aca="false">$CB$7*$J$3*$J$5*$O101</f>
        <v>#N/A</v>
      </c>
      <c r="CD101" s="70" t="e">
        <f aca="false">$CD$7*$J$2*$J$5*$N101</f>
        <v>#N/A</v>
      </c>
      <c r="CE101" s="70" t="e">
        <f aca="false">$CD$7*$J$3*$J$5*$O101</f>
        <v>#N/A</v>
      </c>
      <c r="CF101" s="131" t="e">
        <f aca="false">SUM(BZ101:CA101)</f>
        <v>#N/A</v>
      </c>
      <c r="CG101" s="383" t="e">
        <f aca="false">SUM(BZ101:CC101)</f>
        <v>#N/A</v>
      </c>
      <c r="CH101" s="131" t="e">
        <f aca="false">SUM(BZ101:CE101)</f>
        <v>#N/A</v>
      </c>
      <c r="CI101" s="70" t="e">
        <f aca="false">$CI$7*$J$2*$J$5*$AB101</f>
        <v>#N/A</v>
      </c>
      <c r="CJ101" s="70" t="e">
        <f aca="false">$CI$7*$J$3*$J$5*$AC101</f>
        <v>#N/A</v>
      </c>
      <c r="CK101" s="70" t="e">
        <f aca="false">$CK$7*$J$2*$J$5*$AB101</f>
        <v>#N/A</v>
      </c>
      <c r="CL101" s="70" t="e">
        <f aca="false">$CK$7*$J$3*$J$5*$AC101</f>
        <v>#N/A</v>
      </c>
      <c r="CM101" s="70" t="e">
        <f aca="false">$CM$7*$J$2*$J$5*$AB101</f>
        <v>#N/A</v>
      </c>
      <c r="CN101" s="70" t="e">
        <f aca="false">$CM$7*$J$3*$J$5*$AC101</f>
        <v>#N/A</v>
      </c>
      <c r="CO101" s="70" t="e">
        <f aca="false">$CO$7*$J$2*$J$5*$AB101</f>
        <v>#N/A</v>
      </c>
      <c r="CP101" s="70" t="e">
        <f aca="false">$CO$7*$J$3*$J$5*$AC101</f>
        <v>#N/A</v>
      </c>
      <c r="CQ101" s="70" t="e">
        <f aca="false">$CQ$7*$J$2*$J$5*$AB101</f>
        <v>#N/A</v>
      </c>
      <c r="CR101" s="70" t="e">
        <f aca="false">$CQ$7*$J$3*$J$5*$AC101</f>
        <v>#N/A</v>
      </c>
      <c r="CS101" s="70" t="e">
        <f aca="false">$CS$7*$J$2*$J$5*$AB101</f>
        <v>#N/A</v>
      </c>
      <c r="CT101" s="70" t="e">
        <f aca="false">$CS$7*$J$3*$J$5*$AC101</f>
        <v>#N/A</v>
      </c>
      <c r="CU101" s="70" t="e">
        <f aca="false">$CU$7*$J$2*$J$5*$AB101</f>
        <v>#N/A</v>
      </c>
      <c r="CV101" s="70" t="e">
        <f aca="false">$CU$7*$J$3*$J$5*$AC101</f>
        <v>#N/A</v>
      </c>
      <c r="CW101" s="70" t="e">
        <f aca="false">$CW$7*$J$2*$J$5*$AB101</f>
        <v>#N/A</v>
      </c>
      <c r="CX101" s="70" t="e">
        <f aca="false">$CW$7*$J$3*$J$5*$AC101</f>
        <v>#N/A</v>
      </c>
      <c r="CY101" s="70" t="e">
        <f aca="false">$CY$7*$J$2*$J$5*$AB101</f>
        <v>#N/A</v>
      </c>
      <c r="CZ101" s="70" t="e">
        <f aca="false">$CY$7*$J$3*$J$5*$AC101</f>
        <v>#N/A</v>
      </c>
      <c r="DA101" s="70" t="e">
        <f aca="false">$DA$7*$J$2*$J$5*$AB101</f>
        <v>#N/A</v>
      </c>
      <c r="DB101" s="70" t="e">
        <f aca="false">$DA$7*$J$3*$J$5*$AC101</f>
        <v>#N/A</v>
      </c>
      <c r="DC101" s="70"/>
      <c r="DD101" s="70"/>
      <c r="DE101" s="70" t="e">
        <f aca="false">$DF$7*$J$2*$J$5*$AB101</f>
        <v>#N/A</v>
      </c>
      <c r="DF101" s="70" t="e">
        <f aca="false">$DF$7*$J$3*$J$5*$AC101</f>
        <v>#N/A</v>
      </c>
      <c r="DG101" s="70" t="e">
        <f aca="false">$DG$7*$J$2*$J$5*$AB101</f>
        <v>#N/A</v>
      </c>
      <c r="DH101" s="70" t="e">
        <f aca="false">$DG$7*$J$3*$J$5*$AC101</f>
        <v>#N/A</v>
      </c>
      <c r="DI101" s="70" t="e">
        <f aca="false">$DI$7*$J$2*$J$5*$AB101</f>
        <v>#N/A</v>
      </c>
      <c r="DJ101" s="70" t="e">
        <f aca="false">$DI$7*$J$3*$J$5*$AC101</f>
        <v>#N/A</v>
      </c>
      <c r="DK101" s="70" t="e">
        <f aca="false">$DK$7*$J$2*$J$5*$AB101</f>
        <v>#N/A</v>
      </c>
      <c r="DL101" s="70" t="e">
        <f aca="false">$DK$7*$J$3*$J$5*$AC101</f>
        <v>#N/A</v>
      </c>
      <c r="DM101" s="70" t="e">
        <f aca="false">$DM$7*$J$2*$J$5*$AB101</f>
        <v>#N/A</v>
      </c>
      <c r="DN101" s="70" t="e">
        <f aca="false">$DM$7*$J$3*$J$5*$AC101</f>
        <v>#N/A</v>
      </c>
      <c r="DO101" s="70" t="e">
        <f aca="false">$DO$7*$J$2*$J$5*$AB101</f>
        <v>#N/A</v>
      </c>
      <c r="DP101" s="70" t="e">
        <f aca="false">$DO$7*$J$3*$J$5*$AC101</f>
        <v>#N/A</v>
      </c>
      <c r="DQ101" s="70" t="e">
        <f aca="false">$DQ$7*$J$2*$J$5*$AB101</f>
        <v>#N/A</v>
      </c>
      <c r="DR101" s="70" t="e">
        <f aca="false">$DQ$7*$J$3*$J$5*$AC101</f>
        <v>#N/A</v>
      </c>
      <c r="DS101" s="131" t="e">
        <f aca="false">SUM(CI101:CR101,CW101:CX101,DG101:DH101)</f>
        <v>#N/A</v>
      </c>
      <c r="DT101" s="25" t="e">
        <f aca="false">SUM(CI101:CZ101,DC101:DL101)</f>
        <v>#N/A</v>
      </c>
      <c r="DU101" s="131" t="e">
        <f aca="false">SUM(CI101:DR101)</f>
        <v>#N/A</v>
      </c>
      <c r="DZ101" s="70" t="e">
        <f aca="false">$DZ$7*$J$2*$J$5*$AB101</f>
        <v>#N/A</v>
      </c>
      <c r="EA101" s="70" t="e">
        <f aca="false">$DZ$7*$J$3*$J$5*$AC101</f>
        <v>#N/A</v>
      </c>
      <c r="EB101" s="70" t="e">
        <f aca="false">$EB$7*$J$2*$J$5*$AB101</f>
        <v>#N/A</v>
      </c>
      <c r="EC101" s="70" t="e">
        <f aca="false">$EB$7*$J$3*$J$5*$AC101</f>
        <v>#N/A</v>
      </c>
      <c r="ED101" s="70" t="e">
        <f aca="false">$ED$7*$J$2*$J$5*$AB101</f>
        <v>#N/A</v>
      </c>
      <c r="EE101" s="70" t="e">
        <f aca="false">$ED$7*$J$3*$J$5*$AC101</f>
        <v>#N/A</v>
      </c>
      <c r="EF101" s="70" t="e">
        <f aca="false">$EF$7*$J$2*$J$5*$AB101</f>
        <v>#N/A</v>
      </c>
      <c r="EG101" s="70" t="e">
        <f aca="false">$EF$7*$J$3*$J$5*$AC101</f>
        <v>#N/A</v>
      </c>
      <c r="EH101" s="70" t="e">
        <f aca="false">$EH$7*$J$2*$J$5*$AB101</f>
        <v>#N/A</v>
      </c>
      <c r="EI101" s="70" t="e">
        <f aca="false">$EH$7*$J$3*$J$5*$AC101</f>
        <v>#N/A</v>
      </c>
      <c r="EJ101" s="70" t="e">
        <f aca="false">$EJ$7*$J$2*$J$5*$AB101</f>
        <v>#N/A</v>
      </c>
      <c r="EK101" s="70" t="e">
        <f aca="false">$EJ$7*$J$3*$J$5*$AC101</f>
        <v>#N/A</v>
      </c>
      <c r="EL101" s="70" t="e">
        <f aca="false">$EL$7*$J$2*$J$5*$AB101</f>
        <v>#N/A</v>
      </c>
      <c r="EM101" s="70" t="e">
        <f aca="false">$EL$7*$J$3*$J$5*$AC101</f>
        <v>#N/A</v>
      </c>
      <c r="EN101" s="131" t="e">
        <f aca="false">SUM(EB101:EC101)</f>
        <v>#N/A</v>
      </c>
      <c r="EO101" s="25" t="e">
        <f aca="false">SUM(EB101:EE101,EJ101:EM101)</f>
        <v>#N/A</v>
      </c>
      <c r="EP101" s="25" t="e">
        <f aca="false">SUM(DZ101:EM101)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3" t="e">
        <f aca="false">(1+($A102/2))^(-2*($D102-$A$1)/365.25)</f>
        <v>#N/A</v>
      </c>
      <c r="C102" s="83" t="n">
        <f aca="false">D103-D102</f>
        <v>30</v>
      </c>
      <c r="D102" s="374" t="n">
        <v>39753</v>
      </c>
      <c r="E102" s="375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76" t="e">
        <f aca="false">VLOOKUP($D102,Curves!$A$2:$H$1700,8)*$B102</f>
        <v>#N/A</v>
      </c>
      <c r="K102" s="51" t="e">
        <f aca="false">($E102+$I102)*$J$5+$J$4</f>
        <v>#N/A</v>
      </c>
      <c r="L102" s="377" t="e">
        <f aca="false">VLOOKUP($D102,Curves!$N$2:$T$2600,2)*$B102</f>
        <v>#N/A</v>
      </c>
      <c r="M102" s="241" t="e">
        <f aca="false">VLOOKUP($D102,Curves!$N$2:$T$2600,3)*$B102</f>
        <v>#N/A</v>
      </c>
      <c r="N102" s="378" t="e">
        <f aca="false">IF($K102&lt;$L102,1,0)</f>
        <v>#N/A</v>
      </c>
      <c r="O102" s="379" t="e">
        <f aca="false">IF($K102&lt;$M102,1,0)</f>
        <v>#N/A</v>
      </c>
      <c r="P102" s="375" t="e">
        <f aca="false">($E102+J102)*$J$5+$J$4</f>
        <v>#N/A</v>
      </c>
      <c r="Q102" s="377" t="e">
        <f aca="false">VLOOKUP($D102,Curves!$N$2:$T$2600,4)*$B102</f>
        <v>#N/A</v>
      </c>
      <c r="R102" s="241" t="e">
        <f aca="false">VLOOKUP($D102,Curves!$N$2:$T$2600,5)*$B102</f>
        <v>#N/A</v>
      </c>
      <c r="S102" s="378" t="e">
        <f aca="false">IF($P102&lt;$Q102,1,0)</f>
        <v>#N/A</v>
      </c>
      <c r="T102" s="379" t="e">
        <f aca="false">IF($P102&lt;$R102,1,0)</f>
        <v>#N/A</v>
      </c>
      <c r="U102" s="380" t="e">
        <f aca="false">($E102+G102)*$J$5+$J$4</f>
        <v>#N/A</v>
      </c>
      <c r="V102" s="380" t="e">
        <f aca="false">($E102+H102)*$J$5+$J$4</f>
        <v>#N/A</v>
      </c>
      <c r="W102" s="380" t="e">
        <f aca="false">($E102+I102)*$J$5+$J$4</f>
        <v>#N/A</v>
      </c>
      <c r="X102" s="269" t="e">
        <f aca="false">VLOOKUP($D102,[5]CurveFetch!$D$8:$S$13000,16,0)*$B102</f>
        <v>#N/A</v>
      </c>
      <c r="Y102" s="241" t="e">
        <f aca="false">VLOOKUP($D102,Curves!$N$2:$T$2600,7)*$B102</f>
        <v>#N/A</v>
      </c>
      <c r="Z102" s="381" t="e">
        <f aca="false">IF($U102&lt;$X102,1,0)</f>
        <v>#N/A</v>
      </c>
      <c r="AA102" s="378" t="e">
        <f aca="false">IF($U102&lt;$Y102,1,0)</f>
        <v>#N/A</v>
      </c>
      <c r="AB102" s="378" t="e">
        <f aca="false">IF($V102&lt;$X102,1,0)</f>
        <v>#N/A</v>
      </c>
      <c r="AC102" s="378" t="e">
        <f aca="false">IF($V102&lt;$X102,1,0)</f>
        <v>#N/A</v>
      </c>
      <c r="AD102" s="378" t="e">
        <f aca="false">IF($W102&lt;$X102,1,0)</f>
        <v>#N/A</v>
      </c>
      <c r="AE102" s="379" t="e">
        <f aca="false">IF($W102&lt;$Y102,1,0)</f>
        <v>#N/A</v>
      </c>
      <c r="AF102" s="70" t="e">
        <f aca="false">$AF$7*$J$2*$J$5*$N102</f>
        <v>#N/A</v>
      </c>
      <c r="AG102" s="70" t="e">
        <f aca="false">$AF$7*$J$2*$J$5*$O102</f>
        <v>#N/A</v>
      </c>
      <c r="AH102" s="70" t="e">
        <f aca="false">$AH$7*$J$2*$J$5*$N102</f>
        <v>#N/A</v>
      </c>
      <c r="AI102" s="70" t="e">
        <f aca="false">$AH$7*$J$2*$J$5*$O102</f>
        <v>#N/A</v>
      </c>
      <c r="AJ102" s="70" t="e">
        <f aca="false">$AJ$7*$J$2*$J$5*$N102</f>
        <v>#N/A</v>
      </c>
      <c r="AK102" s="70" t="e">
        <f aca="false">$AJ$7*$J$2*$J$5*$O102</f>
        <v>#N/A</v>
      </c>
      <c r="AL102" s="70" t="e">
        <f aca="false">$AL$7*$J$2*$J$5*$N102</f>
        <v>#N/A</v>
      </c>
      <c r="AM102" s="70" t="e">
        <f aca="false">$AL$7*$J$3*$J$5*$O102</f>
        <v>#N/A</v>
      </c>
      <c r="AN102" s="70" t="e">
        <f aca="false">$AN$7*$J$2*$J$5*$N102</f>
        <v>#N/A</v>
      </c>
      <c r="AO102" s="70" t="e">
        <f aca="false">$AN$7*$J$3*$J$5*$O102</f>
        <v>#N/A</v>
      </c>
      <c r="AP102" s="70" t="e">
        <f aca="false">$AP$7*$J$2*$J$5*$N102</f>
        <v>#N/A</v>
      </c>
      <c r="AQ102" s="70" t="e">
        <f aca="false">$AN$7*$J$3*$J$5*$O102</f>
        <v>#N/A</v>
      </c>
      <c r="AR102" s="70" t="e">
        <f aca="false">$AR$7*$J$2*$J$5*$N102</f>
        <v>#N/A</v>
      </c>
      <c r="AS102" s="70" t="e">
        <f aca="false">$AR$7*$J$3*$J$5*$O102</f>
        <v>#N/A</v>
      </c>
      <c r="AT102" s="70" t="e">
        <f aca="false">$AT$7*$J$2*$J$5*$N102</f>
        <v>#N/A</v>
      </c>
      <c r="AU102" s="70" t="e">
        <f aca="false">$AT$7*$J$3*$J$5*$O102</f>
        <v>#N/A</v>
      </c>
      <c r="AV102" s="131" t="e">
        <f aca="false">SUM(AF102:AG102,AL102:AM102,AP102:AQ102)</f>
        <v>#N/A</v>
      </c>
      <c r="AW102" s="158" t="e">
        <f aca="false">SUM(AF102:AM102,AP102:AU102)</f>
        <v>#N/A</v>
      </c>
      <c r="AX102" s="131" t="e">
        <f aca="false">SUM(AF102:AU102)</f>
        <v>#N/A</v>
      </c>
      <c r="AY102" s="70" t="e">
        <f aca="false">$AY$7*$J$2*$J$5*$S102</f>
        <v>#N/A</v>
      </c>
      <c r="AZ102" s="70" t="e">
        <f aca="false">$AY$7*$J$3*$J$5*$T102</f>
        <v>#N/A</v>
      </c>
      <c r="BA102" s="70" t="e">
        <f aca="false">$BA$7*$J$2*$J$5*$S102</f>
        <v>#N/A</v>
      </c>
      <c r="BB102" s="70" t="e">
        <f aca="false">$BA$7*$J$3*$J$5*$T102</f>
        <v>#N/A</v>
      </c>
      <c r="BC102" s="70" t="e">
        <f aca="false">$BC$7*$J$2*$J$5*$S102</f>
        <v>#N/A</v>
      </c>
      <c r="BD102" s="70" t="e">
        <f aca="false">$BC$7*$J$3*$J$5*$T102</f>
        <v>#N/A</v>
      </c>
      <c r="BE102" s="70" t="e">
        <f aca="false">$BE$7*$J$2*$J$5*$S102</f>
        <v>#N/A</v>
      </c>
      <c r="BF102" s="70" t="e">
        <f aca="false">$BE$7*$J$3*$J$5*$T102</f>
        <v>#N/A</v>
      </c>
      <c r="BG102" s="70" t="e">
        <f aca="false">$BG$7*$J$2*$J$5*$S102</f>
        <v>#N/A</v>
      </c>
      <c r="BH102" s="70" t="e">
        <f aca="false">$BG$7*$J$3*$J$5*$T102</f>
        <v>#N/A</v>
      </c>
      <c r="BI102" s="70" t="e">
        <f aca="false">$BI$7*$J$2*$J$5*$S102</f>
        <v>#N/A</v>
      </c>
      <c r="BJ102" s="70" t="e">
        <f aca="false">$BI$7*$J$3*$J$5*$T102</f>
        <v>#N/A</v>
      </c>
      <c r="BK102" s="70" t="e">
        <f aca="false">$BK$7*$J$2*$J$5*$S102</f>
        <v>#N/A</v>
      </c>
      <c r="BL102" s="70" t="e">
        <f aca="false">$BK$7*$J$3*$J$5*$T102</f>
        <v>#N/A</v>
      </c>
      <c r="BM102" s="70" t="e">
        <f aca="false">$BM$7*$J$2*$J$5*$S102</f>
        <v>#N/A</v>
      </c>
      <c r="BN102" s="70" t="e">
        <f aca="false">$BM$7*$J$3*$J$5*$T102</f>
        <v>#N/A</v>
      </c>
      <c r="BO102" s="70" t="e">
        <f aca="false">$BO$7*$J$2*$J$5*$S102</f>
        <v>#N/A</v>
      </c>
      <c r="BP102" s="70" t="e">
        <f aca="false">$BO$7*$J$3*$J$5*$T102</f>
        <v>#N/A</v>
      </c>
      <c r="BQ102" s="70" t="e">
        <f aca="false">$BQ$7*$J$2*$J$5*$S102</f>
        <v>#N/A</v>
      </c>
      <c r="BR102" s="70" t="e">
        <f aca="false">$BQ$7*$J$3*$J$5*$T102</f>
        <v>#N/A</v>
      </c>
      <c r="BS102" s="70" t="e">
        <f aca="false">$BS$7*$J$2*$J$5*$S102</f>
        <v>#N/A</v>
      </c>
      <c r="BT102" s="70" t="e">
        <f aca="false">$BS$7*$J$3*$J$5*$T102</f>
        <v>#N/A</v>
      </c>
      <c r="BU102" s="70" t="e">
        <f aca="false">$BU$7*$J$2*$J$5*$S102</f>
        <v>#N/A</v>
      </c>
      <c r="BV102" s="70" t="e">
        <f aca="false">$BU$7*$J$3*$J$5*$T102</f>
        <v>#N/A</v>
      </c>
      <c r="BW102" s="382" t="e">
        <f aca="false">SUM(AY102:BF102,BI102:BL102)</f>
        <v>#N/A</v>
      </c>
      <c r="BX102" s="383" t="e">
        <f aca="false">SUM(AY102:BF102,BI102:BL102,BS102:BV102)</f>
        <v>#N/A</v>
      </c>
      <c r="BY102" s="25" t="e">
        <f aca="false">SUM(AY102:BV102)</f>
        <v>#N/A</v>
      </c>
      <c r="BZ102" s="70" t="e">
        <f aca="false">$BZ$7*$J$2*$J$5*$N102</f>
        <v>#N/A</v>
      </c>
      <c r="CA102" s="70" t="e">
        <f aca="false">$BZ$7*$J$3*$J$5*$O102</f>
        <v>#N/A</v>
      </c>
      <c r="CB102" s="70" t="e">
        <f aca="false">$CB$7*$J$2*$J$5*$N102</f>
        <v>#N/A</v>
      </c>
      <c r="CC102" s="70" t="e">
        <f aca="false">$CB$7*$J$3*$J$5*$O102</f>
        <v>#N/A</v>
      </c>
      <c r="CD102" s="70" t="e">
        <f aca="false">$CD$7*$J$2*$J$5*$N102</f>
        <v>#N/A</v>
      </c>
      <c r="CE102" s="70" t="e">
        <f aca="false">$CD$7*$J$3*$J$5*$O102</f>
        <v>#N/A</v>
      </c>
      <c r="CF102" s="131" t="e">
        <f aca="false">SUM(BZ102:CA102)</f>
        <v>#N/A</v>
      </c>
      <c r="CG102" s="383" t="e">
        <f aca="false">SUM(BZ102:CC102)</f>
        <v>#N/A</v>
      </c>
      <c r="CH102" s="131" t="e">
        <f aca="false">SUM(BZ102:CE102)</f>
        <v>#N/A</v>
      </c>
      <c r="CI102" s="70" t="e">
        <f aca="false">$CI$7*$J$2*$J$5*$AB102</f>
        <v>#N/A</v>
      </c>
      <c r="CJ102" s="70" t="e">
        <f aca="false">$CI$7*$J$3*$J$5*$AC102</f>
        <v>#N/A</v>
      </c>
      <c r="CK102" s="70" t="e">
        <f aca="false">$CK$7*$J$2*$J$5*$AB102</f>
        <v>#N/A</v>
      </c>
      <c r="CL102" s="70" t="e">
        <f aca="false">$CK$7*$J$3*$J$5*$AC102</f>
        <v>#N/A</v>
      </c>
      <c r="CM102" s="70" t="e">
        <f aca="false">$CM$7*$J$2*$J$5*$AB102</f>
        <v>#N/A</v>
      </c>
      <c r="CN102" s="70" t="e">
        <f aca="false">$CM$7*$J$3*$J$5*$AC102</f>
        <v>#N/A</v>
      </c>
      <c r="CO102" s="70" t="e">
        <f aca="false">$CO$7*$J$2*$J$5*$AB102</f>
        <v>#N/A</v>
      </c>
      <c r="CP102" s="70" t="e">
        <f aca="false">$CO$7*$J$3*$J$5*$AC102</f>
        <v>#N/A</v>
      </c>
      <c r="CQ102" s="70" t="e">
        <f aca="false">$CQ$7*$J$2*$J$5*$AB102</f>
        <v>#N/A</v>
      </c>
      <c r="CR102" s="70" t="e">
        <f aca="false">$CQ$7*$J$3*$J$5*$AC102</f>
        <v>#N/A</v>
      </c>
      <c r="CS102" s="70" t="e">
        <f aca="false">$CS$7*$J$2*$J$5*$AB102</f>
        <v>#N/A</v>
      </c>
      <c r="CT102" s="70" t="e">
        <f aca="false">$CS$7*$J$3*$J$5*$AC102</f>
        <v>#N/A</v>
      </c>
      <c r="CU102" s="70" t="e">
        <f aca="false">$CU$7*$J$2*$J$5*$AB102</f>
        <v>#N/A</v>
      </c>
      <c r="CV102" s="70" t="e">
        <f aca="false">$CU$7*$J$3*$J$5*$AC102</f>
        <v>#N/A</v>
      </c>
      <c r="CW102" s="70" t="e">
        <f aca="false">$CW$7*$J$2*$J$5*$AB102</f>
        <v>#N/A</v>
      </c>
      <c r="CX102" s="70" t="e">
        <f aca="false">$CW$7*$J$3*$J$5*$AC102</f>
        <v>#N/A</v>
      </c>
      <c r="CY102" s="70" t="e">
        <f aca="false">$CY$7*$J$2*$J$5*$AB102</f>
        <v>#N/A</v>
      </c>
      <c r="CZ102" s="70" t="e">
        <f aca="false">$CY$7*$J$3*$J$5*$AC102</f>
        <v>#N/A</v>
      </c>
      <c r="DA102" s="70" t="e">
        <f aca="false">$DA$7*$J$2*$J$5*$AB102</f>
        <v>#N/A</v>
      </c>
      <c r="DB102" s="70" t="e">
        <f aca="false">$DA$7*$J$3*$J$5*$AC102</f>
        <v>#N/A</v>
      </c>
      <c r="DC102" s="70"/>
      <c r="DD102" s="70"/>
      <c r="DE102" s="70" t="e">
        <f aca="false">$DF$7*$J$2*$J$5*$AB102</f>
        <v>#N/A</v>
      </c>
      <c r="DF102" s="70" t="e">
        <f aca="false">$DF$7*$J$3*$J$5*$AC102</f>
        <v>#N/A</v>
      </c>
      <c r="DG102" s="70" t="e">
        <f aca="false">$DG$7*$J$2*$J$5*$AB102</f>
        <v>#N/A</v>
      </c>
      <c r="DH102" s="70" t="e">
        <f aca="false">$DG$7*$J$3*$J$5*$AC102</f>
        <v>#N/A</v>
      </c>
      <c r="DI102" s="70" t="e">
        <f aca="false">$DI$7*$J$2*$J$5*$AB102</f>
        <v>#N/A</v>
      </c>
      <c r="DJ102" s="70" t="e">
        <f aca="false">$DI$7*$J$3*$J$5*$AC102</f>
        <v>#N/A</v>
      </c>
      <c r="DK102" s="70" t="e">
        <f aca="false">$DK$7*$J$2*$J$5*$AB102</f>
        <v>#N/A</v>
      </c>
      <c r="DL102" s="70" t="e">
        <f aca="false">$DK$7*$J$3*$J$5*$AC102</f>
        <v>#N/A</v>
      </c>
      <c r="DM102" s="70" t="e">
        <f aca="false">$DM$7*$J$2*$J$5*$AB102</f>
        <v>#N/A</v>
      </c>
      <c r="DN102" s="70" t="e">
        <f aca="false">$DM$7*$J$3*$J$5*$AC102</f>
        <v>#N/A</v>
      </c>
      <c r="DO102" s="70" t="e">
        <f aca="false">$DO$7*$J$2*$J$5*$AB102</f>
        <v>#N/A</v>
      </c>
      <c r="DP102" s="70" t="e">
        <f aca="false">$DO$7*$J$3*$J$5*$AC102</f>
        <v>#N/A</v>
      </c>
      <c r="DQ102" s="70" t="e">
        <f aca="false">$DQ$7*$J$2*$J$5*$AB102</f>
        <v>#N/A</v>
      </c>
      <c r="DR102" s="70" t="e">
        <f aca="false">$DQ$7*$J$3*$J$5*$AC102</f>
        <v>#N/A</v>
      </c>
      <c r="DS102" s="131" t="e">
        <f aca="false">SUM(CI102:CR102,CW102:CX102,DG102:DH102)</f>
        <v>#N/A</v>
      </c>
      <c r="DT102" s="25" t="e">
        <f aca="false">SUM(CI102:CZ102,DC102:DL102)</f>
        <v>#N/A</v>
      </c>
      <c r="DU102" s="131" t="e">
        <f aca="false">SUM(CI102:DR102)</f>
        <v>#N/A</v>
      </c>
      <c r="DZ102" s="70" t="e">
        <f aca="false">$DZ$7*$J$2*$J$5*$AB102</f>
        <v>#N/A</v>
      </c>
      <c r="EA102" s="70" t="e">
        <f aca="false">$DZ$7*$J$3*$J$5*$AC102</f>
        <v>#N/A</v>
      </c>
      <c r="EB102" s="70" t="e">
        <f aca="false">$EB$7*$J$2*$J$5*$AB102</f>
        <v>#N/A</v>
      </c>
      <c r="EC102" s="70" t="e">
        <f aca="false">$EB$7*$J$3*$J$5*$AC102</f>
        <v>#N/A</v>
      </c>
      <c r="ED102" s="70" t="e">
        <f aca="false">$ED$7*$J$2*$J$5*$AB102</f>
        <v>#N/A</v>
      </c>
      <c r="EE102" s="70" t="e">
        <f aca="false">$ED$7*$J$3*$J$5*$AC102</f>
        <v>#N/A</v>
      </c>
      <c r="EF102" s="70" t="e">
        <f aca="false">$EF$7*$J$2*$J$5*$AB102</f>
        <v>#N/A</v>
      </c>
      <c r="EG102" s="70" t="e">
        <f aca="false">$EF$7*$J$3*$J$5*$AC102</f>
        <v>#N/A</v>
      </c>
      <c r="EH102" s="70" t="e">
        <f aca="false">$EH$7*$J$2*$J$5*$AB102</f>
        <v>#N/A</v>
      </c>
      <c r="EI102" s="70" t="e">
        <f aca="false">$EH$7*$J$3*$J$5*$AC102</f>
        <v>#N/A</v>
      </c>
      <c r="EJ102" s="70" t="e">
        <f aca="false">$EJ$7*$J$2*$J$5*$AB102</f>
        <v>#N/A</v>
      </c>
      <c r="EK102" s="70" t="e">
        <f aca="false">$EJ$7*$J$3*$J$5*$AC102</f>
        <v>#N/A</v>
      </c>
      <c r="EL102" s="70" t="e">
        <f aca="false">$EL$7*$J$2*$J$5*$AB102</f>
        <v>#N/A</v>
      </c>
      <c r="EM102" s="70" t="e">
        <f aca="false">$EL$7*$J$3*$J$5*$AC102</f>
        <v>#N/A</v>
      </c>
      <c r="EN102" s="131" t="e">
        <f aca="false">SUM(EB102:EC102)</f>
        <v>#N/A</v>
      </c>
      <c r="EO102" s="25" t="e">
        <f aca="false">SUM(EB102:EE102,EJ102:EM102)</f>
        <v>#N/A</v>
      </c>
      <c r="EP102" s="25" t="e">
        <f aca="false">SUM(DZ102:EM102)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3" t="e">
        <f aca="false">(1+($A103/2))^(-2*($D103-$A$1)/365.25)</f>
        <v>#N/A</v>
      </c>
      <c r="C103" s="83" t="n">
        <f aca="false">D104-D103</f>
        <v>31</v>
      </c>
      <c r="D103" s="374" t="n">
        <v>39783</v>
      </c>
      <c r="E103" s="375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76" t="e">
        <f aca="false">VLOOKUP($D103,Curves!$A$2:$H$1700,8)*$B103</f>
        <v>#N/A</v>
      </c>
      <c r="K103" s="51" t="e">
        <f aca="false">($E103+$I103)*$J$5+$J$4</f>
        <v>#N/A</v>
      </c>
      <c r="L103" s="377" t="e">
        <f aca="false">VLOOKUP($D103,Curves!$N$2:$T$2600,2)*$B103</f>
        <v>#N/A</v>
      </c>
      <c r="M103" s="241" t="e">
        <f aca="false">VLOOKUP($D103,Curves!$N$2:$T$2600,3)*$B103</f>
        <v>#N/A</v>
      </c>
      <c r="N103" s="378" t="e">
        <f aca="false">IF($K103&lt;$L103,1,0)</f>
        <v>#N/A</v>
      </c>
      <c r="O103" s="379" t="e">
        <f aca="false">IF($K103&lt;$M103,1,0)</f>
        <v>#N/A</v>
      </c>
      <c r="P103" s="375" t="e">
        <f aca="false">($E103+J103)*$J$5+$J$4</f>
        <v>#N/A</v>
      </c>
      <c r="Q103" s="377" t="e">
        <f aca="false">VLOOKUP($D103,Curves!$N$2:$T$2600,4)*$B103</f>
        <v>#N/A</v>
      </c>
      <c r="R103" s="241" t="e">
        <f aca="false">VLOOKUP($D103,Curves!$N$2:$T$2600,5)*$B103</f>
        <v>#N/A</v>
      </c>
      <c r="S103" s="378" t="e">
        <f aca="false">IF($P103&lt;$Q103,1,0)</f>
        <v>#N/A</v>
      </c>
      <c r="T103" s="379" t="e">
        <f aca="false">IF($P103&lt;$R103,1,0)</f>
        <v>#N/A</v>
      </c>
      <c r="U103" s="380" t="e">
        <f aca="false">($E103+G103)*$J$5+$J$4</f>
        <v>#N/A</v>
      </c>
      <c r="V103" s="380" t="e">
        <f aca="false">($E103+H103)*$J$5+$J$4</f>
        <v>#N/A</v>
      </c>
      <c r="W103" s="380" t="e">
        <f aca="false">($E103+I103)*$J$5+$J$4</f>
        <v>#N/A</v>
      </c>
      <c r="X103" s="269" t="e">
        <f aca="false">VLOOKUP($D103,[5]CurveFetch!$D$8:$S$13000,16,0)*$B103</f>
        <v>#N/A</v>
      </c>
      <c r="Y103" s="241" t="e">
        <f aca="false">VLOOKUP($D103,Curves!$N$2:$T$2600,7)*$B103</f>
        <v>#N/A</v>
      </c>
      <c r="Z103" s="381" t="e">
        <f aca="false">IF($U103&lt;$X103,1,0)</f>
        <v>#N/A</v>
      </c>
      <c r="AA103" s="378" t="e">
        <f aca="false">IF($U103&lt;$Y103,1,0)</f>
        <v>#N/A</v>
      </c>
      <c r="AB103" s="378" t="e">
        <f aca="false">IF($V103&lt;$X103,1,0)</f>
        <v>#N/A</v>
      </c>
      <c r="AC103" s="378" t="e">
        <f aca="false">IF($V103&lt;$X103,1,0)</f>
        <v>#N/A</v>
      </c>
      <c r="AD103" s="378" t="e">
        <f aca="false">IF($W103&lt;$X103,1,0)</f>
        <v>#N/A</v>
      </c>
      <c r="AE103" s="379" t="e">
        <f aca="false">IF($W103&lt;$Y103,1,0)</f>
        <v>#N/A</v>
      </c>
      <c r="AF103" s="70" t="e">
        <f aca="false">$AF$7*$J$2*$J$5*$N103</f>
        <v>#N/A</v>
      </c>
      <c r="AG103" s="70" t="e">
        <f aca="false">$AF$7*$J$2*$J$5*$O103</f>
        <v>#N/A</v>
      </c>
      <c r="AH103" s="70" t="e">
        <f aca="false">$AH$7*$J$2*$J$5*$N103</f>
        <v>#N/A</v>
      </c>
      <c r="AI103" s="70" t="e">
        <f aca="false">$AH$7*$J$2*$J$5*$O103</f>
        <v>#N/A</v>
      </c>
      <c r="AJ103" s="70" t="e">
        <f aca="false">$AJ$7*$J$2*$J$5*$N103</f>
        <v>#N/A</v>
      </c>
      <c r="AK103" s="70" t="e">
        <f aca="false">$AJ$7*$J$2*$J$5*$O103</f>
        <v>#N/A</v>
      </c>
      <c r="AL103" s="70" t="e">
        <f aca="false">$AL$7*$J$2*$J$5*$N103</f>
        <v>#N/A</v>
      </c>
      <c r="AM103" s="70" t="e">
        <f aca="false">$AL$7*$J$3*$J$5*$O103</f>
        <v>#N/A</v>
      </c>
      <c r="AN103" s="70" t="e">
        <f aca="false">$AN$7*$J$2*$J$5*$N103</f>
        <v>#N/A</v>
      </c>
      <c r="AO103" s="70" t="e">
        <f aca="false">$AN$7*$J$3*$J$5*$O103</f>
        <v>#N/A</v>
      </c>
      <c r="AP103" s="70" t="e">
        <f aca="false">$AP$7*$J$2*$J$5*$N103</f>
        <v>#N/A</v>
      </c>
      <c r="AQ103" s="70" t="e">
        <f aca="false">$AN$7*$J$3*$J$5*$O103</f>
        <v>#N/A</v>
      </c>
      <c r="AR103" s="70" t="e">
        <f aca="false">$AR$7*$J$2*$J$5*$N103</f>
        <v>#N/A</v>
      </c>
      <c r="AS103" s="70" t="e">
        <f aca="false">$AR$7*$J$3*$J$5*$O103</f>
        <v>#N/A</v>
      </c>
      <c r="AT103" s="70" t="e">
        <f aca="false">$AT$7*$J$2*$J$5*$N103</f>
        <v>#N/A</v>
      </c>
      <c r="AU103" s="70" t="e">
        <f aca="false">$AT$7*$J$3*$J$5*$O103</f>
        <v>#N/A</v>
      </c>
      <c r="AV103" s="131" t="e">
        <f aca="false">SUM(AF103:AG103,AL103:AM103,AP103:AQ103)</f>
        <v>#N/A</v>
      </c>
      <c r="AW103" s="158" t="e">
        <f aca="false">SUM(AF103:AM103,AP103:AU103)</f>
        <v>#N/A</v>
      </c>
      <c r="AX103" s="131" t="e">
        <f aca="false">SUM(AF103:AU103)</f>
        <v>#N/A</v>
      </c>
      <c r="AY103" s="70" t="e">
        <f aca="false">$AY$7*$J$2*$J$5*$S103</f>
        <v>#N/A</v>
      </c>
      <c r="AZ103" s="70" t="e">
        <f aca="false">$AY$7*$J$3*$J$5*$T103</f>
        <v>#N/A</v>
      </c>
      <c r="BA103" s="70" t="e">
        <f aca="false">$BA$7*$J$2*$J$5*$S103</f>
        <v>#N/A</v>
      </c>
      <c r="BB103" s="70" t="e">
        <f aca="false">$BA$7*$J$3*$J$5*$T103</f>
        <v>#N/A</v>
      </c>
      <c r="BC103" s="70" t="e">
        <f aca="false">$BC$7*$J$2*$J$5*$S103</f>
        <v>#N/A</v>
      </c>
      <c r="BD103" s="70" t="e">
        <f aca="false">$BC$7*$J$3*$J$5*$T103</f>
        <v>#N/A</v>
      </c>
      <c r="BE103" s="70" t="e">
        <f aca="false">$BE$7*$J$2*$J$5*$S103</f>
        <v>#N/A</v>
      </c>
      <c r="BF103" s="70" t="e">
        <f aca="false">$BE$7*$J$3*$J$5*$T103</f>
        <v>#N/A</v>
      </c>
      <c r="BG103" s="70" t="e">
        <f aca="false">$BG$7*$J$2*$J$5*$S103</f>
        <v>#N/A</v>
      </c>
      <c r="BH103" s="70" t="e">
        <f aca="false">$BG$7*$J$3*$J$5*$T103</f>
        <v>#N/A</v>
      </c>
      <c r="BI103" s="70" t="e">
        <f aca="false">$BI$7*$J$2*$J$5*$S103</f>
        <v>#N/A</v>
      </c>
      <c r="BJ103" s="70" t="e">
        <f aca="false">$BI$7*$J$3*$J$5*$T103</f>
        <v>#N/A</v>
      </c>
      <c r="BK103" s="70" t="e">
        <f aca="false">$BK$7*$J$2*$J$5*$S103</f>
        <v>#N/A</v>
      </c>
      <c r="BL103" s="70" t="e">
        <f aca="false">$BK$7*$J$3*$J$5*$T103</f>
        <v>#N/A</v>
      </c>
      <c r="BM103" s="70" t="e">
        <f aca="false">$BM$7*$J$2*$J$5*$S103</f>
        <v>#N/A</v>
      </c>
      <c r="BN103" s="70" t="e">
        <f aca="false">$BM$7*$J$3*$J$5*$T103</f>
        <v>#N/A</v>
      </c>
      <c r="BO103" s="70" t="e">
        <f aca="false">$BO$7*$J$2*$J$5*$S103</f>
        <v>#N/A</v>
      </c>
      <c r="BP103" s="70" t="e">
        <f aca="false">$BO$7*$J$3*$J$5*$T103</f>
        <v>#N/A</v>
      </c>
      <c r="BQ103" s="70" t="e">
        <f aca="false">$BQ$7*$J$2*$J$5*$S103</f>
        <v>#N/A</v>
      </c>
      <c r="BR103" s="70" t="e">
        <f aca="false">$BQ$7*$J$3*$J$5*$T103</f>
        <v>#N/A</v>
      </c>
      <c r="BS103" s="70" t="e">
        <f aca="false">$BS$7*$J$2*$J$5*$S103</f>
        <v>#N/A</v>
      </c>
      <c r="BT103" s="70" t="e">
        <f aca="false">$BS$7*$J$3*$J$5*$T103</f>
        <v>#N/A</v>
      </c>
      <c r="BU103" s="70" t="e">
        <f aca="false">$BU$7*$J$2*$J$5*$S103</f>
        <v>#N/A</v>
      </c>
      <c r="BV103" s="70" t="e">
        <f aca="false">$BU$7*$J$3*$J$5*$T103</f>
        <v>#N/A</v>
      </c>
      <c r="BW103" s="382" t="e">
        <f aca="false">SUM(AY103:BF103,BI103:BL103)</f>
        <v>#N/A</v>
      </c>
      <c r="BX103" s="383" t="e">
        <f aca="false">SUM(AY103:BF103,BI103:BL103,BS103:BV103)</f>
        <v>#N/A</v>
      </c>
      <c r="BY103" s="25" t="e">
        <f aca="false">SUM(AY103:BV103)</f>
        <v>#N/A</v>
      </c>
      <c r="BZ103" s="70" t="e">
        <f aca="false">$BZ$7*$J$2*$J$5*$N103</f>
        <v>#N/A</v>
      </c>
      <c r="CA103" s="70" t="e">
        <f aca="false">$BZ$7*$J$3*$J$5*$O103</f>
        <v>#N/A</v>
      </c>
      <c r="CB103" s="70" t="e">
        <f aca="false">$CB$7*$J$2*$J$5*$N103</f>
        <v>#N/A</v>
      </c>
      <c r="CC103" s="70" t="e">
        <f aca="false">$CB$7*$J$3*$J$5*$O103</f>
        <v>#N/A</v>
      </c>
      <c r="CD103" s="70" t="e">
        <f aca="false">$CD$7*$J$2*$J$5*$N103</f>
        <v>#N/A</v>
      </c>
      <c r="CE103" s="70" t="e">
        <f aca="false">$CD$7*$J$3*$J$5*$O103</f>
        <v>#N/A</v>
      </c>
      <c r="CF103" s="131" t="e">
        <f aca="false">SUM(BZ103:CA103)</f>
        <v>#N/A</v>
      </c>
      <c r="CG103" s="383" t="e">
        <f aca="false">SUM(BZ103:CC103)</f>
        <v>#N/A</v>
      </c>
      <c r="CH103" s="131" t="e">
        <f aca="false">SUM(BZ103:CE103)</f>
        <v>#N/A</v>
      </c>
      <c r="CI103" s="70" t="e">
        <f aca="false">$CI$7*$J$2*$J$5*$AB103</f>
        <v>#N/A</v>
      </c>
      <c r="CJ103" s="70" t="e">
        <f aca="false">$CI$7*$J$3*$J$5*$AC103</f>
        <v>#N/A</v>
      </c>
      <c r="CK103" s="70" t="e">
        <f aca="false">$CK$7*$J$2*$J$5*$AB103</f>
        <v>#N/A</v>
      </c>
      <c r="CL103" s="70" t="e">
        <f aca="false">$CK$7*$J$3*$J$5*$AC103</f>
        <v>#N/A</v>
      </c>
      <c r="CM103" s="70" t="e">
        <f aca="false">$CM$7*$J$2*$J$5*$AB103</f>
        <v>#N/A</v>
      </c>
      <c r="CN103" s="70" t="e">
        <f aca="false">$CM$7*$J$3*$J$5*$AC103</f>
        <v>#N/A</v>
      </c>
      <c r="CO103" s="70" t="e">
        <f aca="false">$CO$7*$J$2*$J$5*$AB103</f>
        <v>#N/A</v>
      </c>
      <c r="CP103" s="70" t="e">
        <f aca="false">$CO$7*$J$3*$J$5*$AC103</f>
        <v>#N/A</v>
      </c>
      <c r="CQ103" s="70" t="e">
        <f aca="false">$CQ$7*$J$2*$J$5*$AB103</f>
        <v>#N/A</v>
      </c>
      <c r="CR103" s="70" t="e">
        <f aca="false">$CQ$7*$J$3*$J$5*$AC103</f>
        <v>#N/A</v>
      </c>
      <c r="CS103" s="70" t="e">
        <f aca="false">$CS$7*$J$2*$J$5*$AB103</f>
        <v>#N/A</v>
      </c>
      <c r="CT103" s="70" t="e">
        <f aca="false">$CS$7*$J$3*$J$5*$AC103</f>
        <v>#N/A</v>
      </c>
      <c r="CU103" s="70" t="e">
        <f aca="false">$CU$7*$J$2*$J$5*$AB103</f>
        <v>#N/A</v>
      </c>
      <c r="CV103" s="70" t="e">
        <f aca="false">$CU$7*$J$3*$J$5*$AC103</f>
        <v>#N/A</v>
      </c>
      <c r="CW103" s="70" t="e">
        <f aca="false">$CW$7*$J$2*$J$5*$AB103</f>
        <v>#N/A</v>
      </c>
      <c r="CX103" s="70" t="e">
        <f aca="false">$CW$7*$J$3*$J$5*$AC103</f>
        <v>#N/A</v>
      </c>
      <c r="CY103" s="70" t="e">
        <f aca="false">$CY$7*$J$2*$J$5*$AB103</f>
        <v>#N/A</v>
      </c>
      <c r="CZ103" s="70" t="e">
        <f aca="false">$CY$7*$J$3*$J$5*$AC103</f>
        <v>#N/A</v>
      </c>
      <c r="DA103" s="70" t="e">
        <f aca="false">$DA$7*$J$2*$J$5*$AB103</f>
        <v>#N/A</v>
      </c>
      <c r="DB103" s="70" t="e">
        <f aca="false">$DA$7*$J$3*$J$5*$AC103</f>
        <v>#N/A</v>
      </c>
      <c r="DC103" s="70"/>
      <c r="DD103" s="70"/>
      <c r="DE103" s="70" t="e">
        <f aca="false">$DF$7*$J$2*$J$5*$AB103</f>
        <v>#N/A</v>
      </c>
      <c r="DF103" s="70" t="e">
        <f aca="false">$DF$7*$J$3*$J$5*$AC103</f>
        <v>#N/A</v>
      </c>
      <c r="DG103" s="70" t="e">
        <f aca="false">$DG$7*$J$2*$J$5*$AB103</f>
        <v>#N/A</v>
      </c>
      <c r="DH103" s="70" t="e">
        <f aca="false">$DG$7*$J$3*$J$5*$AC103</f>
        <v>#N/A</v>
      </c>
      <c r="DI103" s="70" t="e">
        <f aca="false">$DI$7*$J$2*$J$5*$AB103</f>
        <v>#N/A</v>
      </c>
      <c r="DJ103" s="70" t="e">
        <f aca="false">$DI$7*$J$3*$J$5*$AC103</f>
        <v>#N/A</v>
      </c>
      <c r="DK103" s="70" t="e">
        <f aca="false">$DK$7*$J$2*$J$5*$AB103</f>
        <v>#N/A</v>
      </c>
      <c r="DL103" s="70" t="e">
        <f aca="false">$DK$7*$J$3*$J$5*$AC103</f>
        <v>#N/A</v>
      </c>
      <c r="DM103" s="70" t="e">
        <f aca="false">$DM$7*$J$2*$J$5*$AB103</f>
        <v>#N/A</v>
      </c>
      <c r="DN103" s="70" t="e">
        <f aca="false">$DM$7*$J$3*$J$5*$AC103</f>
        <v>#N/A</v>
      </c>
      <c r="DO103" s="70" t="e">
        <f aca="false">$DO$7*$J$2*$J$5*$AB103</f>
        <v>#N/A</v>
      </c>
      <c r="DP103" s="70" t="e">
        <f aca="false">$DO$7*$J$3*$J$5*$AC103</f>
        <v>#N/A</v>
      </c>
      <c r="DQ103" s="70" t="e">
        <f aca="false">$DQ$7*$J$2*$J$5*$AB103</f>
        <v>#N/A</v>
      </c>
      <c r="DR103" s="70" t="e">
        <f aca="false">$DQ$7*$J$3*$J$5*$AC103</f>
        <v>#N/A</v>
      </c>
      <c r="DS103" s="131" t="e">
        <f aca="false">SUM(CI103:CR103,CW103:CX103,DG103:DH103)</f>
        <v>#N/A</v>
      </c>
      <c r="DT103" s="25" t="e">
        <f aca="false">SUM(CI103:CZ103,DC103:DL103)</f>
        <v>#N/A</v>
      </c>
      <c r="DU103" s="131" t="e">
        <f aca="false">SUM(CI103:DR103)</f>
        <v>#N/A</v>
      </c>
      <c r="DZ103" s="70" t="e">
        <f aca="false">$DZ$7*$J$2*$J$5*$AB103</f>
        <v>#N/A</v>
      </c>
      <c r="EA103" s="70" t="e">
        <f aca="false">$DZ$7*$J$3*$J$5*$AC103</f>
        <v>#N/A</v>
      </c>
      <c r="EB103" s="70" t="e">
        <f aca="false">$EB$7*$J$2*$J$5*$AB103</f>
        <v>#N/A</v>
      </c>
      <c r="EC103" s="70" t="e">
        <f aca="false">$EB$7*$J$3*$J$5*$AC103</f>
        <v>#N/A</v>
      </c>
      <c r="ED103" s="70" t="e">
        <f aca="false">$ED$7*$J$2*$J$5*$AB103</f>
        <v>#N/A</v>
      </c>
      <c r="EE103" s="70" t="e">
        <f aca="false">$ED$7*$J$3*$J$5*$AC103</f>
        <v>#N/A</v>
      </c>
      <c r="EF103" s="70" t="e">
        <f aca="false">$EF$7*$J$2*$J$5*$AB103</f>
        <v>#N/A</v>
      </c>
      <c r="EG103" s="70" t="e">
        <f aca="false">$EF$7*$J$3*$J$5*$AC103</f>
        <v>#N/A</v>
      </c>
      <c r="EH103" s="70" t="e">
        <f aca="false">$EH$7*$J$2*$J$5*$AB103</f>
        <v>#N/A</v>
      </c>
      <c r="EI103" s="70" t="e">
        <f aca="false">$EH$7*$J$3*$J$5*$AC103</f>
        <v>#N/A</v>
      </c>
      <c r="EJ103" s="70" t="e">
        <f aca="false">$EJ$7*$J$2*$J$5*$AB103</f>
        <v>#N/A</v>
      </c>
      <c r="EK103" s="70" t="e">
        <f aca="false">$EJ$7*$J$3*$J$5*$AC103</f>
        <v>#N/A</v>
      </c>
      <c r="EL103" s="70" t="e">
        <f aca="false">$EL$7*$J$2*$J$5*$AB103</f>
        <v>#N/A</v>
      </c>
      <c r="EM103" s="70" t="e">
        <f aca="false">$EL$7*$J$3*$J$5*$AC103</f>
        <v>#N/A</v>
      </c>
      <c r="EN103" s="131" t="e">
        <f aca="false">SUM(EB103:EC103)</f>
        <v>#N/A</v>
      </c>
      <c r="EO103" s="25" t="e">
        <f aca="false">SUM(EB103:EE103,EJ103:EM103)</f>
        <v>#N/A</v>
      </c>
      <c r="EP103" s="25" t="e">
        <f aca="false">SUM(DZ103:EM103)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3" t="e">
        <f aca="false">(1+($A104/2))^(-2*($D104-$A$1)/365.25)</f>
        <v>#N/A</v>
      </c>
      <c r="C104" s="83" t="n">
        <f aca="false">D105-D104</f>
        <v>31</v>
      </c>
      <c r="D104" s="374" t="n">
        <v>39814</v>
      </c>
      <c r="E104" s="375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76" t="e">
        <f aca="false">VLOOKUP($D104,Curves!$A$2:$H$1700,8)*$B104</f>
        <v>#N/A</v>
      </c>
      <c r="K104" s="51" t="e">
        <f aca="false">($E104+$I104)*$J$5+$J$4</f>
        <v>#N/A</v>
      </c>
      <c r="L104" s="377" t="e">
        <f aca="false">VLOOKUP($D104,Curves!$N$2:$T$2600,2)*$B104</f>
        <v>#N/A</v>
      </c>
      <c r="M104" s="241" t="e">
        <f aca="false">VLOOKUP($D104,Curves!$N$2:$T$2600,3)*$B104</f>
        <v>#N/A</v>
      </c>
      <c r="N104" s="378" t="e">
        <f aca="false">IF($K104&lt;$L104,1,0)</f>
        <v>#N/A</v>
      </c>
      <c r="O104" s="379" t="e">
        <f aca="false">IF($K104&lt;$M104,1,0)</f>
        <v>#N/A</v>
      </c>
      <c r="P104" s="375" t="e">
        <f aca="false">($E104+J104)*$J$5+$J$4</f>
        <v>#N/A</v>
      </c>
      <c r="Q104" s="377" t="e">
        <f aca="false">VLOOKUP($D104,Curves!$N$2:$T$2600,4)*$B104</f>
        <v>#N/A</v>
      </c>
      <c r="R104" s="241" t="e">
        <f aca="false">VLOOKUP($D104,Curves!$N$2:$T$2600,5)*$B104</f>
        <v>#N/A</v>
      </c>
      <c r="S104" s="378" t="e">
        <f aca="false">IF($P104&lt;$Q104,1,0)</f>
        <v>#N/A</v>
      </c>
      <c r="T104" s="379" t="e">
        <f aca="false">IF($P104&lt;$R104,1,0)</f>
        <v>#N/A</v>
      </c>
      <c r="U104" s="380" t="e">
        <f aca="false">($E104+G104)*$J$5+$J$4</f>
        <v>#N/A</v>
      </c>
      <c r="V104" s="380" t="e">
        <f aca="false">($E104+H104)*$J$5+$J$4</f>
        <v>#N/A</v>
      </c>
      <c r="W104" s="380" t="e">
        <f aca="false">($E104+I104)*$J$5+$J$4</f>
        <v>#N/A</v>
      </c>
      <c r="X104" s="269" t="e">
        <f aca="false">VLOOKUP($D104,[5]CurveFetch!$D$8:$S$13000,16,0)*$B104</f>
        <v>#N/A</v>
      </c>
      <c r="Y104" s="241" t="e">
        <f aca="false">VLOOKUP($D104,Curves!$N$2:$T$2600,7)*$B104</f>
        <v>#N/A</v>
      </c>
      <c r="Z104" s="381" t="e">
        <f aca="false">IF($U104&lt;$X104,1,0)</f>
        <v>#N/A</v>
      </c>
      <c r="AA104" s="378" t="e">
        <f aca="false">IF($U104&lt;$Y104,1,0)</f>
        <v>#N/A</v>
      </c>
      <c r="AB104" s="378" t="e">
        <f aca="false">IF($V104&lt;$X104,1,0)</f>
        <v>#N/A</v>
      </c>
      <c r="AC104" s="378" t="e">
        <f aca="false">IF($V104&lt;$X104,1,0)</f>
        <v>#N/A</v>
      </c>
      <c r="AD104" s="378" t="e">
        <f aca="false">IF($W104&lt;$X104,1,0)</f>
        <v>#N/A</v>
      </c>
      <c r="AE104" s="379" t="e">
        <f aca="false">IF($W104&lt;$Y104,1,0)</f>
        <v>#N/A</v>
      </c>
      <c r="AF104" s="70" t="e">
        <f aca="false">$AF$7*$J$2*$J$5*$N104</f>
        <v>#N/A</v>
      </c>
      <c r="AG104" s="70" t="e">
        <f aca="false">$AF$7*$J$2*$J$5*$O104</f>
        <v>#N/A</v>
      </c>
      <c r="AH104" s="70" t="e">
        <f aca="false">$AH$7*$J$2*$J$5*$N104</f>
        <v>#N/A</v>
      </c>
      <c r="AI104" s="70" t="e">
        <f aca="false">$AH$7*$J$2*$J$5*$O104</f>
        <v>#N/A</v>
      </c>
      <c r="AJ104" s="70" t="e">
        <f aca="false">$AJ$7*$J$2*$J$5*$N104</f>
        <v>#N/A</v>
      </c>
      <c r="AK104" s="70" t="e">
        <f aca="false">$AJ$7*$J$2*$J$5*$O104</f>
        <v>#N/A</v>
      </c>
      <c r="AL104" s="70" t="e">
        <f aca="false">$AL$7*$J$2*$J$5*$N104</f>
        <v>#N/A</v>
      </c>
      <c r="AM104" s="70" t="e">
        <f aca="false">$AL$7*$J$3*$J$5*$O104</f>
        <v>#N/A</v>
      </c>
      <c r="AN104" s="70" t="e">
        <f aca="false">$AN$7*$J$2*$J$5*$N104</f>
        <v>#N/A</v>
      </c>
      <c r="AO104" s="70" t="e">
        <f aca="false">$AN$7*$J$3*$J$5*$O104</f>
        <v>#N/A</v>
      </c>
      <c r="AP104" s="70" t="e">
        <f aca="false">$AP$7*$J$2*$J$5*$N104</f>
        <v>#N/A</v>
      </c>
      <c r="AQ104" s="70" t="e">
        <f aca="false">$AN$7*$J$3*$J$5*$O104</f>
        <v>#N/A</v>
      </c>
      <c r="AR104" s="70" t="e">
        <f aca="false">$AR$7*$J$2*$J$5*$N104</f>
        <v>#N/A</v>
      </c>
      <c r="AS104" s="70" t="e">
        <f aca="false">$AR$7*$J$3*$J$5*$O104</f>
        <v>#N/A</v>
      </c>
      <c r="AT104" s="70" t="e">
        <f aca="false">$AT$7*$J$2*$J$5*$N104</f>
        <v>#N/A</v>
      </c>
      <c r="AU104" s="70" t="e">
        <f aca="false">$AT$7*$J$3*$J$5*$O104</f>
        <v>#N/A</v>
      </c>
      <c r="AV104" s="131" t="e">
        <f aca="false">SUM(AF104:AG104,AL104:AM104,AP104:AQ104)</f>
        <v>#N/A</v>
      </c>
      <c r="AW104" s="158" t="e">
        <f aca="false">SUM(AF104:AM104,AP104:AU104)</f>
        <v>#N/A</v>
      </c>
      <c r="AX104" s="131" t="e">
        <f aca="false">SUM(AF104:AU104)</f>
        <v>#N/A</v>
      </c>
      <c r="AY104" s="70" t="e">
        <f aca="false">$AY$7*$J$2*$J$5*$S104</f>
        <v>#N/A</v>
      </c>
      <c r="AZ104" s="70" t="e">
        <f aca="false">$AY$7*$J$3*$J$5*$T104</f>
        <v>#N/A</v>
      </c>
      <c r="BA104" s="70" t="e">
        <f aca="false">$BA$7*$J$2*$J$5*$S104</f>
        <v>#N/A</v>
      </c>
      <c r="BB104" s="70" t="e">
        <f aca="false">$BA$7*$J$3*$J$5*$T104</f>
        <v>#N/A</v>
      </c>
      <c r="BC104" s="70" t="e">
        <f aca="false">$BC$7*$J$2*$J$5*$S104</f>
        <v>#N/A</v>
      </c>
      <c r="BD104" s="70" t="e">
        <f aca="false">$BC$7*$J$3*$J$5*$T104</f>
        <v>#N/A</v>
      </c>
      <c r="BE104" s="70" t="e">
        <f aca="false">$BE$7*$J$2*$J$5*$S104</f>
        <v>#N/A</v>
      </c>
      <c r="BF104" s="70" t="e">
        <f aca="false">$BE$7*$J$3*$J$5*$T104</f>
        <v>#N/A</v>
      </c>
      <c r="BG104" s="70" t="e">
        <f aca="false">$BG$7*$J$2*$J$5*$S104</f>
        <v>#N/A</v>
      </c>
      <c r="BH104" s="70" t="e">
        <f aca="false">$BG$7*$J$3*$J$5*$T104</f>
        <v>#N/A</v>
      </c>
      <c r="BI104" s="70" t="e">
        <f aca="false">$BI$7*$J$2*$J$5*$S104</f>
        <v>#N/A</v>
      </c>
      <c r="BJ104" s="70" t="e">
        <f aca="false">$BI$7*$J$3*$J$5*$T104</f>
        <v>#N/A</v>
      </c>
      <c r="BK104" s="70" t="e">
        <f aca="false">$BK$7*$J$2*$J$5*$S104</f>
        <v>#N/A</v>
      </c>
      <c r="BL104" s="70" t="e">
        <f aca="false">$BK$7*$J$3*$J$5*$T104</f>
        <v>#N/A</v>
      </c>
      <c r="BM104" s="70" t="e">
        <f aca="false">$BM$7*$J$2*$J$5*$S104</f>
        <v>#N/A</v>
      </c>
      <c r="BN104" s="70" t="e">
        <f aca="false">$BM$7*$J$3*$J$5*$T104</f>
        <v>#N/A</v>
      </c>
      <c r="BO104" s="70" t="e">
        <f aca="false">$BO$7*$J$2*$J$5*$S104</f>
        <v>#N/A</v>
      </c>
      <c r="BP104" s="70" t="e">
        <f aca="false">$BO$7*$J$3*$J$5*$T104</f>
        <v>#N/A</v>
      </c>
      <c r="BQ104" s="70" t="e">
        <f aca="false">$BQ$7*$J$2*$J$5*$S104</f>
        <v>#N/A</v>
      </c>
      <c r="BR104" s="70" t="e">
        <f aca="false">$BQ$7*$J$3*$J$5*$T104</f>
        <v>#N/A</v>
      </c>
      <c r="BS104" s="70" t="e">
        <f aca="false">$BS$7*$J$2*$J$5*$S104</f>
        <v>#N/A</v>
      </c>
      <c r="BT104" s="70" t="e">
        <f aca="false">$BS$7*$J$3*$J$5*$T104</f>
        <v>#N/A</v>
      </c>
      <c r="BU104" s="70" t="e">
        <f aca="false">$BU$7*$J$2*$J$5*$S104</f>
        <v>#N/A</v>
      </c>
      <c r="BV104" s="70" t="e">
        <f aca="false">$BU$7*$J$3*$J$5*$T104</f>
        <v>#N/A</v>
      </c>
      <c r="BW104" s="382" t="e">
        <f aca="false">SUM(AY104:BF104,BI104:BL104)</f>
        <v>#N/A</v>
      </c>
      <c r="BX104" s="383" t="e">
        <f aca="false">SUM(AY104:BF104,BI104:BL104,BS104:BV104)</f>
        <v>#N/A</v>
      </c>
      <c r="BY104" s="25" t="e">
        <f aca="false">SUM(AY104:BV104)</f>
        <v>#N/A</v>
      </c>
      <c r="BZ104" s="70" t="e">
        <f aca="false">$BZ$7*$J$2*$J$5*$N104</f>
        <v>#N/A</v>
      </c>
      <c r="CA104" s="70" t="e">
        <f aca="false">$BZ$7*$J$3*$J$5*$O104</f>
        <v>#N/A</v>
      </c>
      <c r="CB104" s="70" t="e">
        <f aca="false">$CB$7*$J$2*$J$5*$N104</f>
        <v>#N/A</v>
      </c>
      <c r="CC104" s="70" t="e">
        <f aca="false">$CB$7*$J$3*$J$5*$O104</f>
        <v>#N/A</v>
      </c>
      <c r="CD104" s="70" t="e">
        <f aca="false">$CD$7*$J$2*$J$5*$N104</f>
        <v>#N/A</v>
      </c>
      <c r="CE104" s="70" t="e">
        <f aca="false">$CD$7*$J$3*$J$5*$O104</f>
        <v>#N/A</v>
      </c>
      <c r="CF104" s="131" t="e">
        <f aca="false">SUM(BZ104:CA104)</f>
        <v>#N/A</v>
      </c>
      <c r="CG104" s="383" t="e">
        <f aca="false">SUM(BZ104:CC104)</f>
        <v>#N/A</v>
      </c>
      <c r="CH104" s="131" t="e">
        <f aca="false">SUM(BZ104:CE104)</f>
        <v>#N/A</v>
      </c>
      <c r="CI104" s="70" t="e">
        <f aca="false">$CI$7*$J$2*$J$5*$AB104</f>
        <v>#N/A</v>
      </c>
      <c r="CJ104" s="70" t="e">
        <f aca="false">$CI$7*$J$3*$J$5*$AC104</f>
        <v>#N/A</v>
      </c>
      <c r="CK104" s="70" t="e">
        <f aca="false">$CK$7*$J$2*$J$5*$AB104</f>
        <v>#N/A</v>
      </c>
      <c r="CL104" s="70" t="e">
        <f aca="false">$CK$7*$J$3*$J$5*$AC104</f>
        <v>#N/A</v>
      </c>
      <c r="CM104" s="70" t="e">
        <f aca="false">$CM$7*$J$2*$J$5*$AB104</f>
        <v>#N/A</v>
      </c>
      <c r="CN104" s="70" t="e">
        <f aca="false">$CM$7*$J$3*$J$5*$AC104</f>
        <v>#N/A</v>
      </c>
      <c r="CO104" s="70" t="e">
        <f aca="false">$CO$7*$J$2*$J$5*$AB104</f>
        <v>#N/A</v>
      </c>
      <c r="CP104" s="70" t="e">
        <f aca="false">$CO$7*$J$3*$J$5*$AC104</f>
        <v>#N/A</v>
      </c>
      <c r="CQ104" s="70" t="e">
        <f aca="false">$CQ$7*$J$2*$J$5*$AB104</f>
        <v>#N/A</v>
      </c>
      <c r="CR104" s="70" t="e">
        <f aca="false">$CQ$7*$J$3*$J$5*$AC104</f>
        <v>#N/A</v>
      </c>
      <c r="CS104" s="70" t="e">
        <f aca="false">$CS$7*$J$2*$J$5*$AB104</f>
        <v>#N/A</v>
      </c>
      <c r="CT104" s="70" t="e">
        <f aca="false">$CS$7*$J$3*$J$5*$AC104</f>
        <v>#N/A</v>
      </c>
      <c r="CU104" s="70" t="e">
        <f aca="false">$CU$7*$J$2*$J$5*$AB104</f>
        <v>#N/A</v>
      </c>
      <c r="CV104" s="70" t="e">
        <f aca="false">$CU$7*$J$3*$J$5*$AC104</f>
        <v>#N/A</v>
      </c>
      <c r="CW104" s="70" t="e">
        <f aca="false">$CW$7*$J$2*$J$5*$AB104</f>
        <v>#N/A</v>
      </c>
      <c r="CX104" s="70" t="e">
        <f aca="false">$CW$7*$J$3*$J$5*$AC104</f>
        <v>#N/A</v>
      </c>
      <c r="CY104" s="70" t="e">
        <f aca="false">$CY$7*$J$2*$J$5*$AB104</f>
        <v>#N/A</v>
      </c>
      <c r="CZ104" s="70" t="e">
        <f aca="false">$CY$7*$J$3*$J$5*$AC104</f>
        <v>#N/A</v>
      </c>
      <c r="DA104" s="70" t="e">
        <f aca="false">$DA$7*$J$2*$J$5*$AB104</f>
        <v>#N/A</v>
      </c>
      <c r="DB104" s="70" t="e">
        <f aca="false">$DA$7*$J$3*$J$5*$AC104</f>
        <v>#N/A</v>
      </c>
      <c r="DC104" s="70"/>
      <c r="DD104" s="70"/>
      <c r="DE104" s="70" t="e">
        <f aca="false">$DF$7*$J$2*$J$5*$AB104</f>
        <v>#N/A</v>
      </c>
      <c r="DF104" s="70" t="e">
        <f aca="false">$DF$7*$J$3*$J$5*$AC104</f>
        <v>#N/A</v>
      </c>
      <c r="DG104" s="70" t="e">
        <f aca="false">$DG$7*$J$2*$J$5*$AB104</f>
        <v>#N/A</v>
      </c>
      <c r="DH104" s="70" t="e">
        <f aca="false">$DG$7*$J$3*$J$5*$AC104</f>
        <v>#N/A</v>
      </c>
      <c r="DI104" s="70" t="e">
        <f aca="false">$DI$7*$J$2*$J$5*$AB104</f>
        <v>#N/A</v>
      </c>
      <c r="DJ104" s="70" t="e">
        <f aca="false">$DI$7*$J$3*$J$5*$AC104</f>
        <v>#N/A</v>
      </c>
      <c r="DK104" s="70" t="e">
        <f aca="false">$DK$7*$J$2*$J$5*$AB104</f>
        <v>#N/A</v>
      </c>
      <c r="DL104" s="70" t="e">
        <f aca="false">$DK$7*$J$3*$J$5*$AC104</f>
        <v>#N/A</v>
      </c>
      <c r="DM104" s="70" t="e">
        <f aca="false">$DM$7*$J$2*$J$5*$AB104</f>
        <v>#N/A</v>
      </c>
      <c r="DN104" s="70" t="e">
        <f aca="false">$DM$7*$J$3*$J$5*$AC104</f>
        <v>#N/A</v>
      </c>
      <c r="DO104" s="70" t="e">
        <f aca="false">$DO$7*$J$2*$J$5*$AB104</f>
        <v>#N/A</v>
      </c>
      <c r="DP104" s="70" t="e">
        <f aca="false">$DO$7*$J$3*$J$5*$AC104</f>
        <v>#N/A</v>
      </c>
      <c r="DQ104" s="70" t="e">
        <f aca="false">$DQ$7*$J$2*$J$5*$AB104</f>
        <v>#N/A</v>
      </c>
      <c r="DR104" s="70" t="e">
        <f aca="false">$DQ$7*$J$3*$J$5*$AC104</f>
        <v>#N/A</v>
      </c>
      <c r="DS104" s="131" t="e">
        <f aca="false">SUM(CI104:CR104,CW104:CX104,DG104:DH104)</f>
        <v>#N/A</v>
      </c>
      <c r="DT104" s="25" t="e">
        <f aca="false">SUM(CI104:CZ104,DC104:DL104)</f>
        <v>#N/A</v>
      </c>
      <c r="DU104" s="131" t="e">
        <f aca="false">SUM(CI104:DR104)</f>
        <v>#N/A</v>
      </c>
      <c r="DZ104" s="70" t="e">
        <f aca="false">$DZ$7*$J$2*$J$5*$AB104</f>
        <v>#N/A</v>
      </c>
      <c r="EA104" s="70" t="e">
        <f aca="false">$DZ$7*$J$3*$J$5*$AC104</f>
        <v>#N/A</v>
      </c>
      <c r="EB104" s="70" t="e">
        <f aca="false">$EB$7*$J$2*$J$5*$AB104</f>
        <v>#N/A</v>
      </c>
      <c r="EC104" s="70" t="e">
        <f aca="false">$EB$7*$J$3*$J$5*$AC104</f>
        <v>#N/A</v>
      </c>
      <c r="ED104" s="70" t="e">
        <f aca="false">$ED$7*$J$2*$J$5*$AB104</f>
        <v>#N/A</v>
      </c>
      <c r="EE104" s="70" t="e">
        <f aca="false">$ED$7*$J$3*$J$5*$AC104</f>
        <v>#N/A</v>
      </c>
      <c r="EF104" s="70" t="e">
        <f aca="false">$EF$7*$J$2*$J$5*$AB104</f>
        <v>#N/A</v>
      </c>
      <c r="EG104" s="70" t="e">
        <f aca="false">$EF$7*$J$3*$J$5*$AC104</f>
        <v>#N/A</v>
      </c>
      <c r="EH104" s="70" t="e">
        <f aca="false">$EH$7*$J$2*$J$5*$AB104</f>
        <v>#N/A</v>
      </c>
      <c r="EI104" s="70" t="e">
        <f aca="false">$EH$7*$J$3*$J$5*$AC104</f>
        <v>#N/A</v>
      </c>
      <c r="EJ104" s="70" t="e">
        <f aca="false">$EJ$7*$J$2*$J$5*$AB104</f>
        <v>#N/A</v>
      </c>
      <c r="EK104" s="70" t="e">
        <f aca="false">$EJ$7*$J$3*$J$5*$AC104</f>
        <v>#N/A</v>
      </c>
      <c r="EL104" s="70" t="e">
        <f aca="false">$EL$7*$J$2*$J$5*$AB104</f>
        <v>#N/A</v>
      </c>
      <c r="EM104" s="70" t="e">
        <f aca="false">$EL$7*$J$3*$J$5*$AC104</f>
        <v>#N/A</v>
      </c>
      <c r="EN104" s="131" t="e">
        <f aca="false">SUM(EB104:EC104)</f>
        <v>#N/A</v>
      </c>
      <c r="EO104" s="25" t="e">
        <f aca="false">SUM(EB104:EE104,EJ104:EM104)</f>
        <v>#N/A</v>
      </c>
      <c r="EP104" s="25" t="e">
        <f aca="false">SUM(DZ104:EM104)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3" t="e">
        <f aca="false">(1+($A105/2))^(-2*($D105-$A$1)/365.25)</f>
        <v>#N/A</v>
      </c>
      <c r="C105" s="83" t="n">
        <f aca="false">D106-D105</f>
        <v>28</v>
      </c>
      <c r="D105" s="374" t="n">
        <v>39845</v>
      </c>
      <c r="E105" s="375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76" t="e">
        <f aca="false">VLOOKUP($D105,Curves!$A$2:$H$1700,8)*$B105</f>
        <v>#N/A</v>
      </c>
      <c r="K105" s="51" t="e">
        <f aca="false">($E105+$I105)*$J$5+$J$4</f>
        <v>#N/A</v>
      </c>
      <c r="L105" s="377" t="e">
        <f aca="false">VLOOKUP($D105,Curves!$N$2:$T$2600,2)*$B105</f>
        <v>#N/A</v>
      </c>
      <c r="M105" s="241" t="e">
        <f aca="false">VLOOKUP($D105,Curves!$N$2:$T$2600,3)*$B105</f>
        <v>#N/A</v>
      </c>
      <c r="N105" s="378" t="e">
        <f aca="false">IF($K105&lt;$L105,1,0)</f>
        <v>#N/A</v>
      </c>
      <c r="O105" s="379" t="e">
        <f aca="false">IF($K105&lt;$M105,1,0)</f>
        <v>#N/A</v>
      </c>
      <c r="P105" s="375" t="e">
        <f aca="false">($E105+J105)*$J$5+$J$4</f>
        <v>#N/A</v>
      </c>
      <c r="Q105" s="377" t="e">
        <f aca="false">VLOOKUP($D105,Curves!$N$2:$T$2600,4)*$B105</f>
        <v>#N/A</v>
      </c>
      <c r="R105" s="241" t="e">
        <f aca="false">VLOOKUP($D105,Curves!$N$2:$T$2600,5)*$B105</f>
        <v>#N/A</v>
      </c>
      <c r="S105" s="378" t="e">
        <f aca="false">IF($P105&lt;$Q105,1,0)</f>
        <v>#N/A</v>
      </c>
      <c r="T105" s="379" t="e">
        <f aca="false">IF($P105&lt;$R105,1,0)</f>
        <v>#N/A</v>
      </c>
      <c r="U105" s="380" t="e">
        <f aca="false">($E105+G105)*$J$5+$J$4</f>
        <v>#N/A</v>
      </c>
      <c r="V105" s="380" t="e">
        <f aca="false">($E105+H105)*$J$5+$J$4</f>
        <v>#N/A</v>
      </c>
      <c r="W105" s="380" t="e">
        <f aca="false">($E105+I105)*$J$5+$J$4</f>
        <v>#N/A</v>
      </c>
      <c r="X105" s="269" t="e">
        <f aca="false">VLOOKUP($D105,[5]CurveFetch!$D$8:$S$13000,16,0)*$B105</f>
        <v>#N/A</v>
      </c>
      <c r="Y105" s="241" t="e">
        <f aca="false">VLOOKUP($D105,Curves!$N$2:$T$2600,7)*$B105</f>
        <v>#N/A</v>
      </c>
      <c r="Z105" s="381" t="e">
        <f aca="false">IF($U105&lt;$X105,1,0)</f>
        <v>#N/A</v>
      </c>
      <c r="AA105" s="378" t="e">
        <f aca="false">IF($U105&lt;$Y105,1,0)</f>
        <v>#N/A</v>
      </c>
      <c r="AB105" s="378" t="e">
        <f aca="false">IF($V105&lt;$X105,1,0)</f>
        <v>#N/A</v>
      </c>
      <c r="AC105" s="378" t="e">
        <f aca="false">IF($V105&lt;$X105,1,0)</f>
        <v>#N/A</v>
      </c>
      <c r="AD105" s="378" t="e">
        <f aca="false">IF($W105&lt;$X105,1,0)</f>
        <v>#N/A</v>
      </c>
      <c r="AE105" s="379" t="e">
        <f aca="false">IF($W105&lt;$Y105,1,0)</f>
        <v>#N/A</v>
      </c>
      <c r="AF105" s="70" t="e">
        <f aca="false">$AF$7*$J$2*$J$5*$N105</f>
        <v>#N/A</v>
      </c>
      <c r="AG105" s="70" t="e">
        <f aca="false">$AF$7*$J$2*$J$5*$O105</f>
        <v>#N/A</v>
      </c>
      <c r="AH105" s="70" t="e">
        <f aca="false">$AH$7*$J$2*$J$5*$N105</f>
        <v>#N/A</v>
      </c>
      <c r="AI105" s="70" t="e">
        <f aca="false">$AH$7*$J$2*$J$5*$O105</f>
        <v>#N/A</v>
      </c>
      <c r="AJ105" s="70" t="e">
        <f aca="false">$AJ$7*$J$2*$J$5*$N105</f>
        <v>#N/A</v>
      </c>
      <c r="AK105" s="70" t="e">
        <f aca="false">$AJ$7*$J$2*$J$5*$O105</f>
        <v>#N/A</v>
      </c>
      <c r="AL105" s="70" t="e">
        <f aca="false">$AL$7*$J$2*$J$5*$N105</f>
        <v>#N/A</v>
      </c>
      <c r="AM105" s="70" t="e">
        <f aca="false">$AL$7*$J$3*$J$5*$O105</f>
        <v>#N/A</v>
      </c>
      <c r="AN105" s="70" t="e">
        <f aca="false">$AN$7*$J$2*$J$5*$N105</f>
        <v>#N/A</v>
      </c>
      <c r="AO105" s="70" t="e">
        <f aca="false">$AN$7*$J$3*$J$5*$O105</f>
        <v>#N/A</v>
      </c>
      <c r="AP105" s="70" t="e">
        <f aca="false">$AP$7*$J$2*$J$5*$N105</f>
        <v>#N/A</v>
      </c>
      <c r="AQ105" s="70" t="e">
        <f aca="false">$AN$7*$J$3*$J$5*$O105</f>
        <v>#N/A</v>
      </c>
      <c r="AR105" s="70" t="e">
        <f aca="false">$AR$7*$J$2*$J$5*$N105</f>
        <v>#N/A</v>
      </c>
      <c r="AS105" s="70" t="e">
        <f aca="false">$AR$7*$J$3*$J$5*$O105</f>
        <v>#N/A</v>
      </c>
      <c r="AT105" s="70" t="e">
        <f aca="false">$AT$7*$J$2*$J$5*$N105</f>
        <v>#N/A</v>
      </c>
      <c r="AU105" s="70" t="e">
        <f aca="false">$AT$7*$J$3*$J$5*$O105</f>
        <v>#N/A</v>
      </c>
      <c r="AV105" s="131" t="e">
        <f aca="false">SUM(AF105:AG105,AL105:AM105,AP105:AQ105)</f>
        <v>#N/A</v>
      </c>
      <c r="AW105" s="158" t="e">
        <f aca="false">SUM(AF105:AM105,AP105:AU105)</f>
        <v>#N/A</v>
      </c>
      <c r="AX105" s="131" t="e">
        <f aca="false">SUM(AF105:AU105)</f>
        <v>#N/A</v>
      </c>
      <c r="AY105" s="70" t="e">
        <f aca="false">$AY$7*$J$2*$J$5*$S105</f>
        <v>#N/A</v>
      </c>
      <c r="AZ105" s="70" t="e">
        <f aca="false">$AY$7*$J$3*$J$5*$T105</f>
        <v>#N/A</v>
      </c>
      <c r="BA105" s="70" t="e">
        <f aca="false">$BA$7*$J$2*$J$5*$S105</f>
        <v>#N/A</v>
      </c>
      <c r="BB105" s="70" t="e">
        <f aca="false">$BA$7*$J$3*$J$5*$T105</f>
        <v>#N/A</v>
      </c>
      <c r="BC105" s="70" t="e">
        <f aca="false">$BC$7*$J$2*$J$5*$S105</f>
        <v>#N/A</v>
      </c>
      <c r="BD105" s="70" t="e">
        <f aca="false">$BC$7*$J$3*$J$5*$T105</f>
        <v>#N/A</v>
      </c>
      <c r="BE105" s="70" t="e">
        <f aca="false">$BE$7*$J$2*$J$5*$S105</f>
        <v>#N/A</v>
      </c>
      <c r="BF105" s="70" t="e">
        <f aca="false">$BE$7*$J$3*$J$5*$T105</f>
        <v>#N/A</v>
      </c>
      <c r="BG105" s="70" t="e">
        <f aca="false">$BG$7*$J$2*$J$5*$S105</f>
        <v>#N/A</v>
      </c>
      <c r="BH105" s="70" t="e">
        <f aca="false">$BG$7*$J$3*$J$5*$T105</f>
        <v>#N/A</v>
      </c>
      <c r="BI105" s="70" t="e">
        <f aca="false">$BI$7*$J$2*$J$5*$S105</f>
        <v>#N/A</v>
      </c>
      <c r="BJ105" s="70" t="e">
        <f aca="false">$BI$7*$J$3*$J$5*$T105</f>
        <v>#N/A</v>
      </c>
      <c r="BK105" s="70" t="e">
        <f aca="false">$BK$7*$J$2*$J$5*$S105</f>
        <v>#N/A</v>
      </c>
      <c r="BL105" s="70" t="e">
        <f aca="false">$BK$7*$J$3*$J$5*$T105</f>
        <v>#N/A</v>
      </c>
      <c r="BM105" s="70" t="e">
        <f aca="false">$BM$7*$J$2*$J$5*$S105</f>
        <v>#N/A</v>
      </c>
      <c r="BN105" s="70" t="e">
        <f aca="false">$BM$7*$J$3*$J$5*$T105</f>
        <v>#N/A</v>
      </c>
      <c r="BO105" s="70" t="e">
        <f aca="false">$BO$7*$J$2*$J$5*$S105</f>
        <v>#N/A</v>
      </c>
      <c r="BP105" s="70" t="e">
        <f aca="false">$BO$7*$J$3*$J$5*$T105</f>
        <v>#N/A</v>
      </c>
      <c r="BQ105" s="70" t="e">
        <f aca="false">$BQ$7*$J$2*$J$5*$S105</f>
        <v>#N/A</v>
      </c>
      <c r="BR105" s="70" t="e">
        <f aca="false">$BQ$7*$J$3*$J$5*$T105</f>
        <v>#N/A</v>
      </c>
      <c r="BS105" s="70" t="e">
        <f aca="false">$BS$7*$J$2*$J$5*$S105</f>
        <v>#N/A</v>
      </c>
      <c r="BT105" s="70" t="e">
        <f aca="false">$BS$7*$J$3*$J$5*$T105</f>
        <v>#N/A</v>
      </c>
      <c r="BU105" s="70" t="e">
        <f aca="false">$BU$7*$J$2*$J$5*$S105</f>
        <v>#N/A</v>
      </c>
      <c r="BV105" s="70" t="e">
        <f aca="false">$BU$7*$J$3*$J$5*$T105</f>
        <v>#N/A</v>
      </c>
      <c r="BW105" s="382" t="e">
        <f aca="false">SUM(AY105:BF105,BI105:BL105)</f>
        <v>#N/A</v>
      </c>
      <c r="BX105" s="383" t="e">
        <f aca="false">SUM(AY105:BF105,BI105:BL105,BS105:BV105)</f>
        <v>#N/A</v>
      </c>
      <c r="BY105" s="25" t="e">
        <f aca="false">SUM(AY105:BV105)</f>
        <v>#N/A</v>
      </c>
      <c r="BZ105" s="70" t="e">
        <f aca="false">$BZ$7*$J$2*$J$5*$N105</f>
        <v>#N/A</v>
      </c>
      <c r="CA105" s="70" t="e">
        <f aca="false">$BZ$7*$J$3*$J$5*$O105</f>
        <v>#N/A</v>
      </c>
      <c r="CB105" s="70" t="e">
        <f aca="false">$CB$7*$J$2*$J$5*$N105</f>
        <v>#N/A</v>
      </c>
      <c r="CC105" s="70" t="e">
        <f aca="false">$CB$7*$J$3*$J$5*$O105</f>
        <v>#N/A</v>
      </c>
      <c r="CD105" s="70" t="e">
        <f aca="false">$CD$7*$J$2*$J$5*$N105</f>
        <v>#N/A</v>
      </c>
      <c r="CE105" s="70" t="e">
        <f aca="false">$CD$7*$J$3*$J$5*$O105</f>
        <v>#N/A</v>
      </c>
      <c r="CF105" s="131" t="e">
        <f aca="false">SUM(BZ105:CA105)</f>
        <v>#N/A</v>
      </c>
      <c r="CG105" s="383" t="e">
        <f aca="false">SUM(BZ105:CC105)</f>
        <v>#N/A</v>
      </c>
      <c r="CH105" s="131" t="e">
        <f aca="false">SUM(BZ105:CE105)</f>
        <v>#N/A</v>
      </c>
      <c r="CI105" s="70" t="e">
        <f aca="false">$CI$7*$J$2*$J$5*$AB105</f>
        <v>#N/A</v>
      </c>
      <c r="CJ105" s="70" t="e">
        <f aca="false">$CI$7*$J$3*$J$5*$AC105</f>
        <v>#N/A</v>
      </c>
      <c r="CK105" s="70" t="e">
        <f aca="false">$CK$7*$J$2*$J$5*$AB105</f>
        <v>#N/A</v>
      </c>
      <c r="CL105" s="70" t="e">
        <f aca="false">$CK$7*$J$3*$J$5*$AC105</f>
        <v>#N/A</v>
      </c>
      <c r="CM105" s="70" t="e">
        <f aca="false">$CM$7*$J$2*$J$5*$AB105</f>
        <v>#N/A</v>
      </c>
      <c r="CN105" s="70" t="e">
        <f aca="false">$CM$7*$J$3*$J$5*$AC105</f>
        <v>#N/A</v>
      </c>
      <c r="CO105" s="70" t="e">
        <f aca="false">$CO$7*$J$2*$J$5*$AB105</f>
        <v>#N/A</v>
      </c>
      <c r="CP105" s="70" t="e">
        <f aca="false">$CO$7*$J$3*$J$5*$AC105</f>
        <v>#N/A</v>
      </c>
      <c r="CQ105" s="70" t="e">
        <f aca="false">$CQ$7*$J$2*$J$5*$AB105</f>
        <v>#N/A</v>
      </c>
      <c r="CR105" s="70" t="e">
        <f aca="false">$CQ$7*$J$3*$J$5*$AC105</f>
        <v>#N/A</v>
      </c>
      <c r="CS105" s="70" t="e">
        <f aca="false">$CS$7*$J$2*$J$5*$AB105</f>
        <v>#N/A</v>
      </c>
      <c r="CT105" s="70" t="e">
        <f aca="false">$CS$7*$J$3*$J$5*$AC105</f>
        <v>#N/A</v>
      </c>
      <c r="CU105" s="70" t="e">
        <f aca="false">$CU$7*$J$2*$J$5*$AB105</f>
        <v>#N/A</v>
      </c>
      <c r="CV105" s="70" t="e">
        <f aca="false">$CU$7*$J$3*$J$5*$AC105</f>
        <v>#N/A</v>
      </c>
      <c r="CW105" s="70" t="e">
        <f aca="false">$CW$7*$J$2*$J$5*$AB105</f>
        <v>#N/A</v>
      </c>
      <c r="CX105" s="70" t="e">
        <f aca="false">$CW$7*$J$3*$J$5*$AC105</f>
        <v>#N/A</v>
      </c>
      <c r="CY105" s="70" t="e">
        <f aca="false">$CY$7*$J$2*$J$5*$AB105</f>
        <v>#N/A</v>
      </c>
      <c r="CZ105" s="70" t="e">
        <f aca="false">$CY$7*$J$3*$J$5*$AC105</f>
        <v>#N/A</v>
      </c>
      <c r="DA105" s="70" t="e">
        <f aca="false">$DA$7*$J$2*$J$5*$AB105</f>
        <v>#N/A</v>
      </c>
      <c r="DB105" s="70" t="e">
        <f aca="false">$DA$7*$J$3*$J$5*$AC105</f>
        <v>#N/A</v>
      </c>
      <c r="DC105" s="70"/>
      <c r="DD105" s="70"/>
      <c r="DE105" s="70" t="e">
        <f aca="false">$DF$7*$J$2*$J$5*$AB105</f>
        <v>#N/A</v>
      </c>
      <c r="DF105" s="70" t="e">
        <f aca="false">$DF$7*$J$3*$J$5*$AC105</f>
        <v>#N/A</v>
      </c>
      <c r="DG105" s="70" t="e">
        <f aca="false">$DG$7*$J$2*$J$5*$AB105</f>
        <v>#N/A</v>
      </c>
      <c r="DH105" s="70" t="e">
        <f aca="false">$DG$7*$J$3*$J$5*$AC105</f>
        <v>#N/A</v>
      </c>
      <c r="DI105" s="70" t="e">
        <f aca="false">$DI$7*$J$2*$J$5*$AB105</f>
        <v>#N/A</v>
      </c>
      <c r="DJ105" s="70" t="e">
        <f aca="false">$DI$7*$J$3*$J$5*$AC105</f>
        <v>#N/A</v>
      </c>
      <c r="DK105" s="70" t="e">
        <f aca="false">$DK$7*$J$2*$J$5*$AB105</f>
        <v>#N/A</v>
      </c>
      <c r="DL105" s="70" t="e">
        <f aca="false">$DK$7*$J$3*$J$5*$AC105</f>
        <v>#N/A</v>
      </c>
      <c r="DM105" s="70" t="e">
        <f aca="false">$DM$7*$J$2*$J$5*$AB105</f>
        <v>#N/A</v>
      </c>
      <c r="DN105" s="70" t="e">
        <f aca="false">$DM$7*$J$3*$J$5*$AC105</f>
        <v>#N/A</v>
      </c>
      <c r="DO105" s="70" t="e">
        <f aca="false">$DO$7*$J$2*$J$5*$AB105</f>
        <v>#N/A</v>
      </c>
      <c r="DP105" s="70" t="e">
        <f aca="false">$DO$7*$J$3*$J$5*$AC105</f>
        <v>#N/A</v>
      </c>
      <c r="DQ105" s="70" t="e">
        <f aca="false">$DQ$7*$J$2*$J$5*$AB105</f>
        <v>#N/A</v>
      </c>
      <c r="DR105" s="70" t="e">
        <f aca="false">$DQ$7*$J$3*$J$5*$AC105</f>
        <v>#N/A</v>
      </c>
      <c r="DS105" s="131" t="e">
        <f aca="false">SUM(CI105:CR105,CW105:CX105,DG105:DH105)</f>
        <v>#N/A</v>
      </c>
      <c r="DT105" s="25" t="e">
        <f aca="false">SUM(CI105:CZ105,DC105:DL105)</f>
        <v>#N/A</v>
      </c>
      <c r="DU105" s="131" t="e">
        <f aca="false">SUM(CI105:DR105)</f>
        <v>#N/A</v>
      </c>
      <c r="DZ105" s="70" t="e">
        <f aca="false">$DZ$7*$J$2*$J$5*$AB105</f>
        <v>#N/A</v>
      </c>
      <c r="EA105" s="70" t="e">
        <f aca="false">$DZ$7*$J$3*$J$5*$AC105</f>
        <v>#N/A</v>
      </c>
      <c r="EB105" s="70" t="e">
        <f aca="false">$EB$7*$J$2*$J$5*$AB105</f>
        <v>#N/A</v>
      </c>
      <c r="EC105" s="70" t="e">
        <f aca="false">$EB$7*$J$3*$J$5*$AC105</f>
        <v>#N/A</v>
      </c>
      <c r="ED105" s="70" t="e">
        <f aca="false">$ED$7*$J$2*$J$5*$AB105</f>
        <v>#N/A</v>
      </c>
      <c r="EE105" s="70" t="e">
        <f aca="false">$ED$7*$J$3*$J$5*$AC105</f>
        <v>#N/A</v>
      </c>
      <c r="EF105" s="70" t="e">
        <f aca="false">$EF$7*$J$2*$J$5*$AB105</f>
        <v>#N/A</v>
      </c>
      <c r="EG105" s="70" t="e">
        <f aca="false">$EF$7*$J$3*$J$5*$AC105</f>
        <v>#N/A</v>
      </c>
      <c r="EH105" s="70" t="e">
        <f aca="false">$EH$7*$J$2*$J$5*$AB105</f>
        <v>#N/A</v>
      </c>
      <c r="EI105" s="70" t="e">
        <f aca="false">$EH$7*$J$3*$J$5*$AC105</f>
        <v>#N/A</v>
      </c>
      <c r="EJ105" s="70" t="e">
        <f aca="false">$EJ$7*$J$2*$J$5*$AB105</f>
        <v>#N/A</v>
      </c>
      <c r="EK105" s="70" t="e">
        <f aca="false">$EJ$7*$J$3*$J$5*$AC105</f>
        <v>#N/A</v>
      </c>
      <c r="EL105" s="70" t="e">
        <f aca="false">$EL$7*$J$2*$J$5*$AB105</f>
        <v>#N/A</v>
      </c>
      <c r="EM105" s="70" t="e">
        <f aca="false">$EL$7*$J$3*$J$5*$AC105</f>
        <v>#N/A</v>
      </c>
      <c r="EN105" s="131" t="e">
        <f aca="false">SUM(EB105:EC105)</f>
        <v>#N/A</v>
      </c>
      <c r="EO105" s="25" t="e">
        <f aca="false">SUM(EB105:EE105,EJ105:EM105)</f>
        <v>#N/A</v>
      </c>
      <c r="EP105" s="25" t="e">
        <f aca="false">SUM(DZ105:EM105)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3" t="e">
        <f aca="false">(1+($A106/2))^(-2*($D106-$A$1)/365.25)</f>
        <v>#N/A</v>
      </c>
      <c r="C106" s="83" t="n">
        <f aca="false">D107-D106</f>
        <v>31</v>
      </c>
      <c r="D106" s="374" t="n">
        <v>39873</v>
      </c>
      <c r="E106" s="375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76" t="e">
        <f aca="false">VLOOKUP($D106,Curves!$A$2:$H$1700,8)*$B106</f>
        <v>#N/A</v>
      </c>
      <c r="K106" s="51" t="e">
        <f aca="false">($E106+$I106)*$J$5+$J$4</f>
        <v>#N/A</v>
      </c>
      <c r="L106" s="377" t="e">
        <f aca="false">VLOOKUP($D106,Curves!$N$2:$T$2600,2)*$B106</f>
        <v>#N/A</v>
      </c>
      <c r="M106" s="241" t="e">
        <f aca="false">VLOOKUP($D106,Curves!$N$2:$T$2600,3)*$B106</f>
        <v>#N/A</v>
      </c>
      <c r="N106" s="378" t="e">
        <f aca="false">IF($K106&lt;$L106,1,0)</f>
        <v>#N/A</v>
      </c>
      <c r="O106" s="379" t="e">
        <f aca="false">IF($K106&lt;$M106,1,0)</f>
        <v>#N/A</v>
      </c>
      <c r="P106" s="375" t="e">
        <f aca="false">($E106+J106)*$J$5+$J$4</f>
        <v>#N/A</v>
      </c>
      <c r="Q106" s="377" t="e">
        <f aca="false">VLOOKUP($D106,Curves!$N$2:$T$2600,4)*$B106</f>
        <v>#N/A</v>
      </c>
      <c r="R106" s="241" t="e">
        <f aca="false">VLOOKUP($D106,Curves!$N$2:$T$2600,5)*$B106</f>
        <v>#N/A</v>
      </c>
      <c r="S106" s="378" t="e">
        <f aca="false">IF($P106&lt;$Q106,1,0)</f>
        <v>#N/A</v>
      </c>
      <c r="T106" s="379" t="e">
        <f aca="false">IF($P106&lt;$R106,1,0)</f>
        <v>#N/A</v>
      </c>
      <c r="U106" s="380" t="e">
        <f aca="false">($E106+G106)*$J$5+$J$4</f>
        <v>#N/A</v>
      </c>
      <c r="V106" s="380" t="e">
        <f aca="false">($E106+H106)*$J$5+$J$4</f>
        <v>#N/A</v>
      </c>
      <c r="W106" s="380" t="e">
        <f aca="false">($E106+I106)*$J$5+$J$4</f>
        <v>#N/A</v>
      </c>
      <c r="X106" s="269" t="e">
        <f aca="false">VLOOKUP($D106,[5]CurveFetch!$D$8:$S$13000,16,0)*$B106</f>
        <v>#N/A</v>
      </c>
      <c r="Y106" s="241" t="e">
        <f aca="false">VLOOKUP($D106,Curves!$N$2:$T$2600,7)*$B106</f>
        <v>#N/A</v>
      </c>
      <c r="Z106" s="381" t="e">
        <f aca="false">IF($U106&lt;$X106,1,0)</f>
        <v>#N/A</v>
      </c>
      <c r="AA106" s="378" t="e">
        <f aca="false">IF($U106&lt;$Y106,1,0)</f>
        <v>#N/A</v>
      </c>
      <c r="AB106" s="378" t="e">
        <f aca="false">IF($V106&lt;$X106,1,0)</f>
        <v>#N/A</v>
      </c>
      <c r="AC106" s="378" t="e">
        <f aca="false">IF($V106&lt;$X106,1,0)</f>
        <v>#N/A</v>
      </c>
      <c r="AD106" s="378" t="e">
        <f aca="false">IF($W106&lt;$X106,1,0)</f>
        <v>#N/A</v>
      </c>
      <c r="AE106" s="379" t="e">
        <f aca="false">IF($W106&lt;$Y106,1,0)</f>
        <v>#N/A</v>
      </c>
      <c r="AF106" s="70" t="e">
        <f aca="false">$AF$7*$J$2*$J$5*$N106</f>
        <v>#N/A</v>
      </c>
      <c r="AG106" s="70" t="e">
        <f aca="false">$AF$7*$J$2*$J$5*$O106</f>
        <v>#N/A</v>
      </c>
      <c r="AH106" s="70" t="e">
        <f aca="false">$AH$7*$J$2*$J$5*$N106</f>
        <v>#N/A</v>
      </c>
      <c r="AI106" s="70" t="e">
        <f aca="false">$AH$7*$J$2*$J$5*$O106</f>
        <v>#N/A</v>
      </c>
      <c r="AJ106" s="70" t="e">
        <f aca="false">$AJ$7*$J$2*$J$5*$N106</f>
        <v>#N/A</v>
      </c>
      <c r="AK106" s="70" t="e">
        <f aca="false">$AJ$7*$J$2*$J$5*$O106</f>
        <v>#N/A</v>
      </c>
      <c r="AL106" s="70" t="e">
        <f aca="false">$AL$7*$J$2*$J$5*$N106</f>
        <v>#N/A</v>
      </c>
      <c r="AM106" s="70" t="e">
        <f aca="false">$AL$7*$J$3*$J$5*$O106</f>
        <v>#N/A</v>
      </c>
      <c r="AN106" s="70" t="e">
        <f aca="false">$AN$7*$J$2*$J$5*$N106</f>
        <v>#N/A</v>
      </c>
      <c r="AO106" s="70" t="e">
        <f aca="false">$AN$7*$J$3*$J$5*$O106</f>
        <v>#N/A</v>
      </c>
      <c r="AP106" s="70" t="e">
        <f aca="false">$AP$7*$J$2*$J$5*$N106</f>
        <v>#N/A</v>
      </c>
      <c r="AQ106" s="70" t="e">
        <f aca="false">$AN$7*$J$3*$J$5*$O106</f>
        <v>#N/A</v>
      </c>
      <c r="AR106" s="70" t="e">
        <f aca="false">$AR$7*$J$2*$J$5*$N106</f>
        <v>#N/A</v>
      </c>
      <c r="AS106" s="70" t="e">
        <f aca="false">$AR$7*$J$3*$J$5*$O106</f>
        <v>#N/A</v>
      </c>
      <c r="AT106" s="70" t="e">
        <f aca="false">$AT$7*$J$2*$J$5*$N106</f>
        <v>#N/A</v>
      </c>
      <c r="AU106" s="70" t="e">
        <f aca="false">$AT$7*$J$3*$J$5*$O106</f>
        <v>#N/A</v>
      </c>
      <c r="AV106" s="131" t="e">
        <f aca="false">SUM(AF106:AG106,AL106:AM106,AP106:AQ106)</f>
        <v>#N/A</v>
      </c>
      <c r="AW106" s="158" t="e">
        <f aca="false">SUM(AF106:AM106,AP106:AU106)</f>
        <v>#N/A</v>
      </c>
      <c r="AX106" s="131" t="e">
        <f aca="false">SUM(AF106:AU106)</f>
        <v>#N/A</v>
      </c>
      <c r="AY106" s="70" t="e">
        <f aca="false">$AY$7*$J$2*$J$5*$S106</f>
        <v>#N/A</v>
      </c>
      <c r="AZ106" s="70" t="e">
        <f aca="false">$AY$7*$J$3*$J$5*$T106</f>
        <v>#N/A</v>
      </c>
      <c r="BA106" s="70" t="e">
        <f aca="false">$BA$7*$J$2*$J$5*$S106</f>
        <v>#N/A</v>
      </c>
      <c r="BB106" s="70" t="e">
        <f aca="false">$BA$7*$J$3*$J$5*$T106</f>
        <v>#N/A</v>
      </c>
      <c r="BC106" s="70" t="e">
        <f aca="false">$BC$7*$J$2*$J$5*$S106</f>
        <v>#N/A</v>
      </c>
      <c r="BD106" s="70" t="e">
        <f aca="false">$BC$7*$J$3*$J$5*$T106</f>
        <v>#N/A</v>
      </c>
      <c r="BE106" s="70" t="e">
        <f aca="false">$BE$7*$J$2*$J$5*$S106</f>
        <v>#N/A</v>
      </c>
      <c r="BF106" s="70" t="e">
        <f aca="false">$BE$7*$J$3*$J$5*$T106</f>
        <v>#N/A</v>
      </c>
      <c r="BG106" s="70" t="e">
        <f aca="false">$BG$7*$J$2*$J$5*$S106</f>
        <v>#N/A</v>
      </c>
      <c r="BH106" s="70" t="e">
        <f aca="false">$BG$7*$J$3*$J$5*$T106</f>
        <v>#N/A</v>
      </c>
      <c r="BI106" s="70" t="e">
        <f aca="false">$BI$7*$J$2*$J$5*$S106</f>
        <v>#N/A</v>
      </c>
      <c r="BJ106" s="70" t="e">
        <f aca="false">$BI$7*$J$3*$J$5*$T106</f>
        <v>#N/A</v>
      </c>
      <c r="BK106" s="70" t="e">
        <f aca="false">$BK$7*$J$2*$J$5*$S106</f>
        <v>#N/A</v>
      </c>
      <c r="BL106" s="70" t="e">
        <f aca="false">$BK$7*$J$3*$J$5*$T106</f>
        <v>#N/A</v>
      </c>
      <c r="BM106" s="70" t="e">
        <f aca="false">$BM$7*$J$2*$J$5*$S106</f>
        <v>#N/A</v>
      </c>
      <c r="BN106" s="70" t="e">
        <f aca="false">$BM$7*$J$3*$J$5*$T106</f>
        <v>#N/A</v>
      </c>
      <c r="BO106" s="70" t="e">
        <f aca="false">$BO$7*$J$2*$J$5*$S106</f>
        <v>#N/A</v>
      </c>
      <c r="BP106" s="70" t="e">
        <f aca="false">$BO$7*$J$3*$J$5*$T106</f>
        <v>#N/A</v>
      </c>
      <c r="BQ106" s="70" t="e">
        <f aca="false">$BQ$7*$J$2*$J$5*$S106</f>
        <v>#N/A</v>
      </c>
      <c r="BR106" s="70" t="e">
        <f aca="false">$BQ$7*$J$3*$J$5*$T106</f>
        <v>#N/A</v>
      </c>
      <c r="BS106" s="70" t="e">
        <f aca="false">$BS$7*$J$2*$J$5*$S106</f>
        <v>#N/A</v>
      </c>
      <c r="BT106" s="70" t="e">
        <f aca="false">$BS$7*$J$3*$J$5*$T106</f>
        <v>#N/A</v>
      </c>
      <c r="BU106" s="70" t="e">
        <f aca="false">$BU$7*$J$2*$J$5*$S106</f>
        <v>#N/A</v>
      </c>
      <c r="BV106" s="70" t="e">
        <f aca="false">$BU$7*$J$3*$J$5*$T106</f>
        <v>#N/A</v>
      </c>
      <c r="BW106" s="382" t="e">
        <f aca="false">SUM(AY106:BF106,BI106:BL106)</f>
        <v>#N/A</v>
      </c>
      <c r="BX106" s="383" t="e">
        <f aca="false">SUM(AY106:BF106,BI106:BL106,BS106:BV106)</f>
        <v>#N/A</v>
      </c>
      <c r="BY106" s="25" t="e">
        <f aca="false">SUM(AY106:BV106)</f>
        <v>#N/A</v>
      </c>
      <c r="BZ106" s="70" t="e">
        <f aca="false">$BZ$7*$J$2*$J$5*$N106</f>
        <v>#N/A</v>
      </c>
      <c r="CA106" s="70" t="e">
        <f aca="false">$BZ$7*$J$3*$J$5*$O106</f>
        <v>#N/A</v>
      </c>
      <c r="CB106" s="70" t="e">
        <f aca="false">$CB$7*$J$2*$J$5*$N106</f>
        <v>#N/A</v>
      </c>
      <c r="CC106" s="70" t="e">
        <f aca="false">$CB$7*$J$3*$J$5*$O106</f>
        <v>#N/A</v>
      </c>
      <c r="CD106" s="70" t="e">
        <f aca="false">$CD$7*$J$2*$J$5*$N106</f>
        <v>#N/A</v>
      </c>
      <c r="CE106" s="70" t="e">
        <f aca="false">$CD$7*$J$3*$J$5*$O106</f>
        <v>#N/A</v>
      </c>
      <c r="CF106" s="131" t="e">
        <f aca="false">SUM(BZ106:CA106)</f>
        <v>#N/A</v>
      </c>
      <c r="CG106" s="383" t="e">
        <f aca="false">SUM(BZ106:CC106)</f>
        <v>#N/A</v>
      </c>
      <c r="CH106" s="131" t="e">
        <f aca="false">SUM(BZ106:CE106)</f>
        <v>#N/A</v>
      </c>
      <c r="CI106" s="70" t="e">
        <f aca="false">$CI$7*$J$2*$J$5*$AB106</f>
        <v>#N/A</v>
      </c>
      <c r="CJ106" s="70" t="e">
        <f aca="false">$CI$7*$J$3*$J$5*$AC106</f>
        <v>#N/A</v>
      </c>
      <c r="CK106" s="70" t="e">
        <f aca="false">$CK$7*$J$2*$J$5*$AB106</f>
        <v>#N/A</v>
      </c>
      <c r="CL106" s="70" t="e">
        <f aca="false">$CK$7*$J$3*$J$5*$AC106</f>
        <v>#N/A</v>
      </c>
      <c r="CM106" s="70" t="e">
        <f aca="false">$CM$7*$J$2*$J$5*$AB106</f>
        <v>#N/A</v>
      </c>
      <c r="CN106" s="70" t="e">
        <f aca="false">$CM$7*$J$3*$J$5*$AC106</f>
        <v>#N/A</v>
      </c>
      <c r="CO106" s="70" t="e">
        <f aca="false">$CO$7*$J$2*$J$5*$AB106</f>
        <v>#N/A</v>
      </c>
      <c r="CP106" s="70" t="e">
        <f aca="false">$CO$7*$J$3*$J$5*$AC106</f>
        <v>#N/A</v>
      </c>
      <c r="CQ106" s="70" t="e">
        <f aca="false">$CQ$7*$J$2*$J$5*$AB106</f>
        <v>#N/A</v>
      </c>
      <c r="CR106" s="70" t="e">
        <f aca="false">$CQ$7*$J$3*$J$5*$AC106</f>
        <v>#N/A</v>
      </c>
      <c r="CS106" s="70" t="e">
        <f aca="false">$CS$7*$J$2*$J$5*$AB106</f>
        <v>#N/A</v>
      </c>
      <c r="CT106" s="70" t="e">
        <f aca="false">$CS$7*$J$3*$J$5*$AC106</f>
        <v>#N/A</v>
      </c>
      <c r="CU106" s="70" t="e">
        <f aca="false">$CU$7*$J$2*$J$5*$AB106</f>
        <v>#N/A</v>
      </c>
      <c r="CV106" s="70" t="e">
        <f aca="false">$CU$7*$J$3*$J$5*$AC106</f>
        <v>#N/A</v>
      </c>
      <c r="CW106" s="70" t="e">
        <f aca="false">$CW$7*$J$2*$J$5*$AB106</f>
        <v>#N/A</v>
      </c>
      <c r="CX106" s="70" t="e">
        <f aca="false">$CW$7*$J$3*$J$5*$AC106</f>
        <v>#N/A</v>
      </c>
      <c r="CY106" s="70" t="e">
        <f aca="false">$CY$7*$J$2*$J$5*$AB106</f>
        <v>#N/A</v>
      </c>
      <c r="CZ106" s="70" t="e">
        <f aca="false">$CY$7*$J$3*$J$5*$AC106</f>
        <v>#N/A</v>
      </c>
      <c r="DA106" s="70" t="e">
        <f aca="false">$DA$7*$J$2*$J$5*$AB106</f>
        <v>#N/A</v>
      </c>
      <c r="DB106" s="70" t="e">
        <f aca="false">$DA$7*$J$3*$J$5*$AC106</f>
        <v>#N/A</v>
      </c>
      <c r="DC106" s="70"/>
      <c r="DD106" s="70"/>
      <c r="DE106" s="70" t="e">
        <f aca="false">$DF$7*$J$2*$J$5*$AB106</f>
        <v>#N/A</v>
      </c>
      <c r="DF106" s="70" t="e">
        <f aca="false">$DF$7*$J$3*$J$5*$AC106</f>
        <v>#N/A</v>
      </c>
      <c r="DG106" s="70" t="e">
        <f aca="false">$DG$7*$J$2*$J$5*$AB106</f>
        <v>#N/A</v>
      </c>
      <c r="DH106" s="70" t="e">
        <f aca="false">$DG$7*$J$3*$J$5*$AC106</f>
        <v>#N/A</v>
      </c>
      <c r="DI106" s="70" t="e">
        <f aca="false">$DI$7*$J$2*$J$5*$AB106</f>
        <v>#N/A</v>
      </c>
      <c r="DJ106" s="70" t="e">
        <f aca="false">$DI$7*$J$3*$J$5*$AC106</f>
        <v>#N/A</v>
      </c>
      <c r="DK106" s="70" t="e">
        <f aca="false">$DK$7*$J$2*$J$5*$AB106</f>
        <v>#N/A</v>
      </c>
      <c r="DL106" s="70" t="e">
        <f aca="false">$DK$7*$J$3*$J$5*$AC106</f>
        <v>#N/A</v>
      </c>
      <c r="DM106" s="70" t="e">
        <f aca="false">$DM$7*$J$2*$J$5*$AB106</f>
        <v>#N/A</v>
      </c>
      <c r="DN106" s="70" t="e">
        <f aca="false">$DM$7*$J$3*$J$5*$AC106</f>
        <v>#N/A</v>
      </c>
      <c r="DO106" s="70" t="e">
        <f aca="false">$DO$7*$J$2*$J$5*$AB106</f>
        <v>#N/A</v>
      </c>
      <c r="DP106" s="70" t="e">
        <f aca="false">$DO$7*$J$3*$J$5*$AC106</f>
        <v>#N/A</v>
      </c>
      <c r="DQ106" s="70" t="e">
        <f aca="false">$DQ$7*$J$2*$J$5*$AB106</f>
        <v>#N/A</v>
      </c>
      <c r="DR106" s="70" t="e">
        <f aca="false">$DQ$7*$J$3*$J$5*$AC106</f>
        <v>#N/A</v>
      </c>
      <c r="DS106" s="131" t="e">
        <f aca="false">SUM(CI106:CR106,CW106:CX106,DG106:DH106)</f>
        <v>#N/A</v>
      </c>
      <c r="DT106" s="25" t="e">
        <f aca="false">SUM(CI106:CZ106,DC106:DL106)</f>
        <v>#N/A</v>
      </c>
      <c r="DU106" s="131" t="e">
        <f aca="false">SUM(CI106:DR106)</f>
        <v>#N/A</v>
      </c>
      <c r="DZ106" s="70" t="e">
        <f aca="false">$DZ$7*$J$2*$J$5*$AB106</f>
        <v>#N/A</v>
      </c>
      <c r="EA106" s="70" t="e">
        <f aca="false">$DZ$7*$J$3*$J$5*$AC106</f>
        <v>#N/A</v>
      </c>
      <c r="EB106" s="70" t="e">
        <f aca="false">$EB$7*$J$2*$J$5*$AB106</f>
        <v>#N/A</v>
      </c>
      <c r="EC106" s="70" t="e">
        <f aca="false">$EB$7*$J$3*$J$5*$AC106</f>
        <v>#N/A</v>
      </c>
      <c r="ED106" s="70" t="e">
        <f aca="false">$ED$7*$J$2*$J$5*$AB106</f>
        <v>#N/A</v>
      </c>
      <c r="EE106" s="70" t="e">
        <f aca="false">$ED$7*$J$3*$J$5*$AC106</f>
        <v>#N/A</v>
      </c>
      <c r="EF106" s="70" t="e">
        <f aca="false">$EF$7*$J$2*$J$5*$AB106</f>
        <v>#N/A</v>
      </c>
      <c r="EG106" s="70" t="e">
        <f aca="false">$EF$7*$J$3*$J$5*$AC106</f>
        <v>#N/A</v>
      </c>
      <c r="EH106" s="70" t="e">
        <f aca="false">$EH$7*$J$2*$J$5*$AB106</f>
        <v>#N/A</v>
      </c>
      <c r="EI106" s="70" t="e">
        <f aca="false">$EH$7*$J$3*$J$5*$AC106</f>
        <v>#N/A</v>
      </c>
      <c r="EJ106" s="70" t="e">
        <f aca="false">$EJ$7*$J$2*$J$5*$AB106</f>
        <v>#N/A</v>
      </c>
      <c r="EK106" s="70" t="e">
        <f aca="false">$EJ$7*$J$3*$J$5*$AC106</f>
        <v>#N/A</v>
      </c>
      <c r="EL106" s="70" t="e">
        <f aca="false">$EL$7*$J$2*$J$5*$AB106</f>
        <v>#N/A</v>
      </c>
      <c r="EM106" s="70" t="e">
        <f aca="false">$EL$7*$J$3*$J$5*$AC106</f>
        <v>#N/A</v>
      </c>
      <c r="EN106" s="131" t="e">
        <f aca="false">SUM(EB106:EC106)</f>
        <v>#N/A</v>
      </c>
      <c r="EO106" s="25" t="e">
        <f aca="false">SUM(EB106:EE106,EJ106:EM106)</f>
        <v>#N/A</v>
      </c>
      <c r="EP106" s="25" t="e">
        <f aca="false">SUM(DZ106:EM106)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3" t="e">
        <f aca="false">(1+($A107/2))^(-2*($D107-$A$1)/365.25)</f>
        <v>#N/A</v>
      </c>
      <c r="C107" s="83" t="n">
        <f aca="false">D108-D107</f>
        <v>30</v>
      </c>
      <c r="D107" s="374" t="n">
        <v>39904</v>
      </c>
      <c r="E107" s="375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76" t="e">
        <f aca="false">VLOOKUP($D107,Curves!$A$2:$H$1700,8)*$B107</f>
        <v>#N/A</v>
      </c>
      <c r="K107" s="51" t="e">
        <f aca="false">($E107+$I107)*$J$5+$J$4</f>
        <v>#N/A</v>
      </c>
      <c r="L107" s="377" t="e">
        <f aca="false">VLOOKUP($D107,Curves!$N$2:$T$2600,2)*$B107</f>
        <v>#N/A</v>
      </c>
      <c r="M107" s="241" t="e">
        <f aca="false">VLOOKUP($D107,Curves!$N$2:$T$2600,3)*$B107</f>
        <v>#N/A</v>
      </c>
      <c r="N107" s="378" t="e">
        <f aca="false">IF($K107&lt;$L107,1,0)</f>
        <v>#N/A</v>
      </c>
      <c r="O107" s="379" t="e">
        <f aca="false">IF($K107&lt;$M107,1,0)</f>
        <v>#N/A</v>
      </c>
      <c r="P107" s="375" t="e">
        <f aca="false">($E107+J107)*$J$5+$J$4</f>
        <v>#N/A</v>
      </c>
      <c r="Q107" s="377" t="e">
        <f aca="false">VLOOKUP($D107,Curves!$N$2:$T$2600,4)*$B107</f>
        <v>#N/A</v>
      </c>
      <c r="R107" s="241" t="e">
        <f aca="false">VLOOKUP($D107,Curves!$N$2:$T$2600,5)*$B107</f>
        <v>#N/A</v>
      </c>
      <c r="S107" s="378" t="e">
        <f aca="false">IF($P107&lt;$Q107,1,0)</f>
        <v>#N/A</v>
      </c>
      <c r="T107" s="379" t="e">
        <f aca="false">IF($P107&lt;$R107,1,0)</f>
        <v>#N/A</v>
      </c>
      <c r="U107" s="380" t="e">
        <f aca="false">($E107+G107)*$J$5+$J$4</f>
        <v>#N/A</v>
      </c>
      <c r="V107" s="380" t="e">
        <f aca="false">($E107+H107)*$J$5+$J$4</f>
        <v>#N/A</v>
      </c>
      <c r="W107" s="380" t="e">
        <f aca="false">($E107+I107)*$J$5+$J$4</f>
        <v>#N/A</v>
      </c>
      <c r="X107" s="269" t="e">
        <f aca="false">VLOOKUP($D107,[5]CurveFetch!$D$8:$S$13000,16,0)*$B107</f>
        <v>#N/A</v>
      </c>
      <c r="Y107" s="241" t="e">
        <f aca="false">VLOOKUP($D107,Curves!$N$2:$T$2600,7)*$B107</f>
        <v>#N/A</v>
      </c>
      <c r="Z107" s="381" t="e">
        <f aca="false">IF($U107&lt;$X107,1,0)</f>
        <v>#N/A</v>
      </c>
      <c r="AA107" s="378" t="e">
        <f aca="false">IF($U107&lt;$Y107,1,0)</f>
        <v>#N/A</v>
      </c>
      <c r="AB107" s="378" t="e">
        <f aca="false">IF($V107&lt;$X107,1,0)</f>
        <v>#N/A</v>
      </c>
      <c r="AC107" s="378" t="e">
        <f aca="false">IF($V107&lt;$X107,1,0)</f>
        <v>#N/A</v>
      </c>
      <c r="AD107" s="378" t="e">
        <f aca="false">IF($W107&lt;$X107,1,0)</f>
        <v>#N/A</v>
      </c>
      <c r="AE107" s="379" t="e">
        <f aca="false">IF($W107&lt;$Y107,1,0)</f>
        <v>#N/A</v>
      </c>
      <c r="AF107" s="70" t="e">
        <f aca="false">$AF$7*$J$2*$J$5*$N107</f>
        <v>#N/A</v>
      </c>
      <c r="AG107" s="70" t="e">
        <f aca="false">$AF$7*$J$2*$J$5*$O107</f>
        <v>#N/A</v>
      </c>
      <c r="AH107" s="70" t="e">
        <f aca="false">$AH$7*$J$2*$J$5*$N107</f>
        <v>#N/A</v>
      </c>
      <c r="AI107" s="70" t="e">
        <f aca="false">$AH$7*$J$2*$J$5*$O107</f>
        <v>#N/A</v>
      </c>
      <c r="AJ107" s="70" t="e">
        <f aca="false">$AJ$7*$J$2*$J$5*$N107</f>
        <v>#N/A</v>
      </c>
      <c r="AK107" s="70" t="e">
        <f aca="false">$AJ$7*$J$2*$J$5*$O107</f>
        <v>#N/A</v>
      </c>
      <c r="AL107" s="70" t="e">
        <f aca="false">$AL$7*$J$2*$J$5*$N107</f>
        <v>#N/A</v>
      </c>
      <c r="AM107" s="70" t="e">
        <f aca="false">$AL$7*$J$3*$J$5*$O107</f>
        <v>#N/A</v>
      </c>
      <c r="AN107" s="70" t="e">
        <f aca="false">$AN$7*$J$2*$J$5*$N107</f>
        <v>#N/A</v>
      </c>
      <c r="AO107" s="70" t="e">
        <f aca="false">$AN$7*$J$3*$J$5*$O107</f>
        <v>#N/A</v>
      </c>
      <c r="AP107" s="70" t="e">
        <f aca="false">$AP$7*$J$2*$J$5*$N107</f>
        <v>#N/A</v>
      </c>
      <c r="AQ107" s="70" t="e">
        <f aca="false">$AN$7*$J$3*$J$5*$O107</f>
        <v>#N/A</v>
      </c>
      <c r="AR107" s="70" t="e">
        <f aca="false">$AR$7*$J$2*$J$5*$N107</f>
        <v>#N/A</v>
      </c>
      <c r="AS107" s="70" t="e">
        <f aca="false">$AR$7*$J$3*$J$5*$O107</f>
        <v>#N/A</v>
      </c>
      <c r="AT107" s="70" t="e">
        <f aca="false">$AT$7*$J$2*$J$5*$N107</f>
        <v>#N/A</v>
      </c>
      <c r="AU107" s="70" t="e">
        <f aca="false">$AT$7*$J$3*$J$5*$O107</f>
        <v>#N/A</v>
      </c>
      <c r="AV107" s="131" t="e">
        <f aca="false">SUM(AF107:AG107,AL107:AM107,AP107:AQ107)</f>
        <v>#N/A</v>
      </c>
      <c r="AW107" s="158" t="e">
        <f aca="false">SUM(AF107:AM107,AP107:AU107)</f>
        <v>#N/A</v>
      </c>
      <c r="AX107" s="131" t="e">
        <f aca="false">SUM(AF107:AU107)</f>
        <v>#N/A</v>
      </c>
      <c r="AY107" s="70" t="e">
        <f aca="false">$AY$7*$J$2*$J$5*$S107</f>
        <v>#N/A</v>
      </c>
      <c r="AZ107" s="70" t="e">
        <f aca="false">$AY$7*$J$3*$J$5*$T107</f>
        <v>#N/A</v>
      </c>
      <c r="BA107" s="70" t="e">
        <f aca="false">$BA$7*$J$2*$J$5*$S107</f>
        <v>#N/A</v>
      </c>
      <c r="BB107" s="70" t="e">
        <f aca="false">$BA$7*$J$3*$J$5*$T107</f>
        <v>#N/A</v>
      </c>
      <c r="BC107" s="70" t="e">
        <f aca="false">$BC$7*$J$2*$J$5*$S107</f>
        <v>#N/A</v>
      </c>
      <c r="BD107" s="70" t="e">
        <f aca="false">$BC$7*$J$3*$J$5*$T107</f>
        <v>#N/A</v>
      </c>
      <c r="BE107" s="70" t="e">
        <f aca="false">$BE$7*$J$2*$J$5*$S107</f>
        <v>#N/A</v>
      </c>
      <c r="BF107" s="70" t="e">
        <f aca="false">$BE$7*$J$3*$J$5*$T107</f>
        <v>#N/A</v>
      </c>
      <c r="BG107" s="70" t="e">
        <f aca="false">$BG$7*$J$2*$J$5*$S107</f>
        <v>#N/A</v>
      </c>
      <c r="BH107" s="70" t="e">
        <f aca="false">$BG$7*$J$3*$J$5*$T107</f>
        <v>#N/A</v>
      </c>
      <c r="BI107" s="70" t="e">
        <f aca="false">$BI$7*$J$2*$J$5*$S107</f>
        <v>#N/A</v>
      </c>
      <c r="BJ107" s="70" t="e">
        <f aca="false">$BI$7*$J$3*$J$5*$T107</f>
        <v>#N/A</v>
      </c>
      <c r="BK107" s="70" t="e">
        <f aca="false">$BK$7*$J$2*$J$5*$S107</f>
        <v>#N/A</v>
      </c>
      <c r="BL107" s="70" t="e">
        <f aca="false">$BK$7*$J$3*$J$5*$T107</f>
        <v>#N/A</v>
      </c>
      <c r="BM107" s="70" t="e">
        <f aca="false">$BM$7*$J$2*$J$5*$S107</f>
        <v>#N/A</v>
      </c>
      <c r="BN107" s="70" t="e">
        <f aca="false">$BM$7*$J$3*$J$5*$T107</f>
        <v>#N/A</v>
      </c>
      <c r="BO107" s="70" t="e">
        <f aca="false">$BO$7*$J$2*$J$5*$S107</f>
        <v>#N/A</v>
      </c>
      <c r="BP107" s="70" t="e">
        <f aca="false">$BO$7*$J$3*$J$5*$T107</f>
        <v>#N/A</v>
      </c>
      <c r="BQ107" s="70" t="e">
        <f aca="false">$BQ$7*$J$2*$J$5*$S107</f>
        <v>#N/A</v>
      </c>
      <c r="BR107" s="70" t="e">
        <f aca="false">$BQ$7*$J$3*$J$5*$T107</f>
        <v>#N/A</v>
      </c>
      <c r="BS107" s="70" t="e">
        <f aca="false">$BS$7*$J$2*$J$5*$S107</f>
        <v>#N/A</v>
      </c>
      <c r="BT107" s="70" t="e">
        <f aca="false">$BS$7*$J$3*$J$5*$T107</f>
        <v>#N/A</v>
      </c>
      <c r="BU107" s="70" t="e">
        <f aca="false">$BU$7*$J$2*$J$5*$S107</f>
        <v>#N/A</v>
      </c>
      <c r="BV107" s="70" t="e">
        <f aca="false">$BU$7*$J$3*$J$5*$T107</f>
        <v>#N/A</v>
      </c>
      <c r="BW107" s="382" t="e">
        <f aca="false">SUM(AY107:BF107,BI107:BL107)</f>
        <v>#N/A</v>
      </c>
      <c r="BX107" s="383" t="e">
        <f aca="false">SUM(AY107:BF107,BI107:BL107,BS107:BV107)</f>
        <v>#N/A</v>
      </c>
      <c r="BY107" s="25" t="e">
        <f aca="false">SUM(AY107:BV107)</f>
        <v>#N/A</v>
      </c>
      <c r="BZ107" s="70" t="e">
        <f aca="false">$BZ$7*$J$2*$J$5*$N107</f>
        <v>#N/A</v>
      </c>
      <c r="CA107" s="70" t="e">
        <f aca="false">$BZ$7*$J$3*$J$5*$O107</f>
        <v>#N/A</v>
      </c>
      <c r="CB107" s="70" t="e">
        <f aca="false">$CB$7*$J$2*$J$5*$N107</f>
        <v>#N/A</v>
      </c>
      <c r="CC107" s="70" t="e">
        <f aca="false">$CB$7*$J$3*$J$5*$O107</f>
        <v>#N/A</v>
      </c>
      <c r="CD107" s="70" t="e">
        <f aca="false">$CD$7*$J$2*$J$5*$N107</f>
        <v>#N/A</v>
      </c>
      <c r="CE107" s="70" t="e">
        <f aca="false">$CD$7*$J$3*$J$5*$O107</f>
        <v>#N/A</v>
      </c>
      <c r="CF107" s="131" t="e">
        <f aca="false">SUM(BZ107:CA107)</f>
        <v>#N/A</v>
      </c>
      <c r="CG107" s="383" t="e">
        <f aca="false">SUM(BZ107:CC107)</f>
        <v>#N/A</v>
      </c>
      <c r="CH107" s="131" t="e">
        <f aca="false">SUM(BZ107:CE107)</f>
        <v>#N/A</v>
      </c>
      <c r="CI107" s="70" t="e">
        <f aca="false">$CI$7*$J$2*$J$5*$AB107</f>
        <v>#N/A</v>
      </c>
      <c r="CJ107" s="70" t="e">
        <f aca="false">$CI$7*$J$3*$J$5*$AC107</f>
        <v>#N/A</v>
      </c>
      <c r="CK107" s="70" t="e">
        <f aca="false">$CK$7*$J$2*$J$5*$AB107</f>
        <v>#N/A</v>
      </c>
      <c r="CL107" s="70" t="e">
        <f aca="false">$CK$7*$J$3*$J$5*$AC107</f>
        <v>#N/A</v>
      </c>
      <c r="CM107" s="70" t="e">
        <f aca="false">$CM$7*$J$2*$J$5*$AB107</f>
        <v>#N/A</v>
      </c>
      <c r="CN107" s="70" t="e">
        <f aca="false">$CM$7*$J$3*$J$5*$AC107</f>
        <v>#N/A</v>
      </c>
      <c r="CO107" s="70" t="e">
        <f aca="false">$CO$7*$J$2*$J$5*$AB107</f>
        <v>#N/A</v>
      </c>
      <c r="CP107" s="70" t="e">
        <f aca="false">$CO$7*$J$3*$J$5*$AC107</f>
        <v>#N/A</v>
      </c>
      <c r="CQ107" s="70" t="e">
        <f aca="false">$CQ$7*$J$2*$J$5*$AB107</f>
        <v>#N/A</v>
      </c>
      <c r="CR107" s="70" t="e">
        <f aca="false">$CQ$7*$J$3*$J$5*$AC107</f>
        <v>#N/A</v>
      </c>
      <c r="CS107" s="70" t="e">
        <f aca="false">$CS$7*$J$2*$J$5*$AB107</f>
        <v>#N/A</v>
      </c>
      <c r="CT107" s="70" t="e">
        <f aca="false">$CS$7*$J$3*$J$5*$AC107</f>
        <v>#N/A</v>
      </c>
      <c r="CU107" s="70" t="e">
        <f aca="false">$CU$7*$J$2*$J$5*$AB107</f>
        <v>#N/A</v>
      </c>
      <c r="CV107" s="70" t="e">
        <f aca="false">$CU$7*$J$3*$J$5*$AC107</f>
        <v>#N/A</v>
      </c>
      <c r="CW107" s="70" t="e">
        <f aca="false">$CW$7*$J$2*$J$5*$AB107</f>
        <v>#N/A</v>
      </c>
      <c r="CX107" s="70" t="e">
        <f aca="false">$CW$7*$J$3*$J$5*$AC107</f>
        <v>#N/A</v>
      </c>
      <c r="CY107" s="70" t="e">
        <f aca="false">$CY$7*$J$2*$J$5*$AB107</f>
        <v>#N/A</v>
      </c>
      <c r="CZ107" s="70" t="e">
        <f aca="false">$CY$7*$J$3*$J$5*$AC107</f>
        <v>#N/A</v>
      </c>
      <c r="DA107" s="70" t="e">
        <f aca="false">$DA$7*$J$2*$J$5*$AB107</f>
        <v>#N/A</v>
      </c>
      <c r="DB107" s="70" t="e">
        <f aca="false">$DA$7*$J$3*$J$5*$AC107</f>
        <v>#N/A</v>
      </c>
      <c r="DC107" s="70"/>
      <c r="DD107" s="70"/>
      <c r="DE107" s="70" t="e">
        <f aca="false">$DF$7*$J$2*$J$5*$AB107</f>
        <v>#N/A</v>
      </c>
      <c r="DF107" s="70" t="e">
        <f aca="false">$DF$7*$J$3*$J$5*$AC107</f>
        <v>#N/A</v>
      </c>
      <c r="DG107" s="70" t="e">
        <f aca="false">$DG$7*$J$2*$J$5*$AB107</f>
        <v>#N/A</v>
      </c>
      <c r="DH107" s="70" t="e">
        <f aca="false">$DG$7*$J$3*$J$5*$AC107</f>
        <v>#N/A</v>
      </c>
      <c r="DI107" s="70" t="e">
        <f aca="false">$DI$7*$J$2*$J$5*$AB107</f>
        <v>#N/A</v>
      </c>
      <c r="DJ107" s="70" t="e">
        <f aca="false">$DI$7*$J$3*$J$5*$AC107</f>
        <v>#N/A</v>
      </c>
      <c r="DK107" s="70" t="e">
        <f aca="false">$DK$7*$J$2*$J$5*$AB107</f>
        <v>#N/A</v>
      </c>
      <c r="DL107" s="70" t="e">
        <f aca="false">$DK$7*$J$3*$J$5*$AC107</f>
        <v>#N/A</v>
      </c>
      <c r="DM107" s="70" t="e">
        <f aca="false">$DM$7*$J$2*$J$5*$AB107</f>
        <v>#N/A</v>
      </c>
      <c r="DN107" s="70" t="e">
        <f aca="false">$DM$7*$J$3*$J$5*$AC107</f>
        <v>#N/A</v>
      </c>
      <c r="DO107" s="70" t="e">
        <f aca="false">$DO$7*$J$2*$J$5*$AB107</f>
        <v>#N/A</v>
      </c>
      <c r="DP107" s="70" t="e">
        <f aca="false">$DO$7*$J$3*$J$5*$AC107</f>
        <v>#N/A</v>
      </c>
      <c r="DQ107" s="70" t="e">
        <f aca="false">$DQ$7*$J$2*$J$5*$AB107</f>
        <v>#N/A</v>
      </c>
      <c r="DR107" s="70" t="e">
        <f aca="false">$DQ$7*$J$3*$J$5*$AC107</f>
        <v>#N/A</v>
      </c>
      <c r="DS107" s="131" t="e">
        <f aca="false">SUM(CI107:CR107,CW107:CX107,DG107:DH107)</f>
        <v>#N/A</v>
      </c>
      <c r="DT107" s="25" t="e">
        <f aca="false">SUM(CI107:CZ107,DC107:DL107)</f>
        <v>#N/A</v>
      </c>
      <c r="DU107" s="131" t="e">
        <f aca="false">SUM(CI107:DR107)</f>
        <v>#N/A</v>
      </c>
      <c r="DZ107" s="70" t="e">
        <f aca="false">$DZ$7*$J$2*$J$5*$AB107</f>
        <v>#N/A</v>
      </c>
      <c r="EA107" s="70" t="e">
        <f aca="false">$DZ$7*$J$3*$J$5*$AC107</f>
        <v>#N/A</v>
      </c>
      <c r="EB107" s="70" t="e">
        <f aca="false">$EB$7*$J$2*$J$5*$AB107</f>
        <v>#N/A</v>
      </c>
      <c r="EC107" s="70" t="e">
        <f aca="false">$EB$7*$J$3*$J$5*$AC107</f>
        <v>#N/A</v>
      </c>
      <c r="ED107" s="70" t="e">
        <f aca="false">$ED$7*$J$2*$J$5*$AB107</f>
        <v>#N/A</v>
      </c>
      <c r="EE107" s="70" t="e">
        <f aca="false">$ED$7*$J$3*$J$5*$AC107</f>
        <v>#N/A</v>
      </c>
      <c r="EF107" s="70" t="e">
        <f aca="false">$EF$7*$J$2*$J$5*$AB107</f>
        <v>#N/A</v>
      </c>
      <c r="EG107" s="70" t="e">
        <f aca="false">$EF$7*$J$3*$J$5*$AC107</f>
        <v>#N/A</v>
      </c>
      <c r="EH107" s="70" t="e">
        <f aca="false">$EH$7*$J$2*$J$5*$AB107</f>
        <v>#N/A</v>
      </c>
      <c r="EI107" s="70" t="e">
        <f aca="false">$EH$7*$J$3*$J$5*$AC107</f>
        <v>#N/A</v>
      </c>
      <c r="EJ107" s="70" t="e">
        <f aca="false">$EJ$7*$J$2*$J$5*$AB107</f>
        <v>#N/A</v>
      </c>
      <c r="EK107" s="70" t="e">
        <f aca="false">$EJ$7*$J$3*$J$5*$AC107</f>
        <v>#N/A</v>
      </c>
      <c r="EL107" s="70" t="e">
        <f aca="false">$EL$7*$J$2*$J$5*$AB107</f>
        <v>#N/A</v>
      </c>
      <c r="EM107" s="70" t="e">
        <f aca="false">$EL$7*$J$3*$J$5*$AC107</f>
        <v>#N/A</v>
      </c>
      <c r="EN107" s="131" t="e">
        <f aca="false">SUM(EB107:EC107)</f>
        <v>#N/A</v>
      </c>
      <c r="EO107" s="25" t="e">
        <f aca="false">SUM(EB107:EE107,EJ107:EM107)</f>
        <v>#N/A</v>
      </c>
      <c r="EP107" s="25" t="e">
        <f aca="false">SUM(DZ107:EM107)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3" t="e">
        <f aca="false">(1+($A108/2))^(-2*($D108-$A$1)/365.25)</f>
        <v>#N/A</v>
      </c>
      <c r="C108" s="83" t="n">
        <f aca="false">D109-D108</f>
        <v>31</v>
      </c>
      <c r="D108" s="374" t="n">
        <v>39934</v>
      </c>
      <c r="E108" s="375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76" t="e">
        <f aca="false">VLOOKUP($D108,Curves!$A$2:$H$1700,8)*$B108</f>
        <v>#N/A</v>
      </c>
      <c r="K108" s="51" t="e">
        <f aca="false">($E108+$I108)*$J$5+$J$4</f>
        <v>#N/A</v>
      </c>
      <c r="L108" s="377" t="e">
        <f aca="false">VLOOKUP($D108,Curves!$N$2:$T$2600,2)*$B108</f>
        <v>#N/A</v>
      </c>
      <c r="M108" s="241" t="e">
        <f aca="false">VLOOKUP($D108,Curves!$N$2:$T$2600,3)*$B108</f>
        <v>#N/A</v>
      </c>
      <c r="N108" s="378" t="e">
        <f aca="false">IF($K108&lt;$L108,1,0)</f>
        <v>#N/A</v>
      </c>
      <c r="O108" s="379" t="e">
        <f aca="false">IF($K108&lt;$M108,1,0)</f>
        <v>#N/A</v>
      </c>
      <c r="P108" s="375" t="e">
        <f aca="false">($E108+J108)*$J$5+$J$4</f>
        <v>#N/A</v>
      </c>
      <c r="Q108" s="377" t="e">
        <f aca="false">VLOOKUP($D108,Curves!$N$2:$T$2600,4)*$B108</f>
        <v>#N/A</v>
      </c>
      <c r="R108" s="241" t="e">
        <f aca="false">VLOOKUP($D108,Curves!$N$2:$T$2600,5)*$B108</f>
        <v>#N/A</v>
      </c>
      <c r="S108" s="378" t="e">
        <f aca="false">IF($P108&lt;$Q108,1,0)</f>
        <v>#N/A</v>
      </c>
      <c r="T108" s="379" t="e">
        <f aca="false">IF($P108&lt;$R108,1,0)</f>
        <v>#N/A</v>
      </c>
      <c r="U108" s="380" t="e">
        <f aca="false">($E108+G108)*$J$5+$J$4</f>
        <v>#N/A</v>
      </c>
      <c r="V108" s="380" t="e">
        <f aca="false">($E108+H108)*$J$5+$J$4</f>
        <v>#N/A</v>
      </c>
      <c r="W108" s="380" t="e">
        <f aca="false">($E108+I108)*$J$5+$J$4</f>
        <v>#N/A</v>
      </c>
      <c r="X108" s="269" t="e">
        <f aca="false">VLOOKUP($D108,[5]CurveFetch!$D$8:$S$13000,16,0)*$B108</f>
        <v>#N/A</v>
      </c>
      <c r="Y108" s="241" t="e">
        <f aca="false">VLOOKUP($D108,Curves!$N$2:$T$2600,7)*$B108</f>
        <v>#N/A</v>
      </c>
      <c r="Z108" s="381" t="e">
        <f aca="false">IF($U108&lt;$X108,1,0)</f>
        <v>#N/A</v>
      </c>
      <c r="AA108" s="378" t="e">
        <f aca="false">IF($U108&lt;$Y108,1,0)</f>
        <v>#N/A</v>
      </c>
      <c r="AB108" s="378" t="e">
        <f aca="false">IF($V108&lt;$X108,1,0)</f>
        <v>#N/A</v>
      </c>
      <c r="AC108" s="378" t="e">
        <f aca="false">IF($V108&lt;$X108,1,0)</f>
        <v>#N/A</v>
      </c>
      <c r="AD108" s="378" t="e">
        <f aca="false">IF($W108&lt;$X108,1,0)</f>
        <v>#N/A</v>
      </c>
      <c r="AE108" s="379" t="e">
        <f aca="false">IF($W108&lt;$Y108,1,0)</f>
        <v>#N/A</v>
      </c>
      <c r="AF108" s="70" t="e">
        <f aca="false">$AF$7*$J$2*$J$5*$N108</f>
        <v>#N/A</v>
      </c>
      <c r="AG108" s="70" t="e">
        <f aca="false">$AF$7*$J$2*$J$5*$O108</f>
        <v>#N/A</v>
      </c>
      <c r="AH108" s="70" t="e">
        <f aca="false">$AH$7*$J$2*$J$5*$N108</f>
        <v>#N/A</v>
      </c>
      <c r="AI108" s="70" t="e">
        <f aca="false">$AH$7*$J$2*$J$5*$O108</f>
        <v>#N/A</v>
      </c>
      <c r="AJ108" s="70" t="e">
        <f aca="false">$AJ$7*$J$2*$J$5*$N108</f>
        <v>#N/A</v>
      </c>
      <c r="AK108" s="70" t="e">
        <f aca="false">$AJ$7*$J$2*$J$5*$O108</f>
        <v>#N/A</v>
      </c>
      <c r="AL108" s="70" t="e">
        <f aca="false">$AL$7*$J$2*$J$5*$N108</f>
        <v>#N/A</v>
      </c>
      <c r="AM108" s="70" t="e">
        <f aca="false">$AL$7*$J$3*$J$5*$O108</f>
        <v>#N/A</v>
      </c>
      <c r="AN108" s="70" t="e">
        <f aca="false">$AN$7*$J$2*$J$5*$N108</f>
        <v>#N/A</v>
      </c>
      <c r="AO108" s="70" t="e">
        <f aca="false">$AN$7*$J$3*$J$5*$O108</f>
        <v>#N/A</v>
      </c>
      <c r="AP108" s="70" t="e">
        <f aca="false">$AP$7*$J$2*$J$5*$N108</f>
        <v>#N/A</v>
      </c>
      <c r="AQ108" s="70" t="e">
        <f aca="false">$AN$7*$J$3*$J$5*$O108</f>
        <v>#N/A</v>
      </c>
      <c r="AR108" s="70" t="e">
        <f aca="false">$AR$7*$J$2*$J$5*$N108</f>
        <v>#N/A</v>
      </c>
      <c r="AS108" s="70" t="e">
        <f aca="false">$AR$7*$J$3*$J$5*$O108</f>
        <v>#N/A</v>
      </c>
      <c r="AT108" s="70" t="e">
        <f aca="false">$AT$7*$J$2*$J$5*$N108</f>
        <v>#N/A</v>
      </c>
      <c r="AU108" s="70" t="e">
        <f aca="false">$AT$7*$J$3*$J$5*$O108</f>
        <v>#N/A</v>
      </c>
      <c r="AV108" s="131" t="e">
        <f aca="false">SUM(AF108:AG108,AL108:AM108,AP108:AQ108)</f>
        <v>#N/A</v>
      </c>
      <c r="AW108" s="158" t="e">
        <f aca="false">SUM(AF108:AM108,AP108:AU108)</f>
        <v>#N/A</v>
      </c>
      <c r="AX108" s="131" t="e">
        <f aca="false">SUM(AF108:AU108)</f>
        <v>#N/A</v>
      </c>
      <c r="AY108" s="70" t="e">
        <f aca="false">$AY$7*$J$2*$J$5*$S108</f>
        <v>#N/A</v>
      </c>
      <c r="AZ108" s="70" t="e">
        <f aca="false">$AY$7*$J$3*$J$5*$T108</f>
        <v>#N/A</v>
      </c>
      <c r="BA108" s="70" t="e">
        <f aca="false">$BA$7*$J$2*$J$5*$S108</f>
        <v>#N/A</v>
      </c>
      <c r="BB108" s="70" t="e">
        <f aca="false">$BA$7*$J$3*$J$5*$T108</f>
        <v>#N/A</v>
      </c>
      <c r="BC108" s="70" t="e">
        <f aca="false">$BC$7*$J$2*$J$5*$S108</f>
        <v>#N/A</v>
      </c>
      <c r="BD108" s="70" t="e">
        <f aca="false">$BC$7*$J$3*$J$5*$T108</f>
        <v>#N/A</v>
      </c>
      <c r="BE108" s="70" t="e">
        <f aca="false">$BE$7*$J$2*$J$5*$S108</f>
        <v>#N/A</v>
      </c>
      <c r="BF108" s="70" t="e">
        <f aca="false">$BE$7*$J$3*$J$5*$T108</f>
        <v>#N/A</v>
      </c>
      <c r="BG108" s="70" t="e">
        <f aca="false">$BG$7*$J$2*$J$5*$S108</f>
        <v>#N/A</v>
      </c>
      <c r="BH108" s="70" t="e">
        <f aca="false">$BG$7*$J$3*$J$5*$T108</f>
        <v>#N/A</v>
      </c>
      <c r="BI108" s="70" t="e">
        <f aca="false">$BI$7*$J$2*$J$5*$S108</f>
        <v>#N/A</v>
      </c>
      <c r="BJ108" s="70" t="e">
        <f aca="false">$BI$7*$J$3*$J$5*$T108</f>
        <v>#N/A</v>
      </c>
      <c r="BK108" s="70" t="e">
        <f aca="false">$BK$7*$J$2*$J$5*$S108</f>
        <v>#N/A</v>
      </c>
      <c r="BL108" s="70" t="e">
        <f aca="false">$BK$7*$J$3*$J$5*$T108</f>
        <v>#N/A</v>
      </c>
      <c r="BM108" s="70" t="e">
        <f aca="false">$BM$7*$J$2*$J$5*$S108</f>
        <v>#N/A</v>
      </c>
      <c r="BN108" s="70" t="e">
        <f aca="false">$BM$7*$J$3*$J$5*$T108</f>
        <v>#N/A</v>
      </c>
      <c r="BO108" s="70" t="e">
        <f aca="false">$BO$7*$J$2*$J$5*$S108</f>
        <v>#N/A</v>
      </c>
      <c r="BP108" s="70" t="e">
        <f aca="false">$BO$7*$J$3*$J$5*$T108</f>
        <v>#N/A</v>
      </c>
      <c r="BQ108" s="70" t="e">
        <f aca="false">$BQ$7*$J$2*$J$5*$S108</f>
        <v>#N/A</v>
      </c>
      <c r="BR108" s="70" t="e">
        <f aca="false">$BQ$7*$J$3*$J$5*$T108</f>
        <v>#N/A</v>
      </c>
      <c r="BS108" s="70" t="e">
        <f aca="false">$BS$7*$J$2*$J$5*$S108</f>
        <v>#N/A</v>
      </c>
      <c r="BT108" s="70" t="e">
        <f aca="false">$BS$7*$J$3*$J$5*$T108</f>
        <v>#N/A</v>
      </c>
      <c r="BU108" s="70" t="e">
        <f aca="false">$BU$7*$J$2*$J$5*$S108</f>
        <v>#N/A</v>
      </c>
      <c r="BV108" s="70" t="e">
        <f aca="false">$BU$7*$J$3*$J$5*$T108</f>
        <v>#N/A</v>
      </c>
      <c r="BW108" s="382" t="e">
        <f aca="false">SUM(AY108:BF108,BI108:BL108)</f>
        <v>#N/A</v>
      </c>
      <c r="BX108" s="383" t="e">
        <f aca="false">SUM(AY108:BF108,BI108:BL108,BS108:BV108)</f>
        <v>#N/A</v>
      </c>
      <c r="BY108" s="25" t="e">
        <f aca="false">SUM(AY108:BV108)</f>
        <v>#N/A</v>
      </c>
      <c r="BZ108" s="70" t="e">
        <f aca="false">$BZ$7*$J$2*$J$5*$N108</f>
        <v>#N/A</v>
      </c>
      <c r="CA108" s="70" t="e">
        <f aca="false">$BZ$7*$J$3*$J$5*$O108</f>
        <v>#N/A</v>
      </c>
      <c r="CB108" s="70" t="e">
        <f aca="false">$CB$7*$J$2*$J$5*$N108</f>
        <v>#N/A</v>
      </c>
      <c r="CC108" s="70" t="e">
        <f aca="false">$CB$7*$J$3*$J$5*$O108</f>
        <v>#N/A</v>
      </c>
      <c r="CD108" s="70" t="e">
        <f aca="false">$CD$7*$J$2*$J$5*$N108</f>
        <v>#N/A</v>
      </c>
      <c r="CE108" s="70" t="e">
        <f aca="false">$CD$7*$J$3*$J$5*$O108</f>
        <v>#N/A</v>
      </c>
      <c r="CF108" s="131" t="e">
        <f aca="false">SUM(BZ108:CA108)</f>
        <v>#N/A</v>
      </c>
      <c r="CG108" s="383" t="e">
        <f aca="false">SUM(BZ108:CC108)</f>
        <v>#N/A</v>
      </c>
      <c r="CH108" s="131" t="e">
        <f aca="false">SUM(BZ108:CE108)</f>
        <v>#N/A</v>
      </c>
      <c r="CI108" s="70" t="e">
        <f aca="false">$CI$7*$J$2*$J$5*$AB108</f>
        <v>#N/A</v>
      </c>
      <c r="CJ108" s="70" t="e">
        <f aca="false">$CI$7*$J$3*$J$5*$AC108</f>
        <v>#N/A</v>
      </c>
      <c r="CK108" s="70" t="e">
        <f aca="false">$CK$7*$J$2*$J$5*$AB108</f>
        <v>#N/A</v>
      </c>
      <c r="CL108" s="70" t="e">
        <f aca="false">$CK$7*$J$3*$J$5*$AC108</f>
        <v>#N/A</v>
      </c>
      <c r="CM108" s="70" t="e">
        <f aca="false">$CM$7*$J$2*$J$5*$AB108</f>
        <v>#N/A</v>
      </c>
      <c r="CN108" s="70" t="e">
        <f aca="false">$CM$7*$J$3*$J$5*$AC108</f>
        <v>#N/A</v>
      </c>
      <c r="CO108" s="70" t="e">
        <f aca="false">$CO$7*$J$2*$J$5*$AB108</f>
        <v>#N/A</v>
      </c>
      <c r="CP108" s="70" t="e">
        <f aca="false">$CO$7*$J$3*$J$5*$AC108</f>
        <v>#N/A</v>
      </c>
      <c r="CQ108" s="70" t="e">
        <f aca="false">$CQ$7*$J$2*$J$5*$AB108</f>
        <v>#N/A</v>
      </c>
      <c r="CR108" s="70" t="e">
        <f aca="false">$CQ$7*$J$3*$J$5*$AC108</f>
        <v>#N/A</v>
      </c>
      <c r="CS108" s="70" t="e">
        <f aca="false">$CS$7*$J$2*$J$5*$AB108</f>
        <v>#N/A</v>
      </c>
      <c r="CT108" s="70" t="e">
        <f aca="false">$CS$7*$J$3*$J$5*$AC108</f>
        <v>#N/A</v>
      </c>
      <c r="CU108" s="70" t="e">
        <f aca="false">$CU$7*$J$2*$J$5*$AB108</f>
        <v>#N/A</v>
      </c>
      <c r="CV108" s="70" t="e">
        <f aca="false">$CU$7*$J$3*$J$5*$AC108</f>
        <v>#N/A</v>
      </c>
      <c r="CW108" s="70" t="e">
        <f aca="false">$CW$7*$J$2*$J$5*$AB108</f>
        <v>#N/A</v>
      </c>
      <c r="CX108" s="70" t="e">
        <f aca="false">$CW$7*$J$3*$J$5*$AC108</f>
        <v>#N/A</v>
      </c>
      <c r="CY108" s="70" t="e">
        <f aca="false">$CY$7*$J$2*$J$5*$AB108</f>
        <v>#N/A</v>
      </c>
      <c r="CZ108" s="70" t="e">
        <f aca="false">$CY$7*$J$3*$J$5*$AC108</f>
        <v>#N/A</v>
      </c>
      <c r="DA108" s="70" t="e">
        <f aca="false">$DA$7*$J$2*$J$5*$AB108</f>
        <v>#N/A</v>
      </c>
      <c r="DB108" s="70" t="e">
        <f aca="false">$DA$7*$J$3*$J$5*$AC108</f>
        <v>#N/A</v>
      </c>
      <c r="DC108" s="70"/>
      <c r="DD108" s="70"/>
      <c r="DE108" s="70" t="e">
        <f aca="false">$DF$7*$J$2*$J$5*$AB108</f>
        <v>#N/A</v>
      </c>
      <c r="DF108" s="70" t="e">
        <f aca="false">$DF$7*$J$3*$J$5*$AC108</f>
        <v>#N/A</v>
      </c>
      <c r="DG108" s="70" t="e">
        <f aca="false">$DG$7*$J$2*$J$5*$AB108</f>
        <v>#N/A</v>
      </c>
      <c r="DH108" s="70" t="e">
        <f aca="false">$DG$7*$J$3*$J$5*$AC108</f>
        <v>#N/A</v>
      </c>
      <c r="DI108" s="70" t="e">
        <f aca="false">$DI$7*$J$2*$J$5*$AB108</f>
        <v>#N/A</v>
      </c>
      <c r="DJ108" s="70" t="e">
        <f aca="false">$DI$7*$J$3*$J$5*$AC108</f>
        <v>#N/A</v>
      </c>
      <c r="DK108" s="70" t="e">
        <f aca="false">$DK$7*$J$2*$J$5*$AB108</f>
        <v>#N/A</v>
      </c>
      <c r="DL108" s="70" t="e">
        <f aca="false">$DK$7*$J$3*$J$5*$AC108</f>
        <v>#N/A</v>
      </c>
      <c r="DM108" s="70" t="e">
        <f aca="false">$DM$7*$J$2*$J$5*$AB108</f>
        <v>#N/A</v>
      </c>
      <c r="DN108" s="70" t="e">
        <f aca="false">$DM$7*$J$3*$J$5*$AC108</f>
        <v>#N/A</v>
      </c>
      <c r="DO108" s="70" t="e">
        <f aca="false">$DO$7*$J$2*$J$5*$AB108</f>
        <v>#N/A</v>
      </c>
      <c r="DP108" s="70" t="e">
        <f aca="false">$DO$7*$J$3*$J$5*$AC108</f>
        <v>#N/A</v>
      </c>
      <c r="DQ108" s="70" t="e">
        <f aca="false">$DQ$7*$J$2*$J$5*$AB108</f>
        <v>#N/A</v>
      </c>
      <c r="DR108" s="70" t="e">
        <f aca="false">$DQ$7*$J$3*$J$5*$AC108</f>
        <v>#N/A</v>
      </c>
      <c r="DS108" s="131" t="e">
        <f aca="false">SUM(CI108:CR108,CW108:CX108,DG108:DH108)</f>
        <v>#N/A</v>
      </c>
      <c r="DT108" s="25" t="e">
        <f aca="false">SUM(CI108:CZ108,DC108:DL108)</f>
        <v>#N/A</v>
      </c>
      <c r="DU108" s="131" t="e">
        <f aca="false">SUM(CI108:DR108)</f>
        <v>#N/A</v>
      </c>
      <c r="DZ108" s="70" t="e">
        <f aca="false">$DZ$7*$J$2*$J$5*$AB108</f>
        <v>#N/A</v>
      </c>
      <c r="EA108" s="70" t="e">
        <f aca="false">$DZ$7*$J$3*$J$5*$AC108</f>
        <v>#N/A</v>
      </c>
      <c r="EB108" s="70" t="e">
        <f aca="false">$EB$7*$J$2*$J$5*$AB108</f>
        <v>#N/A</v>
      </c>
      <c r="EC108" s="70" t="e">
        <f aca="false">$EB$7*$J$3*$J$5*$AC108</f>
        <v>#N/A</v>
      </c>
      <c r="ED108" s="70" t="e">
        <f aca="false">$ED$7*$J$2*$J$5*$AB108</f>
        <v>#N/A</v>
      </c>
      <c r="EE108" s="70" t="e">
        <f aca="false">$ED$7*$J$3*$J$5*$AC108</f>
        <v>#N/A</v>
      </c>
      <c r="EF108" s="70" t="e">
        <f aca="false">$EF$7*$J$2*$J$5*$AB108</f>
        <v>#N/A</v>
      </c>
      <c r="EG108" s="70" t="e">
        <f aca="false">$EF$7*$J$3*$J$5*$AC108</f>
        <v>#N/A</v>
      </c>
      <c r="EH108" s="70" t="e">
        <f aca="false">$EH$7*$J$2*$J$5*$AB108</f>
        <v>#N/A</v>
      </c>
      <c r="EI108" s="70" t="e">
        <f aca="false">$EH$7*$J$3*$J$5*$AC108</f>
        <v>#N/A</v>
      </c>
      <c r="EJ108" s="70" t="e">
        <f aca="false">$EJ$7*$J$2*$J$5*$AB108</f>
        <v>#N/A</v>
      </c>
      <c r="EK108" s="70" t="e">
        <f aca="false">$EJ$7*$J$3*$J$5*$AC108</f>
        <v>#N/A</v>
      </c>
      <c r="EL108" s="70" t="e">
        <f aca="false">$EL$7*$J$2*$J$5*$AB108</f>
        <v>#N/A</v>
      </c>
      <c r="EM108" s="70" t="e">
        <f aca="false">$EL$7*$J$3*$J$5*$AC108</f>
        <v>#N/A</v>
      </c>
      <c r="EN108" s="131" t="e">
        <f aca="false">SUM(EB108:EC108)</f>
        <v>#N/A</v>
      </c>
      <c r="EO108" s="25" t="e">
        <f aca="false">SUM(EB108:EE108,EJ108:EM108)</f>
        <v>#N/A</v>
      </c>
      <c r="EP108" s="25" t="e">
        <f aca="false">SUM(DZ108:EM108)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3" t="e">
        <f aca="false">(1+($A109/2))^(-2*($D109-$A$1)/365.25)</f>
        <v>#N/A</v>
      </c>
      <c r="C109" s="83" t="n">
        <f aca="false">D110-D109</f>
        <v>30</v>
      </c>
      <c r="D109" s="374" t="n">
        <v>39965</v>
      </c>
      <c r="E109" s="375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76" t="e">
        <f aca="false">VLOOKUP($D109,Curves!$A$2:$H$1700,8)*$B109</f>
        <v>#N/A</v>
      </c>
      <c r="K109" s="51" t="e">
        <f aca="false">($E109+$I109)*$J$5+$J$4</f>
        <v>#N/A</v>
      </c>
      <c r="L109" s="377" t="e">
        <f aca="false">VLOOKUP($D109,Curves!$N$2:$T$2600,2)*$B109</f>
        <v>#N/A</v>
      </c>
      <c r="M109" s="241" t="e">
        <f aca="false">VLOOKUP($D109,Curves!$N$2:$T$2600,3)*$B109</f>
        <v>#N/A</v>
      </c>
      <c r="N109" s="378" t="e">
        <f aca="false">IF($K109&lt;$L109,1,0)</f>
        <v>#N/A</v>
      </c>
      <c r="O109" s="379" t="e">
        <f aca="false">IF($K109&lt;$M109,1,0)</f>
        <v>#N/A</v>
      </c>
      <c r="P109" s="375" t="e">
        <f aca="false">($E109+J109)*$J$5+$J$4</f>
        <v>#N/A</v>
      </c>
      <c r="Q109" s="377" t="e">
        <f aca="false">VLOOKUP($D109,Curves!$N$2:$T$2600,4)*$B109</f>
        <v>#N/A</v>
      </c>
      <c r="R109" s="241" t="e">
        <f aca="false">VLOOKUP($D109,Curves!$N$2:$T$2600,5)*$B109</f>
        <v>#N/A</v>
      </c>
      <c r="S109" s="378" t="e">
        <f aca="false">IF($P109&lt;$Q109,1,0)</f>
        <v>#N/A</v>
      </c>
      <c r="T109" s="379" t="e">
        <f aca="false">IF($P109&lt;$R109,1,0)</f>
        <v>#N/A</v>
      </c>
      <c r="U109" s="380" t="e">
        <f aca="false">($E109+G109)*$J$5+$J$4</f>
        <v>#N/A</v>
      </c>
      <c r="V109" s="380" t="e">
        <f aca="false">($E109+H109)*$J$5+$J$4</f>
        <v>#N/A</v>
      </c>
      <c r="W109" s="380" t="e">
        <f aca="false">($E109+I109)*$J$5+$J$4</f>
        <v>#N/A</v>
      </c>
      <c r="X109" s="269" t="e">
        <f aca="false">VLOOKUP($D109,[5]CurveFetch!$D$8:$S$13000,16,0)*$B109</f>
        <v>#N/A</v>
      </c>
      <c r="Y109" s="241" t="e">
        <f aca="false">VLOOKUP($D109,Curves!$N$2:$T$2600,7)*$B109</f>
        <v>#N/A</v>
      </c>
      <c r="Z109" s="381" t="e">
        <f aca="false">IF($U109&lt;$X109,1,0)</f>
        <v>#N/A</v>
      </c>
      <c r="AA109" s="378" t="e">
        <f aca="false">IF($U109&lt;$Y109,1,0)</f>
        <v>#N/A</v>
      </c>
      <c r="AB109" s="378" t="e">
        <f aca="false">IF($V109&lt;$X109,1,0)</f>
        <v>#N/A</v>
      </c>
      <c r="AC109" s="378" t="e">
        <f aca="false">IF($V109&lt;$X109,1,0)</f>
        <v>#N/A</v>
      </c>
      <c r="AD109" s="378" t="e">
        <f aca="false">IF($W109&lt;$X109,1,0)</f>
        <v>#N/A</v>
      </c>
      <c r="AE109" s="379" t="e">
        <f aca="false">IF($W109&lt;$Y109,1,0)</f>
        <v>#N/A</v>
      </c>
      <c r="AF109" s="70" t="e">
        <f aca="false">$AF$7*$J$2*$J$5*$N109</f>
        <v>#N/A</v>
      </c>
      <c r="AG109" s="70" t="e">
        <f aca="false">$AF$7*$J$2*$J$5*$O109</f>
        <v>#N/A</v>
      </c>
      <c r="AH109" s="70" t="e">
        <f aca="false">$AH$7*$J$2*$J$5*$N109</f>
        <v>#N/A</v>
      </c>
      <c r="AI109" s="70" t="e">
        <f aca="false">$AH$7*$J$2*$J$5*$O109</f>
        <v>#N/A</v>
      </c>
      <c r="AJ109" s="70" t="e">
        <f aca="false">$AJ$7*$J$2*$J$5*$N109</f>
        <v>#N/A</v>
      </c>
      <c r="AK109" s="70" t="e">
        <f aca="false">$AJ$7*$J$2*$J$5*$O109</f>
        <v>#N/A</v>
      </c>
      <c r="AL109" s="70" t="e">
        <f aca="false">$AL$7*$J$2*$J$5*$N109</f>
        <v>#N/A</v>
      </c>
      <c r="AM109" s="70" t="e">
        <f aca="false">$AL$7*$J$3*$J$5*$O109</f>
        <v>#N/A</v>
      </c>
      <c r="AN109" s="70" t="e">
        <f aca="false">$AN$7*$J$2*$J$5*$N109</f>
        <v>#N/A</v>
      </c>
      <c r="AO109" s="70" t="e">
        <f aca="false">$AN$7*$J$3*$J$5*$O109</f>
        <v>#N/A</v>
      </c>
      <c r="AP109" s="70" t="e">
        <f aca="false">$AP$7*$J$2*$J$5*$N109</f>
        <v>#N/A</v>
      </c>
      <c r="AQ109" s="70" t="e">
        <f aca="false">$AN$7*$J$3*$J$5*$O109</f>
        <v>#N/A</v>
      </c>
      <c r="AR109" s="70" t="e">
        <f aca="false">$AR$7*$J$2*$J$5*$N109</f>
        <v>#N/A</v>
      </c>
      <c r="AS109" s="70" t="e">
        <f aca="false">$AR$7*$J$3*$J$5*$O109</f>
        <v>#N/A</v>
      </c>
      <c r="AT109" s="70" t="e">
        <f aca="false">$AT$7*$J$2*$J$5*$N109</f>
        <v>#N/A</v>
      </c>
      <c r="AU109" s="70" t="e">
        <f aca="false">$AT$7*$J$3*$J$5*$O109</f>
        <v>#N/A</v>
      </c>
      <c r="AV109" s="131" t="e">
        <f aca="false">SUM(AF109:AG109,AL109:AM109,AP109:AQ109)</f>
        <v>#N/A</v>
      </c>
      <c r="AW109" s="158" t="e">
        <f aca="false">SUM(AF109:AM109,AP109:AU109)</f>
        <v>#N/A</v>
      </c>
      <c r="AX109" s="131" t="e">
        <f aca="false">SUM(AF109:AU109)</f>
        <v>#N/A</v>
      </c>
      <c r="AY109" s="70" t="e">
        <f aca="false">$AY$7*$J$2*$J$5*$S109</f>
        <v>#N/A</v>
      </c>
      <c r="AZ109" s="70" t="e">
        <f aca="false">$AY$7*$J$3*$J$5*$T109</f>
        <v>#N/A</v>
      </c>
      <c r="BA109" s="70" t="e">
        <f aca="false">$BA$7*$J$2*$J$5*$S109</f>
        <v>#N/A</v>
      </c>
      <c r="BB109" s="70" t="e">
        <f aca="false">$BA$7*$J$3*$J$5*$T109</f>
        <v>#N/A</v>
      </c>
      <c r="BC109" s="70" t="e">
        <f aca="false">$BC$7*$J$2*$J$5*$S109</f>
        <v>#N/A</v>
      </c>
      <c r="BD109" s="70" t="e">
        <f aca="false">$BC$7*$J$3*$J$5*$T109</f>
        <v>#N/A</v>
      </c>
      <c r="BE109" s="70" t="e">
        <f aca="false">$BE$7*$J$2*$J$5*$S109</f>
        <v>#N/A</v>
      </c>
      <c r="BF109" s="70" t="e">
        <f aca="false">$BE$7*$J$3*$J$5*$T109</f>
        <v>#N/A</v>
      </c>
      <c r="BG109" s="70" t="e">
        <f aca="false">$BG$7*$J$2*$J$5*$S109</f>
        <v>#N/A</v>
      </c>
      <c r="BH109" s="70" t="e">
        <f aca="false">$BG$7*$J$3*$J$5*$T109</f>
        <v>#N/A</v>
      </c>
      <c r="BI109" s="70" t="e">
        <f aca="false">$BI$7*$J$2*$J$5*$S109</f>
        <v>#N/A</v>
      </c>
      <c r="BJ109" s="70" t="e">
        <f aca="false">$BI$7*$J$3*$J$5*$T109</f>
        <v>#N/A</v>
      </c>
      <c r="BK109" s="70" t="e">
        <f aca="false">$BK$7*$J$2*$J$5*$S109</f>
        <v>#N/A</v>
      </c>
      <c r="BL109" s="70" t="e">
        <f aca="false">$BK$7*$J$3*$J$5*$T109</f>
        <v>#N/A</v>
      </c>
      <c r="BM109" s="70" t="e">
        <f aca="false">$BM$7*$J$2*$J$5*$S109</f>
        <v>#N/A</v>
      </c>
      <c r="BN109" s="70" t="e">
        <f aca="false">$BM$7*$J$3*$J$5*$T109</f>
        <v>#N/A</v>
      </c>
      <c r="BO109" s="70" t="e">
        <f aca="false">$BO$7*$J$2*$J$5*$S109</f>
        <v>#N/A</v>
      </c>
      <c r="BP109" s="70" t="e">
        <f aca="false">$BO$7*$J$3*$J$5*$T109</f>
        <v>#N/A</v>
      </c>
      <c r="BQ109" s="70" t="e">
        <f aca="false">$BQ$7*$J$2*$J$5*$S109</f>
        <v>#N/A</v>
      </c>
      <c r="BR109" s="70" t="e">
        <f aca="false">$BQ$7*$J$3*$J$5*$T109</f>
        <v>#N/A</v>
      </c>
      <c r="BS109" s="70" t="e">
        <f aca="false">$BS$7*$J$2*$J$5*$S109</f>
        <v>#N/A</v>
      </c>
      <c r="BT109" s="70" t="e">
        <f aca="false">$BS$7*$J$3*$J$5*$T109</f>
        <v>#N/A</v>
      </c>
      <c r="BU109" s="70" t="e">
        <f aca="false">$BU$7*$J$2*$J$5*$S109</f>
        <v>#N/A</v>
      </c>
      <c r="BV109" s="70" t="e">
        <f aca="false">$BU$7*$J$3*$J$5*$T109</f>
        <v>#N/A</v>
      </c>
      <c r="BW109" s="382" t="e">
        <f aca="false">SUM(AY109:BF109,BI109:BL109)</f>
        <v>#N/A</v>
      </c>
      <c r="BX109" s="383" t="e">
        <f aca="false">SUM(AY109:BF109,BI109:BL109,BS109:BV109)</f>
        <v>#N/A</v>
      </c>
      <c r="BY109" s="25" t="e">
        <f aca="false">SUM(AY109:BV109)</f>
        <v>#N/A</v>
      </c>
      <c r="BZ109" s="70" t="e">
        <f aca="false">$BZ$7*$J$2*$J$5*$N109</f>
        <v>#N/A</v>
      </c>
      <c r="CA109" s="70" t="e">
        <f aca="false">$BZ$7*$J$3*$J$5*$O109</f>
        <v>#N/A</v>
      </c>
      <c r="CB109" s="70" t="e">
        <f aca="false">$CB$7*$J$2*$J$5*$N109</f>
        <v>#N/A</v>
      </c>
      <c r="CC109" s="70" t="e">
        <f aca="false">$CB$7*$J$3*$J$5*$O109</f>
        <v>#N/A</v>
      </c>
      <c r="CD109" s="70" t="e">
        <f aca="false">$CD$7*$J$2*$J$5*$N109</f>
        <v>#N/A</v>
      </c>
      <c r="CE109" s="70" t="e">
        <f aca="false">$CD$7*$J$3*$J$5*$O109</f>
        <v>#N/A</v>
      </c>
      <c r="CF109" s="131" t="e">
        <f aca="false">SUM(BZ109:CA109)</f>
        <v>#N/A</v>
      </c>
      <c r="CG109" s="383" t="e">
        <f aca="false">SUM(BZ109:CC109)</f>
        <v>#N/A</v>
      </c>
      <c r="CH109" s="131" t="e">
        <f aca="false">SUM(BZ109:CE109)</f>
        <v>#N/A</v>
      </c>
      <c r="CI109" s="70" t="e">
        <f aca="false">$CI$7*$J$2*$J$5*$AB109</f>
        <v>#N/A</v>
      </c>
      <c r="CJ109" s="70" t="e">
        <f aca="false">$CI$7*$J$3*$J$5*$AC109</f>
        <v>#N/A</v>
      </c>
      <c r="CK109" s="70" t="e">
        <f aca="false">$CK$7*$J$2*$J$5*$AB109</f>
        <v>#N/A</v>
      </c>
      <c r="CL109" s="70" t="e">
        <f aca="false">$CK$7*$J$3*$J$5*$AC109</f>
        <v>#N/A</v>
      </c>
      <c r="CM109" s="70" t="e">
        <f aca="false">$CM$7*$J$2*$J$5*$AB109</f>
        <v>#N/A</v>
      </c>
      <c r="CN109" s="70" t="e">
        <f aca="false">$CM$7*$J$3*$J$5*$AC109</f>
        <v>#N/A</v>
      </c>
      <c r="CO109" s="70" t="e">
        <f aca="false">$CO$7*$J$2*$J$5*$AB109</f>
        <v>#N/A</v>
      </c>
      <c r="CP109" s="70" t="e">
        <f aca="false">$CO$7*$J$3*$J$5*$AC109</f>
        <v>#N/A</v>
      </c>
      <c r="CQ109" s="70" t="e">
        <f aca="false">$CQ$7*$J$2*$J$5*$AB109</f>
        <v>#N/A</v>
      </c>
      <c r="CR109" s="70" t="e">
        <f aca="false">$CQ$7*$J$3*$J$5*$AC109</f>
        <v>#N/A</v>
      </c>
      <c r="CS109" s="70" t="e">
        <f aca="false">$CS$7*$J$2*$J$5*$AB109</f>
        <v>#N/A</v>
      </c>
      <c r="CT109" s="70" t="e">
        <f aca="false">$CS$7*$J$3*$J$5*$AC109</f>
        <v>#N/A</v>
      </c>
      <c r="CU109" s="70" t="e">
        <f aca="false">$CU$7*$J$2*$J$5*$AB109</f>
        <v>#N/A</v>
      </c>
      <c r="CV109" s="70" t="e">
        <f aca="false">$CU$7*$J$3*$J$5*$AC109</f>
        <v>#N/A</v>
      </c>
      <c r="CW109" s="70" t="e">
        <f aca="false">$CW$7*$J$2*$J$5*$AB109</f>
        <v>#N/A</v>
      </c>
      <c r="CX109" s="70" t="e">
        <f aca="false">$CW$7*$J$3*$J$5*$AC109</f>
        <v>#N/A</v>
      </c>
      <c r="CY109" s="70" t="e">
        <f aca="false">$CY$7*$J$2*$J$5*$AB109</f>
        <v>#N/A</v>
      </c>
      <c r="CZ109" s="70" t="e">
        <f aca="false">$CY$7*$J$3*$J$5*$AC109</f>
        <v>#N/A</v>
      </c>
      <c r="DA109" s="70" t="e">
        <f aca="false">$DA$7*$J$2*$J$5*$AB109</f>
        <v>#N/A</v>
      </c>
      <c r="DB109" s="70" t="e">
        <f aca="false">$DA$7*$J$3*$J$5*$AC109</f>
        <v>#N/A</v>
      </c>
      <c r="DC109" s="70"/>
      <c r="DD109" s="70"/>
      <c r="DE109" s="70" t="e">
        <f aca="false">$DF$7*$J$2*$J$5*$AB109</f>
        <v>#N/A</v>
      </c>
      <c r="DF109" s="70" t="e">
        <f aca="false">$DF$7*$J$3*$J$5*$AC109</f>
        <v>#N/A</v>
      </c>
      <c r="DG109" s="70" t="e">
        <f aca="false">$DG$7*$J$2*$J$5*$AB109</f>
        <v>#N/A</v>
      </c>
      <c r="DH109" s="70" t="e">
        <f aca="false">$DG$7*$J$3*$J$5*$AC109</f>
        <v>#N/A</v>
      </c>
      <c r="DI109" s="70" t="e">
        <f aca="false">$DI$7*$J$2*$J$5*$AB109</f>
        <v>#N/A</v>
      </c>
      <c r="DJ109" s="70" t="e">
        <f aca="false">$DI$7*$J$3*$J$5*$AC109</f>
        <v>#N/A</v>
      </c>
      <c r="DK109" s="70" t="e">
        <f aca="false">$DK$7*$J$2*$J$5*$AB109</f>
        <v>#N/A</v>
      </c>
      <c r="DL109" s="70" t="e">
        <f aca="false">$DK$7*$J$3*$J$5*$AC109</f>
        <v>#N/A</v>
      </c>
      <c r="DM109" s="70" t="e">
        <f aca="false">$DM$7*$J$2*$J$5*$AB109</f>
        <v>#N/A</v>
      </c>
      <c r="DN109" s="70" t="e">
        <f aca="false">$DM$7*$J$3*$J$5*$AC109</f>
        <v>#N/A</v>
      </c>
      <c r="DO109" s="70" t="e">
        <f aca="false">$DO$7*$J$2*$J$5*$AB109</f>
        <v>#N/A</v>
      </c>
      <c r="DP109" s="70" t="e">
        <f aca="false">$DO$7*$J$3*$J$5*$AC109</f>
        <v>#N/A</v>
      </c>
      <c r="DQ109" s="70" t="e">
        <f aca="false">$DQ$7*$J$2*$J$5*$AB109</f>
        <v>#N/A</v>
      </c>
      <c r="DR109" s="70" t="e">
        <f aca="false">$DQ$7*$J$3*$J$5*$AC109</f>
        <v>#N/A</v>
      </c>
      <c r="DS109" s="131" t="e">
        <f aca="false">SUM(CI109:CR109,CW109:CX109,DG109:DH109)</f>
        <v>#N/A</v>
      </c>
      <c r="DT109" s="25" t="e">
        <f aca="false">SUM(CI109:CZ109,DC109:DL109)</f>
        <v>#N/A</v>
      </c>
      <c r="DU109" s="131" t="e">
        <f aca="false">SUM(CI109:DR109)</f>
        <v>#N/A</v>
      </c>
      <c r="DZ109" s="70" t="e">
        <f aca="false">$DZ$7*$J$2*$J$5*$AB109</f>
        <v>#N/A</v>
      </c>
      <c r="EA109" s="70" t="e">
        <f aca="false">$DZ$7*$J$3*$J$5*$AC109</f>
        <v>#N/A</v>
      </c>
      <c r="EB109" s="70" t="e">
        <f aca="false">$EB$7*$J$2*$J$5*$AB109</f>
        <v>#N/A</v>
      </c>
      <c r="EC109" s="70" t="e">
        <f aca="false">$EB$7*$J$3*$J$5*$AC109</f>
        <v>#N/A</v>
      </c>
      <c r="ED109" s="70" t="e">
        <f aca="false">$ED$7*$J$2*$J$5*$AB109</f>
        <v>#N/A</v>
      </c>
      <c r="EE109" s="70" t="e">
        <f aca="false">$ED$7*$J$3*$J$5*$AC109</f>
        <v>#N/A</v>
      </c>
      <c r="EF109" s="70" t="e">
        <f aca="false">$EF$7*$J$2*$J$5*$AB109</f>
        <v>#N/A</v>
      </c>
      <c r="EG109" s="70" t="e">
        <f aca="false">$EF$7*$J$3*$J$5*$AC109</f>
        <v>#N/A</v>
      </c>
      <c r="EH109" s="70" t="e">
        <f aca="false">$EH$7*$J$2*$J$5*$AB109</f>
        <v>#N/A</v>
      </c>
      <c r="EI109" s="70" t="e">
        <f aca="false">$EH$7*$J$3*$J$5*$AC109</f>
        <v>#N/A</v>
      </c>
      <c r="EJ109" s="70" t="e">
        <f aca="false">$EJ$7*$J$2*$J$5*$AB109</f>
        <v>#N/A</v>
      </c>
      <c r="EK109" s="70" t="e">
        <f aca="false">$EJ$7*$J$3*$J$5*$AC109</f>
        <v>#N/A</v>
      </c>
      <c r="EL109" s="70" t="e">
        <f aca="false">$EL$7*$J$2*$J$5*$AB109</f>
        <v>#N/A</v>
      </c>
      <c r="EM109" s="70" t="e">
        <f aca="false">$EL$7*$J$3*$J$5*$AC109</f>
        <v>#N/A</v>
      </c>
      <c r="EN109" s="131" t="e">
        <f aca="false">SUM(EB109:EC109)</f>
        <v>#N/A</v>
      </c>
      <c r="EO109" s="25" t="e">
        <f aca="false">SUM(EB109:EE109,EJ109:EM109)</f>
        <v>#N/A</v>
      </c>
      <c r="EP109" s="25" t="e">
        <f aca="false">SUM(DZ109:EM109)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3" t="e">
        <f aca="false">(1+($A110/2))^(-2*($D110-$A$1)/365.25)</f>
        <v>#N/A</v>
      </c>
      <c r="C110" s="83" t="n">
        <f aca="false">D111-D110</f>
        <v>31</v>
      </c>
      <c r="D110" s="374" t="n">
        <v>39995</v>
      </c>
      <c r="E110" s="375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76" t="e">
        <f aca="false">VLOOKUP($D110,Curves!$A$2:$H$1700,8)*$B110</f>
        <v>#N/A</v>
      </c>
      <c r="K110" s="51" t="e">
        <f aca="false">($E110+$I110)*$J$5+$J$4</f>
        <v>#N/A</v>
      </c>
      <c r="L110" s="377" t="e">
        <f aca="false">VLOOKUP($D110,Curves!$N$2:$T$2600,2)*$B110</f>
        <v>#N/A</v>
      </c>
      <c r="M110" s="241" t="e">
        <f aca="false">VLOOKUP($D110,Curves!$N$2:$T$2600,3)*$B110</f>
        <v>#N/A</v>
      </c>
      <c r="N110" s="378" t="e">
        <f aca="false">IF($K110&lt;$L110,1,0)</f>
        <v>#N/A</v>
      </c>
      <c r="O110" s="379" t="e">
        <f aca="false">IF($K110&lt;$M110,1,0)</f>
        <v>#N/A</v>
      </c>
      <c r="P110" s="375" t="e">
        <f aca="false">($E110+J110)*$J$5+$J$4</f>
        <v>#N/A</v>
      </c>
      <c r="Q110" s="377" t="e">
        <f aca="false">VLOOKUP($D110,Curves!$N$2:$T$2600,4)*$B110</f>
        <v>#N/A</v>
      </c>
      <c r="R110" s="241" t="e">
        <f aca="false">VLOOKUP($D110,Curves!$N$2:$T$2600,5)*$B110</f>
        <v>#N/A</v>
      </c>
      <c r="S110" s="378" t="e">
        <f aca="false">IF($P110&lt;$Q110,1,0)</f>
        <v>#N/A</v>
      </c>
      <c r="T110" s="379" t="e">
        <f aca="false">IF($P110&lt;$R110,1,0)</f>
        <v>#N/A</v>
      </c>
      <c r="U110" s="380" t="e">
        <f aca="false">($E110+G110)*$J$5+$J$4</f>
        <v>#N/A</v>
      </c>
      <c r="V110" s="380" t="e">
        <f aca="false">($E110+H110)*$J$5+$J$4</f>
        <v>#N/A</v>
      </c>
      <c r="W110" s="380" t="e">
        <f aca="false">($E110+I110)*$J$5+$J$4</f>
        <v>#N/A</v>
      </c>
      <c r="X110" s="269" t="e">
        <f aca="false">VLOOKUP($D110,[5]CurveFetch!$D$8:$S$13000,16,0)*$B110</f>
        <v>#N/A</v>
      </c>
      <c r="Y110" s="241" t="e">
        <f aca="false">VLOOKUP($D110,Curves!$N$2:$T$2600,7)*$B110</f>
        <v>#N/A</v>
      </c>
      <c r="Z110" s="381" t="e">
        <f aca="false">IF($U110&lt;$X110,1,0)</f>
        <v>#N/A</v>
      </c>
      <c r="AA110" s="378" t="e">
        <f aca="false">IF($U110&lt;$Y110,1,0)</f>
        <v>#N/A</v>
      </c>
      <c r="AB110" s="378" t="e">
        <f aca="false">IF($V110&lt;$X110,1,0)</f>
        <v>#N/A</v>
      </c>
      <c r="AC110" s="378" t="e">
        <f aca="false">IF($V110&lt;$X110,1,0)</f>
        <v>#N/A</v>
      </c>
      <c r="AD110" s="378" t="e">
        <f aca="false">IF($W110&lt;$X110,1,0)</f>
        <v>#N/A</v>
      </c>
      <c r="AE110" s="379" t="e">
        <f aca="false">IF($W110&lt;$Y110,1,0)</f>
        <v>#N/A</v>
      </c>
      <c r="AF110" s="70" t="e">
        <f aca="false">$AF$7*$J$2*$J$5*$N110</f>
        <v>#N/A</v>
      </c>
      <c r="AG110" s="70" t="e">
        <f aca="false">$AF$7*$J$2*$J$5*$O110</f>
        <v>#N/A</v>
      </c>
      <c r="AH110" s="70" t="e">
        <f aca="false">$AH$7*$J$2*$J$5*$N110</f>
        <v>#N/A</v>
      </c>
      <c r="AI110" s="70" t="e">
        <f aca="false">$AH$7*$J$2*$J$5*$O110</f>
        <v>#N/A</v>
      </c>
      <c r="AJ110" s="70" t="e">
        <f aca="false">$AJ$7*$J$2*$J$5*$N110</f>
        <v>#N/A</v>
      </c>
      <c r="AK110" s="70" t="e">
        <f aca="false">$AJ$7*$J$2*$J$5*$O110</f>
        <v>#N/A</v>
      </c>
      <c r="AL110" s="70" t="e">
        <f aca="false">$AL$7*$J$2*$J$5*$N110</f>
        <v>#N/A</v>
      </c>
      <c r="AM110" s="70" t="e">
        <f aca="false">$AL$7*$J$3*$J$5*$O110</f>
        <v>#N/A</v>
      </c>
      <c r="AN110" s="70" t="e">
        <f aca="false">$AN$7*$J$2*$J$5*$N110</f>
        <v>#N/A</v>
      </c>
      <c r="AO110" s="70" t="e">
        <f aca="false">$AN$7*$J$3*$J$5*$O110</f>
        <v>#N/A</v>
      </c>
      <c r="AP110" s="70" t="e">
        <f aca="false">$AP$7*$J$2*$J$5*$N110</f>
        <v>#N/A</v>
      </c>
      <c r="AQ110" s="70" t="e">
        <f aca="false">$AN$7*$J$3*$J$5*$O110</f>
        <v>#N/A</v>
      </c>
      <c r="AR110" s="70" t="e">
        <f aca="false">$AR$7*$J$2*$J$5*$N110</f>
        <v>#N/A</v>
      </c>
      <c r="AS110" s="70" t="e">
        <f aca="false">$AR$7*$J$3*$J$5*$O110</f>
        <v>#N/A</v>
      </c>
      <c r="AT110" s="70" t="e">
        <f aca="false">$AT$7*$J$2*$J$5*$N110</f>
        <v>#N/A</v>
      </c>
      <c r="AU110" s="70" t="e">
        <f aca="false">$AT$7*$J$3*$J$5*$O110</f>
        <v>#N/A</v>
      </c>
      <c r="AV110" s="131" t="e">
        <f aca="false">SUM(AF110:AG110,AL110:AM110,AP110:AQ110)</f>
        <v>#N/A</v>
      </c>
      <c r="AW110" s="158" t="e">
        <f aca="false">SUM(AF110:AM110,AP110:AU110)</f>
        <v>#N/A</v>
      </c>
      <c r="AX110" s="131" t="e">
        <f aca="false">SUM(AF110:AU110)</f>
        <v>#N/A</v>
      </c>
      <c r="AY110" s="70" t="e">
        <f aca="false">$AY$7*$J$2*$J$5*$S110</f>
        <v>#N/A</v>
      </c>
      <c r="AZ110" s="70" t="e">
        <f aca="false">$AY$7*$J$3*$J$5*$T110</f>
        <v>#N/A</v>
      </c>
      <c r="BA110" s="70" t="e">
        <f aca="false">$BA$7*$J$2*$J$5*$S110</f>
        <v>#N/A</v>
      </c>
      <c r="BB110" s="70" t="e">
        <f aca="false">$BA$7*$J$3*$J$5*$T110</f>
        <v>#N/A</v>
      </c>
      <c r="BC110" s="70" t="e">
        <f aca="false">$BC$7*$J$2*$J$5*$S110</f>
        <v>#N/A</v>
      </c>
      <c r="BD110" s="70" t="e">
        <f aca="false">$BC$7*$J$3*$J$5*$T110</f>
        <v>#N/A</v>
      </c>
      <c r="BE110" s="70" t="e">
        <f aca="false">$BE$7*$J$2*$J$5*$S110</f>
        <v>#N/A</v>
      </c>
      <c r="BF110" s="70" t="e">
        <f aca="false">$BE$7*$J$3*$J$5*$T110</f>
        <v>#N/A</v>
      </c>
      <c r="BG110" s="70" t="e">
        <f aca="false">$BG$7*$J$2*$J$5*$S110</f>
        <v>#N/A</v>
      </c>
      <c r="BH110" s="70" t="e">
        <f aca="false">$BG$7*$J$3*$J$5*$T110</f>
        <v>#N/A</v>
      </c>
      <c r="BI110" s="70" t="e">
        <f aca="false">$BI$7*$J$2*$J$5*$S110</f>
        <v>#N/A</v>
      </c>
      <c r="BJ110" s="70" t="e">
        <f aca="false">$BI$7*$J$3*$J$5*$T110</f>
        <v>#N/A</v>
      </c>
      <c r="BK110" s="70" t="e">
        <f aca="false">$BK$7*$J$2*$J$5*$S110</f>
        <v>#N/A</v>
      </c>
      <c r="BL110" s="70" t="e">
        <f aca="false">$BK$7*$J$3*$J$5*$T110</f>
        <v>#N/A</v>
      </c>
      <c r="BM110" s="70" t="e">
        <f aca="false">$BM$7*$J$2*$J$5*$S110</f>
        <v>#N/A</v>
      </c>
      <c r="BN110" s="70" t="e">
        <f aca="false">$BM$7*$J$3*$J$5*$T110</f>
        <v>#N/A</v>
      </c>
      <c r="BO110" s="70" t="e">
        <f aca="false">$BO$7*$J$2*$J$5*$S110</f>
        <v>#N/A</v>
      </c>
      <c r="BP110" s="70" t="e">
        <f aca="false">$BO$7*$J$3*$J$5*$T110</f>
        <v>#N/A</v>
      </c>
      <c r="BQ110" s="70" t="e">
        <f aca="false">$BQ$7*$J$2*$J$5*$S110</f>
        <v>#N/A</v>
      </c>
      <c r="BR110" s="70" t="e">
        <f aca="false">$BQ$7*$J$3*$J$5*$T110</f>
        <v>#N/A</v>
      </c>
      <c r="BS110" s="70" t="e">
        <f aca="false">$BS$7*$J$2*$J$5*$S110</f>
        <v>#N/A</v>
      </c>
      <c r="BT110" s="70" t="e">
        <f aca="false">$BS$7*$J$3*$J$5*$T110</f>
        <v>#N/A</v>
      </c>
      <c r="BU110" s="70" t="e">
        <f aca="false">$BU$7*$J$2*$J$5*$S110</f>
        <v>#N/A</v>
      </c>
      <c r="BV110" s="70" t="e">
        <f aca="false">$BU$7*$J$3*$J$5*$T110</f>
        <v>#N/A</v>
      </c>
      <c r="BW110" s="382" t="e">
        <f aca="false">SUM(AY110:BF110,BI110:BL110)</f>
        <v>#N/A</v>
      </c>
      <c r="BX110" s="383" t="e">
        <f aca="false">SUM(AY110:BF110,BI110:BL110,BS110:BV110)</f>
        <v>#N/A</v>
      </c>
      <c r="BY110" s="25" t="e">
        <f aca="false">SUM(AY110:BV110)</f>
        <v>#N/A</v>
      </c>
      <c r="BZ110" s="70" t="e">
        <f aca="false">$BZ$7*$J$2*$J$5*$N110</f>
        <v>#N/A</v>
      </c>
      <c r="CA110" s="70" t="e">
        <f aca="false">$BZ$7*$J$3*$J$5*$O110</f>
        <v>#N/A</v>
      </c>
      <c r="CB110" s="70" t="e">
        <f aca="false">$CB$7*$J$2*$J$5*$N110</f>
        <v>#N/A</v>
      </c>
      <c r="CC110" s="70" t="e">
        <f aca="false">$CB$7*$J$3*$J$5*$O110</f>
        <v>#N/A</v>
      </c>
      <c r="CD110" s="70" t="e">
        <f aca="false">$CD$7*$J$2*$J$5*$N110</f>
        <v>#N/A</v>
      </c>
      <c r="CE110" s="70" t="e">
        <f aca="false">$CD$7*$J$3*$J$5*$O110</f>
        <v>#N/A</v>
      </c>
      <c r="CF110" s="131" t="e">
        <f aca="false">SUM(BZ110:CA110)</f>
        <v>#N/A</v>
      </c>
      <c r="CG110" s="383" t="e">
        <f aca="false">SUM(BZ110:CC110)</f>
        <v>#N/A</v>
      </c>
      <c r="CH110" s="131" t="e">
        <f aca="false">SUM(BZ110:CE110)</f>
        <v>#N/A</v>
      </c>
      <c r="CI110" s="70" t="e">
        <f aca="false">$CI$7*$J$2*$J$5*$AB110</f>
        <v>#N/A</v>
      </c>
      <c r="CJ110" s="70" t="e">
        <f aca="false">$CI$7*$J$3*$J$5*$AC110</f>
        <v>#N/A</v>
      </c>
      <c r="CK110" s="70" t="e">
        <f aca="false">$CK$7*$J$2*$J$5*$AB110</f>
        <v>#N/A</v>
      </c>
      <c r="CL110" s="70" t="e">
        <f aca="false">$CK$7*$J$3*$J$5*$AC110</f>
        <v>#N/A</v>
      </c>
      <c r="CM110" s="70" t="e">
        <f aca="false">$CM$7*$J$2*$J$5*$AB110</f>
        <v>#N/A</v>
      </c>
      <c r="CN110" s="70" t="e">
        <f aca="false">$CM$7*$J$3*$J$5*$AC110</f>
        <v>#N/A</v>
      </c>
      <c r="CO110" s="70" t="e">
        <f aca="false">$CO$7*$J$2*$J$5*$AB110</f>
        <v>#N/A</v>
      </c>
      <c r="CP110" s="70" t="e">
        <f aca="false">$CO$7*$J$3*$J$5*$AC110</f>
        <v>#N/A</v>
      </c>
      <c r="CQ110" s="70" t="e">
        <f aca="false">$CQ$7*$J$2*$J$5*$AB110</f>
        <v>#N/A</v>
      </c>
      <c r="CR110" s="70" t="e">
        <f aca="false">$CQ$7*$J$3*$J$5*$AC110</f>
        <v>#N/A</v>
      </c>
      <c r="CS110" s="70" t="e">
        <f aca="false">$CS$7*$J$2*$J$5*$AB110</f>
        <v>#N/A</v>
      </c>
      <c r="CT110" s="70" t="e">
        <f aca="false">$CS$7*$J$3*$J$5*$AC110</f>
        <v>#N/A</v>
      </c>
      <c r="CU110" s="70" t="e">
        <f aca="false">$CU$7*$J$2*$J$5*$AB110</f>
        <v>#N/A</v>
      </c>
      <c r="CV110" s="70" t="e">
        <f aca="false">$CU$7*$J$3*$J$5*$AC110</f>
        <v>#N/A</v>
      </c>
      <c r="CW110" s="70" t="e">
        <f aca="false">$CW$7*$J$2*$J$5*$AB110</f>
        <v>#N/A</v>
      </c>
      <c r="CX110" s="70" t="e">
        <f aca="false">$CW$7*$J$3*$J$5*$AC110</f>
        <v>#N/A</v>
      </c>
      <c r="CY110" s="70" t="e">
        <f aca="false">$CY$7*$J$2*$J$5*$AB110</f>
        <v>#N/A</v>
      </c>
      <c r="CZ110" s="70" t="e">
        <f aca="false">$CY$7*$J$3*$J$5*$AC110</f>
        <v>#N/A</v>
      </c>
      <c r="DA110" s="70" t="e">
        <f aca="false">$DA$7*$J$2*$J$5*$AB110</f>
        <v>#N/A</v>
      </c>
      <c r="DB110" s="70" t="e">
        <f aca="false">$DA$7*$J$3*$J$5*$AC110</f>
        <v>#N/A</v>
      </c>
      <c r="DC110" s="70"/>
      <c r="DD110" s="70"/>
      <c r="DE110" s="70" t="e">
        <f aca="false">$DF$7*$J$2*$J$5*$AB110</f>
        <v>#N/A</v>
      </c>
      <c r="DF110" s="70" t="e">
        <f aca="false">$DF$7*$J$3*$J$5*$AC110</f>
        <v>#N/A</v>
      </c>
      <c r="DG110" s="70" t="e">
        <f aca="false">$DG$7*$J$2*$J$5*$AB110</f>
        <v>#N/A</v>
      </c>
      <c r="DH110" s="70" t="e">
        <f aca="false">$DG$7*$J$3*$J$5*$AC110</f>
        <v>#N/A</v>
      </c>
      <c r="DI110" s="70" t="e">
        <f aca="false">$DI$7*$J$2*$J$5*$AB110</f>
        <v>#N/A</v>
      </c>
      <c r="DJ110" s="70" t="e">
        <f aca="false">$DI$7*$J$3*$J$5*$AC110</f>
        <v>#N/A</v>
      </c>
      <c r="DK110" s="70" t="e">
        <f aca="false">$DK$7*$J$2*$J$5*$AB110</f>
        <v>#N/A</v>
      </c>
      <c r="DL110" s="70" t="e">
        <f aca="false">$DK$7*$J$3*$J$5*$AC110</f>
        <v>#N/A</v>
      </c>
      <c r="DM110" s="70" t="e">
        <f aca="false">$DM$7*$J$2*$J$5*$AB110</f>
        <v>#N/A</v>
      </c>
      <c r="DN110" s="70" t="e">
        <f aca="false">$DM$7*$J$3*$J$5*$AC110</f>
        <v>#N/A</v>
      </c>
      <c r="DO110" s="70" t="e">
        <f aca="false">$DO$7*$J$2*$J$5*$AB110</f>
        <v>#N/A</v>
      </c>
      <c r="DP110" s="70" t="e">
        <f aca="false">$DO$7*$J$3*$J$5*$AC110</f>
        <v>#N/A</v>
      </c>
      <c r="DQ110" s="70" t="e">
        <f aca="false">$DQ$7*$J$2*$J$5*$AB110</f>
        <v>#N/A</v>
      </c>
      <c r="DR110" s="70" t="e">
        <f aca="false">$DQ$7*$J$3*$J$5*$AC110</f>
        <v>#N/A</v>
      </c>
      <c r="DS110" s="131" t="e">
        <f aca="false">SUM(CI110:CR110,CW110:CX110,DG110:DH110)</f>
        <v>#N/A</v>
      </c>
      <c r="DT110" s="25" t="e">
        <f aca="false">SUM(CI110:CZ110,DC110:DL110)</f>
        <v>#N/A</v>
      </c>
      <c r="DU110" s="131" t="e">
        <f aca="false">SUM(CI110:DR110)</f>
        <v>#N/A</v>
      </c>
      <c r="DZ110" s="70" t="e">
        <f aca="false">$DZ$7*$J$2*$J$5*$AB110</f>
        <v>#N/A</v>
      </c>
      <c r="EA110" s="70" t="e">
        <f aca="false">$DZ$7*$J$3*$J$5*$AC110</f>
        <v>#N/A</v>
      </c>
      <c r="EB110" s="70" t="e">
        <f aca="false">$EB$7*$J$2*$J$5*$AB110</f>
        <v>#N/A</v>
      </c>
      <c r="EC110" s="70" t="e">
        <f aca="false">$EB$7*$J$3*$J$5*$AC110</f>
        <v>#N/A</v>
      </c>
      <c r="ED110" s="70" t="e">
        <f aca="false">$ED$7*$J$2*$J$5*$AB110</f>
        <v>#N/A</v>
      </c>
      <c r="EE110" s="70" t="e">
        <f aca="false">$ED$7*$J$3*$J$5*$AC110</f>
        <v>#N/A</v>
      </c>
      <c r="EF110" s="70" t="e">
        <f aca="false">$EF$7*$J$2*$J$5*$AB110</f>
        <v>#N/A</v>
      </c>
      <c r="EG110" s="70" t="e">
        <f aca="false">$EF$7*$J$3*$J$5*$AC110</f>
        <v>#N/A</v>
      </c>
      <c r="EH110" s="70" t="e">
        <f aca="false">$EH$7*$J$2*$J$5*$AB110</f>
        <v>#N/A</v>
      </c>
      <c r="EI110" s="70" t="e">
        <f aca="false">$EH$7*$J$3*$J$5*$AC110</f>
        <v>#N/A</v>
      </c>
      <c r="EJ110" s="70" t="e">
        <f aca="false">$EJ$7*$J$2*$J$5*$AB110</f>
        <v>#N/A</v>
      </c>
      <c r="EK110" s="70" t="e">
        <f aca="false">$EJ$7*$J$3*$J$5*$AC110</f>
        <v>#N/A</v>
      </c>
      <c r="EL110" s="70" t="e">
        <f aca="false">$EL$7*$J$2*$J$5*$AB110</f>
        <v>#N/A</v>
      </c>
      <c r="EM110" s="70" t="e">
        <f aca="false">$EL$7*$J$3*$J$5*$AC110</f>
        <v>#N/A</v>
      </c>
      <c r="EN110" s="131" t="e">
        <f aca="false">SUM(EB110:EC110)</f>
        <v>#N/A</v>
      </c>
      <c r="EO110" s="25" t="e">
        <f aca="false">SUM(EB110:EE110,EJ110:EM110)</f>
        <v>#N/A</v>
      </c>
      <c r="EP110" s="25" t="e">
        <f aca="false">SUM(DZ110:EM110)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3" t="e">
        <f aca="false">(1+($A111/2))^(-2*($D111-$A$1)/365.25)</f>
        <v>#N/A</v>
      </c>
      <c r="C111" s="83" t="n">
        <f aca="false">D112-D111</f>
        <v>31</v>
      </c>
      <c r="D111" s="374" t="n">
        <v>40026</v>
      </c>
      <c r="E111" s="375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76" t="e">
        <f aca="false">VLOOKUP($D111,Curves!$A$2:$H$1700,8)*$B111</f>
        <v>#N/A</v>
      </c>
      <c r="K111" s="51" t="e">
        <f aca="false">($E111+$I111)*$J$5+$J$4</f>
        <v>#N/A</v>
      </c>
      <c r="L111" s="377" t="e">
        <f aca="false">VLOOKUP($D111,Curves!$N$2:$T$2600,2)*$B111</f>
        <v>#N/A</v>
      </c>
      <c r="M111" s="241" t="e">
        <f aca="false">VLOOKUP($D111,Curves!$N$2:$T$2600,3)*$B111</f>
        <v>#N/A</v>
      </c>
      <c r="N111" s="378" t="e">
        <f aca="false">IF($K111&lt;$L111,1,0)</f>
        <v>#N/A</v>
      </c>
      <c r="O111" s="379" t="e">
        <f aca="false">IF($K111&lt;$M111,1,0)</f>
        <v>#N/A</v>
      </c>
      <c r="P111" s="375" t="e">
        <f aca="false">($E111+J111)*$J$5+$J$4</f>
        <v>#N/A</v>
      </c>
      <c r="Q111" s="377" t="e">
        <f aca="false">VLOOKUP($D111,Curves!$N$2:$T$2600,4)*$B111</f>
        <v>#N/A</v>
      </c>
      <c r="R111" s="241" t="e">
        <f aca="false">VLOOKUP($D111,Curves!$N$2:$T$2600,5)*$B111</f>
        <v>#N/A</v>
      </c>
      <c r="S111" s="378" t="e">
        <f aca="false">IF($P111&lt;$Q111,1,0)</f>
        <v>#N/A</v>
      </c>
      <c r="T111" s="379" t="e">
        <f aca="false">IF($P111&lt;$R111,1,0)</f>
        <v>#N/A</v>
      </c>
      <c r="U111" s="380" t="e">
        <f aca="false">($E111+G111)*$J$5+$J$4</f>
        <v>#N/A</v>
      </c>
      <c r="V111" s="380" t="e">
        <f aca="false">($E111+H111)*$J$5+$J$4</f>
        <v>#N/A</v>
      </c>
      <c r="W111" s="380" t="e">
        <f aca="false">($E111+I111)*$J$5+$J$4</f>
        <v>#N/A</v>
      </c>
      <c r="X111" s="269" t="e">
        <f aca="false">VLOOKUP($D111,[5]CurveFetch!$D$8:$S$13000,16,0)*$B111</f>
        <v>#N/A</v>
      </c>
      <c r="Y111" s="241" t="e">
        <f aca="false">VLOOKUP($D111,Curves!$N$2:$T$2600,7)*$B111</f>
        <v>#N/A</v>
      </c>
      <c r="Z111" s="381" t="e">
        <f aca="false">IF($U111&lt;$X111,1,0)</f>
        <v>#N/A</v>
      </c>
      <c r="AA111" s="378" t="e">
        <f aca="false">IF($U111&lt;$Y111,1,0)</f>
        <v>#N/A</v>
      </c>
      <c r="AB111" s="378" t="e">
        <f aca="false">IF($V111&lt;$X111,1,0)</f>
        <v>#N/A</v>
      </c>
      <c r="AC111" s="378" t="e">
        <f aca="false">IF($V111&lt;$X111,1,0)</f>
        <v>#N/A</v>
      </c>
      <c r="AD111" s="378" t="e">
        <f aca="false">IF($W111&lt;$X111,1,0)</f>
        <v>#N/A</v>
      </c>
      <c r="AE111" s="379" t="e">
        <f aca="false">IF($W111&lt;$Y111,1,0)</f>
        <v>#N/A</v>
      </c>
      <c r="AF111" s="70" t="e">
        <f aca="false">$AF$7*$J$2*$J$5*$N111</f>
        <v>#N/A</v>
      </c>
      <c r="AG111" s="70" t="e">
        <f aca="false">$AF$7*$J$2*$J$5*$O111</f>
        <v>#N/A</v>
      </c>
      <c r="AH111" s="70" t="e">
        <f aca="false">$AH$7*$J$2*$J$5*$N111</f>
        <v>#N/A</v>
      </c>
      <c r="AI111" s="70" t="e">
        <f aca="false">$AH$7*$J$2*$J$5*$O111</f>
        <v>#N/A</v>
      </c>
      <c r="AJ111" s="70" t="e">
        <f aca="false">$AJ$7*$J$2*$J$5*$N111</f>
        <v>#N/A</v>
      </c>
      <c r="AK111" s="70" t="e">
        <f aca="false">$AJ$7*$J$2*$J$5*$O111</f>
        <v>#N/A</v>
      </c>
      <c r="AL111" s="70" t="e">
        <f aca="false">$AL$7*$J$2*$J$5*$N111</f>
        <v>#N/A</v>
      </c>
      <c r="AM111" s="70" t="e">
        <f aca="false">$AL$7*$J$3*$J$5*$O111</f>
        <v>#N/A</v>
      </c>
      <c r="AN111" s="70" t="e">
        <f aca="false">$AN$7*$J$2*$J$5*$N111</f>
        <v>#N/A</v>
      </c>
      <c r="AO111" s="70" t="e">
        <f aca="false">$AN$7*$J$3*$J$5*$O111</f>
        <v>#N/A</v>
      </c>
      <c r="AP111" s="70" t="e">
        <f aca="false">$AP$7*$J$2*$J$5*$N111</f>
        <v>#N/A</v>
      </c>
      <c r="AQ111" s="70" t="e">
        <f aca="false">$AN$7*$J$3*$J$5*$O111</f>
        <v>#N/A</v>
      </c>
      <c r="AR111" s="70" t="e">
        <f aca="false">$AR$7*$J$2*$J$5*$N111</f>
        <v>#N/A</v>
      </c>
      <c r="AS111" s="70" t="e">
        <f aca="false">$AR$7*$J$3*$J$5*$O111</f>
        <v>#N/A</v>
      </c>
      <c r="AT111" s="70" t="e">
        <f aca="false">$AT$7*$J$2*$J$5*$N111</f>
        <v>#N/A</v>
      </c>
      <c r="AU111" s="70" t="e">
        <f aca="false">$AT$7*$J$3*$J$5*$O111</f>
        <v>#N/A</v>
      </c>
      <c r="AV111" s="131" t="e">
        <f aca="false">SUM(AF111:AG111,AL111:AM111,AP111:AQ111)</f>
        <v>#N/A</v>
      </c>
      <c r="AW111" s="158" t="e">
        <f aca="false">SUM(AF111:AM111,AP111:AU111)</f>
        <v>#N/A</v>
      </c>
      <c r="AX111" s="131" t="e">
        <f aca="false">SUM(AF111:AU111)</f>
        <v>#N/A</v>
      </c>
      <c r="AY111" s="70" t="e">
        <f aca="false">$AY$7*$J$2*$J$5*$S111</f>
        <v>#N/A</v>
      </c>
      <c r="AZ111" s="70" t="e">
        <f aca="false">$AY$7*$J$3*$J$5*$T111</f>
        <v>#N/A</v>
      </c>
      <c r="BA111" s="70" t="e">
        <f aca="false">$BA$7*$J$2*$J$5*$S111</f>
        <v>#N/A</v>
      </c>
      <c r="BB111" s="70" t="e">
        <f aca="false">$BA$7*$J$3*$J$5*$T111</f>
        <v>#N/A</v>
      </c>
      <c r="BC111" s="70" t="e">
        <f aca="false">$BC$7*$J$2*$J$5*$S111</f>
        <v>#N/A</v>
      </c>
      <c r="BD111" s="70" t="e">
        <f aca="false">$BC$7*$J$3*$J$5*$T111</f>
        <v>#N/A</v>
      </c>
      <c r="BE111" s="70" t="e">
        <f aca="false">$BE$7*$J$2*$J$5*$S111</f>
        <v>#N/A</v>
      </c>
      <c r="BF111" s="70" t="e">
        <f aca="false">$BE$7*$J$3*$J$5*$T111</f>
        <v>#N/A</v>
      </c>
      <c r="BG111" s="70" t="e">
        <f aca="false">$BG$7*$J$2*$J$5*$S111</f>
        <v>#N/A</v>
      </c>
      <c r="BH111" s="70" t="e">
        <f aca="false">$BG$7*$J$3*$J$5*$T111</f>
        <v>#N/A</v>
      </c>
      <c r="BI111" s="70" t="e">
        <f aca="false">$BI$7*$J$2*$J$5*$S111</f>
        <v>#N/A</v>
      </c>
      <c r="BJ111" s="70" t="e">
        <f aca="false">$BI$7*$J$3*$J$5*$T111</f>
        <v>#N/A</v>
      </c>
      <c r="BK111" s="70" t="e">
        <f aca="false">$BK$7*$J$2*$J$5*$S111</f>
        <v>#N/A</v>
      </c>
      <c r="BL111" s="70" t="e">
        <f aca="false">$BK$7*$J$3*$J$5*$T111</f>
        <v>#N/A</v>
      </c>
      <c r="BM111" s="70" t="e">
        <f aca="false">$BM$7*$J$2*$J$5*$S111</f>
        <v>#N/A</v>
      </c>
      <c r="BN111" s="70" t="e">
        <f aca="false">$BM$7*$J$3*$J$5*$T111</f>
        <v>#N/A</v>
      </c>
      <c r="BO111" s="70" t="e">
        <f aca="false">$BO$7*$J$2*$J$5*$S111</f>
        <v>#N/A</v>
      </c>
      <c r="BP111" s="70" t="e">
        <f aca="false">$BO$7*$J$3*$J$5*$T111</f>
        <v>#N/A</v>
      </c>
      <c r="BQ111" s="70" t="e">
        <f aca="false">$BQ$7*$J$2*$J$5*$S111</f>
        <v>#N/A</v>
      </c>
      <c r="BR111" s="70" t="e">
        <f aca="false">$BQ$7*$J$3*$J$5*$T111</f>
        <v>#N/A</v>
      </c>
      <c r="BS111" s="70" t="e">
        <f aca="false">$BS$7*$J$2*$J$5*$S111</f>
        <v>#N/A</v>
      </c>
      <c r="BT111" s="70" t="e">
        <f aca="false">$BS$7*$J$3*$J$5*$T111</f>
        <v>#N/A</v>
      </c>
      <c r="BU111" s="70" t="e">
        <f aca="false">$BU$7*$J$2*$J$5*$S111</f>
        <v>#N/A</v>
      </c>
      <c r="BV111" s="70" t="e">
        <f aca="false">$BU$7*$J$3*$J$5*$T111</f>
        <v>#N/A</v>
      </c>
      <c r="BW111" s="382" t="e">
        <f aca="false">SUM(AY111:BF111,BI111:BL111)</f>
        <v>#N/A</v>
      </c>
      <c r="BX111" s="383" t="e">
        <f aca="false">SUM(AY111:BF111,BI111:BL111,BS111:BV111)</f>
        <v>#N/A</v>
      </c>
      <c r="BY111" s="25" t="e">
        <f aca="false">SUM(AY111:BV111)</f>
        <v>#N/A</v>
      </c>
      <c r="BZ111" s="70" t="e">
        <f aca="false">$BZ$7*$J$2*$J$5*$N111</f>
        <v>#N/A</v>
      </c>
      <c r="CA111" s="70" t="e">
        <f aca="false">$BZ$7*$J$3*$J$5*$O111</f>
        <v>#N/A</v>
      </c>
      <c r="CB111" s="70" t="e">
        <f aca="false">$CB$7*$J$2*$J$5*$N111</f>
        <v>#N/A</v>
      </c>
      <c r="CC111" s="70" t="e">
        <f aca="false">$CB$7*$J$3*$J$5*$O111</f>
        <v>#N/A</v>
      </c>
      <c r="CD111" s="70" t="e">
        <f aca="false">$CD$7*$J$2*$J$5*$N111</f>
        <v>#N/A</v>
      </c>
      <c r="CE111" s="70" t="e">
        <f aca="false">$CD$7*$J$3*$J$5*$O111</f>
        <v>#N/A</v>
      </c>
      <c r="CF111" s="131" t="e">
        <f aca="false">SUM(BZ111:CA111)</f>
        <v>#N/A</v>
      </c>
      <c r="CG111" s="383" t="e">
        <f aca="false">SUM(BZ111:CC111)</f>
        <v>#N/A</v>
      </c>
      <c r="CH111" s="131" t="e">
        <f aca="false">SUM(BZ111:CE111)</f>
        <v>#N/A</v>
      </c>
      <c r="CI111" s="70" t="e">
        <f aca="false">$CI$7*$J$2*$J$5*$AB111</f>
        <v>#N/A</v>
      </c>
      <c r="CJ111" s="70" t="e">
        <f aca="false">$CI$7*$J$3*$J$5*$AC111</f>
        <v>#N/A</v>
      </c>
      <c r="CK111" s="70" t="e">
        <f aca="false">$CK$7*$J$2*$J$5*$AB111</f>
        <v>#N/A</v>
      </c>
      <c r="CL111" s="70" t="e">
        <f aca="false">$CK$7*$J$3*$J$5*$AC111</f>
        <v>#N/A</v>
      </c>
      <c r="CM111" s="70" t="e">
        <f aca="false">$CM$7*$J$2*$J$5*$AB111</f>
        <v>#N/A</v>
      </c>
      <c r="CN111" s="70" t="e">
        <f aca="false">$CM$7*$J$3*$J$5*$AC111</f>
        <v>#N/A</v>
      </c>
      <c r="CO111" s="70" t="e">
        <f aca="false">$CO$7*$J$2*$J$5*$AB111</f>
        <v>#N/A</v>
      </c>
      <c r="CP111" s="70" t="e">
        <f aca="false">$CO$7*$J$3*$J$5*$AC111</f>
        <v>#N/A</v>
      </c>
      <c r="CQ111" s="70" t="e">
        <f aca="false">$CQ$7*$J$2*$J$5*$AB111</f>
        <v>#N/A</v>
      </c>
      <c r="CR111" s="70" t="e">
        <f aca="false">$CQ$7*$J$3*$J$5*$AC111</f>
        <v>#N/A</v>
      </c>
      <c r="CS111" s="70" t="e">
        <f aca="false">$CS$7*$J$2*$J$5*$AB111</f>
        <v>#N/A</v>
      </c>
      <c r="CT111" s="70" t="e">
        <f aca="false">$CS$7*$J$3*$J$5*$AC111</f>
        <v>#N/A</v>
      </c>
      <c r="CU111" s="70" t="e">
        <f aca="false">$CU$7*$J$2*$J$5*$AB111</f>
        <v>#N/A</v>
      </c>
      <c r="CV111" s="70" t="e">
        <f aca="false">$CU$7*$J$3*$J$5*$AC111</f>
        <v>#N/A</v>
      </c>
      <c r="CW111" s="70" t="e">
        <f aca="false">$CW$7*$J$2*$J$5*$AB111</f>
        <v>#N/A</v>
      </c>
      <c r="CX111" s="70" t="e">
        <f aca="false">$CW$7*$J$3*$J$5*$AC111</f>
        <v>#N/A</v>
      </c>
      <c r="CY111" s="70" t="e">
        <f aca="false">$CY$7*$J$2*$J$5*$AB111</f>
        <v>#N/A</v>
      </c>
      <c r="CZ111" s="70" t="e">
        <f aca="false">$CY$7*$J$3*$J$5*$AC111</f>
        <v>#N/A</v>
      </c>
      <c r="DA111" s="70" t="e">
        <f aca="false">$DA$7*$J$2*$J$5*$AB111</f>
        <v>#N/A</v>
      </c>
      <c r="DB111" s="70" t="e">
        <f aca="false">$DA$7*$J$3*$J$5*$AC111</f>
        <v>#N/A</v>
      </c>
      <c r="DC111" s="70"/>
      <c r="DD111" s="70"/>
      <c r="DE111" s="70" t="e">
        <f aca="false">$DF$7*$J$2*$J$5*$AB111</f>
        <v>#N/A</v>
      </c>
      <c r="DF111" s="70" t="e">
        <f aca="false">$DF$7*$J$3*$J$5*$AC111</f>
        <v>#N/A</v>
      </c>
      <c r="DG111" s="70" t="e">
        <f aca="false">$DG$7*$J$2*$J$5*$AB111</f>
        <v>#N/A</v>
      </c>
      <c r="DH111" s="70" t="e">
        <f aca="false">$DG$7*$J$3*$J$5*$AC111</f>
        <v>#N/A</v>
      </c>
      <c r="DI111" s="70" t="e">
        <f aca="false">$DI$7*$J$2*$J$5*$AB111</f>
        <v>#N/A</v>
      </c>
      <c r="DJ111" s="70" t="e">
        <f aca="false">$DI$7*$J$3*$J$5*$AC111</f>
        <v>#N/A</v>
      </c>
      <c r="DK111" s="70" t="e">
        <f aca="false">$DK$7*$J$2*$J$5*$AB111</f>
        <v>#N/A</v>
      </c>
      <c r="DL111" s="70" t="e">
        <f aca="false">$DK$7*$J$3*$J$5*$AC111</f>
        <v>#N/A</v>
      </c>
      <c r="DM111" s="70" t="e">
        <f aca="false">$DM$7*$J$2*$J$5*$AB111</f>
        <v>#N/A</v>
      </c>
      <c r="DN111" s="70" t="e">
        <f aca="false">$DM$7*$J$3*$J$5*$AC111</f>
        <v>#N/A</v>
      </c>
      <c r="DO111" s="70" t="e">
        <f aca="false">$DO$7*$J$2*$J$5*$AB111</f>
        <v>#N/A</v>
      </c>
      <c r="DP111" s="70" t="e">
        <f aca="false">$DO$7*$J$3*$J$5*$AC111</f>
        <v>#N/A</v>
      </c>
      <c r="DQ111" s="70" t="e">
        <f aca="false">$DQ$7*$J$2*$J$5*$AB111</f>
        <v>#N/A</v>
      </c>
      <c r="DR111" s="70" t="e">
        <f aca="false">$DQ$7*$J$3*$J$5*$AC111</f>
        <v>#N/A</v>
      </c>
      <c r="DS111" s="131" t="e">
        <f aca="false">SUM(CI111:CR111,CW111:CX111,DG111:DH111)</f>
        <v>#N/A</v>
      </c>
      <c r="DT111" s="25" t="e">
        <f aca="false">SUM(CI111:CZ111,DC111:DL111)</f>
        <v>#N/A</v>
      </c>
      <c r="DU111" s="131" t="e">
        <f aca="false">SUM(CI111:DR111)</f>
        <v>#N/A</v>
      </c>
      <c r="DZ111" s="70" t="e">
        <f aca="false">$DZ$7*$J$2*$J$5*$AB111</f>
        <v>#N/A</v>
      </c>
      <c r="EA111" s="70" t="e">
        <f aca="false">$DZ$7*$J$3*$J$5*$AC111</f>
        <v>#N/A</v>
      </c>
      <c r="EB111" s="70" t="e">
        <f aca="false">$EB$7*$J$2*$J$5*$AB111</f>
        <v>#N/A</v>
      </c>
      <c r="EC111" s="70" t="e">
        <f aca="false">$EB$7*$J$3*$J$5*$AC111</f>
        <v>#N/A</v>
      </c>
      <c r="ED111" s="70" t="e">
        <f aca="false">$ED$7*$J$2*$J$5*$AB111</f>
        <v>#N/A</v>
      </c>
      <c r="EE111" s="70" t="e">
        <f aca="false">$ED$7*$J$3*$J$5*$AC111</f>
        <v>#N/A</v>
      </c>
      <c r="EF111" s="70" t="e">
        <f aca="false">$EF$7*$J$2*$J$5*$AB111</f>
        <v>#N/A</v>
      </c>
      <c r="EG111" s="70" t="e">
        <f aca="false">$EF$7*$J$3*$J$5*$AC111</f>
        <v>#N/A</v>
      </c>
      <c r="EH111" s="70" t="e">
        <f aca="false">$EH$7*$J$2*$J$5*$AB111</f>
        <v>#N/A</v>
      </c>
      <c r="EI111" s="70" t="e">
        <f aca="false">$EH$7*$J$3*$J$5*$AC111</f>
        <v>#N/A</v>
      </c>
      <c r="EJ111" s="70" t="e">
        <f aca="false">$EJ$7*$J$2*$J$5*$AB111</f>
        <v>#N/A</v>
      </c>
      <c r="EK111" s="70" t="e">
        <f aca="false">$EJ$7*$J$3*$J$5*$AC111</f>
        <v>#N/A</v>
      </c>
      <c r="EL111" s="70" t="e">
        <f aca="false">$EL$7*$J$2*$J$5*$AB111</f>
        <v>#N/A</v>
      </c>
      <c r="EM111" s="70" t="e">
        <f aca="false">$EL$7*$J$3*$J$5*$AC111</f>
        <v>#N/A</v>
      </c>
      <c r="EN111" s="131" t="e">
        <f aca="false">SUM(EB111:EC111)</f>
        <v>#N/A</v>
      </c>
      <c r="EO111" s="25" t="e">
        <f aca="false">SUM(EB111:EE111,EJ111:EM111)</f>
        <v>#N/A</v>
      </c>
      <c r="EP111" s="25" t="e">
        <f aca="false">SUM(DZ111:EM111)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3" t="e">
        <f aca="false">(1+($A112/2))^(-2*($D112-$A$1)/365.25)</f>
        <v>#N/A</v>
      </c>
      <c r="C112" s="83" t="n">
        <f aca="false">D113-D112</f>
        <v>30</v>
      </c>
      <c r="D112" s="374" t="n">
        <v>40057</v>
      </c>
      <c r="E112" s="375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76" t="e">
        <f aca="false">VLOOKUP($D112,Curves!$A$2:$H$1700,8)*$B112</f>
        <v>#N/A</v>
      </c>
      <c r="K112" s="51" t="e">
        <f aca="false">($E112+$I112)*$J$5+$J$4</f>
        <v>#N/A</v>
      </c>
      <c r="L112" s="377" t="e">
        <f aca="false">VLOOKUP($D112,Curves!$N$2:$T$2600,2)*$B112</f>
        <v>#N/A</v>
      </c>
      <c r="M112" s="241" t="e">
        <f aca="false">VLOOKUP($D112,Curves!$N$2:$T$2600,3)*$B112</f>
        <v>#N/A</v>
      </c>
      <c r="N112" s="378" t="e">
        <f aca="false">IF($K112&lt;$L112,1,0)</f>
        <v>#N/A</v>
      </c>
      <c r="O112" s="379" t="e">
        <f aca="false">IF($K112&lt;$M112,1,0)</f>
        <v>#N/A</v>
      </c>
      <c r="P112" s="375" t="e">
        <f aca="false">($E112+J112)*$J$5+$J$4</f>
        <v>#N/A</v>
      </c>
      <c r="Q112" s="377" t="e">
        <f aca="false">VLOOKUP($D112,Curves!$N$2:$T$2600,4)*$B112</f>
        <v>#N/A</v>
      </c>
      <c r="R112" s="241" t="e">
        <f aca="false">VLOOKUP($D112,Curves!$N$2:$T$2600,5)*$B112</f>
        <v>#N/A</v>
      </c>
      <c r="S112" s="378" t="e">
        <f aca="false">IF($P112&lt;$Q112,1,0)</f>
        <v>#N/A</v>
      </c>
      <c r="T112" s="379" t="e">
        <f aca="false">IF($P112&lt;$R112,1,0)</f>
        <v>#N/A</v>
      </c>
      <c r="U112" s="380" t="e">
        <f aca="false">($E112+G112)*$J$5+$J$4</f>
        <v>#N/A</v>
      </c>
      <c r="V112" s="380" t="e">
        <f aca="false">($E112+H112)*$J$5+$J$4</f>
        <v>#N/A</v>
      </c>
      <c r="W112" s="380" t="e">
        <f aca="false">($E112+I112)*$J$5+$J$4</f>
        <v>#N/A</v>
      </c>
      <c r="X112" s="269" t="e">
        <f aca="false">VLOOKUP($D112,[5]CurveFetch!$D$8:$S$13000,16,0)*$B112</f>
        <v>#N/A</v>
      </c>
      <c r="Y112" s="241" t="e">
        <f aca="false">VLOOKUP($D112,Curves!$N$2:$T$2600,7)*$B112</f>
        <v>#N/A</v>
      </c>
      <c r="Z112" s="381" t="e">
        <f aca="false">IF($U112&lt;$X112,1,0)</f>
        <v>#N/A</v>
      </c>
      <c r="AA112" s="378" t="e">
        <f aca="false">IF($U112&lt;$Y112,1,0)</f>
        <v>#N/A</v>
      </c>
      <c r="AB112" s="378" t="e">
        <f aca="false">IF($V112&lt;$X112,1,0)</f>
        <v>#N/A</v>
      </c>
      <c r="AC112" s="378" t="e">
        <f aca="false">IF($V112&lt;$X112,1,0)</f>
        <v>#N/A</v>
      </c>
      <c r="AD112" s="378" t="e">
        <f aca="false">IF($W112&lt;$X112,1,0)</f>
        <v>#N/A</v>
      </c>
      <c r="AE112" s="379" t="e">
        <f aca="false">IF($W112&lt;$Y112,1,0)</f>
        <v>#N/A</v>
      </c>
      <c r="AF112" s="70" t="e">
        <f aca="false">$AF$7*$J$2*$J$5*$N112</f>
        <v>#N/A</v>
      </c>
      <c r="AG112" s="70" t="e">
        <f aca="false">$AF$7*$J$2*$J$5*$O112</f>
        <v>#N/A</v>
      </c>
      <c r="AH112" s="70" t="e">
        <f aca="false">$AH$7*$J$2*$J$5*$N112</f>
        <v>#N/A</v>
      </c>
      <c r="AI112" s="70" t="e">
        <f aca="false">$AH$7*$J$2*$J$5*$O112</f>
        <v>#N/A</v>
      </c>
      <c r="AJ112" s="70" t="e">
        <f aca="false">$AJ$7*$J$2*$J$5*$N112</f>
        <v>#N/A</v>
      </c>
      <c r="AK112" s="70" t="e">
        <f aca="false">$AJ$7*$J$2*$J$5*$O112</f>
        <v>#N/A</v>
      </c>
      <c r="AL112" s="70" t="e">
        <f aca="false">$AL$7*$J$2*$J$5*$N112</f>
        <v>#N/A</v>
      </c>
      <c r="AM112" s="70" t="e">
        <f aca="false">$AL$7*$J$3*$J$5*$O112</f>
        <v>#N/A</v>
      </c>
      <c r="AN112" s="70" t="e">
        <f aca="false">$AN$7*$J$2*$J$5*$N112</f>
        <v>#N/A</v>
      </c>
      <c r="AO112" s="70" t="e">
        <f aca="false">$AN$7*$J$3*$J$5*$O112</f>
        <v>#N/A</v>
      </c>
      <c r="AP112" s="70" t="e">
        <f aca="false">$AP$7*$J$2*$J$5*$N112</f>
        <v>#N/A</v>
      </c>
      <c r="AQ112" s="70" t="e">
        <f aca="false">$AN$7*$J$3*$J$5*$O112</f>
        <v>#N/A</v>
      </c>
      <c r="AR112" s="70" t="e">
        <f aca="false">$AR$7*$J$2*$J$5*$N112</f>
        <v>#N/A</v>
      </c>
      <c r="AS112" s="70" t="e">
        <f aca="false">$AR$7*$J$3*$J$5*$O112</f>
        <v>#N/A</v>
      </c>
      <c r="AT112" s="70" t="e">
        <f aca="false">$AT$7*$J$2*$J$5*$N112</f>
        <v>#N/A</v>
      </c>
      <c r="AU112" s="70" t="e">
        <f aca="false">$AT$7*$J$3*$J$5*$O112</f>
        <v>#N/A</v>
      </c>
      <c r="AV112" s="131" t="e">
        <f aca="false">SUM(AF112:AG112,AL112:AM112,AP112:AQ112)</f>
        <v>#N/A</v>
      </c>
      <c r="AW112" s="158" t="e">
        <f aca="false">SUM(AF112:AM112,AP112:AU112)</f>
        <v>#N/A</v>
      </c>
      <c r="AX112" s="131" t="e">
        <f aca="false">SUM(AF112:AU112)</f>
        <v>#N/A</v>
      </c>
      <c r="AY112" s="70" t="e">
        <f aca="false">$AY$7*$J$2*$J$5*$S112</f>
        <v>#N/A</v>
      </c>
      <c r="AZ112" s="70" t="e">
        <f aca="false">$AY$7*$J$3*$J$5*$T112</f>
        <v>#N/A</v>
      </c>
      <c r="BA112" s="70" t="e">
        <f aca="false">$BA$7*$J$2*$J$5*$S112</f>
        <v>#N/A</v>
      </c>
      <c r="BB112" s="70" t="e">
        <f aca="false">$BA$7*$J$3*$J$5*$T112</f>
        <v>#N/A</v>
      </c>
      <c r="BC112" s="70" t="e">
        <f aca="false">$BC$7*$J$2*$J$5*$S112</f>
        <v>#N/A</v>
      </c>
      <c r="BD112" s="70" t="e">
        <f aca="false">$BC$7*$J$3*$J$5*$T112</f>
        <v>#N/A</v>
      </c>
      <c r="BE112" s="70" t="e">
        <f aca="false">$BE$7*$J$2*$J$5*$S112</f>
        <v>#N/A</v>
      </c>
      <c r="BF112" s="70" t="e">
        <f aca="false">$BE$7*$J$3*$J$5*$T112</f>
        <v>#N/A</v>
      </c>
      <c r="BG112" s="70" t="e">
        <f aca="false">$BG$7*$J$2*$J$5*$S112</f>
        <v>#N/A</v>
      </c>
      <c r="BH112" s="70" t="e">
        <f aca="false">$BG$7*$J$3*$J$5*$T112</f>
        <v>#N/A</v>
      </c>
      <c r="BI112" s="70" t="e">
        <f aca="false">$BI$7*$J$2*$J$5*$S112</f>
        <v>#N/A</v>
      </c>
      <c r="BJ112" s="70" t="e">
        <f aca="false">$BI$7*$J$3*$J$5*$T112</f>
        <v>#N/A</v>
      </c>
      <c r="BK112" s="70" t="e">
        <f aca="false">$BK$7*$J$2*$J$5*$S112</f>
        <v>#N/A</v>
      </c>
      <c r="BL112" s="70" t="e">
        <f aca="false">$BK$7*$J$3*$J$5*$T112</f>
        <v>#N/A</v>
      </c>
      <c r="BM112" s="70" t="e">
        <f aca="false">$BM$7*$J$2*$J$5*$S112</f>
        <v>#N/A</v>
      </c>
      <c r="BN112" s="70" t="e">
        <f aca="false">$BM$7*$J$3*$J$5*$T112</f>
        <v>#N/A</v>
      </c>
      <c r="BO112" s="70" t="e">
        <f aca="false">$BO$7*$J$2*$J$5*$S112</f>
        <v>#N/A</v>
      </c>
      <c r="BP112" s="70" t="e">
        <f aca="false">$BO$7*$J$3*$J$5*$T112</f>
        <v>#N/A</v>
      </c>
      <c r="BQ112" s="70" t="e">
        <f aca="false">$BQ$7*$J$2*$J$5*$S112</f>
        <v>#N/A</v>
      </c>
      <c r="BR112" s="70" t="e">
        <f aca="false">$BQ$7*$J$3*$J$5*$T112</f>
        <v>#N/A</v>
      </c>
      <c r="BS112" s="70" t="e">
        <f aca="false">$BS$7*$J$2*$J$5*$S112</f>
        <v>#N/A</v>
      </c>
      <c r="BT112" s="70" t="e">
        <f aca="false">$BS$7*$J$3*$J$5*$T112</f>
        <v>#N/A</v>
      </c>
      <c r="BU112" s="70" t="e">
        <f aca="false">$BU$7*$J$2*$J$5*$S112</f>
        <v>#N/A</v>
      </c>
      <c r="BV112" s="70" t="e">
        <f aca="false">$BU$7*$J$3*$J$5*$T112</f>
        <v>#N/A</v>
      </c>
      <c r="BW112" s="382" t="e">
        <f aca="false">SUM(AY112:BF112,BI112:BL112)</f>
        <v>#N/A</v>
      </c>
      <c r="BX112" s="383" t="e">
        <f aca="false">SUM(AY112:BF112,BI112:BL112,BS112:BV112)</f>
        <v>#N/A</v>
      </c>
      <c r="BY112" s="25" t="e">
        <f aca="false">SUM(AY112:BV112)</f>
        <v>#N/A</v>
      </c>
      <c r="BZ112" s="70" t="e">
        <f aca="false">$BZ$7*$J$2*$J$5*$N112</f>
        <v>#N/A</v>
      </c>
      <c r="CA112" s="70" t="e">
        <f aca="false">$BZ$7*$J$3*$J$5*$O112</f>
        <v>#N/A</v>
      </c>
      <c r="CB112" s="70" t="e">
        <f aca="false">$CB$7*$J$2*$J$5*$N112</f>
        <v>#N/A</v>
      </c>
      <c r="CC112" s="70" t="e">
        <f aca="false">$CB$7*$J$3*$J$5*$O112</f>
        <v>#N/A</v>
      </c>
      <c r="CD112" s="70" t="e">
        <f aca="false">$CD$7*$J$2*$J$5*$N112</f>
        <v>#N/A</v>
      </c>
      <c r="CE112" s="70" t="e">
        <f aca="false">$CD$7*$J$3*$J$5*$O112</f>
        <v>#N/A</v>
      </c>
      <c r="CF112" s="131" t="e">
        <f aca="false">SUM(BZ112:CA112)</f>
        <v>#N/A</v>
      </c>
      <c r="CG112" s="383" t="e">
        <f aca="false">SUM(BZ112:CC112)</f>
        <v>#N/A</v>
      </c>
      <c r="CH112" s="131" t="e">
        <f aca="false">SUM(BZ112:CE112)</f>
        <v>#N/A</v>
      </c>
      <c r="CI112" s="70" t="e">
        <f aca="false">$CI$7*$J$2*$J$5*$AB112</f>
        <v>#N/A</v>
      </c>
      <c r="CJ112" s="70" t="e">
        <f aca="false">$CI$7*$J$3*$J$5*$AC112</f>
        <v>#N/A</v>
      </c>
      <c r="CK112" s="70" t="e">
        <f aca="false">$CK$7*$J$2*$J$5*$AB112</f>
        <v>#N/A</v>
      </c>
      <c r="CL112" s="70" t="e">
        <f aca="false">$CK$7*$J$3*$J$5*$AC112</f>
        <v>#N/A</v>
      </c>
      <c r="CM112" s="70" t="e">
        <f aca="false">$CM$7*$J$2*$J$5*$AB112</f>
        <v>#N/A</v>
      </c>
      <c r="CN112" s="70" t="e">
        <f aca="false">$CM$7*$J$3*$J$5*$AC112</f>
        <v>#N/A</v>
      </c>
      <c r="CO112" s="70" t="e">
        <f aca="false">$CO$7*$J$2*$J$5*$AB112</f>
        <v>#N/A</v>
      </c>
      <c r="CP112" s="70" t="e">
        <f aca="false">$CO$7*$J$3*$J$5*$AC112</f>
        <v>#N/A</v>
      </c>
      <c r="CQ112" s="70" t="e">
        <f aca="false">$CQ$7*$J$2*$J$5*$AB112</f>
        <v>#N/A</v>
      </c>
      <c r="CR112" s="70" t="e">
        <f aca="false">$CQ$7*$J$3*$J$5*$AC112</f>
        <v>#N/A</v>
      </c>
      <c r="CS112" s="70" t="e">
        <f aca="false">$CS$7*$J$2*$J$5*$AB112</f>
        <v>#N/A</v>
      </c>
      <c r="CT112" s="70" t="e">
        <f aca="false">$CS$7*$J$3*$J$5*$AC112</f>
        <v>#N/A</v>
      </c>
      <c r="CU112" s="70" t="e">
        <f aca="false">$CU$7*$J$2*$J$5*$AB112</f>
        <v>#N/A</v>
      </c>
      <c r="CV112" s="70" t="e">
        <f aca="false">$CU$7*$J$3*$J$5*$AC112</f>
        <v>#N/A</v>
      </c>
      <c r="CW112" s="70" t="e">
        <f aca="false">$CW$7*$J$2*$J$5*$AB112</f>
        <v>#N/A</v>
      </c>
      <c r="CX112" s="70" t="e">
        <f aca="false">$CW$7*$J$3*$J$5*$AC112</f>
        <v>#N/A</v>
      </c>
      <c r="CY112" s="70" t="e">
        <f aca="false">$CY$7*$J$2*$J$5*$AB112</f>
        <v>#N/A</v>
      </c>
      <c r="CZ112" s="70" t="e">
        <f aca="false">$CY$7*$J$3*$J$5*$AC112</f>
        <v>#N/A</v>
      </c>
      <c r="DA112" s="70" t="e">
        <f aca="false">$DA$7*$J$2*$J$5*$AB112</f>
        <v>#N/A</v>
      </c>
      <c r="DB112" s="70" t="e">
        <f aca="false">$DA$7*$J$3*$J$5*$AC112</f>
        <v>#N/A</v>
      </c>
      <c r="DC112" s="70"/>
      <c r="DD112" s="70"/>
      <c r="DE112" s="70" t="e">
        <f aca="false">$DF$7*$J$2*$J$5*$AB112</f>
        <v>#N/A</v>
      </c>
      <c r="DF112" s="70" t="e">
        <f aca="false">$DF$7*$J$3*$J$5*$AC112</f>
        <v>#N/A</v>
      </c>
      <c r="DG112" s="70" t="e">
        <f aca="false">$DG$7*$J$2*$J$5*$AB112</f>
        <v>#N/A</v>
      </c>
      <c r="DH112" s="70" t="e">
        <f aca="false">$DG$7*$J$3*$J$5*$AC112</f>
        <v>#N/A</v>
      </c>
      <c r="DI112" s="70" t="e">
        <f aca="false">$DI$7*$J$2*$J$5*$AB112</f>
        <v>#N/A</v>
      </c>
      <c r="DJ112" s="70" t="e">
        <f aca="false">$DI$7*$J$3*$J$5*$AC112</f>
        <v>#N/A</v>
      </c>
      <c r="DK112" s="70" t="e">
        <f aca="false">$DK$7*$J$2*$J$5*$AB112</f>
        <v>#N/A</v>
      </c>
      <c r="DL112" s="70" t="e">
        <f aca="false">$DK$7*$J$3*$J$5*$AC112</f>
        <v>#N/A</v>
      </c>
      <c r="DM112" s="70" t="e">
        <f aca="false">$DM$7*$J$2*$J$5*$AB112</f>
        <v>#N/A</v>
      </c>
      <c r="DN112" s="70" t="e">
        <f aca="false">$DM$7*$J$3*$J$5*$AC112</f>
        <v>#N/A</v>
      </c>
      <c r="DO112" s="70" t="e">
        <f aca="false">$DO$7*$J$2*$J$5*$AB112</f>
        <v>#N/A</v>
      </c>
      <c r="DP112" s="70" t="e">
        <f aca="false">$DO$7*$J$3*$J$5*$AC112</f>
        <v>#N/A</v>
      </c>
      <c r="DQ112" s="70" t="e">
        <f aca="false">$DQ$7*$J$2*$J$5*$AB112</f>
        <v>#N/A</v>
      </c>
      <c r="DR112" s="70" t="e">
        <f aca="false">$DQ$7*$J$3*$J$5*$AC112</f>
        <v>#N/A</v>
      </c>
      <c r="DS112" s="131" t="e">
        <f aca="false">SUM(CI112:CR112,CW112:CX112,DG112:DH112)</f>
        <v>#N/A</v>
      </c>
      <c r="DT112" s="25" t="e">
        <f aca="false">SUM(CI112:CZ112,DC112:DL112)</f>
        <v>#N/A</v>
      </c>
      <c r="DU112" s="131" t="e">
        <f aca="false">SUM(CI112:DR112)</f>
        <v>#N/A</v>
      </c>
      <c r="DZ112" s="70" t="e">
        <f aca="false">$DZ$7*$J$2*$J$5*$AB112</f>
        <v>#N/A</v>
      </c>
      <c r="EA112" s="70" t="e">
        <f aca="false">$DZ$7*$J$3*$J$5*$AC112</f>
        <v>#N/A</v>
      </c>
      <c r="EB112" s="70" t="e">
        <f aca="false">$EB$7*$J$2*$J$5*$AB112</f>
        <v>#N/A</v>
      </c>
      <c r="EC112" s="70" t="e">
        <f aca="false">$EB$7*$J$3*$J$5*$AC112</f>
        <v>#N/A</v>
      </c>
      <c r="ED112" s="70" t="e">
        <f aca="false">$ED$7*$J$2*$J$5*$AB112</f>
        <v>#N/A</v>
      </c>
      <c r="EE112" s="70" t="e">
        <f aca="false">$ED$7*$J$3*$J$5*$AC112</f>
        <v>#N/A</v>
      </c>
      <c r="EF112" s="70" t="e">
        <f aca="false">$EF$7*$J$2*$J$5*$AB112</f>
        <v>#N/A</v>
      </c>
      <c r="EG112" s="70" t="e">
        <f aca="false">$EF$7*$J$3*$J$5*$AC112</f>
        <v>#N/A</v>
      </c>
      <c r="EH112" s="70" t="e">
        <f aca="false">$EH$7*$J$2*$J$5*$AB112</f>
        <v>#N/A</v>
      </c>
      <c r="EI112" s="70" t="e">
        <f aca="false">$EH$7*$J$3*$J$5*$AC112</f>
        <v>#N/A</v>
      </c>
      <c r="EJ112" s="70" t="e">
        <f aca="false">$EJ$7*$J$2*$J$5*$AB112</f>
        <v>#N/A</v>
      </c>
      <c r="EK112" s="70" t="e">
        <f aca="false">$EJ$7*$J$3*$J$5*$AC112</f>
        <v>#N/A</v>
      </c>
      <c r="EL112" s="70" t="e">
        <f aca="false">$EL$7*$J$2*$J$5*$AB112</f>
        <v>#N/A</v>
      </c>
      <c r="EM112" s="70" t="e">
        <f aca="false">$EL$7*$J$3*$J$5*$AC112</f>
        <v>#N/A</v>
      </c>
      <c r="EN112" s="131" t="e">
        <f aca="false">SUM(EB112:EC112)</f>
        <v>#N/A</v>
      </c>
      <c r="EO112" s="25" t="e">
        <f aca="false">SUM(EB112:EE112,EJ112:EM112)</f>
        <v>#N/A</v>
      </c>
      <c r="EP112" s="25" t="e">
        <f aca="false">SUM(DZ112:EM112)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3" t="e">
        <f aca="false">(1+($A113/2))^(-2*($D113-$A$1)/365.25)</f>
        <v>#N/A</v>
      </c>
      <c r="C113" s="83" t="n">
        <f aca="false">D114-D113</f>
        <v>31</v>
      </c>
      <c r="D113" s="374" t="n">
        <v>40087</v>
      </c>
      <c r="E113" s="375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76" t="e">
        <f aca="false">VLOOKUP($D113,Curves!$A$2:$H$1700,8)*$B113</f>
        <v>#N/A</v>
      </c>
      <c r="K113" s="51" t="e">
        <f aca="false">($E113+$I113)*$J$5+$J$4</f>
        <v>#N/A</v>
      </c>
      <c r="L113" s="377" t="e">
        <f aca="false">VLOOKUP($D113,Curves!$N$2:$T$2600,2)*$B113</f>
        <v>#N/A</v>
      </c>
      <c r="M113" s="241" t="e">
        <f aca="false">VLOOKUP($D113,Curves!$N$2:$T$2600,3)*$B113</f>
        <v>#N/A</v>
      </c>
      <c r="N113" s="378" t="e">
        <f aca="false">IF($K113&lt;$L113,1,0)</f>
        <v>#N/A</v>
      </c>
      <c r="O113" s="379" t="e">
        <f aca="false">IF($K113&lt;$M113,1,0)</f>
        <v>#N/A</v>
      </c>
      <c r="P113" s="375" t="e">
        <f aca="false">($E113+J113)*$J$5+$J$4</f>
        <v>#N/A</v>
      </c>
      <c r="Q113" s="377" t="e">
        <f aca="false">VLOOKUP($D113,Curves!$N$2:$T$2600,4)*$B113</f>
        <v>#N/A</v>
      </c>
      <c r="R113" s="241" t="e">
        <f aca="false">VLOOKUP($D113,Curves!$N$2:$T$2600,5)*$B113</f>
        <v>#N/A</v>
      </c>
      <c r="S113" s="378" t="e">
        <f aca="false">IF($P113&lt;$Q113,1,0)</f>
        <v>#N/A</v>
      </c>
      <c r="T113" s="379" t="e">
        <f aca="false">IF($P113&lt;$R113,1,0)</f>
        <v>#N/A</v>
      </c>
      <c r="U113" s="380" t="e">
        <f aca="false">($E113+G113)*$J$5+$J$4</f>
        <v>#N/A</v>
      </c>
      <c r="V113" s="380" t="e">
        <f aca="false">($E113+H113)*$J$5+$J$4</f>
        <v>#N/A</v>
      </c>
      <c r="W113" s="380" t="e">
        <f aca="false">($E113+I113)*$J$5+$J$4</f>
        <v>#N/A</v>
      </c>
      <c r="X113" s="269" t="e">
        <f aca="false">VLOOKUP($D113,[5]CurveFetch!$D$8:$S$13000,16,0)*$B113</f>
        <v>#N/A</v>
      </c>
      <c r="Y113" s="241" t="e">
        <f aca="false">VLOOKUP($D113,Curves!$N$2:$T$2600,7)*$B113</f>
        <v>#N/A</v>
      </c>
      <c r="Z113" s="381" t="e">
        <f aca="false">IF($U113&lt;$X113,1,0)</f>
        <v>#N/A</v>
      </c>
      <c r="AA113" s="378" t="e">
        <f aca="false">IF($U113&lt;$Y113,1,0)</f>
        <v>#N/A</v>
      </c>
      <c r="AB113" s="378" t="e">
        <f aca="false">IF($V113&lt;$X113,1,0)</f>
        <v>#N/A</v>
      </c>
      <c r="AC113" s="378" t="e">
        <f aca="false">IF($V113&lt;$X113,1,0)</f>
        <v>#N/A</v>
      </c>
      <c r="AD113" s="378" t="e">
        <f aca="false">IF($W113&lt;$X113,1,0)</f>
        <v>#N/A</v>
      </c>
      <c r="AE113" s="379" t="e">
        <f aca="false">IF($W113&lt;$Y113,1,0)</f>
        <v>#N/A</v>
      </c>
      <c r="AF113" s="70" t="e">
        <f aca="false">$AF$7*$J$2*$J$5*$N113</f>
        <v>#N/A</v>
      </c>
      <c r="AG113" s="70" t="e">
        <f aca="false">$AF$7*$J$2*$J$5*$O113</f>
        <v>#N/A</v>
      </c>
      <c r="AH113" s="70" t="e">
        <f aca="false">$AH$7*$J$2*$J$5*$N113</f>
        <v>#N/A</v>
      </c>
      <c r="AI113" s="70" t="e">
        <f aca="false">$AH$7*$J$2*$J$5*$O113</f>
        <v>#N/A</v>
      </c>
      <c r="AJ113" s="70" t="e">
        <f aca="false">$AJ$7*$J$2*$J$5*$N113</f>
        <v>#N/A</v>
      </c>
      <c r="AK113" s="70" t="e">
        <f aca="false">$AJ$7*$J$2*$J$5*$O113</f>
        <v>#N/A</v>
      </c>
      <c r="AL113" s="70" t="e">
        <f aca="false">$AL$7*$J$2*$J$5*$N113</f>
        <v>#N/A</v>
      </c>
      <c r="AM113" s="70" t="e">
        <f aca="false">$AL$7*$J$3*$J$5*$O113</f>
        <v>#N/A</v>
      </c>
      <c r="AN113" s="70" t="e">
        <f aca="false">$AN$7*$J$2*$J$5*$N113</f>
        <v>#N/A</v>
      </c>
      <c r="AO113" s="70" t="e">
        <f aca="false">$AN$7*$J$3*$J$5*$O113</f>
        <v>#N/A</v>
      </c>
      <c r="AP113" s="70" t="e">
        <f aca="false">$AP$7*$J$2*$J$5*$N113</f>
        <v>#N/A</v>
      </c>
      <c r="AQ113" s="70" t="e">
        <f aca="false">$AN$7*$J$3*$J$5*$O113</f>
        <v>#N/A</v>
      </c>
      <c r="AR113" s="70" t="e">
        <f aca="false">$AR$7*$J$2*$J$5*$N113</f>
        <v>#N/A</v>
      </c>
      <c r="AS113" s="70" t="e">
        <f aca="false">$AR$7*$J$3*$J$5*$O113</f>
        <v>#N/A</v>
      </c>
      <c r="AT113" s="70" t="e">
        <f aca="false">$AT$7*$J$2*$J$5*$N113</f>
        <v>#N/A</v>
      </c>
      <c r="AU113" s="70" t="e">
        <f aca="false">$AT$7*$J$3*$J$5*$O113</f>
        <v>#N/A</v>
      </c>
      <c r="AV113" s="131" t="e">
        <f aca="false">SUM(AF113:AG113,AL113:AM113,AP113:AQ113)</f>
        <v>#N/A</v>
      </c>
      <c r="AW113" s="158" t="e">
        <f aca="false">SUM(AF113:AM113,AP113:AU113)</f>
        <v>#N/A</v>
      </c>
      <c r="AX113" s="131" t="e">
        <f aca="false">SUM(AF113:AU113)</f>
        <v>#N/A</v>
      </c>
      <c r="AY113" s="70" t="e">
        <f aca="false">$AY$7*$J$2*$J$5*$S113</f>
        <v>#N/A</v>
      </c>
      <c r="AZ113" s="70" t="e">
        <f aca="false">$AY$7*$J$3*$J$5*$T113</f>
        <v>#N/A</v>
      </c>
      <c r="BA113" s="70" t="e">
        <f aca="false">$BA$7*$J$2*$J$5*$S113</f>
        <v>#N/A</v>
      </c>
      <c r="BB113" s="70" t="e">
        <f aca="false">$BA$7*$J$3*$J$5*$T113</f>
        <v>#N/A</v>
      </c>
      <c r="BC113" s="70" t="e">
        <f aca="false">$BC$7*$J$2*$J$5*$S113</f>
        <v>#N/A</v>
      </c>
      <c r="BD113" s="70" t="e">
        <f aca="false">$BC$7*$J$3*$J$5*$T113</f>
        <v>#N/A</v>
      </c>
      <c r="BE113" s="70" t="e">
        <f aca="false">$BE$7*$J$2*$J$5*$S113</f>
        <v>#N/A</v>
      </c>
      <c r="BF113" s="70" t="e">
        <f aca="false">$BE$7*$J$3*$J$5*$T113</f>
        <v>#N/A</v>
      </c>
      <c r="BG113" s="70" t="e">
        <f aca="false">$BG$7*$J$2*$J$5*$S113</f>
        <v>#N/A</v>
      </c>
      <c r="BH113" s="70" t="e">
        <f aca="false">$BG$7*$J$3*$J$5*$T113</f>
        <v>#N/A</v>
      </c>
      <c r="BI113" s="70" t="e">
        <f aca="false">$BI$7*$J$2*$J$5*$S113</f>
        <v>#N/A</v>
      </c>
      <c r="BJ113" s="70" t="e">
        <f aca="false">$BI$7*$J$3*$J$5*$T113</f>
        <v>#N/A</v>
      </c>
      <c r="BK113" s="70" t="e">
        <f aca="false">$BK$7*$J$2*$J$5*$S113</f>
        <v>#N/A</v>
      </c>
      <c r="BL113" s="70" t="e">
        <f aca="false">$BK$7*$J$3*$J$5*$T113</f>
        <v>#N/A</v>
      </c>
      <c r="BM113" s="70" t="e">
        <f aca="false">$BM$7*$J$2*$J$5*$S113</f>
        <v>#N/A</v>
      </c>
      <c r="BN113" s="70" t="e">
        <f aca="false">$BM$7*$J$3*$J$5*$T113</f>
        <v>#N/A</v>
      </c>
      <c r="BO113" s="70" t="e">
        <f aca="false">$BO$7*$J$2*$J$5*$S113</f>
        <v>#N/A</v>
      </c>
      <c r="BP113" s="70" t="e">
        <f aca="false">$BO$7*$J$3*$J$5*$T113</f>
        <v>#N/A</v>
      </c>
      <c r="BQ113" s="70" t="e">
        <f aca="false">$BQ$7*$J$2*$J$5*$S113</f>
        <v>#N/A</v>
      </c>
      <c r="BR113" s="70" t="e">
        <f aca="false">$BQ$7*$J$3*$J$5*$T113</f>
        <v>#N/A</v>
      </c>
      <c r="BS113" s="70" t="e">
        <f aca="false">$BS$7*$J$2*$J$5*$S113</f>
        <v>#N/A</v>
      </c>
      <c r="BT113" s="70" t="e">
        <f aca="false">$BS$7*$J$3*$J$5*$T113</f>
        <v>#N/A</v>
      </c>
      <c r="BU113" s="70" t="e">
        <f aca="false">$BU$7*$J$2*$J$5*$S113</f>
        <v>#N/A</v>
      </c>
      <c r="BV113" s="70" t="e">
        <f aca="false">$BU$7*$J$3*$J$5*$T113</f>
        <v>#N/A</v>
      </c>
      <c r="BW113" s="382" t="e">
        <f aca="false">SUM(AY113:BF113,BI113:BL113)</f>
        <v>#N/A</v>
      </c>
      <c r="BX113" s="383" t="e">
        <f aca="false">SUM(AY113:BF113,BI113:BL113,BS113:BV113)</f>
        <v>#N/A</v>
      </c>
      <c r="BY113" s="25" t="e">
        <f aca="false">SUM(AY113:BV113)</f>
        <v>#N/A</v>
      </c>
      <c r="BZ113" s="70" t="e">
        <f aca="false">$BZ$7*$J$2*$J$5*$N113</f>
        <v>#N/A</v>
      </c>
      <c r="CA113" s="70" t="e">
        <f aca="false">$BZ$7*$J$3*$J$5*$O113</f>
        <v>#N/A</v>
      </c>
      <c r="CB113" s="70" t="e">
        <f aca="false">$CB$7*$J$2*$J$5*$N113</f>
        <v>#N/A</v>
      </c>
      <c r="CC113" s="70" t="e">
        <f aca="false">$CB$7*$J$3*$J$5*$O113</f>
        <v>#N/A</v>
      </c>
      <c r="CD113" s="70" t="e">
        <f aca="false">$CD$7*$J$2*$J$5*$N113</f>
        <v>#N/A</v>
      </c>
      <c r="CE113" s="70" t="e">
        <f aca="false">$CD$7*$J$3*$J$5*$O113</f>
        <v>#N/A</v>
      </c>
      <c r="CF113" s="131" t="e">
        <f aca="false">SUM(BZ113:CA113)</f>
        <v>#N/A</v>
      </c>
      <c r="CG113" s="383" t="e">
        <f aca="false">SUM(BZ113:CC113)</f>
        <v>#N/A</v>
      </c>
      <c r="CH113" s="131" t="e">
        <f aca="false">SUM(BZ113:CE113)</f>
        <v>#N/A</v>
      </c>
      <c r="CI113" s="70" t="e">
        <f aca="false">$CI$7*$J$2*$J$5*$AB113</f>
        <v>#N/A</v>
      </c>
      <c r="CJ113" s="70" t="e">
        <f aca="false">$CI$7*$J$3*$J$5*$AC113</f>
        <v>#N/A</v>
      </c>
      <c r="CK113" s="70" t="e">
        <f aca="false">$CK$7*$J$2*$J$5*$AB113</f>
        <v>#N/A</v>
      </c>
      <c r="CL113" s="70" t="e">
        <f aca="false">$CK$7*$J$3*$J$5*$AC113</f>
        <v>#N/A</v>
      </c>
      <c r="CM113" s="70" t="e">
        <f aca="false">$CM$7*$J$2*$J$5*$AB113</f>
        <v>#N/A</v>
      </c>
      <c r="CN113" s="70" t="e">
        <f aca="false">$CM$7*$J$3*$J$5*$AC113</f>
        <v>#N/A</v>
      </c>
      <c r="CO113" s="70" t="e">
        <f aca="false">$CO$7*$J$2*$J$5*$AB113</f>
        <v>#N/A</v>
      </c>
      <c r="CP113" s="70" t="e">
        <f aca="false">$CO$7*$J$3*$J$5*$AC113</f>
        <v>#N/A</v>
      </c>
      <c r="CQ113" s="70" t="e">
        <f aca="false">$CQ$7*$J$2*$J$5*$AB113</f>
        <v>#N/A</v>
      </c>
      <c r="CR113" s="70" t="e">
        <f aca="false">$CQ$7*$J$3*$J$5*$AC113</f>
        <v>#N/A</v>
      </c>
      <c r="CS113" s="70" t="e">
        <f aca="false">$CS$7*$J$2*$J$5*$AB113</f>
        <v>#N/A</v>
      </c>
      <c r="CT113" s="70" t="e">
        <f aca="false">$CS$7*$J$3*$J$5*$AC113</f>
        <v>#N/A</v>
      </c>
      <c r="CU113" s="70" t="e">
        <f aca="false">$CU$7*$J$2*$J$5*$AB113</f>
        <v>#N/A</v>
      </c>
      <c r="CV113" s="70" t="e">
        <f aca="false">$CU$7*$J$3*$J$5*$AC113</f>
        <v>#N/A</v>
      </c>
      <c r="CW113" s="70" t="e">
        <f aca="false">$CW$7*$J$2*$J$5*$AB113</f>
        <v>#N/A</v>
      </c>
      <c r="CX113" s="70" t="e">
        <f aca="false">$CW$7*$J$3*$J$5*$AC113</f>
        <v>#N/A</v>
      </c>
      <c r="CY113" s="70" t="e">
        <f aca="false">$CY$7*$J$2*$J$5*$AB113</f>
        <v>#N/A</v>
      </c>
      <c r="CZ113" s="70" t="e">
        <f aca="false">$CY$7*$J$3*$J$5*$AC113</f>
        <v>#N/A</v>
      </c>
      <c r="DA113" s="70" t="e">
        <f aca="false">$DA$7*$J$2*$J$5*$AB113</f>
        <v>#N/A</v>
      </c>
      <c r="DB113" s="70" t="e">
        <f aca="false">$DA$7*$J$3*$J$5*$AC113</f>
        <v>#N/A</v>
      </c>
      <c r="DC113" s="70"/>
      <c r="DD113" s="70"/>
      <c r="DE113" s="70" t="e">
        <f aca="false">$DF$7*$J$2*$J$5*$AB113</f>
        <v>#N/A</v>
      </c>
      <c r="DF113" s="70" t="e">
        <f aca="false">$DF$7*$J$3*$J$5*$AC113</f>
        <v>#N/A</v>
      </c>
      <c r="DG113" s="70" t="e">
        <f aca="false">$DG$7*$J$2*$J$5*$AB113</f>
        <v>#N/A</v>
      </c>
      <c r="DH113" s="70" t="e">
        <f aca="false">$DG$7*$J$3*$J$5*$AC113</f>
        <v>#N/A</v>
      </c>
      <c r="DI113" s="70" t="e">
        <f aca="false">$DI$7*$J$2*$J$5*$AB113</f>
        <v>#N/A</v>
      </c>
      <c r="DJ113" s="70" t="e">
        <f aca="false">$DI$7*$J$3*$J$5*$AC113</f>
        <v>#N/A</v>
      </c>
      <c r="DK113" s="70" t="e">
        <f aca="false">$DK$7*$J$2*$J$5*$AB113</f>
        <v>#N/A</v>
      </c>
      <c r="DL113" s="70" t="e">
        <f aca="false">$DK$7*$J$3*$J$5*$AC113</f>
        <v>#N/A</v>
      </c>
      <c r="DM113" s="70" t="e">
        <f aca="false">$DM$7*$J$2*$J$5*$AB113</f>
        <v>#N/A</v>
      </c>
      <c r="DN113" s="70" t="e">
        <f aca="false">$DM$7*$J$3*$J$5*$AC113</f>
        <v>#N/A</v>
      </c>
      <c r="DO113" s="70" t="e">
        <f aca="false">$DO$7*$J$2*$J$5*$AB113</f>
        <v>#N/A</v>
      </c>
      <c r="DP113" s="70" t="e">
        <f aca="false">$DO$7*$J$3*$J$5*$AC113</f>
        <v>#N/A</v>
      </c>
      <c r="DQ113" s="70" t="e">
        <f aca="false">$DQ$7*$J$2*$J$5*$AB113</f>
        <v>#N/A</v>
      </c>
      <c r="DR113" s="70" t="e">
        <f aca="false">$DQ$7*$J$3*$J$5*$AC113</f>
        <v>#N/A</v>
      </c>
      <c r="DS113" s="131" t="e">
        <f aca="false">SUM(CI113:CR113,CW113:CX113,DG113:DH113)</f>
        <v>#N/A</v>
      </c>
      <c r="DT113" s="25" t="e">
        <f aca="false">SUM(CI113:CZ113,DC113:DL113)</f>
        <v>#N/A</v>
      </c>
      <c r="DU113" s="131" t="e">
        <f aca="false">SUM(CI113:DR113)</f>
        <v>#N/A</v>
      </c>
      <c r="DZ113" s="70" t="e">
        <f aca="false">$DZ$7*$J$2*$J$5*$AB113</f>
        <v>#N/A</v>
      </c>
      <c r="EA113" s="70" t="e">
        <f aca="false">$DZ$7*$J$3*$J$5*$AC113</f>
        <v>#N/A</v>
      </c>
      <c r="EB113" s="70" t="e">
        <f aca="false">$EB$7*$J$2*$J$5*$AB113</f>
        <v>#N/A</v>
      </c>
      <c r="EC113" s="70" t="e">
        <f aca="false">$EB$7*$J$3*$J$5*$AC113</f>
        <v>#N/A</v>
      </c>
      <c r="ED113" s="70" t="e">
        <f aca="false">$ED$7*$J$2*$J$5*$AB113</f>
        <v>#N/A</v>
      </c>
      <c r="EE113" s="70" t="e">
        <f aca="false">$ED$7*$J$3*$J$5*$AC113</f>
        <v>#N/A</v>
      </c>
      <c r="EF113" s="70" t="e">
        <f aca="false">$EF$7*$J$2*$J$5*$AB113</f>
        <v>#N/A</v>
      </c>
      <c r="EG113" s="70" t="e">
        <f aca="false">$EF$7*$J$3*$J$5*$AC113</f>
        <v>#N/A</v>
      </c>
      <c r="EH113" s="70" t="e">
        <f aca="false">$EH$7*$J$2*$J$5*$AB113</f>
        <v>#N/A</v>
      </c>
      <c r="EI113" s="70" t="e">
        <f aca="false">$EH$7*$J$3*$J$5*$AC113</f>
        <v>#N/A</v>
      </c>
      <c r="EJ113" s="70" t="e">
        <f aca="false">$EJ$7*$J$2*$J$5*$AB113</f>
        <v>#N/A</v>
      </c>
      <c r="EK113" s="70" t="e">
        <f aca="false">$EJ$7*$J$3*$J$5*$AC113</f>
        <v>#N/A</v>
      </c>
      <c r="EL113" s="70" t="e">
        <f aca="false">$EL$7*$J$2*$J$5*$AB113</f>
        <v>#N/A</v>
      </c>
      <c r="EM113" s="70" t="e">
        <f aca="false">$EL$7*$J$3*$J$5*$AC113</f>
        <v>#N/A</v>
      </c>
      <c r="EN113" s="131" t="e">
        <f aca="false">SUM(EB113:EC113)</f>
        <v>#N/A</v>
      </c>
      <c r="EO113" s="25" t="e">
        <f aca="false">SUM(EB113:EE113,EJ113:EM113)</f>
        <v>#N/A</v>
      </c>
      <c r="EP113" s="25" t="e">
        <f aca="false">SUM(DZ113:EM113)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3" t="e">
        <f aca="false">(1+($A114/2))^(-2*($D114-$A$1)/365.25)</f>
        <v>#N/A</v>
      </c>
      <c r="C114" s="83" t="n">
        <f aca="false">D115-D114</f>
        <v>30</v>
      </c>
      <c r="D114" s="374" t="n">
        <v>40118</v>
      </c>
      <c r="E114" s="375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76" t="e">
        <f aca="false">VLOOKUP($D114,Curves!$A$2:$H$1700,8)*$B114</f>
        <v>#N/A</v>
      </c>
      <c r="K114" s="51" t="e">
        <f aca="false">($E114+$I114)*$J$5+$J$4</f>
        <v>#N/A</v>
      </c>
      <c r="L114" s="377" t="e">
        <f aca="false">VLOOKUP($D114,Curves!$N$2:$T$2600,2)*$B114</f>
        <v>#N/A</v>
      </c>
      <c r="M114" s="241" t="e">
        <f aca="false">VLOOKUP($D114,Curves!$N$2:$T$2600,3)*$B114</f>
        <v>#N/A</v>
      </c>
      <c r="N114" s="378" t="e">
        <f aca="false">IF($K114&lt;$L114,1,0)</f>
        <v>#N/A</v>
      </c>
      <c r="O114" s="379" t="e">
        <f aca="false">IF($K114&lt;$M114,1,0)</f>
        <v>#N/A</v>
      </c>
      <c r="P114" s="375" t="e">
        <f aca="false">($E114+J114)*$J$5+$J$4</f>
        <v>#N/A</v>
      </c>
      <c r="Q114" s="377" t="e">
        <f aca="false">VLOOKUP($D114,Curves!$N$2:$T$2600,4)*$B114</f>
        <v>#N/A</v>
      </c>
      <c r="R114" s="241" t="e">
        <f aca="false">VLOOKUP($D114,Curves!$N$2:$T$2600,5)*$B114</f>
        <v>#N/A</v>
      </c>
      <c r="S114" s="378" t="e">
        <f aca="false">IF($P114&lt;$Q114,1,0)</f>
        <v>#N/A</v>
      </c>
      <c r="T114" s="379" t="e">
        <f aca="false">IF($P114&lt;$R114,1,0)</f>
        <v>#N/A</v>
      </c>
      <c r="U114" s="380" t="e">
        <f aca="false">($E114+G114)*$J$5+$J$4</f>
        <v>#N/A</v>
      </c>
      <c r="V114" s="380" t="e">
        <f aca="false">($E114+H114)*$J$5+$J$4</f>
        <v>#N/A</v>
      </c>
      <c r="W114" s="380" t="e">
        <f aca="false">($E114+I114)*$J$5+$J$4</f>
        <v>#N/A</v>
      </c>
      <c r="X114" s="269" t="e">
        <f aca="false">VLOOKUP($D114,[5]CurveFetch!$D$8:$S$13000,16,0)*$B114</f>
        <v>#N/A</v>
      </c>
      <c r="Y114" s="241" t="e">
        <f aca="false">VLOOKUP($D114,Curves!$N$2:$T$2600,7)*$B114</f>
        <v>#N/A</v>
      </c>
      <c r="Z114" s="381" t="e">
        <f aca="false">IF($U114&lt;$X114,1,0)</f>
        <v>#N/A</v>
      </c>
      <c r="AA114" s="378" t="e">
        <f aca="false">IF($U114&lt;$Y114,1,0)</f>
        <v>#N/A</v>
      </c>
      <c r="AB114" s="378" t="e">
        <f aca="false">IF($V114&lt;$X114,1,0)</f>
        <v>#N/A</v>
      </c>
      <c r="AC114" s="378" t="e">
        <f aca="false">IF($V114&lt;$X114,1,0)</f>
        <v>#N/A</v>
      </c>
      <c r="AD114" s="378" t="e">
        <f aca="false">IF($W114&lt;$X114,1,0)</f>
        <v>#N/A</v>
      </c>
      <c r="AE114" s="379" t="e">
        <f aca="false">IF($W114&lt;$Y114,1,0)</f>
        <v>#N/A</v>
      </c>
      <c r="AF114" s="70" t="e">
        <f aca="false">$AF$7*$J$2*$J$5*$N114</f>
        <v>#N/A</v>
      </c>
      <c r="AG114" s="70" t="e">
        <f aca="false">$AF$7*$J$2*$J$5*$O114</f>
        <v>#N/A</v>
      </c>
      <c r="AH114" s="70" t="e">
        <f aca="false">$AH$7*$J$2*$J$5*$N114</f>
        <v>#N/A</v>
      </c>
      <c r="AI114" s="70" t="e">
        <f aca="false">$AH$7*$J$2*$J$5*$O114</f>
        <v>#N/A</v>
      </c>
      <c r="AJ114" s="70" t="e">
        <f aca="false">$AJ$7*$J$2*$J$5*$N114</f>
        <v>#N/A</v>
      </c>
      <c r="AK114" s="70" t="e">
        <f aca="false">$AJ$7*$J$2*$J$5*$O114</f>
        <v>#N/A</v>
      </c>
      <c r="AL114" s="70" t="e">
        <f aca="false">$AL$7*$J$2*$J$5*$N114</f>
        <v>#N/A</v>
      </c>
      <c r="AM114" s="70" t="e">
        <f aca="false">$AL$7*$J$3*$J$5*$O114</f>
        <v>#N/A</v>
      </c>
      <c r="AN114" s="70" t="e">
        <f aca="false">$AN$7*$J$2*$J$5*$N114</f>
        <v>#N/A</v>
      </c>
      <c r="AO114" s="70" t="e">
        <f aca="false">$AN$7*$J$3*$J$5*$O114</f>
        <v>#N/A</v>
      </c>
      <c r="AP114" s="70" t="e">
        <f aca="false">$AP$7*$J$2*$J$5*$N114</f>
        <v>#N/A</v>
      </c>
      <c r="AQ114" s="70" t="e">
        <f aca="false">$AN$7*$J$3*$J$5*$O114</f>
        <v>#N/A</v>
      </c>
      <c r="AR114" s="70" t="e">
        <f aca="false">$AR$7*$J$2*$J$5*$N114</f>
        <v>#N/A</v>
      </c>
      <c r="AS114" s="70" t="e">
        <f aca="false">$AR$7*$J$3*$J$5*$O114</f>
        <v>#N/A</v>
      </c>
      <c r="AT114" s="70" t="e">
        <f aca="false">$AT$7*$J$2*$J$5*$N114</f>
        <v>#N/A</v>
      </c>
      <c r="AU114" s="70" t="e">
        <f aca="false">$AT$7*$J$3*$J$5*$O114</f>
        <v>#N/A</v>
      </c>
      <c r="AV114" s="131" t="e">
        <f aca="false">SUM(AF114:AG114,AL114:AM114,AP114:AQ114)</f>
        <v>#N/A</v>
      </c>
      <c r="AW114" s="158" t="e">
        <f aca="false">SUM(AF114:AM114,AP114:AU114)</f>
        <v>#N/A</v>
      </c>
      <c r="AX114" s="131" t="e">
        <f aca="false">SUM(AF114:AU114)</f>
        <v>#N/A</v>
      </c>
      <c r="AY114" s="70" t="e">
        <f aca="false">$AY$7*$J$2*$J$5*$S114</f>
        <v>#N/A</v>
      </c>
      <c r="AZ114" s="70" t="e">
        <f aca="false">$AY$7*$J$3*$J$5*$T114</f>
        <v>#N/A</v>
      </c>
      <c r="BA114" s="70" t="e">
        <f aca="false">$BA$7*$J$2*$J$5*$S114</f>
        <v>#N/A</v>
      </c>
      <c r="BB114" s="70" t="e">
        <f aca="false">$BA$7*$J$3*$J$5*$T114</f>
        <v>#N/A</v>
      </c>
      <c r="BC114" s="70" t="e">
        <f aca="false">$BC$7*$J$2*$J$5*$S114</f>
        <v>#N/A</v>
      </c>
      <c r="BD114" s="70" t="e">
        <f aca="false">$BC$7*$J$3*$J$5*$T114</f>
        <v>#N/A</v>
      </c>
      <c r="BE114" s="70" t="e">
        <f aca="false">$BE$7*$J$2*$J$5*$S114</f>
        <v>#N/A</v>
      </c>
      <c r="BF114" s="70" t="e">
        <f aca="false">$BE$7*$J$3*$J$5*$T114</f>
        <v>#N/A</v>
      </c>
      <c r="BG114" s="70" t="e">
        <f aca="false">$BG$7*$J$2*$J$5*$S114</f>
        <v>#N/A</v>
      </c>
      <c r="BH114" s="70" t="e">
        <f aca="false">$BG$7*$J$3*$J$5*$T114</f>
        <v>#N/A</v>
      </c>
      <c r="BI114" s="70" t="e">
        <f aca="false">$BI$7*$J$2*$J$5*$S114</f>
        <v>#N/A</v>
      </c>
      <c r="BJ114" s="70" t="e">
        <f aca="false">$BI$7*$J$3*$J$5*$T114</f>
        <v>#N/A</v>
      </c>
      <c r="BK114" s="70" t="e">
        <f aca="false">$BK$7*$J$2*$J$5*$S114</f>
        <v>#N/A</v>
      </c>
      <c r="BL114" s="70" t="e">
        <f aca="false">$BK$7*$J$3*$J$5*$T114</f>
        <v>#N/A</v>
      </c>
      <c r="BM114" s="70" t="e">
        <f aca="false">$BM$7*$J$2*$J$5*$S114</f>
        <v>#N/A</v>
      </c>
      <c r="BN114" s="70" t="e">
        <f aca="false">$BM$7*$J$3*$J$5*$T114</f>
        <v>#N/A</v>
      </c>
      <c r="BO114" s="70" t="e">
        <f aca="false">$BO$7*$J$2*$J$5*$S114</f>
        <v>#N/A</v>
      </c>
      <c r="BP114" s="70" t="e">
        <f aca="false">$BO$7*$J$3*$J$5*$T114</f>
        <v>#N/A</v>
      </c>
      <c r="BQ114" s="70" t="e">
        <f aca="false">$BQ$7*$J$2*$J$5*$S114</f>
        <v>#N/A</v>
      </c>
      <c r="BR114" s="70" t="e">
        <f aca="false">$BQ$7*$J$3*$J$5*$T114</f>
        <v>#N/A</v>
      </c>
      <c r="BS114" s="70" t="e">
        <f aca="false">$BS$7*$J$2*$J$5*$S114</f>
        <v>#N/A</v>
      </c>
      <c r="BT114" s="70" t="e">
        <f aca="false">$BS$7*$J$3*$J$5*$T114</f>
        <v>#N/A</v>
      </c>
      <c r="BU114" s="70" t="e">
        <f aca="false">$BU$7*$J$2*$J$5*$S114</f>
        <v>#N/A</v>
      </c>
      <c r="BV114" s="70" t="e">
        <f aca="false">$BU$7*$J$3*$J$5*$T114</f>
        <v>#N/A</v>
      </c>
      <c r="BW114" s="382" t="e">
        <f aca="false">SUM(AY114:BF114,BI114:BL114)</f>
        <v>#N/A</v>
      </c>
      <c r="BX114" s="383" t="e">
        <f aca="false">SUM(AY114:BF114,BI114:BL114,BS114:BV114)</f>
        <v>#N/A</v>
      </c>
      <c r="BY114" s="25" t="e">
        <f aca="false">SUM(AY114:BV114)</f>
        <v>#N/A</v>
      </c>
      <c r="BZ114" s="70" t="e">
        <f aca="false">$BZ$7*$J$2*$J$5*$N114</f>
        <v>#N/A</v>
      </c>
      <c r="CA114" s="70" t="e">
        <f aca="false">$BZ$7*$J$3*$J$5*$O114</f>
        <v>#N/A</v>
      </c>
      <c r="CB114" s="70" t="e">
        <f aca="false">$CB$7*$J$2*$J$5*$N114</f>
        <v>#N/A</v>
      </c>
      <c r="CC114" s="70" t="e">
        <f aca="false">$CB$7*$J$3*$J$5*$O114</f>
        <v>#N/A</v>
      </c>
      <c r="CD114" s="70" t="e">
        <f aca="false">$CD$7*$J$2*$J$5*$N114</f>
        <v>#N/A</v>
      </c>
      <c r="CE114" s="70" t="e">
        <f aca="false">$CD$7*$J$3*$J$5*$O114</f>
        <v>#N/A</v>
      </c>
      <c r="CF114" s="131" t="e">
        <f aca="false">SUM(BZ114:CA114)</f>
        <v>#N/A</v>
      </c>
      <c r="CG114" s="383" t="e">
        <f aca="false">SUM(BZ114:CC114)</f>
        <v>#N/A</v>
      </c>
      <c r="CH114" s="131" t="e">
        <f aca="false">SUM(BZ114:CE114)</f>
        <v>#N/A</v>
      </c>
      <c r="CI114" s="70" t="e">
        <f aca="false">$CI$7*$J$2*$J$5*$AB114</f>
        <v>#N/A</v>
      </c>
      <c r="CJ114" s="70" t="e">
        <f aca="false">$CI$7*$J$3*$J$5*$AC114</f>
        <v>#N/A</v>
      </c>
      <c r="CK114" s="70" t="e">
        <f aca="false">$CK$7*$J$2*$J$5*$AB114</f>
        <v>#N/A</v>
      </c>
      <c r="CL114" s="70" t="e">
        <f aca="false">$CK$7*$J$3*$J$5*$AC114</f>
        <v>#N/A</v>
      </c>
      <c r="CM114" s="70" t="e">
        <f aca="false">$CM$7*$J$2*$J$5*$AB114</f>
        <v>#N/A</v>
      </c>
      <c r="CN114" s="70" t="e">
        <f aca="false">$CM$7*$J$3*$J$5*$AC114</f>
        <v>#N/A</v>
      </c>
      <c r="CO114" s="70" t="e">
        <f aca="false">$CO$7*$J$2*$J$5*$AB114</f>
        <v>#N/A</v>
      </c>
      <c r="CP114" s="70" t="e">
        <f aca="false">$CO$7*$J$3*$J$5*$AC114</f>
        <v>#N/A</v>
      </c>
      <c r="CQ114" s="70" t="e">
        <f aca="false">$CQ$7*$J$2*$J$5*$AB114</f>
        <v>#N/A</v>
      </c>
      <c r="CR114" s="70" t="e">
        <f aca="false">$CQ$7*$J$3*$J$5*$AC114</f>
        <v>#N/A</v>
      </c>
      <c r="CS114" s="70" t="e">
        <f aca="false">$CS$7*$J$2*$J$5*$AB114</f>
        <v>#N/A</v>
      </c>
      <c r="CT114" s="70" t="e">
        <f aca="false">$CS$7*$J$3*$J$5*$AC114</f>
        <v>#N/A</v>
      </c>
      <c r="CU114" s="70" t="e">
        <f aca="false">$CU$7*$J$2*$J$5*$AB114</f>
        <v>#N/A</v>
      </c>
      <c r="CV114" s="70" t="e">
        <f aca="false">$CU$7*$J$3*$J$5*$AC114</f>
        <v>#N/A</v>
      </c>
      <c r="CW114" s="70" t="e">
        <f aca="false">$CW$7*$J$2*$J$5*$AB114</f>
        <v>#N/A</v>
      </c>
      <c r="CX114" s="70" t="e">
        <f aca="false">$CW$7*$J$3*$J$5*$AC114</f>
        <v>#N/A</v>
      </c>
      <c r="CY114" s="70" t="e">
        <f aca="false">$CY$7*$J$2*$J$5*$AB114</f>
        <v>#N/A</v>
      </c>
      <c r="CZ114" s="70" t="e">
        <f aca="false">$CY$7*$J$3*$J$5*$AC114</f>
        <v>#N/A</v>
      </c>
      <c r="DA114" s="70" t="e">
        <f aca="false">$DA$7*$J$2*$J$5*$AB114</f>
        <v>#N/A</v>
      </c>
      <c r="DB114" s="70" t="e">
        <f aca="false">$DA$7*$J$3*$J$5*$AC114</f>
        <v>#N/A</v>
      </c>
      <c r="DC114" s="70"/>
      <c r="DD114" s="70"/>
      <c r="DE114" s="70" t="e">
        <f aca="false">$DF$7*$J$2*$J$5*$AB114</f>
        <v>#N/A</v>
      </c>
      <c r="DF114" s="70" t="e">
        <f aca="false">$DF$7*$J$3*$J$5*$AC114</f>
        <v>#N/A</v>
      </c>
      <c r="DG114" s="70" t="e">
        <f aca="false">$DG$7*$J$2*$J$5*$AB114</f>
        <v>#N/A</v>
      </c>
      <c r="DH114" s="70" t="e">
        <f aca="false">$DG$7*$J$3*$J$5*$AC114</f>
        <v>#N/A</v>
      </c>
      <c r="DI114" s="70" t="e">
        <f aca="false">$DI$7*$J$2*$J$5*$AB114</f>
        <v>#N/A</v>
      </c>
      <c r="DJ114" s="70" t="e">
        <f aca="false">$DI$7*$J$3*$J$5*$AC114</f>
        <v>#N/A</v>
      </c>
      <c r="DK114" s="70" t="e">
        <f aca="false">$DK$7*$J$2*$J$5*$AB114</f>
        <v>#N/A</v>
      </c>
      <c r="DL114" s="70" t="e">
        <f aca="false">$DK$7*$J$3*$J$5*$AC114</f>
        <v>#N/A</v>
      </c>
      <c r="DM114" s="70" t="e">
        <f aca="false">$DM$7*$J$2*$J$5*$AB114</f>
        <v>#N/A</v>
      </c>
      <c r="DN114" s="70" t="e">
        <f aca="false">$DM$7*$J$3*$J$5*$AC114</f>
        <v>#N/A</v>
      </c>
      <c r="DO114" s="70" t="e">
        <f aca="false">$DO$7*$J$2*$J$5*$AB114</f>
        <v>#N/A</v>
      </c>
      <c r="DP114" s="70" t="e">
        <f aca="false">$DO$7*$J$3*$J$5*$AC114</f>
        <v>#N/A</v>
      </c>
      <c r="DQ114" s="70" t="e">
        <f aca="false">$DQ$7*$J$2*$J$5*$AB114</f>
        <v>#N/A</v>
      </c>
      <c r="DR114" s="70" t="e">
        <f aca="false">$DQ$7*$J$3*$J$5*$AC114</f>
        <v>#N/A</v>
      </c>
      <c r="DS114" s="131" t="e">
        <f aca="false">SUM(CI114:CR114,CW114:CX114,DG114:DH114)</f>
        <v>#N/A</v>
      </c>
      <c r="DT114" s="25" t="e">
        <f aca="false">SUM(CI114:CZ114,DC114:DL114)</f>
        <v>#N/A</v>
      </c>
      <c r="DU114" s="131" t="e">
        <f aca="false">SUM(CI114:DR114)</f>
        <v>#N/A</v>
      </c>
      <c r="DZ114" s="70" t="e">
        <f aca="false">$DZ$7*$J$2*$J$5*$AB114</f>
        <v>#N/A</v>
      </c>
      <c r="EA114" s="70" t="e">
        <f aca="false">$DZ$7*$J$3*$J$5*$AC114</f>
        <v>#N/A</v>
      </c>
      <c r="EB114" s="70" t="e">
        <f aca="false">$EB$7*$J$2*$J$5*$AB114</f>
        <v>#N/A</v>
      </c>
      <c r="EC114" s="70" t="e">
        <f aca="false">$EB$7*$J$3*$J$5*$AC114</f>
        <v>#N/A</v>
      </c>
      <c r="ED114" s="70" t="e">
        <f aca="false">$ED$7*$J$2*$J$5*$AB114</f>
        <v>#N/A</v>
      </c>
      <c r="EE114" s="70" t="e">
        <f aca="false">$ED$7*$J$3*$J$5*$AC114</f>
        <v>#N/A</v>
      </c>
      <c r="EF114" s="70" t="e">
        <f aca="false">$EF$7*$J$2*$J$5*$AB114</f>
        <v>#N/A</v>
      </c>
      <c r="EG114" s="70" t="e">
        <f aca="false">$EF$7*$J$3*$J$5*$AC114</f>
        <v>#N/A</v>
      </c>
      <c r="EH114" s="70" t="e">
        <f aca="false">$EH$7*$J$2*$J$5*$AB114</f>
        <v>#N/A</v>
      </c>
      <c r="EI114" s="70" t="e">
        <f aca="false">$EH$7*$J$3*$J$5*$AC114</f>
        <v>#N/A</v>
      </c>
      <c r="EJ114" s="70" t="e">
        <f aca="false">$EJ$7*$J$2*$J$5*$AB114</f>
        <v>#N/A</v>
      </c>
      <c r="EK114" s="70" t="e">
        <f aca="false">$EJ$7*$J$3*$J$5*$AC114</f>
        <v>#N/A</v>
      </c>
      <c r="EL114" s="70" t="e">
        <f aca="false">$EL$7*$J$2*$J$5*$AB114</f>
        <v>#N/A</v>
      </c>
      <c r="EM114" s="70" t="e">
        <f aca="false">$EL$7*$J$3*$J$5*$AC114</f>
        <v>#N/A</v>
      </c>
      <c r="EN114" s="131" t="e">
        <f aca="false">SUM(EB114:EC114)</f>
        <v>#N/A</v>
      </c>
      <c r="EO114" s="25" t="e">
        <f aca="false">SUM(EB114:EE114,EJ114:EM114)</f>
        <v>#N/A</v>
      </c>
      <c r="EP114" s="25" t="e">
        <f aca="false">SUM(DZ114:EM114)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3" t="e">
        <f aca="false">(1+($A115/2))^(-2*($D115-$A$1)/365.25)</f>
        <v>#N/A</v>
      </c>
      <c r="C115" s="83" t="n">
        <f aca="false">D116-D115</f>
        <v>31</v>
      </c>
      <c r="D115" s="374" t="n">
        <v>40148</v>
      </c>
      <c r="E115" s="375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76" t="e">
        <f aca="false">VLOOKUP($D115,Curves!$A$2:$H$1700,8)*$B115</f>
        <v>#N/A</v>
      </c>
      <c r="K115" s="51" t="e">
        <f aca="false">($E115+$I115)*$J$5+$J$4</f>
        <v>#N/A</v>
      </c>
      <c r="L115" s="377" t="e">
        <f aca="false">VLOOKUP($D115,Curves!$N$2:$T$2600,2)*$B115</f>
        <v>#N/A</v>
      </c>
      <c r="M115" s="241" t="e">
        <f aca="false">VLOOKUP($D115,Curves!$N$2:$T$2600,3)*$B115</f>
        <v>#N/A</v>
      </c>
      <c r="N115" s="378" t="e">
        <f aca="false">IF($K115&lt;$L115,1,0)</f>
        <v>#N/A</v>
      </c>
      <c r="O115" s="379" t="e">
        <f aca="false">IF($K115&lt;$M115,1,0)</f>
        <v>#N/A</v>
      </c>
      <c r="P115" s="375" t="e">
        <f aca="false">($E115+J115)*$J$5+$J$4</f>
        <v>#N/A</v>
      </c>
      <c r="Q115" s="377" t="e">
        <f aca="false">VLOOKUP($D115,Curves!$N$2:$T$2600,4)*$B115</f>
        <v>#N/A</v>
      </c>
      <c r="R115" s="241" t="e">
        <f aca="false">VLOOKUP($D115,Curves!$N$2:$T$2600,5)*$B115</f>
        <v>#N/A</v>
      </c>
      <c r="S115" s="378" t="e">
        <f aca="false">IF($P115&lt;$Q115,1,0)</f>
        <v>#N/A</v>
      </c>
      <c r="T115" s="379" t="e">
        <f aca="false">IF($P115&lt;$R115,1,0)</f>
        <v>#N/A</v>
      </c>
      <c r="U115" s="380" t="e">
        <f aca="false">($E115+G115)*$J$5+$J$4</f>
        <v>#N/A</v>
      </c>
      <c r="V115" s="380" t="e">
        <f aca="false">($E115+H115)*$J$5+$J$4</f>
        <v>#N/A</v>
      </c>
      <c r="W115" s="380" t="e">
        <f aca="false">($E115+I115)*$J$5+$J$4</f>
        <v>#N/A</v>
      </c>
      <c r="X115" s="269" t="e">
        <f aca="false">VLOOKUP($D115,[5]CurveFetch!$D$8:$S$13000,16,0)*$B115</f>
        <v>#N/A</v>
      </c>
      <c r="Y115" s="241" t="e">
        <f aca="false">VLOOKUP($D115,Curves!$N$2:$T$2600,7)*$B115</f>
        <v>#N/A</v>
      </c>
      <c r="Z115" s="381" t="e">
        <f aca="false">IF($U115&lt;$X115,1,0)</f>
        <v>#N/A</v>
      </c>
      <c r="AA115" s="378" t="e">
        <f aca="false">IF($U115&lt;$Y115,1,0)</f>
        <v>#N/A</v>
      </c>
      <c r="AB115" s="378" t="e">
        <f aca="false">IF($V115&lt;$X115,1,0)</f>
        <v>#N/A</v>
      </c>
      <c r="AC115" s="378" t="e">
        <f aca="false">IF($V115&lt;$X115,1,0)</f>
        <v>#N/A</v>
      </c>
      <c r="AD115" s="378" t="e">
        <f aca="false">IF($W115&lt;$X115,1,0)</f>
        <v>#N/A</v>
      </c>
      <c r="AE115" s="379" t="e">
        <f aca="false">IF($W115&lt;$Y115,1,0)</f>
        <v>#N/A</v>
      </c>
      <c r="AF115" s="70" t="e">
        <f aca="false">$AF$7*$J$2*$J$5*$N115</f>
        <v>#N/A</v>
      </c>
      <c r="AG115" s="70" t="e">
        <f aca="false">$AF$7*$J$2*$J$5*$O115</f>
        <v>#N/A</v>
      </c>
      <c r="AH115" s="70" t="e">
        <f aca="false">$AH$7*$J$2*$J$5*$N115</f>
        <v>#N/A</v>
      </c>
      <c r="AI115" s="70" t="e">
        <f aca="false">$AH$7*$J$2*$J$5*$O115</f>
        <v>#N/A</v>
      </c>
      <c r="AJ115" s="70" t="e">
        <f aca="false">$AJ$7*$J$2*$J$5*$N115</f>
        <v>#N/A</v>
      </c>
      <c r="AK115" s="70" t="e">
        <f aca="false">$AJ$7*$J$2*$J$5*$O115</f>
        <v>#N/A</v>
      </c>
      <c r="AL115" s="70" t="e">
        <f aca="false">$AL$7*$J$2*$J$5*$N115</f>
        <v>#N/A</v>
      </c>
      <c r="AM115" s="70" t="e">
        <f aca="false">$AL$7*$J$3*$J$5*$O115</f>
        <v>#N/A</v>
      </c>
      <c r="AN115" s="70" t="e">
        <f aca="false">$AN$7*$J$2*$J$5*$N115</f>
        <v>#N/A</v>
      </c>
      <c r="AO115" s="70" t="e">
        <f aca="false">$AN$7*$J$3*$J$5*$O115</f>
        <v>#N/A</v>
      </c>
      <c r="AP115" s="70" t="e">
        <f aca="false">$AP$7*$J$2*$J$5*$N115</f>
        <v>#N/A</v>
      </c>
      <c r="AQ115" s="70" t="e">
        <f aca="false">$AN$7*$J$3*$J$5*$O115</f>
        <v>#N/A</v>
      </c>
      <c r="AR115" s="70" t="e">
        <f aca="false">$AR$7*$J$2*$J$5*$N115</f>
        <v>#N/A</v>
      </c>
      <c r="AS115" s="70" t="e">
        <f aca="false">$AR$7*$J$3*$J$5*$O115</f>
        <v>#N/A</v>
      </c>
      <c r="AT115" s="70" t="e">
        <f aca="false">$AT$7*$J$2*$J$5*$N115</f>
        <v>#N/A</v>
      </c>
      <c r="AU115" s="70" t="e">
        <f aca="false">$AT$7*$J$3*$J$5*$O115</f>
        <v>#N/A</v>
      </c>
      <c r="AV115" s="131" t="e">
        <f aca="false">SUM(AF115:AG115,AL115:AM115,AP115:AQ115)</f>
        <v>#N/A</v>
      </c>
      <c r="AW115" s="158" t="e">
        <f aca="false">SUM(AF115:AM115,AP115:AU115)</f>
        <v>#N/A</v>
      </c>
      <c r="AX115" s="131" t="e">
        <f aca="false">SUM(AF115:AU115)</f>
        <v>#N/A</v>
      </c>
      <c r="AY115" s="70" t="e">
        <f aca="false">$AY$7*$J$2*$J$5*$S115</f>
        <v>#N/A</v>
      </c>
      <c r="AZ115" s="70" t="e">
        <f aca="false">$AY$7*$J$3*$J$5*$T115</f>
        <v>#N/A</v>
      </c>
      <c r="BA115" s="70" t="e">
        <f aca="false">$BA$7*$J$2*$J$5*$S115</f>
        <v>#N/A</v>
      </c>
      <c r="BB115" s="70" t="e">
        <f aca="false">$BA$7*$J$3*$J$5*$T115</f>
        <v>#N/A</v>
      </c>
      <c r="BC115" s="70" t="e">
        <f aca="false">$BC$7*$J$2*$J$5*$S115</f>
        <v>#N/A</v>
      </c>
      <c r="BD115" s="70" t="e">
        <f aca="false">$BC$7*$J$3*$J$5*$T115</f>
        <v>#N/A</v>
      </c>
      <c r="BE115" s="70" t="e">
        <f aca="false">$BE$7*$J$2*$J$5*$S115</f>
        <v>#N/A</v>
      </c>
      <c r="BF115" s="70" t="e">
        <f aca="false">$BE$7*$J$3*$J$5*$T115</f>
        <v>#N/A</v>
      </c>
      <c r="BG115" s="70" t="e">
        <f aca="false">$BG$7*$J$2*$J$5*$S115</f>
        <v>#N/A</v>
      </c>
      <c r="BH115" s="70" t="e">
        <f aca="false">$BG$7*$J$3*$J$5*$T115</f>
        <v>#N/A</v>
      </c>
      <c r="BI115" s="70" t="e">
        <f aca="false">$BI$7*$J$2*$J$5*$S115</f>
        <v>#N/A</v>
      </c>
      <c r="BJ115" s="70" t="e">
        <f aca="false">$BI$7*$J$3*$J$5*$T115</f>
        <v>#N/A</v>
      </c>
      <c r="BK115" s="70" t="e">
        <f aca="false">$BK$7*$J$2*$J$5*$S115</f>
        <v>#N/A</v>
      </c>
      <c r="BL115" s="70" t="e">
        <f aca="false">$BK$7*$J$3*$J$5*$T115</f>
        <v>#N/A</v>
      </c>
      <c r="BM115" s="70" t="e">
        <f aca="false">$BM$7*$J$2*$J$5*$S115</f>
        <v>#N/A</v>
      </c>
      <c r="BN115" s="70" t="e">
        <f aca="false">$BM$7*$J$3*$J$5*$T115</f>
        <v>#N/A</v>
      </c>
      <c r="BO115" s="70" t="e">
        <f aca="false">$BO$7*$J$2*$J$5*$S115</f>
        <v>#N/A</v>
      </c>
      <c r="BP115" s="70" t="e">
        <f aca="false">$BO$7*$J$3*$J$5*$T115</f>
        <v>#N/A</v>
      </c>
      <c r="BQ115" s="70" t="e">
        <f aca="false">$BQ$7*$J$2*$J$5*$S115</f>
        <v>#N/A</v>
      </c>
      <c r="BR115" s="70" t="e">
        <f aca="false">$BQ$7*$J$3*$J$5*$T115</f>
        <v>#N/A</v>
      </c>
      <c r="BS115" s="70" t="e">
        <f aca="false">$BS$7*$J$2*$J$5*$S115</f>
        <v>#N/A</v>
      </c>
      <c r="BT115" s="70" t="e">
        <f aca="false">$BS$7*$J$3*$J$5*$T115</f>
        <v>#N/A</v>
      </c>
      <c r="BU115" s="70" t="e">
        <f aca="false">$BU$7*$J$2*$J$5*$S115</f>
        <v>#N/A</v>
      </c>
      <c r="BV115" s="70" t="e">
        <f aca="false">$BU$7*$J$3*$J$5*$T115</f>
        <v>#N/A</v>
      </c>
      <c r="BW115" s="382" t="e">
        <f aca="false">SUM(AY115:BF115,BI115:BL115)</f>
        <v>#N/A</v>
      </c>
      <c r="BX115" s="383" t="e">
        <f aca="false">SUM(AY115:BF115,BI115:BL115,BS115:BV115)</f>
        <v>#N/A</v>
      </c>
      <c r="BY115" s="25" t="e">
        <f aca="false">SUM(AY115:BV115)</f>
        <v>#N/A</v>
      </c>
      <c r="BZ115" s="70" t="e">
        <f aca="false">$BZ$7*$J$2*$J$5*$N115</f>
        <v>#N/A</v>
      </c>
      <c r="CA115" s="70" t="e">
        <f aca="false">$BZ$7*$J$3*$J$5*$O115</f>
        <v>#N/A</v>
      </c>
      <c r="CB115" s="70" t="e">
        <f aca="false">$CB$7*$J$2*$J$5*$N115</f>
        <v>#N/A</v>
      </c>
      <c r="CC115" s="70" t="e">
        <f aca="false">$CB$7*$J$3*$J$5*$O115</f>
        <v>#N/A</v>
      </c>
      <c r="CD115" s="70" t="e">
        <f aca="false">$CD$7*$J$2*$J$5*$N115</f>
        <v>#N/A</v>
      </c>
      <c r="CE115" s="70" t="e">
        <f aca="false">$CD$7*$J$3*$J$5*$O115</f>
        <v>#N/A</v>
      </c>
      <c r="CF115" s="131" t="e">
        <f aca="false">SUM(BZ115:CA115)</f>
        <v>#N/A</v>
      </c>
      <c r="CG115" s="383" t="e">
        <f aca="false">SUM(BZ115:CC115)</f>
        <v>#N/A</v>
      </c>
      <c r="CH115" s="131" t="e">
        <f aca="false">SUM(BZ115:CE115)</f>
        <v>#N/A</v>
      </c>
      <c r="CI115" s="70" t="e">
        <f aca="false">$CI$7*$J$2*$J$5*$AB115</f>
        <v>#N/A</v>
      </c>
      <c r="CJ115" s="70" t="e">
        <f aca="false">$CI$7*$J$3*$J$5*$AC115</f>
        <v>#N/A</v>
      </c>
      <c r="CK115" s="70" t="e">
        <f aca="false">$CK$7*$J$2*$J$5*$AB115</f>
        <v>#N/A</v>
      </c>
      <c r="CL115" s="70" t="e">
        <f aca="false">$CK$7*$J$3*$J$5*$AC115</f>
        <v>#N/A</v>
      </c>
      <c r="CM115" s="70" t="e">
        <f aca="false">$CM$7*$J$2*$J$5*$AB115</f>
        <v>#N/A</v>
      </c>
      <c r="CN115" s="70" t="e">
        <f aca="false">$CM$7*$J$3*$J$5*$AC115</f>
        <v>#N/A</v>
      </c>
      <c r="CO115" s="70" t="e">
        <f aca="false">$CO$7*$J$2*$J$5*$AB115</f>
        <v>#N/A</v>
      </c>
      <c r="CP115" s="70" t="e">
        <f aca="false">$CO$7*$J$3*$J$5*$AC115</f>
        <v>#N/A</v>
      </c>
      <c r="CQ115" s="70" t="e">
        <f aca="false">$CQ$7*$J$2*$J$5*$AB115</f>
        <v>#N/A</v>
      </c>
      <c r="CR115" s="70" t="e">
        <f aca="false">$CQ$7*$J$3*$J$5*$AC115</f>
        <v>#N/A</v>
      </c>
      <c r="CS115" s="70" t="e">
        <f aca="false">$CS$7*$J$2*$J$5*$AB115</f>
        <v>#N/A</v>
      </c>
      <c r="CT115" s="70" t="e">
        <f aca="false">$CS$7*$J$3*$J$5*$AC115</f>
        <v>#N/A</v>
      </c>
      <c r="CU115" s="70" t="e">
        <f aca="false">$CU$7*$J$2*$J$5*$AB115</f>
        <v>#N/A</v>
      </c>
      <c r="CV115" s="70" t="e">
        <f aca="false">$CU$7*$J$3*$J$5*$AC115</f>
        <v>#N/A</v>
      </c>
      <c r="CW115" s="70" t="e">
        <f aca="false">$CW$7*$J$2*$J$5*$AB115</f>
        <v>#N/A</v>
      </c>
      <c r="CX115" s="70" t="e">
        <f aca="false">$CW$7*$J$3*$J$5*$AC115</f>
        <v>#N/A</v>
      </c>
      <c r="CY115" s="70" t="e">
        <f aca="false">$CY$7*$J$2*$J$5*$AB115</f>
        <v>#N/A</v>
      </c>
      <c r="CZ115" s="70" t="e">
        <f aca="false">$CY$7*$J$3*$J$5*$AC115</f>
        <v>#N/A</v>
      </c>
      <c r="DA115" s="70" t="e">
        <f aca="false">$DA$7*$J$2*$J$5*$AB115</f>
        <v>#N/A</v>
      </c>
      <c r="DB115" s="70" t="e">
        <f aca="false">$DA$7*$J$3*$J$5*$AC115</f>
        <v>#N/A</v>
      </c>
      <c r="DC115" s="70"/>
      <c r="DD115" s="70"/>
      <c r="DE115" s="70" t="e">
        <f aca="false">$DF$7*$J$2*$J$5*$AB115</f>
        <v>#N/A</v>
      </c>
      <c r="DF115" s="70" t="e">
        <f aca="false">$DF$7*$J$3*$J$5*$AC115</f>
        <v>#N/A</v>
      </c>
      <c r="DG115" s="70" t="e">
        <f aca="false">$DG$7*$J$2*$J$5*$AB115</f>
        <v>#N/A</v>
      </c>
      <c r="DH115" s="70" t="e">
        <f aca="false">$DG$7*$J$3*$J$5*$AC115</f>
        <v>#N/A</v>
      </c>
      <c r="DI115" s="70" t="e">
        <f aca="false">$DI$7*$J$2*$J$5*$AB115</f>
        <v>#N/A</v>
      </c>
      <c r="DJ115" s="70" t="e">
        <f aca="false">$DI$7*$J$3*$J$5*$AC115</f>
        <v>#N/A</v>
      </c>
      <c r="DK115" s="70" t="e">
        <f aca="false">$DK$7*$J$2*$J$5*$AB115</f>
        <v>#N/A</v>
      </c>
      <c r="DL115" s="70" t="e">
        <f aca="false">$DK$7*$J$3*$J$5*$AC115</f>
        <v>#N/A</v>
      </c>
      <c r="DM115" s="70" t="e">
        <f aca="false">$DM$7*$J$2*$J$5*$AB115</f>
        <v>#N/A</v>
      </c>
      <c r="DN115" s="70" t="e">
        <f aca="false">$DM$7*$J$3*$J$5*$AC115</f>
        <v>#N/A</v>
      </c>
      <c r="DO115" s="70" t="e">
        <f aca="false">$DO$7*$J$2*$J$5*$AB115</f>
        <v>#N/A</v>
      </c>
      <c r="DP115" s="70" t="e">
        <f aca="false">$DO$7*$J$3*$J$5*$AC115</f>
        <v>#N/A</v>
      </c>
      <c r="DQ115" s="70" t="e">
        <f aca="false">$DQ$7*$J$2*$J$5*$AB115</f>
        <v>#N/A</v>
      </c>
      <c r="DR115" s="70" t="e">
        <f aca="false">$DQ$7*$J$3*$J$5*$AC115</f>
        <v>#N/A</v>
      </c>
      <c r="DS115" s="131" t="e">
        <f aca="false">SUM(CI115:CR115,CW115:CX115,DG115:DH115)</f>
        <v>#N/A</v>
      </c>
      <c r="DT115" s="25" t="e">
        <f aca="false">SUM(CI115:CZ115,DC115:DL115)</f>
        <v>#N/A</v>
      </c>
      <c r="DU115" s="131" t="e">
        <f aca="false">SUM(CI115:DR115)</f>
        <v>#N/A</v>
      </c>
      <c r="DZ115" s="70" t="e">
        <f aca="false">$DZ$7*$J$2*$J$5*$AB115</f>
        <v>#N/A</v>
      </c>
      <c r="EA115" s="70" t="e">
        <f aca="false">$DZ$7*$J$3*$J$5*$AC115</f>
        <v>#N/A</v>
      </c>
      <c r="EB115" s="70" t="e">
        <f aca="false">$EB$7*$J$2*$J$5*$AB115</f>
        <v>#N/A</v>
      </c>
      <c r="EC115" s="70" t="e">
        <f aca="false">$EB$7*$J$3*$J$5*$AC115</f>
        <v>#N/A</v>
      </c>
      <c r="ED115" s="70" t="e">
        <f aca="false">$ED$7*$J$2*$J$5*$AB115</f>
        <v>#N/A</v>
      </c>
      <c r="EE115" s="70" t="e">
        <f aca="false">$ED$7*$J$3*$J$5*$AC115</f>
        <v>#N/A</v>
      </c>
      <c r="EF115" s="70" t="e">
        <f aca="false">$EF$7*$J$2*$J$5*$AB115</f>
        <v>#N/A</v>
      </c>
      <c r="EG115" s="70" t="e">
        <f aca="false">$EF$7*$J$3*$J$5*$AC115</f>
        <v>#N/A</v>
      </c>
      <c r="EH115" s="70" t="e">
        <f aca="false">$EH$7*$J$2*$J$5*$AB115</f>
        <v>#N/A</v>
      </c>
      <c r="EI115" s="70" t="e">
        <f aca="false">$EH$7*$J$3*$J$5*$AC115</f>
        <v>#N/A</v>
      </c>
      <c r="EJ115" s="70" t="e">
        <f aca="false">$EJ$7*$J$2*$J$5*$AB115</f>
        <v>#N/A</v>
      </c>
      <c r="EK115" s="70" t="e">
        <f aca="false">$EJ$7*$J$3*$J$5*$AC115</f>
        <v>#N/A</v>
      </c>
      <c r="EL115" s="70" t="e">
        <f aca="false">$EL$7*$J$2*$J$5*$AB115</f>
        <v>#N/A</v>
      </c>
      <c r="EM115" s="70" t="e">
        <f aca="false">$EL$7*$J$3*$J$5*$AC115</f>
        <v>#N/A</v>
      </c>
      <c r="EN115" s="131" t="e">
        <f aca="false">SUM(EB115:EC115)</f>
        <v>#N/A</v>
      </c>
      <c r="EO115" s="25" t="e">
        <f aca="false">SUM(EB115:EE115,EJ115:EM115)</f>
        <v>#N/A</v>
      </c>
      <c r="EP115" s="25" t="e">
        <f aca="false">SUM(DZ115:EM115)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3" t="e">
        <f aca="false">(1+($A116/2))^(-2*($D116-$A$1)/365.25)</f>
        <v>#N/A</v>
      </c>
      <c r="C116" s="83" t="n">
        <f aca="false">D117-D116</f>
        <v>31</v>
      </c>
      <c r="D116" s="374" t="n">
        <v>40179</v>
      </c>
      <c r="E116" s="375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76" t="e">
        <f aca="false">VLOOKUP($D116,Curves!$A$2:$H$1700,8)*$B116</f>
        <v>#N/A</v>
      </c>
      <c r="K116" s="51" t="e">
        <f aca="false">($E116+$I116)*$J$5+$J$4</f>
        <v>#N/A</v>
      </c>
      <c r="L116" s="377" t="e">
        <f aca="false">VLOOKUP($D116,Curves!$N$2:$T$2600,2)*$B116</f>
        <v>#N/A</v>
      </c>
      <c r="M116" s="241" t="e">
        <f aca="false">VLOOKUP($D116,Curves!$N$2:$T$2600,3)*$B116</f>
        <v>#N/A</v>
      </c>
      <c r="N116" s="378" t="e">
        <f aca="false">IF($K116&lt;$L116,1,0)</f>
        <v>#N/A</v>
      </c>
      <c r="O116" s="379" t="e">
        <f aca="false">IF($K116&lt;$M116,1,0)</f>
        <v>#N/A</v>
      </c>
      <c r="P116" s="375" t="e">
        <f aca="false">($E116+J116)*$J$5+$J$4</f>
        <v>#N/A</v>
      </c>
      <c r="Q116" s="377" t="e">
        <f aca="false">VLOOKUP($D116,Curves!$N$2:$T$2600,4)*$B116</f>
        <v>#N/A</v>
      </c>
      <c r="R116" s="241" t="e">
        <f aca="false">VLOOKUP($D116,Curves!$N$2:$T$2600,5)*$B116</f>
        <v>#N/A</v>
      </c>
      <c r="S116" s="378" t="e">
        <f aca="false">IF($P116&lt;$Q116,1,0)</f>
        <v>#N/A</v>
      </c>
      <c r="T116" s="379" t="e">
        <f aca="false">IF($P116&lt;$R116,1,0)</f>
        <v>#N/A</v>
      </c>
      <c r="U116" s="380" t="e">
        <f aca="false">($E116+G116)*$J$5+$J$4</f>
        <v>#N/A</v>
      </c>
      <c r="V116" s="380" t="e">
        <f aca="false">($E116+H116)*$J$5+$J$4</f>
        <v>#N/A</v>
      </c>
      <c r="W116" s="380" t="e">
        <f aca="false">($E116+I116)*$J$5+$J$4</f>
        <v>#N/A</v>
      </c>
      <c r="X116" s="269" t="e">
        <f aca="false">VLOOKUP($D116,[5]CurveFetch!$D$8:$S$13000,16,0)*$B116</f>
        <v>#N/A</v>
      </c>
      <c r="Y116" s="241" t="e">
        <f aca="false">VLOOKUP($D116,Curves!$N$2:$T$2600,7)*$B116</f>
        <v>#N/A</v>
      </c>
      <c r="Z116" s="381" t="e">
        <f aca="false">IF($U116&lt;$X116,1,0)</f>
        <v>#N/A</v>
      </c>
      <c r="AA116" s="378" t="e">
        <f aca="false">IF($U116&lt;$Y116,1,0)</f>
        <v>#N/A</v>
      </c>
      <c r="AB116" s="378" t="e">
        <f aca="false">IF($V116&lt;$X116,1,0)</f>
        <v>#N/A</v>
      </c>
      <c r="AC116" s="378" t="e">
        <f aca="false">IF($V116&lt;$X116,1,0)</f>
        <v>#N/A</v>
      </c>
      <c r="AD116" s="378" t="e">
        <f aca="false">IF($W116&lt;$X116,1,0)</f>
        <v>#N/A</v>
      </c>
      <c r="AE116" s="379" t="e">
        <f aca="false">IF($W116&lt;$Y116,1,0)</f>
        <v>#N/A</v>
      </c>
      <c r="AF116" s="70" t="e">
        <f aca="false">$AF$7*$J$2*$J$5*$N116</f>
        <v>#N/A</v>
      </c>
      <c r="AG116" s="70" t="e">
        <f aca="false">$AF$7*$J$2*$J$5*$O116</f>
        <v>#N/A</v>
      </c>
      <c r="AH116" s="70" t="e">
        <f aca="false">$AH$7*$J$2*$J$5*$N116</f>
        <v>#N/A</v>
      </c>
      <c r="AI116" s="70" t="e">
        <f aca="false">$AH$7*$J$2*$J$5*$O116</f>
        <v>#N/A</v>
      </c>
      <c r="AJ116" s="70" t="e">
        <f aca="false">$AJ$7*$J$2*$J$5*$N116</f>
        <v>#N/A</v>
      </c>
      <c r="AK116" s="70" t="e">
        <f aca="false">$AJ$7*$J$2*$J$5*$O116</f>
        <v>#N/A</v>
      </c>
      <c r="AL116" s="70" t="e">
        <f aca="false">$AL$7*$J$2*$J$5*$N116</f>
        <v>#N/A</v>
      </c>
      <c r="AM116" s="70" t="e">
        <f aca="false">$AL$7*$J$3*$J$5*$O116</f>
        <v>#N/A</v>
      </c>
      <c r="AN116" s="70" t="e">
        <f aca="false">$AN$7*$J$2*$J$5*$N116</f>
        <v>#N/A</v>
      </c>
      <c r="AO116" s="70" t="e">
        <f aca="false">$AN$7*$J$3*$J$5*$O116</f>
        <v>#N/A</v>
      </c>
      <c r="AP116" s="70" t="e">
        <f aca="false">$AP$7*$J$2*$J$5*$N116</f>
        <v>#N/A</v>
      </c>
      <c r="AQ116" s="70" t="e">
        <f aca="false">$AN$7*$J$3*$J$5*$O116</f>
        <v>#N/A</v>
      </c>
      <c r="AR116" s="70" t="e">
        <f aca="false">$AR$7*$J$2*$J$5*$N116</f>
        <v>#N/A</v>
      </c>
      <c r="AS116" s="70" t="e">
        <f aca="false">$AR$7*$J$3*$J$5*$O116</f>
        <v>#N/A</v>
      </c>
      <c r="AT116" s="70" t="e">
        <f aca="false">$AT$7*$J$2*$J$5*$N116</f>
        <v>#N/A</v>
      </c>
      <c r="AU116" s="70" t="e">
        <f aca="false">$AT$7*$J$3*$J$5*$O116</f>
        <v>#N/A</v>
      </c>
      <c r="AV116" s="131" t="e">
        <f aca="false">SUM(AF116:AG116,AL116:AM116,AP116:AQ116)</f>
        <v>#N/A</v>
      </c>
      <c r="AW116" s="158" t="e">
        <f aca="false">SUM(AF116:AM116,AP116:AU116)</f>
        <v>#N/A</v>
      </c>
      <c r="AX116" s="131" t="e">
        <f aca="false">SUM(AF116:AU116)</f>
        <v>#N/A</v>
      </c>
      <c r="AY116" s="70" t="e">
        <f aca="false">$AY$7*$J$2*$J$5*$S116</f>
        <v>#N/A</v>
      </c>
      <c r="AZ116" s="70" t="e">
        <f aca="false">$AY$7*$J$3*$J$5*$T116</f>
        <v>#N/A</v>
      </c>
      <c r="BA116" s="70" t="e">
        <f aca="false">$BA$7*$J$2*$J$5*$S116</f>
        <v>#N/A</v>
      </c>
      <c r="BB116" s="70" t="e">
        <f aca="false">$BA$7*$J$3*$J$5*$T116</f>
        <v>#N/A</v>
      </c>
      <c r="BC116" s="70" t="e">
        <f aca="false">$BC$7*$J$2*$J$5*$S116</f>
        <v>#N/A</v>
      </c>
      <c r="BD116" s="70" t="e">
        <f aca="false">$BC$7*$J$3*$J$5*$T116</f>
        <v>#N/A</v>
      </c>
      <c r="BE116" s="70" t="e">
        <f aca="false">$BE$7*$J$2*$J$5*$S116</f>
        <v>#N/A</v>
      </c>
      <c r="BF116" s="70" t="e">
        <f aca="false">$BE$7*$J$3*$J$5*$T116</f>
        <v>#N/A</v>
      </c>
      <c r="BG116" s="70" t="e">
        <f aca="false">$BG$7*$J$2*$J$5*$S116</f>
        <v>#N/A</v>
      </c>
      <c r="BH116" s="70" t="e">
        <f aca="false">$BG$7*$J$3*$J$5*$T116</f>
        <v>#N/A</v>
      </c>
      <c r="BI116" s="70" t="e">
        <f aca="false">$BI$7*$J$2*$J$5*$S116</f>
        <v>#N/A</v>
      </c>
      <c r="BJ116" s="70" t="e">
        <f aca="false">$BI$7*$J$3*$J$5*$T116</f>
        <v>#N/A</v>
      </c>
      <c r="BK116" s="70" t="e">
        <f aca="false">$BK$7*$J$2*$J$5*$S116</f>
        <v>#N/A</v>
      </c>
      <c r="BL116" s="70" t="e">
        <f aca="false">$BK$7*$J$3*$J$5*$T116</f>
        <v>#N/A</v>
      </c>
      <c r="BM116" s="70" t="e">
        <f aca="false">$BM$7*$J$2*$J$5*$S116</f>
        <v>#N/A</v>
      </c>
      <c r="BN116" s="70" t="e">
        <f aca="false">$BM$7*$J$3*$J$5*$T116</f>
        <v>#N/A</v>
      </c>
      <c r="BO116" s="70" t="e">
        <f aca="false">$BO$7*$J$2*$J$5*$S116</f>
        <v>#N/A</v>
      </c>
      <c r="BP116" s="70" t="e">
        <f aca="false">$BO$7*$J$3*$J$5*$T116</f>
        <v>#N/A</v>
      </c>
      <c r="BQ116" s="70" t="e">
        <f aca="false">$BQ$7*$J$2*$J$5*$S116</f>
        <v>#N/A</v>
      </c>
      <c r="BR116" s="70" t="e">
        <f aca="false">$BQ$7*$J$3*$J$5*$T116</f>
        <v>#N/A</v>
      </c>
      <c r="BS116" s="70" t="e">
        <f aca="false">$BS$7*$J$2*$J$5*$S116</f>
        <v>#N/A</v>
      </c>
      <c r="BT116" s="70" t="e">
        <f aca="false">$BS$7*$J$3*$J$5*$T116</f>
        <v>#N/A</v>
      </c>
      <c r="BU116" s="70" t="e">
        <f aca="false">$BU$7*$J$2*$J$5*$S116</f>
        <v>#N/A</v>
      </c>
      <c r="BV116" s="70" t="e">
        <f aca="false">$BU$7*$J$3*$J$5*$T116</f>
        <v>#N/A</v>
      </c>
      <c r="BW116" s="382" t="e">
        <f aca="false">SUM(AY116:BF116,BI116:BL116)</f>
        <v>#N/A</v>
      </c>
      <c r="BX116" s="383" t="e">
        <f aca="false">SUM(AY116:BF116,BI116:BL116,BS116:BV116)</f>
        <v>#N/A</v>
      </c>
      <c r="BY116" s="25" t="e">
        <f aca="false">SUM(AY116:BV116)</f>
        <v>#N/A</v>
      </c>
      <c r="BZ116" s="70" t="e">
        <f aca="false">$BZ$7*$J$2*$J$5*$N116</f>
        <v>#N/A</v>
      </c>
      <c r="CA116" s="70" t="e">
        <f aca="false">$BZ$7*$J$3*$J$5*$O116</f>
        <v>#N/A</v>
      </c>
      <c r="CB116" s="70" t="e">
        <f aca="false">$CB$7*$J$2*$J$5*$N116</f>
        <v>#N/A</v>
      </c>
      <c r="CC116" s="70" t="e">
        <f aca="false">$CB$7*$J$3*$J$5*$O116</f>
        <v>#N/A</v>
      </c>
      <c r="CD116" s="70" t="e">
        <f aca="false">$CD$7*$J$2*$J$5*$N116</f>
        <v>#N/A</v>
      </c>
      <c r="CE116" s="70" t="e">
        <f aca="false">$CD$7*$J$3*$J$5*$O116</f>
        <v>#N/A</v>
      </c>
      <c r="CF116" s="131" t="e">
        <f aca="false">SUM(BZ116:CA116)</f>
        <v>#N/A</v>
      </c>
      <c r="CG116" s="383" t="e">
        <f aca="false">SUM(BZ116:CC116)</f>
        <v>#N/A</v>
      </c>
      <c r="CH116" s="131" t="e">
        <f aca="false">SUM(BZ116:CE116)</f>
        <v>#N/A</v>
      </c>
      <c r="CI116" s="70" t="e">
        <f aca="false">$CI$7*$J$2*$J$5*$AB116</f>
        <v>#N/A</v>
      </c>
      <c r="CJ116" s="70" t="e">
        <f aca="false">$CI$7*$J$3*$J$5*$AC116</f>
        <v>#N/A</v>
      </c>
      <c r="CK116" s="70" t="e">
        <f aca="false">$CK$7*$J$2*$J$5*$AB116</f>
        <v>#N/A</v>
      </c>
      <c r="CL116" s="70" t="e">
        <f aca="false">$CK$7*$J$3*$J$5*$AC116</f>
        <v>#N/A</v>
      </c>
      <c r="CM116" s="70" t="e">
        <f aca="false">$CM$7*$J$2*$J$5*$AB116</f>
        <v>#N/A</v>
      </c>
      <c r="CN116" s="70" t="e">
        <f aca="false">$CM$7*$J$3*$J$5*$AC116</f>
        <v>#N/A</v>
      </c>
      <c r="CO116" s="70" t="e">
        <f aca="false">$CO$7*$J$2*$J$5*$AB116</f>
        <v>#N/A</v>
      </c>
      <c r="CP116" s="70" t="e">
        <f aca="false">$CO$7*$J$3*$J$5*$AC116</f>
        <v>#N/A</v>
      </c>
      <c r="CQ116" s="70" t="e">
        <f aca="false">$CQ$7*$J$2*$J$5*$AB116</f>
        <v>#N/A</v>
      </c>
      <c r="CR116" s="70" t="e">
        <f aca="false">$CQ$7*$J$3*$J$5*$AC116</f>
        <v>#N/A</v>
      </c>
      <c r="CS116" s="70" t="e">
        <f aca="false">$CS$7*$J$2*$J$5*$AB116</f>
        <v>#N/A</v>
      </c>
      <c r="CT116" s="70" t="e">
        <f aca="false">$CS$7*$J$3*$J$5*$AC116</f>
        <v>#N/A</v>
      </c>
      <c r="CU116" s="70" t="e">
        <f aca="false">$CU$7*$J$2*$J$5*$AB116</f>
        <v>#N/A</v>
      </c>
      <c r="CV116" s="70" t="e">
        <f aca="false">$CU$7*$J$3*$J$5*$AC116</f>
        <v>#N/A</v>
      </c>
      <c r="CW116" s="70" t="e">
        <f aca="false">$CW$7*$J$2*$J$5*$AB116</f>
        <v>#N/A</v>
      </c>
      <c r="CX116" s="70" t="e">
        <f aca="false">$CW$7*$J$3*$J$5*$AC116</f>
        <v>#N/A</v>
      </c>
      <c r="CY116" s="70" t="e">
        <f aca="false">$CY$7*$J$2*$J$5*$AB116</f>
        <v>#N/A</v>
      </c>
      <c r="CZ116" s="70" t="e">
        <f aca="false">$CY$7*$J$3*$J$5*$AC116</f>
        <v>#N/A</v>
      </c>
      <c r="DA116" s="70" t="e">
        <f aca="false">$DA$7*$J$2*$J$5*$AB116</f>
        <v>#N/A</v>
      </c>
      <c r="DB116" s="70" t="e">
        <f aca="false">$DA$7*$J$3*$J$5*$AC116</f>
        <v>#N/A</v>
      </c>
      <c r="DC116" s="70"/>
      <c r="DD116" s="70"/>
      <c r="DE116" s="70" t="e">
        <f aca="false">$DF$7*$J$2*$J$5*$AB116</f>
        <v>#N/A</v>
      </c>
      <c r="DF116" s="70" t="e">
        <f aca="false">$DF$7*$J$3*$J$5*$AC116</f>
        <v>#N/A</v>
      </c>
      <c r="DG116" s="70" t="e">
        <f aca="false">$DG$7*$J$2*$J$5*$AB116</f>
        <v>#N/A</v>
      </c>
      <c r="DH116" s="70" t="e">
        <f aca="false">$DG$7*$J$3*$J$5*$AC116</f>
        <v>#N/A</v>
      </c>
      <c r="DI116" s="70" t="e">
        <f aca="false">$DI$7*$J$2*$J$5*$AB116</f>
        <v>#N/A</v>
      </c>
      <c r="DJ116" s="70" t="e">
        <f aca="false">$DI$7*$J$3*$J$5*$AC116</f>
        <v>#N/A</v>
      </c>
      <c r="DK116" s="70" t="e">
        <f aca="false">$DK$7*$J$2*$J$5*$AB116</f>
        <v>#N/A</v>
      </c>
      <c r="DL116" s="70" t="e">
        <f aca="false">$DK$7*$J$3*$J$5*$AC116</f>
        <v>#N/A</v>
      </c>
      <c r="DM116" s="70" t="e">
        <f aca="false">$DM$7*$J$2*$J$5*$AB116</f>
        <v>#N/A</v>
      </c>
      <c r="DN116" s="70" t="e">
        <f aca="false">$DM$7*$J$3*$J$5*$AC116</f>
        <v>#N/A</v>
      </c>
      <c r="DO116" s="70" t="e">
        <f aca="false">$DO$7*$J$2*$J$5*$AB116</f>
        <v>#N/A</v>
      </c>
      <c r="DP116" s="70" t="e">
        <f aca="false">$DO$7*$J$3*$J$5*$AC116</f>
        <v>#N/A</v>
      </c>
      <c r="DQ116" s="70" t="e">
        <f aca="false">$DQ$7*$J$2*$J$5*$AB116</f>
        <v>#N/A</v>
      </c>
      <c r="DR116" s="70" t="e">
        <f aca="false">$DQ$7*$J$3*$J$5*$AC116</f>
        <v>#N/A</v>
      </c>
      <c r="DS116" s="131" t="e">
        <f aca="false">SUM(CI116:CR116,CW116:CX116,DG116:DH116)</f>
        <v>#N/A</v>
      </c>
      <c r="DT116" s="25" t="e">
        <f aca="false">SUM(CI116:CZ116,DC116:DL116)</f>
        <v>#N/A</v>
      </c>
      <c r="DU116" s="131" t="e">
        <f aca="false">SUM(CI116:DR116)</f>
        <v>#N/A</v>
      </c>
      <c r="DZ116" s="70" t="e">
        <f aca="false">$DZ$7*$J$2*$J$5*$AB116</f>
        <v>#N/A</v>
      </c>
      <c r="EA116" s="70" t="e">
        <f aca="false">$DZ$7*$J$3*$J$5*$AC116</f>
        <v>#N/A</v>
      </c>
      <c r="EB116" s="70" t="e">
        <f aca="false">$EB$7*$J$2*$J$5*$AB116</f>
        <v>#N/A</v>
      </c>
      <c r="EC116" s="70" t="e">
        <f aca="false">$EB$7*$J$3*$J$5*$AC116</f>
        <v>#N/A</v>
      </c>
      <c r="ED116" s="70" t="e">
        <f aca="false">$ED$7*$J$2*$J$5*$AB116</f>
        <v>#N/A</v>
      </c>
      <c r="EE116" s="70" t="e">
        <f aca="false">$ED$7*$J$3*$J$5*$AC116</f>
        <v>#N/A</v>
      </c>
      <c r="EF116" s="70" t="e">
        <f aca="false">$EF$7*$J$2*$J$5*$AB116</f>
        <v>#N/A</v>
      </c>
      <c r="EG116" s="70" t="e">
        <f aca="false">$EF$7*$J$3*$J$5*$AC116</f>
        <v>#N/A</v>
      </c>
      <c r="EH116" s="70" t="e">
        <f aca="false">$EH$7*$J$2*$J$5*$AB116</f>
        <v>#N/A</v>
      </c>
      <c r="EI116" s="70" t="e">
        <f aca="false">$EH$7*$J$3*$J$5*$AC116</f>
        <v>#N/A</v>
      </c>
      <c r="EJ116" s="70" t="e">
        <f aca="false">$EJ$7*$J$2*$J$5*$AB116</f>
        <v>#N/A</v>
      </c>
      <c r="EK116" s="70" t="e">
        <f aca="false">$EJ$7*$J$3*$J$5*$AC116</f>
        <v>#N/A</v>
      </c>
      <c r="EL116" s="70" t="e">
        <f aca="false">$EL$7*$J$2*$J$5*$AB116</f>
        <v>#N/A</v>
      </c>
      <c r="EM116" s="70" t="e">
        <f aca="false">$EL$7*$J$3*$J$5*$AC116</f>
        <v>#N/A</v>
      </c>
      <c r="EN116" s="131" t="e">
        <f aca="false">SUM(EB116:EC116)</f>
        <v>#N/A</v>
      </c>
      <c r="EO116" s="25" t="e">
        <f aca="false">SUM(EB116:EE116,EJ116:EM116)</f>
        <v>#N/A</v>
      </c>
      <c r="EP116" s="25" t="e">
        <f aca="false">SUM(DZ116:EM116)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3" t="e">
        <f aca="false">(1+($A117/2))^(-2*($D117-$A$1)/365.25)</f>
        <v>#N/A</v>
      </c>
      <c r="C117" s="83" t="n">
        <f aca="false">D118-D117</f>
        <v>28</v>
      </c>
      <c r="D117" s="374" t="n">
        <v>40210</v>
      </c>
      <c r="E117" s="375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76" t="e">
        <f aca="false">VLOOKUP($D117,Curves!$A$2:$H$1700,8)*$B117</f>
        <v>#N/A</v>
      </c>
      <c r="K117" s="51" t="e">
        <f aca="false">($E117+$I117)*$J$5+$J$4</f>
        <v>#N/A</v>
      </c>
      <c r="L117" s="377" t="e">
        <f aca="false">VLOOKUP($D117,Curves!$N$2:$T$2600,2)*$B117</f>
        <v>#N/A</v>
      </c>
      <c r="M117" s="241" t="e">
        <f aca="false">VLOOKUP($D117,Curves!$N$2:$T$2600,3)*$B117</f>
        <v>#N/A</v>
      </c>
      <c r="N117" s="378" t="e">
        <f aca="false">IF($K117&lt;$L117,1,0)</f>
        <v>#N/A</v>
      </c>
      <c r="O117" s="379" t="e">
        <f aca="false">IF($K117&lt;$M117,1,0)</f>
        <v>#N/A</v>
      </c>
      <c r="P117" s="375" t="e">
        <f aca="false">($E117+J117)*$J$5+$J$4</f>
        <v>#N/A</v>
      </c>
      <c r="Q117" s="377" t="e">
        <f aca="false">VLOOKUP($D117,Curves!$N$2:$T$2600,4)*$B117</f>
        <v>#N/A</v>
      </c>
      <c r="R117" s="241" t="e">
        <f aca="false">VLOOKUP($D117,Curves!$N$2:$T$2600,5)*$B117</f>
        <v>#N/A</v>
      </c>
      <c r="S117" s="378" t="e">
        <f aca="false">IF($P117&lt;$Q117,1,0)</f>
        <v>#N/A</v>
      </c>
      <c r="T117" s="379" t="e">
        <f aca="false">IF($P117&lt;$R117,1,0)</f>
        <v>#N/A</v>
      </c>
      <c r="U117" s="380" t="e">
        <f aca="false">($E117+G117)*$J$5+$J$4</f>
        <v>#N/A</v>
      </c>
      <c r="V117" s="380" t="e">
        <f aca="false">($E117+H117)*$J$5+$J$4</f>
        <v>#N/A</v>
      </c>
      <c r="W117" s="380" t="e">
        <f aca="false">($E117+I117)*$J$5+$J$4</f>
        <v>#N/A</v>
      </c>
      <c r="X117" s="269" t="e">
        <f aca="false">VLOOKUP($D117,[5]CurveFetch!$D$8:$S$13000,16,0)*$B117</f>
        <v>#N/A</v>
      </c>
      <c r="Y117" s="241" t="e">
        <f aca="false">VLOOKUP($D117,Curves!$N$2:$T$2600,7)*$B117</f>
        <v>#N/A</v>
      </c>
      <c r="Z117" s="381" t="e">
        <f aca="false">IF($U117&lt;$X117,1,0)</f>
        <v>#N/A</v>
      </c>
      <c r="AA117" s="378" t="e">
        <f aca="false">IF($U117&lt;$Y117,1,0)</f>
        <v>#N/A</v>
      </c>
      <c r="AB117" s="378" t="e">
        <f aca="false">IF($V117&lt;$X117,1,0)</f>
        <v>#N/A</v>
      </c>
      <c r="AC117" s="378" t="e">
        <f aca="false">IF($V117&lt;$X117,1,0)</f>
        <v>#N/A</v>
      </c>
      <c r="AD117" s="378" t="e">
        <f aca="false">IF($W117&lt;$X117,1,0)</f>
        <v>#N/A</v>
      </c>
      <c r="AE117" s="379" t="e">
        <f aca="false">IF($W117&lt;$Y117,1,0)</f>
        <v>#N/A</v>
      </c>
      <c r="AF117" s="70" t="e">
        <f aca="false">$AF$7*$J$2*$J$5*$N117</f>
        <v>#N/A</v>
      </c>
      <c r="AG117" s="70" t="e">
        <f aca="false">$AF$7*$J$2*$J$5*$O117</f>
        <v>#N/A</v>
      </c>
      <c r="AH117" s="70" t="e">
        <f aca="false">$AH$7*$J$2*$J$5*$N117</f>
        <v>#N/A</v>
      </c>
      <c r="AI117" s="70" t="e">
        <f aca="false">$AH$7*$J$2*$J$5*$O117</f>
        <v>#N/A</v>
      </c>
      <c r="AJ117" s="70" t="e">
        <f aca="false">$AJ$7*$J$2*$J$5*$N117</f>
        <v>#N/A</v>
      </c>
      <c r="AK117" s="70" t="e">
        <f aca="false">$AJ$7*$J$2*$J$5*$O117</f>
        <v>#N/A</v>
      </c>
      <c r="AL117" s="70" t="e">
        <f aca="false">$AL$7*$J$2*$J$5*$N117</f>
        <v>#N/A</v>
      </c>
      <c r="AM117" s="70" t="e">
        <f aca="false">$AL$7*$J$3*$J$5*$O117</f>
        <v>#N/A</v>
      </c>
      <c r="AN117" s="70" t="e">
        <f aca="false">$AN$7*$J$2*$J$5*$N117</f>
        <v>#N/A</v>
      </c>
      <c r="AO117" s="70" t="e">
        <f aca="false">$AN$7*$J$3*$J$5*$O117</f>
        <v>#N/A</v>
      </c>
      <c r="AP117" s="70" t="e">
        <f aca="false">$AP$7*$J$2*$J$5*$N117</f>
        <v>#N/A</v>
      </c>
      <c r="AQ117" s="70" t="e">
        <f aca="false">$AN$7*$J$3*$J$5*$O117</f>
        <v>#N/A</v>
      </c>
      <c r="AR117" s="70" t="e">
        <f aca="false">$AR$7*$J$2*$J$5*$N117</f>
        <v>#N/A</v>
      </c>
      <c r="AS117" s="70" t="e">
        <f aca="false">$AR$7*$J$3*$J$5*$O117</f>
        <v>#N/A</v>
      </c>
      <c r="AT117" s="70" t="e">
        <f aca="false">$AT$7*$J$2*$J$5*$N117</f>
        <v>#N/A</v>
      </c>
      <c r="AU117" s="70" t="e">
        <f aca="false">$AT$7*$J$3*$J$5*$O117</f>
        <v>#N/A</v>
      </c>
      <c r="AV117" s="131" t="e">
        <f aca="false">SUM(AF117:AG117,AL117:AM117,AP117:AQ117)</f>
        <v>#N/A</v>
      </c>
      <c r="AW117" s="158" t="e">
        <f aca="false">SUM(AF117:AM117,AP117:AU117)</f>
        <v>#N/A</v>
      </c>
      <c r="AX117" s="131" t="e">
        <f aca="false">SUM(AF117:AU117)</f>
        <v>#N/A</v>
      </c>
      <c r="AY117" s="70" t="e">
        <f aca="false">$AY$7*$J$2*$J$5*$S117</f>
        <v>#N/A</v>
      </c>
      <c r="AZ117" s="70" t="e">
        <f aca="false">$AY$7*$J$3*$J$5*$T117</f>
        <v>#N/A</v>
      </c>
      <c r="BA117" s="70" t="e">
        <f aca="false">$BA$7*$J$2*$J$5*$S117</f>
        <v>#N/A</v>
      </c>
      <c r="BB117" s="70" t="e">
        <f aca="false">$BA$7*$J$3*$J$5*$T117</f>
        <v>#N/A</v>
      </c>
      <c r="BC117" s="70" t="e">
        <f aca="false">$BC$7*$J$2*$J$5*$S117</f>
        <v>#N/A</v>
      </c>
      <c r="BD117" s="70" t="e">
        <f aca="false">$BC$7*$J$3*$J$5*$T117</f>
        <v>#N/A</v>
      </c>
      <c r="BE117" s="70" t="e">
        <f aca="false">$BE$7*$J$2*$J$5*$S117</f>
        <v>#N/A</v>
      </c>
      <c r="BF117" s="70" t="e">
        <f aca="false">$BE$7*$J$3*$J$5*$T117</f>
        <v>#N/A</v>
      </c>
      <c r="BG117" s="70" t="e">
        <f aca="false">$BG$7*$J$2*$J$5*$S117</f>
        <v>#N/A</v>
      </c>
      <c r="BH117" s="70" t="e">
        <f aca="false">$BG$7*$J$3*$J$5*$T117</f>
        <v>#N/A</v>
      </c>
      <c r="BI117" s="70" t="e">
        <f aca="false">$BI$7*$J$2*$J$5*$S117</f>
        <v>#N/A</v>
      </c>
      <c r="BJ117" s="70" t="e">
        <f aca="false">$BI$7*$J$3*$J$5*$T117</f>
        <v>#N/A</v>
      </c>
      <c r="BK117" s="70" t="e">
        <f aca="false">$BK$7*$J$2*$J$5*$S117</f>
        <v>#N/A</v>
      </c>
      <c r="BL117" s="70" t="e">
        <f aca="false">$BK$7*$J$3*$J$5*$T117</f>
        <v>#N/A</v>
      </c>
      <c r="BM117" s="70" t="e">
        <f aca="false">$BM$7*$J$2*$J$5*$S117</f>
        <v>#N/A</v>
      </c>
      <c r="BN117" s="70" t="e">
        <f aca="false">$BM$7*$J$3*$J$5*$T117</f>
        <v>#N/A</v>
      </c>
      <c r="BO117" s="70" t="e">
        <f aca="false">$BO$7*$J$2*$J$5*$S117</f>
        <v>#N/A</v>
      </c>
      <c r="BP117" s="70" t="e">
        <f aca="false">$BO$7*$J$3*$J$5*$T117</f>
        <v>#N/A</v>
      </c>
      <c r="BQ117" s="70" t="e">
        <f aca="false">$BQ$7*$J$2*$J$5*$S117</f>
        <v>#N/A</v>
      </c>
      <c r="BR117" s="70" t="e">
        <f aca="false">$BQ$7*$J$3*$J$5*$T117</f>
        <v>#N/A</v>
      </c>
      <c r="BS117" s="70" t="e">
        <f aca="false">$BS$7*$J$2*$J$5*$S117</f>
        <v>#N/A</v>
      </c>
      <c r="BT117" s="70" t="e">
        <f aca="false">$BS$7*$J$3*$J$5*$T117</f>
        <v>#N/A</v>
      </c>
      <c r="BU117" s="70" t="e">
        <f aca="false">$BU$7*$J$2*$J$5*$S117</f>
        <v>#N/A</v>
      </c>
      <c r="BV117" s="70" t="e">
        <f aca="false">$BU$7*$J$3*$J$5*$T117</f>
        <v>#N/A</v>
      </c>
      <c r="BW117" s="382" t="e">
        <f aca="false">SUM(AY117:BF117,BI117:BL117)</f>
        <v>#N/A</v>
      </c>
      <c r="BX117" s="383" t="e">
        <f aca="false">SUM(AY117:BF117,BI117:BL117,BS117:BV117)</f>
        <v>#N/A</v>
      </c>
      <c r="BY117" s="25" t="e">
        <f aca="false">SUM(AY117:BV117)</f>
        <v>#N/A</v>
      </c>
      <c r="BZ117" s="70" t="e">
        <f aca="false">$BZ$7*$J$2*$J$5*$N117</f>
        <v>#N/A</v>
      </c>
      <c r="CA117" s="70" t="e">
        <f aca="false">$BZ$7*$J$3*$J$5*$O117</f>
        <v>#N/A</v>
      </c>
      <c r="CB117" s="70" t="e">
        <f aca="false">$CB$7*$J$2*$J$5*$N117</f>
        <v>#N/A</v>
      </c>
      <c r="CC117" s="70" t="e">
        <f aca="false">$CB$7*$J$3*$J$5*$O117</f>
        <v>#N/A</v>
      </c>
      <c r="CD117" s="70" t="e">
        <f aca="false">$CD$7*$J$2*$J$5*$N117</f>
        <v>#N/A</v>
      </c>
      <c r="CE117" s="70" t="e">
        <f aca="false">$CD$7*$J$3*$J$5*$O117</f>
        <v>#N/A</v>
      </c>
      <c r="CF117" s="131" t="e">
        <f aca="false">SUM(BZ117:CA117)</f>
        <v>#N/A</v>
      </c>
      <c r="CG117" s="383" t="e">
        <f aca="false">SUM(BZ117:CC117)</f>
        <v>#N/A</v>
      </c>
      <c r="CH117" s="131" t="e">
        <f aca="false">SUM(BZ117:CE117)</f>
        <v>#N/A</v>
      </c>
      <c r="CI117" s="70" t="e">
        <f aca="false">$CI$7*$J$2*$J$5*$AB117</f>
        <v>#N/A</v>
      </c>
      <c r="CJ117" s="70" t="e">
        <f aca="false">$CI$7*$J$3*$J$5*$AC117</f>
        <v>#N/A</v>
      </c>
      <c r="CK117" s="70" t="e">
        <f aca="false">$CK$7*$J$2*$J$5*$AB117</f>
        <v>#N/A</v>
      </c>
      <c r="CL117" s="70" t="e">
        <f aca="false">$CK$7*$J$3*$J$5*$AC117</f>
        <v>#N/A</v>
      </c>
      <c r="CM117" s="70" t="e">
        <f aca="false">$CM$7*$J$2*$J$5*$AB117</f>
        <v>#N/A</v>
      </c>
      <c r="CN117" s="70" t="e">
        <f aca="false">$CM$7*$J$3*$J$5*$AC117</f>
        <v>#N/A</v>
      </c>
      <c r="CO117" s="70" t="e">
        <f aca="false">$CO$7*$J$2*$J$5*$AB117</f>
        <v>#N/A</v>
      </c>
      <c r="CP117" s="70" t="e">
        <f aca="false">$CO$7*$J$3*$J$5*$AC117</f>
        <v>#N/A</v>
      </c>
      <c r="CQ117" s="70" t="e">
        <f aca="false">$CQ$7*$J$2*$J$5*$AB117</f>
        <v>#N/A</v>
      </c>
      <c r="CR117" s="70" t="e">
        <f aca="false">$CQ$7*$J$3*$J$5*$AC117</f>
        <v>#N/A</v>
      </c>
      <c r="CS117" s="70" t="e">
        <f aca="false">$CS$7*$J$2*$J$5*$AB117</f>
        <v>#N/A</v>
      </c>
      <c r="CT117" s="70" t="e">
        <f aca="false">$CS$7*$J$3*$J$5*$AC117</f>
        <v>#N/A</v>
      </c>
      <c r="CU117" s="70" t="e">
        <f aca="false">$CU$7*$J$2*$J$5*$AB117</f>
        <v>#N/A</v>
      </c>
      <c r="CV117" s="70" t="e">
        <f aca="false">$CU$7*$J$3*$J$5*$AC117</f>
        <v>#N/A</v>
      </c>
      <c r="CW117" s="70" t="e">
        <f aca="false">$CW$7*$J$2*$J$5*$AB117</f>
        <v>#N/A</v>
      </c>
      <c r="CX117" s="70" t="e">
        <f aca="false">$CW$7*$J$3*$J$5*$AC117</f>
        <v>#N/A</v>
      </c>
      <c r="CY117" s="70" t="e">
        <f aca="false">$CY$7*$J$2*$J$5*$AB117</f>
        <v>#N/A</v>
      </c>
      <c r="CZ117" s="70" t="e">
        <f aca="false">$CY$7*$J$3*$J$5*$AC117</f>
        <v>#N/A</v>
      </c>
      <c r="DA117" s="70" t="e">
        <f aca="false">$DA$7*$J$2*$J$5*$AB117</f>
        <v>#N/A</v>
      </c>
      <c r="DB117" s="70" t="e">
        <f aca="false">$DA$7*$J$3*$J$5*$AC117</f>
        <v>#N/A</v>
      </c>
      <c r="DC117" s="70"/>
      <c r="DD117" s="70"/>
      <c r="DE117" s="70" t="e">
        <f aca="false">$DF$7*$J$2*$J$5*$AB117</f>
        <v>#N/A</v>
      </c>
      <c r="DF117" s="70" t="e">
        <f aca="false">$DF$7*$J$3*$J$5*$AC117</f>
        <v>#N/A</v>
      </c>
      <c r="DG117" s="70" t="e">
        <f aca="false">$DG$7*$J$2*$J$5*$AB117</f>
        <v>#N/A</v>
      </c>
      <c r="DH117" s="70" t="e">
        <f aca="false">$DG$7*$J$3*$J$5*$AC117</f>
        <v>#N/A</v>
      </c>
      <c r="DI117" s="70" t="e">
        <f aca="false">$DI$7*$J$2*$J$5*$AB117</f>
        <v>#N/A</v>
      </c>
      <c r="DJ117" s="70" t="e">
        <f aca="false">$DI$7*$J$3*$J$5*$AC117</f>
        <v>#N/A</v>
      </c>
      <c r="DK117" s="70" t="e">
        <f aca="false">$DK$7*$J$2*$J$5*$AB117</f>
        <v>#N/A</v>
      </c>
      <c r="DL117" s="70" t="e">
        <f aca="false">$DK$7*$J$3*$J$5*$AC117</f>
        <v>#N/A</v>
      </c>
      <c r="DM117" s="70" t="e">
        <f aca="false">$DM$7*$J$2*$J$5*$AB117</f>
        <v>#N/A</v>
      </c>
      <c r="DN117" s="70" t="e">
        <f aca="false">$DM$7*$J$3*$J$5*$AC117</f>
        <v>#N/A</v>
      </c>
      <c r="DO117" s="70" t="e">
        <f aca="false">$DO$7*$J$2*$J$5*$AB117</f>
        <v>#N/A</v>
      </c>
      <c r="DP117" s="70" t="e">
        <f aca="false">$DO$7*$J$3*$J$5*$AC117</f>
        <v>#N/A</v>
      </c>
      <c r="DQ117" s="70" t="e">
        <f aca="false">$DQ$7*$J$2*$J$5*$AB117</f>
        <v>#N/A</v>
      </c>
      <c r="DR117" s="70" t="e">
        <f aca="false">$DQ$7*$J$3*$J$5*$AC117</f>
        <v>#N/A</v>
      </c>
      <c r="DS117" s="131" t="e">
        <f aca="false">SUM(CI117:CR117,CW117:CX117,DG117:DH117)</f>
        <v>#N/A</v>
      </c>
      <c r="DT117" s="25" t="e">
        <f aca="false">SUM(CI117:CZ117,DC117:DL117)</f>
        <v>#N/A</v>
      </c>
      <c r="DU117" s="131" t="e">
        <f aca="false">SUM(CI117:DR117)</f>
        <v>#N/A</v>
      </c>
      <c r="DZ117" s="70" t="e">
        <f aca="false">$DZ$7*$J$2*$J$5*$AB117</f>
        <v>#N/A</v>
      </c>
      <c r="EA117" s="70" t="e">
        <f aca="false">$DZ$7*$J$3*$J$5*$AC117</f>
        <v>#N/A</v>
      </c>
      <c r="EB117" s="70" t="e">
        <f aca="false">$EB$7*$J$2*$J$5*$AB117</f>
        <v>#N/A</v>
      </c>
      <c r="EC117" s="70" t="e">
        <f aca="false">$EB$7*$J$3*$J$5*$AC117</f>
        <v>#N/A</v>
      </c>
      <c r="ED117" s="70" t="e">
        <f aca="false">$ED$7*$J$2*$J$5*$AB117</f>
        <v>#N/A</v>
      </c>
      <c r="EE117" s="70" t="e">
        <f aca="false">$ED$7*$J$3*$J$5*$AC117</f>
        <v>#N/A</v>
      </c>
      <c r="EF117" s="70" t="e">
        <f aca="false">$EF$7*$J$2*$J$5*$AB117</f>
        <v>#N/A</v>
      </c>
      <c r="EG117" s="70" t="e">
        <f aca="false">$EF$7*$J$3*$J$5*$AC117</f>
        <v>#N/A</v>
      </c>
      <c r="EH117" s="70" t="e">
        <f aca="false">$EH$7*$J$2*$J$5*$AB117</f>
        <v>#N/A</v>
      </c>
      <c r="EI117" s="70" t="e">
        <f aca="false">$EH$7*$J$3*$J$5*$AC117</f>
        <v>#N/A</v>
      </c>
      <c r="EJ117" s="70" t="e">
        <f aca="false">$EJ$7*$J$2*$J$5*$AB117</f>
        <v>#N/A</v>
      </c>
      <c r="EK117" s="70" t="e">
        <f aca="false">$EJ$7*$J$3*$J$5*$AC117</f>
        <v>#N/A</v>
      </c>
      <c r="EL117" s="70" t="e">
        <f aca="false">$EL$7*$J$2*$J$5*$AB117</f>
        <v>#N/A</v>
      </c>
      <c r="EM117" s="70" t="e">
        <f aca="false">$EL$7*$J$3*$J$5*$AC117</f>
        <v>#N/A</v>
      </c>
      <c r="EN117" s="131" t="e">
        <f aca="false">SUM(EB117:EC117)</f>
        <v>#N/A</v>
      </c>
      <c r="EO117" s="25" t="e">
        <f aca="false">SUM(EB117:EE117,EJ117:EM117)</f>
        <v>#N/A</v>
      </c>
      <c r="EP117" s="25" t="e">
        <f aca="false">SUM(DZ117:EM117)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3" t="e">
        <f aca="false">(1+($A118/2))^(-2*($D118-$A$1)/365.25)</f>
        <v>#N/A</v>
      </c>
      <c r="C118" s="83" t="n">
        <f aca="false">D119-D118</f>
        <v>31</v>
      </c>
      <c r="D118" s="374" t="n">
        <v>40238</v>
      </c>
      <c r="E118" s="375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76" t="e">
        <f aca="false">VLOOKUP($D118,Curves!$A$2:$H$1700,8)*$B118</f>
        <v>#N/A</v>
      </c>
      <c r="K118" s="51" t="e">
        <f aca="false">($E118+$I118)*$J$5+$J$4</f>
        <v>#N/A</v>
      </c>
      <c r="L118" s="377" t="e">
        <f aca="false">VLOOKUP($D118,Curves!$N$2:$T$2600,2)*$B118</f>
        <v>#N/A</v>
      </c>
      <c r="M118" s="241" t="e">
        <f aca="false">VLOOKUP($D118,Curves!$N$2:$T$2600,3)*$B118</f>
        <v>#N/A</v>
      </c>
      <c r="N118" s="378" t="e">
        <f aca="false">IF($K118&lt;$L118,1,0)</f>
        <v>#N/A</v>
      </c>
      <c r="O118" s="379" t="e">
        <f aca="false">IF($K118&lt;$M118,1,0)</f>
        <v>#N/A</v>
      </c>
      <c r="P118" s="375" t="e">
        <f aca="false">($E118+J118)*$J$5+$J$4</f>
        <v>#N/A</v>
      </c>
      <c r="Q118" s="377" t="e">
        <f aca="false">VLOOKUP($D118,Curves!$N$2:$T$2600,4)*$B118</f>
        <v>#N/A</v>
      </c>
      <c r="R118" s="241" t="e">
        <f aca="false">VLOOKUP($D118,Curves!$N$2:$T$2600,5)*$B118</f>
        <v>#N/A</v>
      </c>
      <c r="S118" s="378" t="e">
        <f aca="false">IF($P118&lt;$Q118,1,0)</f>
        <v>#N/A</v>
      </c>
      <c r="T118" s="379" t="e">
        <f aca="false">IF($P118&lt;$R118,1,0)</f>
        <v>#N/A</v>
      </c>
      <c r="U118" s="380" t="e">
        <f aca="false">($E118+G118)*$J$5+$J$4</f>
        <v>#N/A</v>
      </c>
      <c r="V118" s="380" t="e">
        <f aca="false">($E118+H118)*$J$5+$J$4</f>
        <v>#N/A</v>
      </c>
      <c r="W118" s="380" t="e">
        <f aca="false">($E118+I118)*$J$5+$J$4</f>
        <v>#N/A</v>
      </c>
      <c r="X118" s="269" t="e">
        <f aca="false">VLOOKUP($D118,[5]CurveFetch!$D$8:$S$13000,16,0)*$B118</f>
        <v>#N/A</v>
      </c>
      <c r="Y118" s="241" t="e">
        <f aca="false">VLOOKUP($D118,Curves!$N$2:$T$2600,7)*$B118</f>
        <v>#N/A</v>
      </c>
      <c r="Z118" s="381" t="e">
        <f aca="false">IF($U118&lt;$X118,1,0)</f>
        <v>#N/A</v>
      </c>
      <c r="AA118" s="378" t="e">
        <f aca="false">IF($U118&lt;$Y118,1,0)</f>
        <v>#N/A</v>
      </c>
      <c r="AB118" s="378" t="e">
        <f aca="false">IF($V118&lt;$X118,1,0)</f>
        <v>#N/A</v>
      </c>
      <c r="AC118" s="378" t="e">
        <f aca="false">IF($V118&lt;$X118,1,0)</f>
        <v>#N/A</v>
      </c>
      <c r="AD118" s="378" t="e">
        <f aca="false">IF($W118&lt;$X118,1,0)</f>
        <v>#N/A</v>
      </c>
      <c r="AE118" s="379" t="e">
        <f aca="false">IF($W118&lt;$Y118,1,0)</f>
        <v>#N/A</v>
      </c>
      <c r="AF118" s="70" t="e">
        <f aca="false">$AF$7*$J$2*$J$5*$N118</f>
        <v>#N/A</v>
      </c>
      <c r="AG118" s="70" t="e">
        <f aca="false">$AF$7*$J$2*$J$5*$O118</f>
        <v>#N/A</v>
      </c>
      <c r="AH118" s="70" t="e">
        <f aca="false">$AH$7*$J$2*$J$5*$N118</f>
        <v>#N/A</v>
      </c>
      <c r="AI118" s="70" t="e">
        <f aca="false">$AH$7*$J$2*$J$5*$O118</f>
        <v>#N/A</v>
      </c>
      <c r="AJ118" s="70" t="e">
        <f aca="false">$AJ$7*$J$2*$J$5*$N118</f>
        <v>#N/A</v>
      </c>
      <c r="AK118" s="70" t="e">
        <f aca="false">$AJ$7*$J$2*$J$5*$O118</f>
        <v>#N/A</v>
      </c>
      <c r="AL118" s="70" t="e">
        <f aca="false">$AL$7*$J$2*$J$5*$N118</f>
        <v>#N/A</v>
      </c>
      <c r="AM118" s="70" t="e">
        <f aca="false">$AL$7*$J$3*$J$5*$O118</f>
        <v>#N/A</v>
      </c>
      <c r="AN118" s="70" t="e">
        <f aca="false">$AN$7*$J$2*$J$5*$N118</f>
        <v>#N/A</v>
      </c>
      <c r="AO118" s="70" t="e">
        <f aca="false">$AN$7*$J$3*$J$5*$O118</f>
        <v>#N/A</v>
      </c>
      <c r="AP118" s="70" t="e">
        <f aca="false">$AP$7*$J$2*$J$5*$N118</f>
        <v>#N/A</v>
      </c>
      <c r="AQ118" s="70" t="e">
        <f aca="false">$AN$7*$J$3*$J$5*$O118</f>
        <v>#N/A</v>
      </c>
      <c r="AR118" s="70" t="e">
        <f aca="false">$AR$7*$J$2*$J$5*$N118</f>
        <v>#N/A</v>
      </c>
      <c r="AS118" s="70" t="e">
        <f aca="false">$AR$7*$J$3*$J$5*$O118</f>
        <v>#N/A</v>
      </c>
      <c r="AT118" s="70" t="e">
        <f aca="false">$AT$7*$J$2*$J$5*$N118</f>
        <v>#N/A</v>
      </c>
      <c r="AU118" s="70" t="e">
        <f aca="false">$AT$7*$J$3*$J$5*$O118</f>
        <v>#N/A</v>
      </c>
      <c r="AV118" s="131" t="e">
        <f aca="false">SUM(AF118:AG118,AL118:AM118,AP118:AQ118)</f>
        <v>#N/A</v>
      </c>
      <c r="AW118" s="158" t="e">
        <f aca="false">SUM(AF118:AM118,AP118:AU118)</f>
        <v>#N/A</v>
      </c>
      <c r="AX118" s="131" t="e">
        <f aca="false">SUM(AF118:AU118)</f>
        <v>#N/A</v>
      </c>
      <c r="AY118" s="70" t="e">
        <f aca="false">$AY$7*$J$2*$J$5*$S118</f>
        <v>#N/A</v>
      </c>
      <c r="AZ118" s="70" t="e">
        <f aca="false">$AY$7*$J$3*$J$5*$T118</f>
        <v>#N/A</v>
      </c>
      <c r="BA118" s="70" t="e">
        <f aca="false">$BA$7*$J$2*$J$5*$S118</f>
        <v>#N/A</v>
      </c>
      <c r="BB118" s="70" t="e">
        <f aca="false">$BA$7*$J$3*$J$5*$T118</f>
        <v>#N/A</v>
      </c>
      <c r="BC118" s="70" t="e">
        <f aca="false">$BC$7*$J$2*$J$5*$S118</f>
        <v>#N/A</v>
      </c>
      <c r="BD118" s="70" t="e">
        <f aca="false">$BC$7*$J$3*$J$5*$T118</f>
        <v>#N/A</v>
      </c>
      <c r="BE118" s="70" t="e">
        <f aca="false">$BE$7*$J$2*$J$5*$S118</f>
        <v>#N/A</v>
      </c>
      <c r="BF118" s="70" t="e">
        <f aca="false">$BE$7*$J$3*$J$5*$T118</f>
        <v>#N/A</v>
      </c>
      <c r="BG118" s="70" t="e">
        <f aca="false">$BG$7*$J$2*$J$5*$S118</f>
        <v>#N/A</v>
      </c>
      <c r="BH118" s="70" t="e">
        <f aca="false">$BG$7*$J$3*$J$5*$T118</f>
        <v>#N/A</v>
      </c>
      <c r="BI118" s="70" t="e">
        <f aca="false">$BI$7*$J$2*$J$5*$S118</f>
        <v>#N/A</v>
      </c>
      <c r="BJ118" s="70" t="e">
        <f aca="false">$BI$7*$J$3*$J$5*$T118</f>
        <v>#N/A</v>
      </c>
      <c r="BK118" s="70" t="e">
        <f aca="false">$BK$7*$J$2*$J$5*$S118</f>
        <v>#N/A</v>
      </c>
      <c r="BL118" s="70" t="e">
        <f aca="false">$BK$7*$J$3*$J$5*$T118</f>
        <v>#N/A</v>
      </c>
      <c r="BM118" s="70" t="e">
        <f aca="false">$BM$7*$J$2*$J$5*$S118</f>
        <v>#N/A</v>
      </c>
      <c r="BN118" s="70" t="e">
        <f aca="false">$BM$7*$J$3*$J$5*$T118</f>
        <v>#N/A</v>
      </c>
      <c r="BO118" s="70" t="e">
        <f aca="false">$BO$7*$J$2*$J$5*$S118</f>
        <v>#N/A</v>
      </c>
      <c r="BP118" s="70" t="e">
        <f aca="false">$BO$7*$J$3*$J$5*$T118</f>
        <v>#N/A</v>
      </c>
      <c r="BQ118" s="70" t="e">
        <f aca="false">$BQ$7*$J$2*$J$5*$S118</f>
        <v>#N/A</v>
      </c>
      <c r="BR118" s="70" t="e">
        <f aca="false">$BQ$7*$J$3*$J$5*$T118</f>
        <v>#N/A</v>
      </c>
      <c r="BS118" s="70" t="e">
        <f aca="false">$BS$7*$J$2*$J$5*$S118</f>
        <v>#N/A</v>
      </c>
      <c r="BT118" s="70" t="e">
        <f aca="false">$BS$7*$J$3*$J$5*$T118</f>
        <v>#N/A</v>
      </c>
      <c r="BU118" s="70" t="e">
        <f aca="false">$BU$7*$J$2*$J$5*$S118</f>
        <v>#N/A</v>
      </c>
      <c r="BV118" s="70" t="e">
        <f aca="false">$BU$7*$J$3*$J$5*$T118</f>
        <v>#N/A</v>
      </c>
      <c r="BW118" s="382" t="e">
        <f aca="false">SUM(AY118:BF118,BI118:BL118)</f>
        <v>#N/A</v>
      </c>
      <c r="BX118" s="383" t="e">
        <f aca="false">SUM(AY118:BF118,BI118:BL118,BS118:BV118)</f>
        <v>#N/A</v>
      </c>
      <c r="BY118" s="25" t="e">
        <f aca="false">SUM(AY118:BV118)</f>
        <v>#N/A</v>
      </c>
      <c r="BZ118" s="70" t="e">
        <f aca="false">$BZ$7*$J$2*$J$5*$N118</f>
        <v>#N/A</v>
      </c>
      <c r="CA118" s="70" t="e">
        <f aca="false">$BZ$7*$J$3*$J$5*$O118</f>
        <v>#N/A</v>
      </c>
      <c r="CB118" s="70" t="e">
        <f aca="false">$CB$7*$J$2*$J$5*$N118</f>
        <v>#N/A</v>
      </c>
      <c r="CC118" s="70" t="e">
        <f aca="false">$CB$7*$J$3*$J$5*$O118</f>
        <v>#N/A</v>
      </c>
      <c r="CD118" s="70" t="e">
        <f aca="false">$CD$7*$J$2*$J$5*$N118</f>
        <v>#N/A</v>
      </c>
      <c r="CE118" s="70" t="e">
        <f aca="false">$CD$7*$J$3*$J$5*$O118</f>
        <v>#N/A</v>
      </c>
      <c r="CF118" s="131" t="e">
        <f aca="false">SUM(BZ118:CA118)</f>
        <v>#N/A</v>
      </c>
      <c r="CG118" s="383" t="e">
        <f aca="false">SUM(BZ118:CC118)</f>
        <v>#N/A</v>
      </c>
      <c r="CH118" s="131" t="e">
        <f aca="false">SUM(BZ118:CE118)</f>
        <v>#N/A</v>
      </c>
      <c r="CI118" s="70" t="e">
        <f aca="false">$CI$7*$J$2*$J$5*$AB118</f>
        <v>#N/A</v>
      </c>
      <c r="CJ118" s="70" t="e">
        <f aca="false">$CI$7*$J$3*$J$5*$AC118</f>
        <v>#N/A</v>
      </c>
      <c r="CK118" s="70" t="e">
        <f aca="false">$CK$7*$J$2*$J$5*$AB118</f>
        <v>#N/A</v>
      </c>
      <c r="CL118" s="70" t="e">
        <f aca="false">$CK$7*$J$3*$J$5*$AC118</f>
        <v>#N/A</v>
      </c>
      <c r="CM118" s="70" t="e">
        <f aca="false">$CM$7*$J$2*$J$5*$AB118</f>
        <v>#N/A</v>
      </c>
      <c r="CN118" s="70" t="e">
        <f aca="false">$CM$7*$J$3*$J$5*$AC118</f>
        <v>#N/A</v>
      </c>
      <c r="CO118" s="70" t="e">
        <f aca="false">$CO$7*$J$2*$J$5*$AB118</f>
        <v>#N/A</v>
      </c>
      <c r="CP118" s="70" t="e">
        <f aca="false">$CO$7*$J$3*$J$5*$AC118</f>
        <v>#N/A</v>
      </c>
      <c r="CQ118" s="70" t="e">
        <f aca="false">$CQ$7*$J$2*$J$5*$AB118</f>
        <v>#N/A</v>
      </c>
      <c r="CR118" s="70" t="e">
        <f aca="false">$CQ$7*$J$3*$J$5*$AC118</f>
        <v>#N/A</v>
      </c>
      <c r="CS118" s="70" t="e">
        <f aca="false">$CS$7*$J$2*$J$5*$AB118</f>
        <v>#N/A</v>
      </c>
      <c r="CT118" s="70" t="e">
        <f aca="false">$CS$7*$J$3*$J$5*$AC118</f>
        <v>#N/A</v>
      </c>
      <c r="CU118" s="70" t="e">
        <f aca="false">$CU$7*$J$2*$J$5*$AB118</f>
        <v>#N/A</v>
      </c>
      <c r="CV118" s="70" t="e">
        <f aca="false">$CU$7*$J$3*$J$5*$AC118</f>
        <v>#N/A</v>
      </c>
      <c r="CW118" s="70" t="e">
        <f aca="false">$CW$7*$J$2*$J$5*$AB118</f>
        <v>#N/A</v>
      </c>
      <c r="CX118" s="70" t="e">
        <f aca="false">$CW$7*$J$3*$J$5*$AC118</f>
        <v>#N/A</v>
      </c>
      <c r="CY118" s="70" t="e">
        <f aca="false">$CY$7*$J$2*$J$5*$AB118</f>
        <v>#N/A</v>
      </c>
      <c r="CZ118" s="70" t="e">
        <f aca="false">$CY$7*$J$3*$J$5*$AC118</f>
        <v>#N/A</v>
      </c>
      <c r="DA118" s="70" t="e">
        <f aca="false">$DA$7*$J$2*$J$5*$AB118</f>
        <v>#N/A</v>
      </c>
      <c r="DB118" s="70" t="e">
        <f aca="false">$DA$7*$J$3*$J$5*$AC118</f>
        <v>#N/A</v>
      </c>
      <c r="DC118" s="70"/>
      <c r="DD118" s="70"/>
      <c r="DE118" s="70" t="e">
        <f aca="false">$DF$7*$J$2*$J$5*$AB118</f>
        <v>#N/A</v>
      </c>
      <c r="DF118" s="70" t="e">
        <f aca="false">$DF$7*$J$3*$J$5*$AC118</f>
        <v>#N/A</v>
      </c>
      <c r="DG118" s="70" t="e">
        <f aca="false">$DG$7*$J$2*$J$5*$AB118</f>
        <v>#N/A</v>
      </c>
      <c r="DH118" s="70" t="e">
        <f aca="false">$DG$7*$J$3*$J$5*$AC118</f>
        <v>#N/A</v>
      </c>
      <c r="DI118" s="70" t="e">
        <f aca="false">$DI$7*$J$2*$J$5*$AB118</f>
        <v>#N/A</v>
      </c>
      <c r="DJ118" s="70" t="e">
        <f aca="false">$DI$7*$J$3*$J$5*$AC118</f>
        <v>#N/A</v>
      </c>
      <c r="DK118" s="70" t="e">
        <f aca="false">$DK$7*$J$2*$J$5*$AB118</f>
        <v>#N/A</v>
      </c>
      <c r="DL118" s="70" t="e">
        <f aca="false">$DK$7*$J$3*$J$5*$AC118</f>
        <v>#N/A</v>
      </c>
      <c r="DM118" s="70" t="e">
        <f aca="false">$DM$7*$J$2*$J$5*$AB118</f>
        <v>#N/A</v>
      </c>
      <c r="DN118" s="70" t="e">
        <f aca="false">$DM$7*$J$3*$J$5*$AC118</f>
        <v>#N/A</v>
      </c>
      <c r="DO118" s="70" t="e">
        <f aca="false">$DO$7*$J$2*$J$5*$AB118</f>
        <v>#N/A</v>
      </c>
      <c r="DP118" s="70" t="e">
        <f aca="false">$DO$7*$J$3*$J$5*$AC118</f>
        <v>#N/A</v>
      </c>
      <c r="DQ118" s="70" t="e">
        <f aca="false">$DQ$7*$J$2*$J$5*$AB118</f>
        <v>#N/A</v>
      </c>
      <c r="DR118" s="70" t="e">
        <f aca="false">$DQ$7*$J$3*$J$5*$AC118</f>
        <v>#N/A</v>
      </c>
      <c r="DS118" s="131" t="e">
        <f aca="false">SUM(CI118:CR118,CW118:CX118,DG118:DH118)</f>
        <v>#N/A</v>
      </c>
      <c r="DT118" s="25" t="e">
        <f aca="false">SUM(CI118:CZ118,DC118:DL118)</f>
        <v>#N/A</v>
      </c>
      <c r="DU118" s="131" t="e">
        <f aca="false">SUM(CI118:DR118)</f>
        <v>#N/A</v>
      </c>
      <c r="DZ118" s="70" t="e">
        <f aca="false">$DZ$7*$J$2*$J$5*$AB118</f>
        <v>#N/A</v>
      </c>
      <c r="EA118" s="70" t="e">
        <f aca="false">$DZ$7*$J$3*$J$5*$AC118</f>
        <v>#N/A</v>
      </c>
      <c r="EB118" s="70" t="e">
        <f aca="false">$EB$7*$J$2*$J$5*$AB118</f>
        <v>#N/A</v>
      </c>
      <c r="EC118" s="70" t="e">
        <f aca="false">$EB$7*$J$3*$J$5*$AC118</f>
        <v>#N/A</v>
      </c>
      <c r="ED118" s="70" t="e">
        <f aca="false">$ED$7*$J$2*$J$5*$AB118</f>
        <v>#N/A</v>
      </c>
      <c r="EE118" s="70" t="e">
        <f aca="false">$ED$7*$J$3*$J$5*$AC118</f>
        <v>#N/A</v>
      </c>
      <c r="EF118" s="70" t="e">
        <f aca="false">$EF$7*$J$2*$J$5*$AB118</f>
        <v>#N/A</v>
      </c>
      <c r="EG118" s="70" t="e">
        <f aca="false">$EF$7*$J$3*$J$5*$AC118</f>
        <v>#N/A</v>
      </c>
      <c r="EH118" s="70" t="e">
        <f aca="false">$EH$7*$J$2*$J$5*$AB118</f>
        <v>#N/A</v>
      </c>
      <c r="EI118" s="70" t="e">
        <f aca="false">$EH$7*$J$3*$J$5*$AC118</f>
        <v>#N/A</v>
      </c>
      <c r="EJ118" s="70" t="e">
        <f aca="false">$EJ$7*$J$2*$J$5*$AB118</f>
        <v>#N/A</v>
      </c>
      <c r="EK118" s="70" t="e">
        <f aca="false">$EJ$7*$J$3*$J$5*$AC118</f>
        <v>#N/A</v>
      </c>
      <c r="EL118" s="70" t="e">
        <f aca="false">$EL$7*$J$2*$J$5*$AB118</f>
        <v>#N/A</v>
      </c>
      <c r="EM118" s="70" t="e">
        <f aca="false">$EL$7*$J$3*$J$5*$AC118</f>
        <v>#N/A</v>
      </c>
      <c r="EN118" s="131" t="e">
        <f aca="false">SUM(EB118:EC118)</f>
        <v>#N/A</v>
      </c>
      <c r="EO118" s="25" t="e">
        <f aca="false">SUM(EB118:EE118,EJ118:EM118)</f>
        <v>#N/A</v>
      </c>
      <c r="EP118" s="25" t="e">
        <f aca="false">SUM(DZ118:EM118)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3" t="e">
        <f aca="false">(1+($A119/2))^(-2*($D119-$A$1)/365.25)</f>
        <v>#N/A</v>
      </c>
      <c r="C119" s="83" t="n">
        <f aca="false">D120-D119</f>
        <v>30</v>
      </c>
      <c r="D119" s="374" t="n">
        <v>40269</v>
      </c>
      <c r="E119" s="375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76" t="e">
        <f aca="false">VLOOKUP($D119,Curves!$A$2:$H$1700,8)*$B119</f>
        <v>#N/A</v>
      </c>
      <c r="K119" s="51" t="e">
        <f aca="false">($E119+$I119)*$J$5+$J$4</f>
        <v>#N/A</v>
      </c>
      <c r="L119" s="377" t="e">
        <f aca="false">VLOOKUP($D119,Curves!$N$2:$T$2600,2)*$B119</f>
        <v>#N/A</v>
      </c>
      <c r="M119" s="241" t="e">
        <f aca="false">VLOOKUP($D119,Curves!$N$2:$T$2600,3)*$B119</f>
        <v>#N/A</v>
      </c>
      <c r="N119" s="378" t="e">
        <f aca="false">IF($K119&lt;$L119,1,0)</f>
        <v>#N/A</v>
      </c>
      <c r="O119" s="379" t="e">
        <f aca="false">IF($K119&lt;$M119,1,0)</f>
        <v>#N/A</v>
      </c>
      <c r="P119" s="375" t="e">
        <f aca="false">($E119+J119)*$J$5+$J$4</f>
        <v>#N/A</v>
      </c>
      <c r="Q119" s="377" t="e">
        <f aca="false">VLOOKUP($D119,Curves!$N$2:$T$2600,4)*$B119</f>
        <v>#N/A</v>
      </c>
      <c r="R119" s="241" t="e">
        <f aca="false">VLOOKUP($D119,Curves!$N$2:$T$2600,5)*$B119</f>
        <v>#N/A</v>
      </c>
      <c r="S119" s="378" t="e">
        <f aca="false">IF($P119&lt;$Q119,1,0)</f>
        <v>#N/A</v>
      </c>
      <c r="T119" s="379" t="e">
        <f aca="false">IF($P119&lt;$R119,1,0)</f>
        <v>#N/A</v>
      </c>
      <c r="U119" s="380" t="e">
        <f aca="false">($E119+G119)*$J$5+$J$4</f>
        <v>#N/A</v>
      </c>
      <c r="V119" s="380" t="e">
        <f aca="false">($E119+H119)*$J$5+$J$4</f>
        <v>#N/A</v>
      </c>
      <c r="W119" s="380" t="e">
        <f aca="false">($E119+I119)*$J$5+$J$4</f>
        <v>#N/A</v>
      </c>
      <c r="X119" s="269" t="e">
        <f aca="false">VLOOKUP($D119,[5]CurveFetch!$D$8:$S$13000,16,0)*$B119</f>
        <v>#N/A</v>
      </c>
      <c r="Y119" s="241" t="e">
        <f aca="false">VLOOKUP($D119,Curves!$N$2:$T$2600,7)*$B119</f>
        <v>#N/A</v>
      </c>
      <c r="Z119" s="381" t="e">
        <f aca="false">IF($U119&lt;$X119,1,0)</f>
        <v>#N/A</v>
      </c>
      <c r="AA119" s="378" t="e">
        <f aca="false">IF($U119&lt;$Y119,1,0)</f>
        <v>#N/A</v>
      </c>
      <c r="AB119" s="378" t="e">
        <f aca="false">IF($V119&lt;$X119,1,0)</f>
        <v>#N/A</v>
      </c>
      <c r="AC119" s="378" t="e">
        <f aca="false">IF($V119&lt;$X119,1,0)</f>
        <v>#N/A</v>
      </c>
      <c r="AD119" s="378" t="e">
        <f aca="false">IF($W119&lt;$X119,1,0)</f>
        <v>#N/A</v>
      </c>
      <c r="AE119" s="379" t="e">
        <f aca="false">IF($W119&lt;$Y119,1,0)</f>
        <v>#N/A</v>
      </c>
      <c r="AF119" s="70" t="e">
        <f aca="false">$AF$7*$J$2*$J$5*$N119</f>
        <v>#N/A</v>
      </c>
      <c r="AG119" s="70" t="e">
        <f aca="false">$AF$7*$J$2*$J$5*$O119</f>
        <v>#N/A</v>
      </c>
      <c r="AH119" s="70" t="e">
        <f aca="false">$AH$7*$J$2*$J$5*$N119</f>
        <v>#N/A</v>
      </c>
      <c r="AI119" s="70" t="e">
        <f aca="false">$AH$7*$J$2*$J$5*$O119</f>
        <v>#N/A</v>
      </c>
      <c r="AJ119" s="70" t="e">
        <f aca="false">$AJ$7*$J$2*$J$5*$N119</f>
        <v>#N/A</v>
      </c>
      <c r="AK119" s="70" t="e">
        <f aca="false">$AJ$7*$J$2*$J$5*$O119</f>
        <v>#N/A</v>
      </c>
      <c r="AL119" s="70" t="e">
        <f aca="false">$AL$7*$J$2*$J$5*$N119</f>
        <v>#N/A</v>
      </c>
      <c r="AM119" s="70" t="e">
        <f aca="false">$AL$7*$J$3*$J$5*$O119</f>
        <v>#N/A</v>
      </c>
      <c r="AN119" s="70" t="e">
        <f aca="false">$AN$7*$J$2*$J$5*$N119</f>
        <v>#N/A</v>
      </c>
      <c r="AO119" s="70" t="e">
        <f aca="false">$AN$7*$J$3*$J$5*$O119</f>
        <v>#N/A</v>
      </c>
      <c r="AP119" s="70" t="e">
        <f aca="false">$AP$7*$J$2*$J$5*$N119</f>
        <v>#N/A</v>
      </c>
      <c r="AQ119" s="70" t="e">
        <f aca="false">$AN$7*$J$3*$J$5*$O119</f>
        <v>#N/A</v>
      </c>
      <c r="AR119" s="70" t="e">
        <f aca="false">$AR$7*$J$2*$J$5*$N119</f>
        <v>#N/A</v>
      </c>
      <c r="AS119" s="70" t="e">
        <f aca="false">$AR$7*$J$3*$J$5*$O119</f>
        <v>#N/A</v>
      </c>
      <c r="AT119" s="70" t="e">
        <f aca="false">$AT$7*$J$2*$J$5*$N119</f>
        <v>#N/A</v>
      </c>
      <c r="AU119" s="70" t="e">
        <f aca="false">$AT$7*$J$3*$J$5*$O119</f>
        <v>#N/A</v>
      </c>
      <c r="AV119" s="131" t="e">
        <f aca="false">SUM(AF119:AG119,AL119:AM119,AP119:AQ119)</f>
        <v>#N/A</v>
      </c>
      <c r="AW119" s="158" t="e">
        <f aca="false">SUM(AF119:AM119,AP119:AU119)</f>
        <v>#N/A</v>
      </c>
      <c r="AX119" s="131" t="e">
        <f aca="false">SUM(AF119:AU119)</f>
        <v>#N/A</v>
      </c>
      <c r="AY119" s="70" t="e">
        <f aca="false">$AY$7*$J$2*$J$5*$S119</f>
        <v>#N/A</v>
      </c>
      <c r="AZ119" s="70" t="e">
        <f aca="false">$AY$7*$J$3*$J$5*$T119</f>
        <v>#N/A</v>
      </c>
      <c r="BA119" s="70" t="e">
        <f aca="false">$BA$7*$J$2*$J$5*$S119</f>
        <v>#N/A</v>
      </c>
      <c r="BB119" s="70" t="e">
        <f aca="false">$BA$7*$J$3*$J$5*$T119</f>
        <v>#N/A</v>
      </c>
      <c r="BC119" s="70" t="e">
        <f aca="false">$BC$7*$J$2*$J$5*$S119</f>
        <v>#N/A</v>
      </c>
      <c r="BD119" s="70" t="e">
        <f aca="false">$BC$7*$J$3*$J$5*$T119</f>
        <v>#N/A</v>
      </c>
      <c r="BE119" s="70" t="e">
        <f aca="false">$BE$7*$J$2*$J$5*$S119</f>
        <v>#N/A</v>
      </c>
      <c r="BF119" s="70" t="e">
        <f aca="false">$BE$7*$J$3*$J$5*$T119</f>
        <v>#N/A</v>
      </c>
      <c r="BG119" s="70" t="e">
        <f aca="false">$BG$7*$J$2*$J$5*$S119</f>
        <v>#N/A</v>
      </c>
      <c r="BH119" s="70" t="e">
        <f aca="false">$BG$7*$J$3*$J$5*$T119</f>
        <v>#N/A</v>
      </c>
      <c r="BI119" s="70" t="e">
        <f aca="false">$BI$7*$J$2*$J$5*$S119</f>
        <v>#N/A</v>
      </c>
      <c r="BJ119" s="70" t="e">
        <f aca="false">$BI$7*$J$3*$J$5*$T119</f>
        <v>#N/A</v>
      </c>
      <c r="BK119" s="70" t="e">
        <f aca="false">$BK$7*$J$2*$J$5*$S119</f>
        <v>#N/A</v>
      </c>
      <c r="BL119" s="70" t="e">
        <f aca="false">$BK$7*$J$3*$J$5*$T119</f>
        <v>#N/A</v>
      </c>
      <c r="BM119" s="70" t="e">
        <f aca="false">$BM$7*$J$2*$J$5*$S119</f>
        <v>#N/A</v>
      </c>
      <c r="BN119" s="70" t="e">
        <f aca="false">$BM$7*$J$3*$J$5*$T119</f>
        <v>#N/A</v>
      </c>
      <c r="BO119" s="70" t="e">
        <f aca="false">$BO$7*$J$2*$J$5*$S119</f>
        <v>#N/A</v>
      </c>
      <c r="BP119" s="70" t="e">
        <f aca="false">$BO$7*$J$3*$J$5*$T119</f>
        <v>#N/A</v>
      </c>
      <c r="BQ119" s="70" t="e">
        <f aca="false">$BQ$7*$J$2*$J$5*$S119</f>
        <v>#N/A</v>
      </c>
      <c r="BR119" s="70" t="e">
        <f aca="false">$BQ$7*$J$3*$J$5*$T119</f>
        <v>#N/A</v>
      </c>
      <c r="BS119" s="70" t="e">
        <f aca="false">$BS$7*$J$2*$J$5*$S119</f>
        <v>#N/A</v>
      </c>
      <c r="BT119" s="70" t="e">
        <f aca="false">$BS$7*$J$3*$J$5*$T119</f>
        <v>#N/A</v>
      </c>
      <c r="BU119" s="70" t="e">
        <f aca="false">$BU$7*$J$2*$J$5*$S119</f>
        <v>#N/A</v>
      </c>
      <c r="BV119" s="70" t="e">
        <f aca="false">$BU$7*$J$3*$J$5*$T119</f>
        <v>#N/A</v>
      </c>
      <c r="BW119" s="382" t="e">
        <f aca="false">SUM(AY119:BF119,BI119:BL119)</f>
        <v>#N/A</v>
      </c>
      <c r="BX119" s="383" t="e">
        <f aca="false">SUM(AY119:BF119,BI119:BL119,BS119:BV119)</f>
        <v>#N/A</v>
      </c>
      <c r="BY119" s="25" t="e">
        <f aca="false">SUM(AY119:BV119)</f>
        <v>#N/A</v>
      </c>
      <c r="BZ119" s="70" t="e">
        <f aca="false">$BZ$7*$J$2*$J$5*$N119</f>
        <v>#N/A</v>
      </c>
      <c r="CA119" s="70" t="e">
        <f aca="false">$BZ$7*$J$3*$J$5*$O119</f>
        <v>#N/A</v>
      </c>
      <c r="CB119" s="70" t="e">
        <f aca="false">$CB$7*$J$2*$J$5*$N119</f>
        <v>#N/A</v>
      </c>
      <c r="CC119" s="70" t="e">
        <f aca="false">$CB$7*$J$3*$J$5*$O119</f>
        <v>#N/A</v>
      </c>
      <c r="CD119" s="70" t="e">
        <f aca="false">$CD$7*$J$2*$J$5*$N119</f>
        <v>#N/A</v>
      </c>
      <c r="CE119" s="70" t="e">
        <f aca="false">$CD$7*$J$3*$J$5*$O119</f>
        <v>#N/A</v>
      </c>
      <c r="CF119" s="131" t="e">
        <f aca="false">SUM(BZ119:CA119)</f>
        <v>#N/A</v>
      </c>
      <c r="CG119" s="383" t="e">
        <f aca="false">SUM(BZ119:CC119)</f>
        <v>#N/A</v>
      </c>
      <c r="CH119" s="131" t="e">
        <f aca="false">SUM(BZ119:CE119)</f>
        <v>#N/A</v>
      </c>
      <c r="CI119" s="70" t="e">
        <f aca="false">$CI$7*$J$2*$J$5*$AB119</f>
        <v>#N/A</v>
      </c>
      <c r="CJ119" s="70" t="e">
        <f aca="false">$CI$7*$J$3*$J$5*$AC119</f>
        <v>#N/A</v>
      </c>
      <c r="CK119" s="70" t="e">
        <f aca="false">$CK$7*$J$2*$J$5*$AB119</f>
        <v>#N/A</v>
      </c>
      <c r="CL119" s="70" t="e">
        <f aca="false">$CK$7*$J$3*$J$5*$AC119</f>
        <v>#N/A</v>
      </c>
      <c r="CM119" s="70" t="e">
        <f aca="false">$CM$7*$J$2*$J$5*$AB119</f>
        <v>#N/A</v>
      </c>
      <c r="CN119" s="70" t="e">
        <f aca="false">$CM$7*$J$3*$J$5*$AC119</f>
        <v>#N/A</v>
      </c>
      <c r="CO119" s="70" t="e">
        <f aca="false">$CO$7*$J$2*$J$5*$AB119</f>
        <v>#N/A</v>
      </c>
      <c r="CP119" s="70" t="e">
        <f aca="false">$CO$7*$J$3*$J$5*$AC119</f>
        <v>#N/A</v>
      </c>
      <c r="CQ119" s="70" t="e">
        <f aca="false">$CQ$7*$J$2*$J$5*$AB119</f>
        <v>#N/A</v>
      </c>
      <c r="CR119" s="70" t="e">
        <f aca="false">$CQ$7*$J$3*$J$5*$AC119</f>
        <v>#N/A</v>
      </c>
      <c r="CS119" s="70" t="e">
        <f aca="false">$CS$7*$J$2*$J$5*$AB119</f>
        <v>#N/A</v>
      </c>
      <c r="CT119" s="70" t="e">
        <f aca="false">$CS$7*$J$3*$J$5*$AC119</f>
        <v>#N/A</v>
      </c>
      <c r="CU119" s="70" t="e">
        <f aca="false">$CU$7*$J$2*$J$5*$AB119</f>
        <v>#N/A</v>
      </c>
      <c r="CV119" s="70" t="e">
        <f aca="false">$CU$7*$J$3*$J$5*$AC119</f>
        <v>#N/A</v>
      </c>
      <c r="CW119" s="70" t="e">
        <f aca="false">$CW$7*$J$2*$J$5*$AB119</f>
        <v>#N/A</v>
      </c>
      <c r="CX119" s="70" t="e">
        <f aca="false">$CW$7*$J$3*$J$5*$AC119</f>
        <v>#N/A</v>
      </c>
      <c r="CY119" s="70" t="e">
        <f aca="false">$CY$7*$J$2*$J$5*$AB119</f>
        <v>#N/A</v>
      </c>
      <c r="CZ119" s="70" t="e">
        <f aca="false">$CY$7*$J$3*$J$5*$AC119</f>
        <v>#N/A</v>
      </c>
      <c r="DA119" s="70" t="e">
        <f aca="false">$DA$7*$J$2*$J$5*$AB119</f>
        <v>#N/A</v>
      </c>
      <c r="DB119" s="70" t="e">
        <f aca="false">$DA$7*$J$3*$J$5*$AC119</f>
        <v>#N/A</v>
      </c>
      <c r="DC119" s="70"/>
      <c r="DD119" s="70"/>
      <c r="DE119" s="70" t="e">
        <f aca="false">$DF$7*$J$2*$J$5*$AB119</f>
        <v>#N/A</v>
      </c>
      <c r="DF119" s="70" t="e">
        <f aca="false">$DF$7*$J$3*$J$5*$AC119</f>
        <v>#N/A</v>
      </c>
      <c r="DG119" s="70" t="e">
        <f aca="false">$DG$7*$J$2*$J$5*$AB119</f>
        <v>#N/A</v>
      </c>
      <c r="DH119" s="70" t="e">
        <f aca="false">$DG$7*$J$3*$J$5*$AC119</f>
        <v>#N/A</v>
      </c>
      <c r="DI119" s="70" t="e">
        <f aca="false">$DI$7*$J$2*$J$5*$AB119</f>
        <v>#N/A</v>
      </c>
      <c r="DJ119" s="70" t="e">
        <f aca="false">$DI$7*$J$3*$J$5*$AC119</f>
        <v>#N/A</v>
      </c>
      <c r="DK119" s="70" t="e">
        <f aca="false">$DK$7*$J$2*$J$5*$AB119</f>
        <v>#N/A</v>
      </c>
      <c r="DL119" s="70" t="e">
        <f aca="false">$DK$7*$J$3*$J$5*$AC119</f>
        <v>#N/A</v>
      </c>
      <c r="DM119" s="70" t="e">
        <f aca="false">$DM$7*$J$2*$J$5*$AB119</f>
        <v>#N/A</v>
      </c>
      <c r="DN119" s="70" t="e">
        <f aca="false">$DM$7*$J$3*$J$5*$AC119</f>
        <v>#N/A</v>
      </c>
      <c r="DO119" s="70" t="e">
        <f aca="false">$DO$7*$J$2*$J$5*$AB119</f>
        <v>#N/A</v>
      </c>
      <c r="DP119" s="70" t="e">
        <f aca="false">$DO$7*$J$3*$J$5*$AC119</f>
        <v>#N/A</v>
      </c>
      <c r="DQ119" s="70" t="e">
        <f aca="false">$DQ$7*$J$2*$J$5*$AB119</f>
        <v>#N/A</v>
      </c>
      <c r="DR119" s="70" t="e">
        <f aca="false">$DQ$7*$J$3*$J$5*$AC119</f>
        <v>#N/A</v>
      </c>
      <c r="DS119" s="131" t="e">
        <f aca="false">SUM(CI119:CR119,CW119:CX119,DG119:DH119)</f>
        <v>#N/A</v>
      </c>
      <c r="DT119" s="25" t="e">
        <f aca="false">SUM(CI119:CZ119,DC119:DL119)</f>
        <v>#N/A</v>
      </c>
      <c r="DU119" s="131" t="e">
        <f aca="false">SUM(CI119:DR119)</f>
        <v>#N/A</v>
      </c>
      <c r="DZ119" s="70" t="e">
        <f aca="false">$DZ$7*$J$2*$J$5*$AB119</f>
        <v>#N/A</v>
      </c>
      <c r="EA119" s="70" t="e">
        <f aca="false">$DZ$7*$J$3*$J$5*$AC119</f>
        <v>#N/A</v>
      </c>
      <c r="EB119" s="70" t="e">
        <f aca="false">$EB$7*$J$2*$J$5*$AB119</f>
        <v>#N/A</v>
      </c>
      <c r="EC119" s="70" t="e">
        <f aca="false">$EB$7*$J$3*$J$5*$AC119</f>
        <v>#N/A</v>
      </c>
      <c r="ED119" s="70" t="e">
        <f aca="false">$ED$7*$J$2*$J$5*$AB119</f>
        <v>#N/A</v>
      </c>
      <c r="EE119" s="70" t="e">
        <f aca="false">$ED$7*$J$3*$J$5*$AC119</f>
        <v>#N/A</v>
      </c>
      <c r="EF119" s="70" t="e">
        <f aca="false">$EF$7*$J$2*$J$5*$AB119</f>
        <v>#N/A</v>
      </c>
      <c r="EG119" s="70" t="e">
        <f aca="false">$EF$7*$J$3*$J$5*$AC119</f>
        <v>#N/A</v>
      </c>
      <c r="EH119" s="70" t="e">
        <f aca="false">$EH$7*$J$2*$J$5*$AB119</f>
        <v>#N/A</v>
      </c>
      <c r="EI119" s="70" t="e">
        <f aca="false">$EH$7*$J$3*$J$5*$AC119</f>
        <v>#N/A</v>
      </c>
      <c r="EJ119" s="70" t="e">
        <f aca="false">$EJ$7*$J$2*$J$5*$AB119</f>
        <v>#N/A</v>
      </c>
      <c r="EK119" s="70" t="e">
        <f aca="false">$EJ$7*$J$3*$J$5*$AC119</f>
        <v>#N/A</v>
      </c>
      <c r="EL119" s="70" t="e">
        <f aca="false">$EL$7*$J$2*$J$5*$AB119</f>
        <v>#N/A</v>
      </c>
      <c r="EM119" s="70" t="e">
        <f aca="false">$EL$7*$J$3*$J$5*$AC119</f>
        <v>#N/A</v>
      </c>
      <c r="EN119" s="131" t="e">
        <f aca="false">SUM(EB119:EC119)</f>
        <v>#N/A</v>
      </c>
      <c r="EO119" s="25" t="e">
        <f aca="false">SUM(EB119:EE119,EJ119:EM119)</f>
        <v>#N/A</v>
      </c>
      <c r="EP119" s="25" t="e">
        <f aca="false">SUM(DZ119:EM119)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3" t="e">
        <f aca="false">(1+($A120/2))^(-2*($D120-$A$1)/365.25)</f>
        <v>#N/A</v>
      </c>
      <c r="C120" s="83" t="n">
        <f aca="false">D121-D120</f>
        <v>31</v>
      </c>
      <c r="D120" s="374" t="n">
        <v>40299</v>
      </c>
      <c r="E120" s="375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76" t="e">
        <f aca="false">VLOOKUP($D120,Curves!$A$2:$H$1700,8)*$B120</f>
        <v>#N/A</v>
      </c>
      <c r="K120" s="51" t="e">
        <f aca="false">($E120+$I120)*$J$5+$J$4</f>
        <v>#N/A</v>
      </c>
      <c r="L120" s="377" t="e">
        <f aca="false">VLOOKUP($D120,Curves!$N$2:$T$2600,2)*$B120</f>
        <v>#N/A</v>
      </c>
      <c r="M120" s="241" t="e">
        <f aca="false">VLOOKUP($D120,Curves!$N$2:$T$2600,3)*$B120</f>
        <v>#N/A</v>
      </c>
      <c r="N120" s="378" t="e">
        <f aca="false">IF($K120&lt;$L120,1,0)</f>
        <v>#N/A</v>
      </c>
      <c r="O120" s="379" t="e">
        <f aca="false">IF($K120&lt;$M120,1,0)</f>
        <v>#N/A</v>
      </c>
      <c r="P120" s="375" t="e">
        <f aca="false">($E120+J120)*$J$5+$J$4</f>
        <v>#N/A</v>
      </c>
      <c r="Q120" s="377" t="e">
        <f aca="false">VLOOKUP($D120,Curves!$N$2:$T$2600,4)*$B120</f>
        <v>#N/A</v>
      </c>
      <c r="R120" s="241" t="e">
        <f aca="false">VLOOKUP($D120,Curves!$N$2:$T$2600,5)*$B120</f>
        <v>#N/A</v>
      </c>
      <c r="S120" s="378" t="e">
        <f aca="false">IF($P120&lt;$Q120,1,0)</f>
        <v>#N/A</v>
      </c>
      <c r="T120" s="379" t="e">
        <f aca="false">IF($P120&lt;$R120,1,0)</f>
        <v>#N/A</v>
      </c>
      <c r="U120" s="380" t="e">
        <f aca="false">($E120+G120)*$J$5+$J$4</f>
        <v>#N/A</v>
      </c>
      <c r="V120" s="380" t="e">
        <f aca="false">($E120+H120)*$J$5+$J$4</f>
        <v>#N/A</v>
      </c>
      <c r="W120" s="380" t="e">
        <f aca="false">($E120+I120)*$J$5+$J$4</f>
        <v>#N/A</v>
      </c>
      <c r="X120" s="269" t="e">
        <f aca="false">VLOOKUP($D120,[5]CurveFetch!$D$8:$S$13000,16,0)*$B120</f>
        <v>#N/A</v>
      </c>
      <c r="Y120" s="241" t="e">
        <f aca="false">VLOOKUP($D120,Curves!$N$2:$T$2600,7)*$B120</f>
        <v>#N/A</v>
      </c>
      <c r="Z120" s="381" t="e">
        <f aca="false">IF($U120&lt;$X120,1,0)</f>
        <v>#N/A</v>
      </c>
      <c r="AA120" s="378" t="e">
        <f aca="false">IF($U120&lt;$Y120,1,0)</f>
        <v>#N/A</v>
      </c>
      <c r="AB120" s="378" t="e">
        <f aca="false">IF($V120&lt;$X120,1,0)</f>
        <v>#N/A</v>
      </c>
      <c r="AC120" s="378" t="e">
        <f aca="false">IF($V120&lt;$X120,1,0)</f>
        <v>#N/A</v>
      </c>
      <c r="AD120" s="378" t="e">
        <f aca="false">IF($W120&lt;$X120,1,0)</f>
        <v>#N/A</v>
      </c>
      <c r="AE120" s="379" t="e">
        <f aca="false">IF($W120&lt;$Y120,1,0)</f>
        <v>#N/A</v>
      </c>
      <c r="AF120" s="70" t="e">
        <f aca="false">$AF$7*$J$2*$J$5*$N120</f>
        <v>#N/A</v>
      </c>
      <c r="AG120" s="70" t="e">
        <f aca="false">$AF$7*$J$2*$J$5*$O120</f>
        <v>#N/A</v>
      </c>
      <c r="AH120" s="70" t="e">
        <f aca="false">$AH$7*$J$2*$J$5*$N120</f>
        <v>#N/A</v>
      </c>
      <c r="AI120" s="70" t="e">
        <f aca="false">$AH$7*$J$2*$J$5*$O120</f>
        <v>#N/A</v>
      </c>
      <c r="AJ120" s="70" t="e">
        <f aca="false">$AJ$7*$J$2*$J$5*$N120</f>
        <v>#N/A</v>
      </c>
      <c r="AK120" s="70" t="e">
        <f aca="false">$AJ$7*$J$2*$J$5*$O120</f>
        <v>#N/A</v>
      </c>
      <c r="AL120" s="70" t="e">
        <f aca="false">$AL$7*$J$2*$J$5*$N120</f>
        <v>#N/A</v>
      </c>
      <c r="AM120" s="70" t="e">
        <f aca="false">$AL$7*$J$3*$J$5*$O120</f>
        <v>#N/A</v>
      </c>
      <c r="AN120" s="70" t="e">
        <f aca="false">$AN$7*$J$2*$J$5*$N120</f>
        <v>#N/A</v>
      </c>
      <c r="AO120" s="70" t="e">
        <f aca="false">$AN$7*$J$3*$J$5*$O120</f>
        <v>#N/A</v>
      </c>
      <c r="AP120" s="70" t="e">
        <f aca="false">$AP$7*$J$2*$J$5*$N120</f>
        <v>#N/A</v>
      </c>
      <c r="AQ120" s="70" t="e">
        <f aca="false">$AN$7*$J$3*$J$5*$O120</f>
        <v>#N/A</v>
      </c>
      <c r="AR120" s="70" t="e">
        <f aca="false">$AR$7*$J$2*$J$5*$N120</f>
        <v>#N/A</v>
      </c>
      <c r="AS120" s="70" t="e">
        <f aca="false">$AR$7*$J$3*$J$5*$O120</f>
        <v>#N/A</v>
      </c>
      <c r="AT120" s="70" t="e">
        <f aca="false">$AT$7*$J$2*$J$5*$N120</f>
        <v>#N/A</v>
      </c>
      <c r="AU120" s="70" t="e">
        <f aca="false">$AT$7*$J$3*$J$5*$O120</f>
        <v>#N/A</v>
      </c>
      <c r="AV120" s="131" t="e">
        <f aca="false">SUM(AF120:AG120,AL120:AM120,AP120:AQ120)</f>
        <v>#N/A</v>
      </c>
      <c r="AW120" s="158" t="e">
        <f aca="false">SUM(AF120:AM120,AP120:AU120)</f>
        <v>#N/A</v>
      </c>
      <c r="AX120" s="131" t="e">
        <f aca="false">SUM(AF120:AU120)</f>
        <v>#N/A</v>
      </c>
      <c r="AY120" s="70" t="e">
        <f aca="false">$AY$7*$J$2*$J$5*$S120</f>
        <v>#N/A</v>
      </c>
      <c r="AZ120" s="70" t="e">
        <f aca="false">$AY$7*$J$3*$J$5*$T120</f>
        <v>#N/A</v>
      </c>
      <c r="BA120" s="70" t="e">
        <f aca="false">$BA$7*$J$2*$J$5*$S120</f>
        <v>#N/A</v>
      </c>
      <c r="BB120" s="70" t="e">
        <f aca="false">$BA$7*$J$3*$J$5*$T120</f>
        <v>#N/A</v>
      </c>
      <c r="BC120" s="70" t="e">
        <f aca="false">$BC$7*$J$2*$J$5*$S120</f>
        <v>#N/A</v>
      </c>
      <c r="BD120" s="70" t="e">
        <f aca="false">$BC$7*$J$3*$J$5*$T120</f>
        <v>#N/A</v>
      </c>
      <c r="BE120" s="70" t="e">
        <f aca="false">$BE$7*$J$2*$J$5*$S120</f>
        <v>#N/A</v>
      </c>
      <c r="BF120" s="70" t="e">
        <f aca="false">$BE$7*$J$3*$J$5*$T120</f>
        <v>#N/A</v>
      </c>
      <c r="BG120" s="70" t="e">
        <f aca="false">$BG$7*$J$2*$J$5*$S120</f>
        <v>#N/A</v>
      </c>
      <c r="BH120" s="70" t="e">
        <f aca="false">$BG$7*$J$3*$J$5*$T120</f>
        <v>#N/A</v>
      </c>
      <c r="BI120" s="70" t="e">
        <f aca="false">$BI$7*$J$2*$J$5*$S120</f>
        <v>#N/A</v>
      </c>
      <c r="BJ120" s="70" t="e">
        <f aca="false">$BI$7*$J$3*$J$5*$T120</f>
        <v>#N/A</v>
      </c>
      <c r="BK120" s="70" t="e">
        <f aca="false">$BK$7*$J$2*$J$5*$S120</f>
        <v>#N/A</v>
      </c>
      <c r="BL120" s="70" t="e">
        <f aca="false">$BK$7*$J$3*$J$5*$T120</f>
        <v>#N/A</v>
      </c>
      <c r="BM120" s="70" t="e">
        <f aca="false">$BM$7*$J$2*$J$5*$S120</f>
        <v>#N/A</v>
      </c>
      <c r="BN120" s="70" t="e">
        <f aca="false">$BM$7*$J$3*$J$5*$T120</f>
        <v>#N/A</v>
      </c>
      <c r="BO120" s="70" t="e">
        <f aca="false">$BO$7*$J$2*$J$5*$S120</f>
        <v>#N/A</v>
      </c>
      <c r="BP120" s="70" t="e">
        <f aca="false">$BO$7*$J$3*$J$5*$T120</f>
        <v>#N/A</v>
      </c>
      <c r="BQ120" s="70" t="e">
        <f aca="false">$BQ$7*$J$2*$J$5*$S120</f>
        <v>#N/A</v>
      </c>
      <c r="BR120" s="70" t="e">
        <f aca="false">$BQ$7*$J$3*$J$5*$T120</f>
        <v>#N/A</v>
      </c>
      <c r="BS120" s="70" t="e">
        <f aca="false">$BS$7*$J$2*$J$5*$S120</f>
        <v>#N/A</v>
      </c>
      <c r="BT120" s="70" t="e">
        <f aca="false">$BS$7*$J$3*$J$5*$T120</f>
        <v>#N/A</v>
      </c>
      <c r="BU120" s="70" t="e">
        <f aca="false">$BU$7*$J$2*$J$5*$S120</f>
        <v>#N/A</v>
      </c>
      <c r="BV120" s="70" t="e">
        <f aca="false">$BU$7*$J$3*$J$5*$T120</f>
        <v>#N/A</v>
      </c>
      <c r="BW120" s="382" t="e">
        <f aca="false">SUM(AY120:BF120,BI120:BL120)</f>
        <v>#N/A</v>
      </c>
      <c r="BX120" s="383" t="e">
        <f aca="false">SUM(AY120:BF120,BI120:BL120,BS120:BV120)</f>
        <v>#N/A</v>
      </c>
      <c r="BY120" s="25" t="e">
        <f aca="false">SUM(AY120:BV120)</f>
        <v>#N/A</v>
      </c>
      <c r="BZ120" s="70" t="e">
        <f aca="false">$BZ$7*$J$2*$J$5*$N120</f>
        <v>#N/A</v>
      </c>
      <c r="CA120" s="70" t="e">
        <f aca="false">$BZ$7*$J$3*$J$5*$O120</f>
        <v>#N/A</v>
      </c>
      <c r="CB120" s="70" t="e">
        <f aca="false">$CB$7*$J$2*$J$5*$N120</f>
        <v>#N/A</v>
      </c>
      <c r="CC120" s="70" t="e">
        <f aca="false">$CB$7*$J$3*$J$5*$O120</f>
        <v>#N/A</v>
      </c>
      <c r="CD120" s="70" t="e">
        <f aca="false">$CD$7*$J$2*$J$5*$N120</f>
        <v>#N/A</v>
      </c>
      <c r="CE120" s="70" t="e">
        <f aca="false">$CD$7*$J$3*$J$5*$O120</f>
        <v>#N/A</v>
      </c>
      <c r="CF120" s="131" t="e">
        <f aca="false">SUM(BZ120:CA120)</f>
        <v>#N/A</v>
      </c>
      <c r="CG120" s="383" t="e">
        <f aca="false">SUM(BZ120:CC120)</f>
        <v>#N/A</v>
      </c>
      <c r="CH120" s="131" t="e">
        <f aca="false">SUM(BZ120:CE120)</f>
        <v>#N/A</v>
      </c>
      <c r="CI120" s="70" t="e">
        <f aca="false">$CI$7*$J$2*$J$5*$AB120</f>
        <v>#N/A</v>
      </c>
      <c r="CJ120" s="70" t="e">
        <f aca="false">$CI$7*$J$3*$J$5*$AC120</f>
        <v>#N/A</v>
      </c>
      <c r="CK120" s="70" t="e">
        <f aca="false">$CK$7*$J$2*$J$5*$AB120</f>
        <v>#N/A</v>
      </c>
      <c r="CL120" s="70" t="e">
        <f aca="false">$CK$7*$J$3*$J$5*$AC120</f>
        <v>#N/A</v>
      </c>
      <c r="CM120" s="70" t="e">
        <f aca="false">$CM$7*$J$2*$J$5*$AB120</f>
        <v>#N/A</v>
      </c>
      <c r="CN120" s="70" t="e">
        <f aca="false">$CM$7*$J$3*$J$5*$AC120</f>
        <v>#N/A</v>
      </c>
      <c r="CO120" s="70" t="e">
        <f aca="false">$CO$7*$J$2*$J$5*$AB120</f>
        <v>#N/A</v>
      </c>
      <c r="CP120" s="70" t="e">
        <f aca="false">$CO$7*$J$3*$J$5*$AC120</f>
        <v>#N/A</v>
      </c>
      <c r="CQ120" s="70" t="e">
        <f aca="false">$CQ$7*$J$2*$J$5*$AB120</f>
        <v>#N/A</v>
      </c>
      <c r="CR120" s="70" t="e">
        <f aca="false">$CQ$7*$J$3*$J$5*$AC120</f>
        <v>#N/A</v>
      </c>
      <c r="CS120" s="70" t="e">
        <f aca="false">$CS$7*$J$2*$J$5*$AB120</f>
        <v>#N/A</v>
      </c>
      <c r="CT120" s="70" t="e">
        <f aca="false">$CS$7*$J$3*$J$5*$AC120</f>
        <v>#N/A</v>
      </c>
      <c r="CU120" s="70" t="e">
        <f aca="false">$CU$7*$J$2*$J$5*$AB120</f>
        <v>#N/A</v>
      </c>
      <c r="CV120" s="70" t="e">
        <f aca="false">$CU$7*$J$3*$J$5*$AC120</f>
        <v>#N/A</v>
      </c>
      <c r="CW120" s="70" t="e">
        <f aca="false">$CW$7*$J$2*$J$5*$AB120</f>
        <v>#N/A</v>
      </c>
      <c r="CX120" s="70" t="e">
        <f aca="false">$CW$7*$J$3*$J$5*$AC120</f>
        <v>#N/A</v>
      </c>
      <c r="CY120" s="70" t="e">
        <f aca="false">$CY$7*$J$2*$J$5*$AB120</f>
        <v>#N/A</v>
      </c>
      <c r="CZ120" s="70" t="e">
        <f aca="false">$CY$7*$J$3*$J$5*$AC120</f>
        <v>#N/A</v>
      </c>
      <c r="DA120" s="70" t="e">
        <f aca="false">$DA$7*$J$2*$J$5*$AB120</f>
        <v>#N/A</v>
      </c>
      <c r="DB120" s="70" t="e">
        <f aca="false">$DA$7*$J$3*$J$5*$AC120</f>
        <v>#N/A</v>
      </c>
      <c r="DC120" s="70"/>
      <c r="DD120" s="70"/>
      <c r="DE120" s="70" t="e">
        <f aca="false">$DF$7*$J$2*$J$5*$AB120</f>
        <v>#N/A</v>
      </c>
      <c r="DF120" s="70" t="e">
        <f aca="false">$DF$7*$J$3*$J$5*$AC120</f>
        <v>#N/A</v>
      </c>
      <c r="DG120" s="70" t="e">
        <f aca="false">$DG$7*$J$2*$J$5*$AB120</f>
        <v>#N/A</v>
      </c>
      <c r="DH120" s="70" t="e">
        <f aca="false">$DG$7*$J$3*$J$5*$AC120</f>
        <v>#N/A</v>
      </c>
      <c r="DI120" s="70" t="e">
        <f aca="false">$DI$7*$J$2*$J$5*$AB120</f>
        <v>#N/A</v>
      </c>
      <c r="DJ120" s="70" t="e">
        <f aca="false">$DI$7*$J$3*$J$5*$AC120</f>
        <v>#N/A</v>
      </c>
      <c r="DK120" s="70" t="e">
        <f aca="false">$DK$7*$J$2*$J$5*$AB120</f>
        <v>#N/A</v>
      </c>
      <c r="DL120" s="70" t="e">
        <f aca="false">$DK$7*$J$3*$J$5*$AC120</f>
        <v>#N/A</v>
      </c>
      <c r="DM120" s="70" t="e">
        <f aca="false">$DM$7*$J$2*$J$5*$AB120</f>
        <v>#N/A</v>
      </c>
      <c r="DN120" s="70" t="e">
        <f aca="false">$DM$7*$J$3*$J$5*$AC120</f>
        <v>#N/A</v>
      </c>
      <c r="DO120" s="70" t="e">
        <f aca="false">$DO$7*$J$2*$J$5*$AB120</f>
        <v>#N/A</v>
      </c>
      <c r="DP120" s="70" t="e">
        <f aca="false">$DO$7*$J$3*$J$5*$AC120</f>
        <v>#N/A</v>
      </c>
      <c r="DQ120" s="70" t="e">
        <f aca="false">$DQ$7*$J$2*$J$5*$AB120</f>
        <v>#N/A</v>
      </c>
      <c r="DR120" s="70" t="e">
        <f aca="false">$DQ$7*$J$3*$J$5*$AC120</f>
        <v>#N/A</v>
      </c>
      <c r="DS120" s="131" t="e">
        <f aca="false">SUM(CI120:CR120,CW120:CX120,DG120:DH120)</f>
        <v>#N/A</v>
      </c>
      <c r="DT120" s="25" t="e">
        <f aca="false">SUM(CI120:CZ120,DC120:DL120)</f>
        <v>#N/A</v>
      </c>
      <c r="DU120" s="131" t="e">
        <f aca="false">SUM(CI120:DR120)</f>
        <v>#N/A</v>
      </c>
      <c r="DZ120" s="70" t="e">
        <f aca="false">$DZ$7*$J$2*$J$5*$AB120</f>
        <v>#N/A</v>
      </c>
      <c r="EA120" s="70" t="e">
        <f aca="false">$DZ$7*$J$3*$J$5*$AC120</f>
        <v>#N/A</v>
      </c>
      <c r="EB120" s="70" t="e">
        <f aca="false">$EB$7*$J$2*$J$5*$AB120</f>
        <v>#N/A</v>
      </c>
      <c r="EC120" s="70" t="e">
        <f aca="false">$EB$7*$J$3*$J$5*$AC120</f>
        <v>#N/A</v>
      </c>
      <c r="ED120" s="70" t="e">
        <f aca="false">$ED$7*$J$2*$J$5*$AB120</f>
        <v>#N/A</v>
      </c>
      <c r="EE120" s="70" t="e">
        <f aca="false">$ED$7*$J$3*$J$5*$AC120</f>
        <v>#N/A</v>
      </c>
      <c r="EF120" s="70" t="e">
        <f aca="false">$EF$7*$J$2*$J$5*$AB120</f>
        <v>#N/A</v>
      </c>
      <c r="EG120" s="70" t="e">
        <f aca="false">$EF$7*$J$3*$J$5*$AC120</f>
        <v>#N/A</v>
      </c>
      <c r="EH120" s="70" t="e">
        <f aca="false">$EH$7*$J$2*$J$5*$AB120</f>
        <v>#N/A</v>
      </c>
      <c r="EI120" s="70" t="e">
        <f aca="false">$EH$7*$J$3*$J$5*$AC120</f>
        <v>#N/A</v>
      </c>
      <c r="EJ120" s="70" t="e">
        <f aca="false">$EJ$7*$J$2*$J$5*$AB120</f>
        <v>#N/A</v>
      </c>
      <c r="EK120" s="70" t="e">
        <f aca="false">$EJ$7*$J$3*$J$5*$AC120</f>
        <v>#N/A</v>
      </c>
      <c r="EL120" s="70" t="e">
        <f aca="false">$EL$7*$J$2*$J$5*$AB120</f>
        <v>#N/A</v>
      </c>
      <c r="EM120" s="70" t="e">
        <f aca="false">$EL$7*$J$3*$J$5*$AC120</f>
        <v>#N/A</v>
      </c>
      <c r="EN120" s="131" t="e">
        <f aca="false">SUM(EB120:EC120)</f>
        <v>#N/A</v>
      </c>
      <c r="EO120" s="25" t="e">
        <f aca="false">SUM(EB120:EE120,EJ120:EM120)</f>
        <v>#N/A</v>
      </c>
      <c r="EP120" s="25" t="e">
        <f aca="false">SUM(DZ120:EM120)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3" t="e">
        <f aca="false">(1+($A121/2))^(-2*($D121-$A$1)/365.25)</f>
        <v>#N/A</v>
      </c>
      <c r="C121" s="83" t="n">
        <f aca="false">D122-D121</f>
        <v>30</v>
      </c>
      <c r="D121" s="374" t="n">
        <v>40330</v>
      </c>
      <c r="E121" s="375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76" t="e">
        <f aca="false">VLOOKUP($D121,Curves!$A$2:$H$1700,8)*$B121</f>
        <v>#N/A</v>
      </c>
      <c r="K121" s="51" t="e">
        <f aca="false">($E121+$I121)*$J$5+$J$4</f>
        <v>#N/A</v>
      </c>
      <c r="L121" s="377" t="e">
        <f aca="false">VLOOKUP($D121,Curves!$N$2:$T$2600,2)*$B121</f>
        <v>#N/A</v>
      </c>
      <c r="M121" s="241" t="e">
        <f aca="false">VLOOKUP($D121,Curves!$N$2:$T$2600,3)*$B121</f>
        <v>#N/A</v>
      </c>
      <c r="N121" s="378" t="e">
        <f aca="false">IF($K121&lt;$L121,1,0)</f>
        <v>#N/A</v>
      </c>
      <c r="O121" s="379" t="e">
        <f aca="false">IF($K121&lt;$M121,1,0)</f>
        <v>#N/A</v>
      </c>
      <c r="P121" s="375" t="e">
        <f aca="false">($E121+J121)*$J$5+$J$4</f>
        <v>#N/A</v>
      </c>
      <c r="Q121" s="377" t="e">
        <f aca="false">VLOOKUP($D121,Curves!$N$2:$T$2600,4)*$B121</f>
        <v>#N/A</v>
      </c>
      <c r="R121" s="241" t="e">
        <f aca="false">VLOOKUP($D121,Curves!$N$2:$T$2600,5)*$B121</f>
        <v>#N/A</v>
      </c>
      <c r="S121" s="378" t="e">
        <f aca="false">IF($P121&lt;$Q121,1,0)</f>
        <v>#N/A</v>
      </c>
      <c r="T121" s="379" t="e">
        <f aca="false">IF($P121&lt;$R121,1,0)</f>
        <v>#N/A</v>
      </c>
      <c r="U121" s="380" t="e">
        <f aca="false">($E121+G121)*$J$5+$J$4</f>
        <v>#N/A</v>
      </c>
      <c r="V121" s="380" t="e">
        <f aca="false">($E121+H121)*$J$5+$J$4</f>
        <v>#N/A</v>
      </c>
      <c r="W121" s="380" t="e">
        <f aca="false">($E121+I121)*$J$5+$J$4</f>
        <v>#N/A</v>
      </c>
      <c r="X121" s="269" t="e">
        <f aca="false">VLOOKUP($D121,[5]CurveFetch!$D$8:$S$13000,16,0)*$B121</f>
        <v>#N/A</v>
      </c>
      <c r="Y121" s="241" t="e">
        <f aca="false">VLOOKUP($D121,Curves!$N$2:$T$2600,7)*$B121</f>
        <v>#N/A</v>
      </c>
      <c r="Z121" s="381" t="e">
        <f aca="false">IF($U121&lt;$X121,1,0)</f>
        <v>#N/A</v>
      </c>
      <c r="AA121" s="378" t="e">
        <f aca="false">IF($U121&lt;$Y121,1,0)</f>
        <v>#N/A</v>
      </c>
      <c r="AB121" s="378" t="e">
        <f aca="false">IF($V121&lt;$X121,1,0)</f>
        <v>#N/A</v>
      </c>
      <c r="AC121" s="378" t="e">
        <f aca="false">IF($V121&lt;$X121,1,0)</f>
        <v>#N/A</v>
      </c>
      <c r="AD121" s="378" t="e">
        <f aca="false">IF($W121&lt;$X121,1,0)</f>
        <v>#N/A</v>
      </c>
      <c r="AE121" s="379" t="e">
        <f aca="false">IF($W121&lt;$Y121,1,0)</f>
        <v>#N/A</v>
      </c>
      <c r="AF121" s="70" t="e">
        <f aca="false">$AF$7*$J$2*$J$5*$N121</f>
        <v>#N/A</v>
      </c>
      <c r="AG121" s="70" t="e">
        <f aca="false">$AF$7*$J$2*$J$5*$O121</f>
        <v>#N/A</v>
      </c>
      <c r="AH121" s="70" t="e">
        <f aca="false">$AH$7*$J$2*$J$5*$N121</f>
        <v>#N/A</v>
      </c>
      <c r="AI121" s="70" t="e">
        <f aca="false">$AH$7*$J$2*$J$5*$O121</f>
        <v>#N/A</v>
      </c>
      <c r="AJ121" s="70" t="e">
        <f aca="false">$AJ$7*$J$2*$J$5*$N121</f>
        <v>#N/A</v>
      </c>
      <c r="AK121" s="70" t="e">
        <f aca="false">$AJ$7*$J$2*$J$5*$O121</f>
        <v>#N/A</v>
      </c>
      <c r="AL121" s="70" t="e">
        <f aca="false">$AL$7*$J$2*$J$5*$N121</f>
        <v>#N/A</v>
      </c>
      <c r="AM121" s="70" t="e">
        <f aca="false">$AL$7*$J$3*$J$5*$O121</f>
        <v>#N/A</v>
      </c>
      <c r="AN121" s="70" t="e">
        <f aca="false">$AN$7*$J$2*$J$5*$N121</f>
        <v>#N/A</v>
      </c>
      <c r="AO121" s="70" t="e">
        <f aca="false">$AN$7*$J$3*$J$5*$O121</f>
        <v>#N/A</v>
      </c>
      <c r="AP121" s="70" t="e">
        <f aca="false">$AP$7*$J$2*$J$5*$N121</f>
        <v>#N/A</v>
      </c>
      <c r="AQ121" s="70" t="e">
        <f aca="false">$AN$7*$J$3*$J$5*$O121</f>
        <v>#N/A</v>
      </c>
      <c r="AR121" s="70" t="e">
        <f aca="false">$AR$7*$J$2*$J$5*$N121</f>
        <v>#N/A</v>
      </c>
      <c r="AS121" s="70" t="e">
        <f aca="false">$AR$7*$J$3*$J$5*$O121</f>
        <v>#N/A</v>
      </c>
      <c r="AT121" s="70" t="e">
        <f aca="false">$AT$7*$J$2*$J$5*$N121</f>
        <v>#N/A</v>
      </c>
      <c r="AU121" s="70" t="e">
        <f aca="false">$AT$7*$J$3*$J$5*$O121</f>
        <v>#N/A</v>
      </c>
      <c r="AV121" s="131" t="e">
        <f aca="false">SUM(AF121:AG121,AL121:AM121,AP121:AQ121)</f>
        <v>#N/A</v>
      </c>
      <c r="AW121" s="158" t="e">
        <f aca="false">SUM(AF121:AM121,AP121:AU121)</f>
        <v>#N/A</v>
      </c>
      <c r="AX121" s="131" t="e">
        <f aca="false">SUM(AF121:AU121)</f>
        <v>#N/A</v>
      </c>
      <c r="AY121" s="70" t="e">
        <f aca="false">$AY$7*$J$2*$J$5*$S121</f>
        <v>#N/A</v>
      </c>
      <c r="AZ121" s="70" t="e">
        <f aca="false">$AY$7*$J$3*$J$5*$T121</f>
        <v>#N/A</v>
      </c>
      <c r="BA121" s="70" t="e">
        <f aca="false">$BA$7*$J$2*$J$5*$S121</f>
        <v>#N/A</v>
      </c>
      <c r="BB121" s="70" t="e">
        <f aca="false">$BA$7*$J$3*$J$5*$T121</f>
        <v>#N/A</v>
      </c>
      <c r="BC121" s="70" t="e">
        <f aca="false">$BC$7*$J$2*$J$5*$S121</f>
        <v>#N/A</v>
      </c>
      <c r="BD121" s="70" t="e">
        <f aca="false">$BC$7*$J$3*$J$5*$T121</f>
        <v>#N/A</v>
      </c>
      <c r="BE121" s="70" t="e">
        <f aca="false">$BE$7*$J$2*$J$5*$S121</f>
        <v>#N/A</v>
      </c>
      <c r="BF121" s="70" t="e">
        <f aca="false">$BE$7*$J$3*$J$5*$T121</f>
        <v>#N/A</v>
      </c>
      <c r="BG121" s="70" t="e">
        <f aca="false">$BG$7*$J$2*$J$5*$S121</f>
        <v>#N/A</v>
      </c>
      <c r="BH121" s="70" t="e">
        <f aca="false">$BG$7*$J$3*$J$5*$T121</f>
        <v>#N/A</v>
      </c>
      <c r="BI121" s="70" t="e">
        <f aca="false">$BI$7*$J$2*$J$5*$S121</f>
        <v>#N/A</v>
      </c>
      <c r="BJ121" s="70" t="e">
        <f aca="false">$BI$7*$J$3*$J$5*$T121</f>
        <v>#N/A</v>
      </c>
      <c r="BK121" s="70" t="e">
        <f aca="false">$BK$7*$J$2*$J$5*$S121</f>
        <v>#N/A</v>
      </c>
      <c r="BL121" s="70" t="e">
        <f aca="false">$BK$7*$J$3*$J$5*$T121</f>
        <v>#N/A</v>
      </c>
      <c r="BM121" s="70" t="e">
        <f aca="false">$BM$7*$J$2*$J$5*$S121</f>
        <v>#N/A</v>
      </c>
      <c r="BN121" s="70" t="e">
        <f aca="false">$BM$7*$J$3*$J$5*$T121</f>
        <v>#N/A</v>
      </c>
      <c r="BO121" s="70" t="e">
        <f aca="false">$BO$7*$J$2*$J$5*$S121</f>
        <v>#N/A</v>
      </c>
      <c r="BP121" s="70" t="e">
        <f aca="false">$BO$7*$J$3*$J$5*$T121</f>
        <v>#N/A</v>
      </c>
      <c r="BQ121" s="70" t="e">
        <f aca="false">$BQ$7*$J$2*$J$5*$S121</f>
        <v>#N/A</v>
      </c>
      <c r="BR121" s="70" t="e">
        <f aca="false">$BQ$7*$J$3*$J$5*$T121</f>
        <v>#N/A</v>
      </c>
      <c r="BS121" s="70" t="e">
        <f aca="false">$BS$7*$J$2*$J$5*$S121</f>
        <v>#N/A</v>
      </c>
      <c r="BT121" s="70" t="e">
        <f aca="false">$BS$7*$J$3*$J$5*$T121</f>
        <v>#N/A</v>
      </c>
      <c r="BU121" s="70" t="e">
        <f aca="false">$BU$7*$J$2*$J$5*$S121</f>
        <v>#N/A</v>
      </c>
      <c r="BV121" s="70" t="e">
        <f aca="false">$BU$7*$J$3*$J$5*$T121</f>
        <v>#N/A</v>
      </c>
      <c r="BW121" s="382" t="e">
        <f aca="false">SUM(AY121:BF121,BI121:BL121)</f>
        <v>#N/A</v>
      </c>
      <c r="BX121" s="383" t="e">
        <f aca="false">SUM(AY121:BF121,BI121:BL121,BS121:BV121)</f>
        <v>#N/A</v>
      </c>
      <c r="BY121" s="25" t="e">
        <f aca="false">SUM(AY121:BV121)</f>
        <v>#N/A</v>
      </c>
      <c r="BZ121" s="70" t="e">
        <f aca="false">$BZ$7*$J$2*$J$5*$N121</f>
        <v>#N/A</v>
      </c>
      <c r="CA121" s="70" t="e">
        <f aca="false">$BZ$7*$J$3*$J$5*$O121</f>
        <v>#N/A</v>
      </c>
      <c r="CB121" s="70" t="e">
        <f aca="false">$CB$7*$J$2*$J$5*$N121</f>
        <v>#N/A</v>
      </c>
      <c r="CC121" s="70" t="e">
        <f aca="false">$CB$7*$J$3*$J$5*$O121</f>
        <v>#N/A</v>
      </c>
      <c r="CD121" s="70" t="e">
        <f aca="false">$CD$7*$J$2*$J$5*$N121</f>
        <v>#N/A</v>
      </c>
      <c r="CE121" s="70" t="e">
        <f aca="false">$CD$7*$J$3*$J$5*$O121</f>
        <v>#N/A</v>
      </c>
      <c r="CF121" s="131" t="e">
        <f aca="false">SUM(BZ121:CA121)</f>
        <v>#N/A</v>
      </c>
      <c r="CG121" s="383" t="e">
        <f aca="false">SUM(BZ121:CC121)</f>
        <v>#N/A</v>
      </c>
      <c r="CH121" s="131" t="e">
        <f aca="false">SUM(BZ121:CE121)</f>
        <v>#N/A</v>
      </c>
      <c r="CI121" s="70" t="e">
        <f aca="false">$CI$7*$J$2*$J$5*$AB121</f>
        <v>#N/A</v>
      </c>
      <c r="CJ121" s="70" t="e">
        <f aca="false">$CI$7*$J$3*$J$5*$AC121</f>
        <v>#N/A</v>
      </c>
      <c r="CK121" s="70" t="e">
        <f aca="false">$CK$7*$J$2*$J$5*$AB121</f>
        <v>#N/A</v>
      </c>
      <c r="CL121" s="70" t="e">
        <f aca="false">$CK$7*$J$3*$J$5*$AC121</f>
        <v>#N/A</v>
      </c>
      <c r="CM121" s="70" t="e">
        <f aca="false">$CM$7*$J$2*$J$5*$AB121</f>
        <v>#N/A</v>
      </c>
      <c r="CN121" s="70" t="e">
        <f aca="false">$CM$7*$J$3*$J$5*$AC121</f>
        <v>#N/A</v>
      </c>
      <c r="CO121" s="70" t="e">
        <f aca="false">$CO$7*$J$2*$J$5*$AB121</f>
        <v>#N/A</v>
      </c>
      <c r="CP121" s="70" t="e">
        <f aca="false">$CO$7*$J$3*$J$5*$AC121</f>
        <v>#N/A</v>
      </c>
      <c r="CQ121" s="70" t="e">
        <f aca="false">$CQ$7*$J$2*$J$5*$AB121</f>
        <v>#N/A</v>
      </c>
      <c r="CR121" s="70" t="e">
        <f aca="false">$CQ$7*$J$3*$J$5*$AC121</f>
        <v>#N/A</v>
      </c>
      <c r="CS121" s="70" t="e">
        <f aca="false">$CS$7*$J$2*$J$5*$AB121</f>
        <v>#N/A</v>
      </c>
      <c r="CT121" s="70" t="e">
        <f aca="false">$CS$7*$J$3*$J$5*$AC121</f>
        <v>#N/A</v>
      </c>
      <c r="CU121" s="70" t="e">
        <f aca="false">$CU$7*$J$2*$J$5*$AB121</f>
        <v>#N/A</v>
      </c>
      <c r="CV121" s="70" t="e">
        <f aca="false">$CU$7*$J$3*$J$5*$AC121</f>
        <v>#N/A</v>
      </c>
      <c r="CW121" s="70" t="e">
        <f aca="false">$CW$7*$J$2*$J$5*$AB121</f>
        <v>#N/A</v>
      </c>
      <c r="CX121" s="70" t="e">
        <f aca="false">$CW$7*$J$3*$J$5*$AC121</f>
        <v>#N/A</v>
      </c>
      <c r="CY121" s="70" t="e">
        <f aca="false">$CY$7*$J$2*$J$5*$AB121</f>
        <v>#N/A</v>
      </c>
      <c r="CZ121" s="70" t="e">
        <f aca="false">$CY$7*$J$3*$J$5*$AC121</f>
        <v>#N/A</v>
      </c>
      <c r="DA121" s="70" t="e">
        <f aca="false">$DA$7*$J$2*$J$5*$AB121</f>
        <v>#N/A</v>
      </c>
      <c r="DB121" s="70" t="e">
        <f aca="false">$DA$7*$J$3*$J$5*$AC121</f>
        <v>#N/A</v>
      </c>
      <c r="DC121" s="70"/>
      <c r="DD121" s="70"/>
      <c r="DE121" s="70" t="e">
        <f aca="false">$DF$7*$J$2*$J$5*$AB121</f>
        <v>#N/A</v>
      </c>
      <c r="DF121" s="70" t="e">
        <f aca="false">$DF$7*$J$3*$J$5*$AC121</f>
        <v>#N/A</v>
      </c>
      <c r="DG121" s="70" t="e">
        <f aca="false">$DG$7*$J$2*$J$5*$AB121</f>
        <v>#N/A</v>
      </c>
      <c r="DH121" s="70" t="e">
        <f aca="false">$DG$7*$J$3*$J$5*$AC121</f>
        <v>#N/A</v>
      </c>
      <c r="DI121" s="70" t="e">
        <f aca="false">$DI$7*$J$2*$J$5*$AB121</f>
        <v>#N/A</v>
      </c>
      <c r="DJ121" s="70" t="e">
        <f aca="false">$DI$7*$J$3*$J$5*$AC121</f>
        <v>#N/A</v>
      </c>
      <c r="DK121" s="70" t="e">
        <f aca="false">$DK$7*$J$2*$J$5*$AB121</f>
        <v>#N/A</v>
      </c>
      <c r="DL121" s="70" t="e">
        <f aca="false">$DK$7*$J$3*$J$5*$AC121</f>
        <v>#N/A</v>
      </c>
      <c r="DM121" s="70" t="e">
        <f aca="false">$DM$7*$J$2*$J$5*$AB121</f>
        <v>#N/A</v>
      </c>
      <c r="DN121" s="70" t="e">
        <f aca="false">$DM$7*$J$3*$J$5*$AC121</f>
        <v>#N/A</v>
      </c>
      <c r="DO121" s="70" t="e">
        <f aca="false">$DO$7*$J$2*$J$5*$AB121</f>
        <v>#N/A</v>
      </c>
      <c r="DP121" s="70" t="e">
        <f aca="false">$DO$7*$J$3*$J$5*$AC121</f>
        <v>#N/A</v>
      </c>
      <c r="DQ121" s="70" t="e">
        <f aca="false">$DQ$7*$J$2*$J$5*$AB121</f>
        <v>#N/A</v>
      </c>
      <c r="DR121" s="70" t="e">
        <f aca="false">$DQ$7*$J$3*$J$5*$AC121</f>
        <v>#N/A</v>
      </c>
      <c r="DS121" s="131" t="e">
        <f aca="false">SUM(CI121:CR121,CW121:CX121,DG121:DH121)</f>
        <v>#N/A</v>
      </c>
      <c r="DT121" s="25" t="e">
        <f aca="false">SUM(CI121:CZ121,DC121:DL121)</f>
        <v>#N/A</v>
      </c>
      <c r="DU121" s="131" t="e">
        <f aca="false">SUM(CI121:DR121)</f>
        <v>#N/A</v>
      </c>
      <c r="DZ121" s="70" t="e">
        <f aca="false">$DZ$7*$J$2*$J$5*$AB121</f>
        <v>#N/A</v>
      </c>
      <c r="EA121" s="70" t="e">
        <f aca="false">$DZ$7*$J$3*$J$5*$AC121</f>
        <v>#N/A</v>
      </c>
      <c r="EB121" s="70" t="e">
        <f aca="false">$EB$7*$J$2*$J$5*$AB121</f>
        <v>#N/A</v>
      </c>
      <c r="EC121" s="70" t="e">
        <f aca="false">$EB$7*$J$3*$J$5*$AC121</f>
        <v>#N/A</v>
      </c>
      <c r="ED121" s="70" t="e">
        <f aca="false">$ED$7*$J$2*$J$5*$AB121</f>
        <v>#N/A</v>
      </c>
      <c r="EE121" s="70" t="e">
        <f aca="false">$ED$7*$J$3*$J$5*$AC121</f>
        <v>#N/A</v>
      </c>
      <c r="EF121" s="70" t="e">
        <f aca="false">$EF$7*$J$2*$J$5*$AB121</f>
        <v>#N/A</v>
      </c>
      <c r="EG121" s="70" t="e">
        <f aca="false">$EF$7*$J$3*$J$5*$AC121</f>
        <v>#N/A</v>
      </c>
      <c r="EH121" s="70" t="e">
        <f aca="false">$EH$7*$J$2*$J$5*$AB121</f>
        <v>#N/A</v>
      </c>
      <c r="EI121" s="70" t="e">
        <f aca="false">$EH$7*$J$3*$J$5*$AC121</f>
        <v>#N/A</v>
      </c>
      <c r="EJ121" s="70" t="e">
        <f aca="false">$EJ$7*$J$2*$J$5*$AB121</f>
        <v>#N/A</v>
      </c>
      <c r="EK121" s="70" t="e">
        <f aca="false">$EJ$7*$J$3*$J$5*$AC121</f>
        <v>#N/A</v>
      </c>
      <c r="EL121" s="70" t="e">
        <f aca="false">$EL$7*$J$2*$J$5*$AB121</f>
        <v>#N/A</v>
      </c>
      <c r="EM121" s="70" t="e">
        <f aca="false">$EL$7*$J$3*$J$5*$AC121</f>
        <v>#N/A</v>
      </c>
      <c r="EN121" s="131" t="e">
        <f aca="false">SUM(EB121:EC121)</f>
        <v>#N/A</v>
      </c>
      <c r="EO121" s="25" t="e">
        <f aca="false">SUM(EB121:EE121,EJ121:EM121)</f>
        <v>#N/A</v>
      </c>
      <c r="EP121" s="25" t="e">
        <f aca="false">SUM(DZ121:EM121)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3" t="e">
        <f aca="false">(1+($A122/2))^(-2*($D122-$A$1)/365.25)</f>
        <v>#N/A</v>
      </c>
      <c r="C122" s="83" t="n">
        <f aca="false">D123-D122</f>
        <v>31</v>
      </c>
      <c r="D122" s="374" t="n">
        <v>40360</v>
      </c>
      <c r="E122" s="375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76" t="e">
        <f aca="false">VLOOKUP($D122,Curves!$A$2:$H$1700,8)*$B122</f>
        <v>#N/A</v>
      </c>
      <c r="K122" s="51" t="e">
        <f aca="false">($E122+$I122)*$J$5+$J$4</f>
        <v>#N/A</v>
      </c>
      <c r="L122" s="377" t="e">
        <f aca="false">VLOOKUP($D122,Curves!$N$2:$T$2600,2)*$B122</f>
        <v>#N/A</v>
      </c>
      <c r="M122" s="241" t="e">
        <f aca="false">VLOOKUP($D122,Curves!$N$2:$T$2600,3)*$B122</f>
        <v>#N/A</v>
      </c>
      <c r="N122" s="378" t="e">
        <f aca="false">IF($K122&lt;$L122,1,0)</f>
        <v>#N/A</v>
      </c>
      <c r="O122" s="379" t="e">
        <f aca="false">IF($K122&lt;$M122,1,0)</f>
        <v>#N/A</v>
      </c>
      <c r="P122" s="375" t="e">
        <f aca="false">($E122+J122)*$J$5+$J$4</f>
        <v>#N/A</v>
      </c>
      <c r="Q122" s="377" t="e">
        <f aca="false">VLOOKUP($D122,Curves!$N$2:$T$2600,4)*$B122</f>
        <v>#N/A</v>
      </c>
      <c r="R122" s="241" t="e">
        <f aca="false">VLOOKUP($D122,Curves!$N$2:$T$2600,5)*$B122</f>
        <v>#N/A</v>
      </c>
      <c r="S122" s="378" t="e">
        <f aca="false">IF($P122&lt;$Q122,1,0)</f>
        <v>#N/A</v>
      </c>
      <c r="T122" s="379" t="e">
        <f aca="false">IF($P122&lt;$R122,1,0)</f>
        <v>#N/A</v>
      </c>
      <c r="U122" s="380" t="e">
        <f aca="false">($E122+G122)*$J$5+$J$4</f>
        <v>#N/A</v>
      </c>
      <c r="V122" s="380" t="e">
        <f aca="false">($E122+H122)*$J$5+$J$4</f>
        <v>#N/A</v>
      </c>
      <c r="W122" s="380" t="e">
        <f aca="false">($E122+I122)*$J$5+$J$4</f>
        <v>#N/A</v>
      </c>
      <c r="X122" s="269" t="e">
        <f aca="false">VLOOKUP($D122,[5]CurveFetch!$D$8:$S$13000,16,0)*$B122</f>
        <v>#N/A</v>
      </c>
      <c r="Y122" s="241" t="e">
        <f aca="false">VLOOKUP($D122,Curves!$N$2:$T$2600,7)*$B122</f>
        <v>#N/A</v>
      </c>
      <c r="Z122" s="381" t="e">
        <f aca="false">IF($U122&lt;$X122,1,0)</f>
        <v>#N/A</v>
      </c>
      <c r="AA122" s="378" t="e">
        <f aca="false">IF($U122&lt;$Y122,1,0)</f>
        <v>#N/A</v>
      </c>
      <c r="AB122" s="378" t="e">
        <f aca="false">IF($V122&lt;$X122,1,0)</f>
        <v>#N/A</v>
      </c>
      <c r="AC122" s="378" t="e">
        <f aca="false">IF($V122&lt;$X122,1,0)</f>
        <v>#N/A</v>
      </c>
      <c r="AD122" s="378" t="e">
        <f aca="false">IF($W122&lt;$X122,1,0)</f>
        <v>#N/A</v>
      </c>
      <c r="AE122" s="379" t="e">
        <f aca="false">IF($W122&lt;$Y122,1,0)</f>
        <v>#N/A</v>
      </c>
      <c r="AF122" s="70" t="e">
        <f aca="false">$AF$7*$J$2*$J$5*$N122</f>
        <v>#N/A</v>
      </c>
      <c r="AG122" s="70" t="e">
        <f aca="false">$AF$7*$J$2*$J$5*$O122</f>
        <v>#N/A</v>
      </c>
      <c r="AH122" s="70" t="e">
        <f aca="false">$AH$7*$J$2*$J$5*$N122</f>
        <v>#N/A</v>
      </c>
      <c r="AI122" s="70" t="e">
        <f aca="false">$AH$7*$J$2*$J$5*$O122</f>
        <v>#N/A</v>
      </c>
      <c r="AJ122" s="70" t="e">
        <f aca="false">$AJ$7*$J$2*$J$5*$N122</f>
        <v>#N/A</v>
      </c>
      <c r="AK122" s="70" t="e">
        <f aca="false">$AJ$7*$J$2*$J$5*$O122</f>
        <v>#N/A</v>
      </c>
      <c r="AL122" s="70" t="e">
        <f aca="false">$AL$7*$J$2*$J$5*$N122</f>
        <v>#N/A</v>
      </c>
      <c r="AM122" s="70" t="e">
        <f aca="false">$AL$7*$J$3*$J$5*$O122</f>
        <v>#N/A</v>
      </c>
      <c r="AN122" s="70" t="e">
        <f aca="false">$AN$7*$J$2*$J$5*$N122</f>
        <v>#N/A</v>
      </c>
      <c r="AO122" s="70" t="e">
        <f aca="false">$AN$7*$J$3*$J$5*$O122</f>
        <v>#N/A</v>
      </c>
      <c r="AP122" s="70" t="e">
        <f aca="false">$AP$7*$J$2*$J$5*$N122</f>
        <v>#N/A</v>
      </c>
      <c r="AQ122" s="70" t="e">
        <f aca="false">$AN$7*$J$3*$J$5*$O122</f>
        <v>#N/A</v>
      </c>
      <c r="AR122" s="70" t="e">
        <f aca="false">$AR$7*$J$2*$J$5*$N122</f>
        <v>#N/A</v>
      </c>
      <c r="AS122" s="70" t="e">
        <f aca="false">$AR$7*$J$3*$J$5*$O122</f>
        <v>#N/A</v>
      </c>
      <c r="AT122" s="70" t="e">
        <f aca="false">$AT$7*$J$2*$J$5*$N122</f>
        <v>#N/A</v>
      </c>
      <c r="AU122" s="70" t="e">
        <f aca="false">$AT$7*$J$3*$J$5*$O122</f>
        <v>#N/A</v>
      </c>
      <c r="AV122" s="131" t="e">
        <f aca="false">SUM(AF122:AG122,AL122:AM122,AP122:AQ122)</f>
        <v>#N/A</v>
      </c>
      <c r="AW122" s="158" t="e">
        <f aca="false">SUM(AF122:AM122,AP122:AU122)</f>
        <v>#N/A</v>
      </c>
      <c r="AX122" s="131" t="e">
        <f aca="false">SUM(AF122:AU122)</f>
        <v>#N/A</v>
      </c>
      <c r="AY122" s="70" t="e">
        <f aca="false">$AY$7*$J$2*$J$5*$S122</f>
        <v>#N/A</v>
      </c>
      <c r="AZ122" s="70" t="e">
        <f aca="false">$AY$7*$J$3*$J$5*$T122</f>
        <v>#N/A</v>
      </c>
      <c r="BA122" s="70" t="e">
        <f aca="false">$BA$7*$J$2*$J$5*$S122</f>
        <v>#N/A</v>
      </c>
      <c r="BB122" s="70" t="e">
        <f aca="false">$BA$7*$J$3*$J$5*$T122</f>
        <v>#N/A</v>
      </c>
      <c r="BC122" s="70" t="e">
        <f aca="false">$BC$7*$J$2*$J$5*$S122</f>
        <v>#N/A</v>
      </c>
      <c r="BD122" s="70" t="e">
        <f aca="false">$BC$7*$J$3*$J$5*$T122</f>
        <v>#N/A</v>
      </c>
      <c r="BE122" s="70" t="e">
        <f aca="false">$BE$7*$J$2*$J$5*$S122</f>
        <v>#N/A</v>
      </c>
      <c r="BF122" s="70" t="e">
        <f aca="false">$BE$7*$J$3*$J$5*$T122</f>
        <v>#N/A</v>
      </c>
      <c r="BG122" s="70" t="e">
        <f aca="false">$BG$7*$J$2*$J$5*$S122</f>
        <v>#N/A</v>
      </c>
      <c r="BH122" s="70" t="e">
        <f aca="false">$BG$7*$J$3*$J$5*$T122</f>
        <v>#N/A</v>
      </c>
      <c r="BI122" s="70" t="e">
        <f aca="false">$BI$7*$J$2*$J$5*$S122</f>
        <v>#N/A</v>
      </c>
      <c r="BJ122" s="70" t="e">
        <f aca="false">$BI$7*$J$3*$J$5*$T122</f>
        <v>#N/A</v>
      </c>
      <c r="BK122" s="70" t="e">
        <f aca="false">$BK$7*$J$2*$J$5*$S122</f>
        <v>#N/A</v>
      </c>
      <c r="BL122" s="70" t="e">
        <f aca="false">$BK$7*$J$3*$J$5*$T122</f>
        <v>#N/A</v>
      </c>
      <c r="BM122" s="70" t="e">
        <f aca="false">$BM$7*$J$2*$J$5*$S122</f>
        <v>#N/A</v>
      </c>
      <c r="BN122" s="70" t="e">
        <f aca="false">$BM$7*$J$3*$J$5*$T122</f>
        <v>#N/A</v>
      </c>
      <c r="BO122" s="70" t="e">
        <f aca="false">$BO$7*$J$2*$J$5*$S122</f>
        <v>#N/A</v>
      </c>
      <c r="BP122" s="70" t="e">
        <f aca="false">$BO$7*$J$3*$J$5*$T122</f>
        <v>#N/A</v>
      </c>
      <c r="BQ122" s="70" t="e">
        <f aca="false">$BQ$7*$J$2*$J$5*$S122</f>
        <v>#N/A</v>
      </c>
      <c r="BR122" s="70" t="e">
        <f aca="false">$BQ$7*$J$3*$J$5*$T122</f>
        <v>#N/A</v>
      </c>
      <c r="BS122" s="70" t="e">
        <f aca="false">$BS$7*$J$2*$J$5*$S122</f>
        <v>#N/A</v>
      </c>
      <c r="BT122" s="70" t="e">
        <f aca="false">$BS$7*$J$3*$J$5*$T122</f>
        <v>#N/A</v>
      </c>
      <c r="BU122" s="70" t="e">
        <f aca="false">$BU$7*$J$2*$J$5*$S122</f>
        <v>#N/A</v>
      </c>
      <c r="BV122" s="70" t="e">
        <f aca="false">$BU$7*$J$3*$J$5*$T122</f>
        <v>#N/A</v>
      </c>
      <c r="BW122" s="382" t="e">
        <f aca="false">SUM(AY122:BF122,BI122:BL122)</f>
        <v>#N/A</v>
      </c>
      <c r="BX122" s="383" t="e">
        <f aca="false">SUM(AY122:BF122,BI122:BL122,BS122:BV122)</f>
        <v>#N/A</v>
      </c>
      <c r="BY122" s="25" t="e">
        <f aca="false">SUM(AY122:BV122)</f>
        <v>#N/A</v>
      </c>
      <c r="BZ122" s="70" t="e">
        <f aca="false">$BZ$7*$J$2*$J$5*$N122</f>
        <v>#N/A</v>
      </c>
      <c r="CA122" s="70" t="e">
        <f aca="false">$BZ$7*$J$3*$J$5*$O122</f>
        <v>#N/A</v>
      </c>
      <c r="CB122" s="70" t="e">
        <f aca="false">$CB$7*$J$2*$J$5*$N122</f>
        <v>#N/A</v>
      </c>
      <c r="CC122" s="70" t="e">
        <f aca="false">$CB$7*$J$3*$J$5*$O122</f>
        <v>#N/A</v>
      </c>
      <c r="CD122" s="70" t="e">
        <f aca="false">$CD$7*$J$2*$J$5*$N122</f>
        <v>#N/A</v>
      </c>
      <c r="CE122" s="70" t="e">
        <f aca="false">$CD$7*$J$3*$J$5*$O122</f>
        <v>#N/A</v>
      </c>
      <c r="CF122" s="131" t="e">
        <f aca="false">SUM(BZ122:CA122)</f>
        <v>#N/A</v>
      </c>
      <c r="CG122" s="383" t="e">
        <f aca="false">SUM(BZ122:CC122)</f>
        <v>#N/A</v>
      </c>
      <c r="CH122" s="131" t="e">
        <f aca="false">SUM(BZ122:CE122)</f>
        <v>#N/A</v>
      </c>
      <c r="CI122" s="70" t="e">
        <f aca="false">$CI$7*$J$2*$J$5*$AB122</f>
        <v>#N/A</v>
      </c>
      <c r="CJ122" s="70" t="e">
        <f aca="false">$CI$7*$J$3*$J$5*$AC122</f>
        <v>#N/A</v>
      </c>
      <c r="CK122" s="70" t="e">
        <f aca="false">$CK$7*$J$2*$J$5*$AB122</f>
        <v>#N/A</v>
      </c>
      <c r="CL122" s="70" t="e">
        <f aca="false">$CK$7*$J$3*$J$5*$AC122</f>
        <v>#N/A</v>
      </c>
      <c r="CM122" s="70" t="e">
        <f aca="false">$CM$7*$J$2*$J$5*$AB122</f>
        <v>#N/A</v>
      </c>
      <c r="CN122" s="70" t="e">
        <f aca="false">$CM$7*$J$3*$J$5*$AC122</f>
        <v>#N/A</v>
      </c>
      <c r="CO122" s="70" t="e">
        <f aca="false">$CO$7*$J$2*$J$5*$AB122</f>
        <v>#N/A</v>
      </c>
      <c r="CP122" s="70" t="e">
        <f aca="false">$CO$7*$J$3*$J$5*$AC122</f>
        <v>#N/A</v>
      </c>
      <c r="CQ122" s="70" t="e">
        <f aca="false">$CQ$7*$J$2*$J$5*$AB122</f>
        <v>#N/A</v>
      </c>
      <c r="CR122" s="70" t="e">
        <f aca="false">$CQ$7*$J$3*$J$5*$AC122</f>
        <v>#N/A</v>
      </c>
      <c r="CS122" s="70" t="e">
        <f aca="false">$CS$7*$J$2*$J$5*$AB122</f>
        <v>#N/A</v>
      </c>
      <c r="CT122" s="70" t="e">
        <f aca="false">$CS$7*$J$3*$J$5*$AC122</f>
        <v>#N/A</v>
      </c>
      <c r="CU122" s="70" t="e">
        <f aca="false">$CU$7*$J$2*$J$5*$AB122</f>
        <v>#N/A</v>
      </c>
      <c r="CV122" s="70" t="e">
        <f aca="false">$CU$7*$J$3*$J$5*$AC122</f>
        <v>#N/A</v>
      </c>
      <c r="CW122" s="70" t="e">
        <f aca="false">$CW$7*$J$2*$J$5*$AB122</f>
        <v>#N/A</v>
      </c>
      <c r="CX122" s="70" t="e">
        <f aca="false">$CW$7*$J$3*$J$5*$AC122</f>
        <v>#N/A</v>
      </c>
      <c r="CY122" s="70" t="e">
        <f aca="false">$CY$7*$J$2*$J$5*$AB122</f>
        <v>#N/A</v>
      </c>
      <c r="CZ122" s="70" t="e">
        <f aca="false">$CY$7*$J$3*$J$5*$AC122</f>
        <v>#N/A</v>
      </c>
      <c r="DA122" s="70" t="e">
        <f aca="false">$DA$7*$J$2*$J$5*$AB122</f>
        <v>#N/A</v>
      </c>
      <c r="DB122" s="70" t="e">
        <f aca="false">$DA$7*$J$3*$J$5*$AC122</f>
        <v>#N/A</v>
      </c>
      <c r="DC122" s="70"/>
      <c r="DD122" s="70"/>
      <c r="DE122" s="70" t="e">
        <f aca="false">$DF$7*$J$2*$J$5*$AB122</f>
        <v>#N/A</v>
      </c>
      <c r="DF122" s="70" t="e">
        <f aca="false">$DF$7*$J$3*$J$5*$AC122</f>
        <v>#N/A</v>
      </c>
      <c r="DG122" s="70" t="e">
        <f aca="false">$DG$7*$J$2*$J$5*$AB122</f>
        <v>#N/A</v>
      </c>
      <c r="DH122" s="70" t="e">
        <f aca="false">$DG$7*$J$3*$J$5*$AC122</f>
        <v>#N/A</v>
      </c>
      <c r="DI122" s="70" t="e">
        <f aca="false">$DI$7*$J$2*$J$5*$AB122</f>
        <v>#N/A</v>
      </c>
      <c r="DJ122" s="70" t="e">
        <f aca="false">$DI$7*$J$3*$J$5*$AC122</f>
        <v>#N/A</v>
      </c>
      <c r="DK122" s="70" t="e">
        <f aca="false">$DK$7*$J$2*$J$5*$AB122</f>
        <v>#N/A</v>
      </c>
      <c r="DL122" s="70" t="e">
        <f aca="false">$DK$7*$J$3*$J$5*$AC122</f>
        <v>#N/A</v>
      </c>
      <c r="DM122" s="70" t="e">
        <f aca="false">$DM$7*$J$2*$J$5*$AB122</f>
        <v>#N/A</v>
      </c>
      <c r="DN122" s="70" t="e">
        <f aca="false">$DM$7*$J$3*$J$5*$AC122</f>
        <v>#N/A</v>
      </c>
      <c r="DO122" s="70" t="e">
        <f aca="false">$DO$7*$J$2*$J$5*$AB122</f>
        <v>#N/A</v>
      </c>
      <c r="DP122" s="70" t="e">
        <f aca="false">$DO$7*$J$3*$J$5*$AC122</f>
        <v>#N/A</v>
      </c>
      <c r="DQ122" s="70" t="e">
        <f aca="false">$DQ$7*$J$2*$J$5*$AB122</f>
        <v>#N/A</v>
      </c>
      <c r="DR122" s="70" t="e">
        <f aca="false">$DQ$7*$J$3*$J$5*$AC122</f>
        <v>#N/A</v>
      </c>
      <c r="DS122" s="131" t="e">
        <f aca="false">SUM(CI122:CR122,CW122:CX122,DG122:DH122)</f>
        <v>#N/A</v>
      </c>
      <c r="DT122" s="25" t="e">
        <f aca="false">SUM(CI122:CZ122,DC122:DL122)</f>
        <v>#N/A</v>
      </c>
      <c r="DU122" s="131" t="e">
        <f aca="false">SUM(CI122:DR122)</f>
        <v>#N/A</v>
      </c>
      <c r="DZ122" s="70" t="e">
        <f aca="false">$DZ$7*$J$2*$J$5*$AB122</f>
        <v>#N/A</v>
      </c>
      <c r="EA122" s="70" t="e">
        <f aca="false">$DZ$7*$J$3*$J$5*$AC122</f>
        <v>#N/A</v>
      </c>
      <c r="EB122" s="70" t="e">
        <f aca="false">$EB$7*$J$2*$J$5*$AB122</f>
        <v>#N/A</v>
      </c>
      <c r="EC122" s="70" t="e">
        <f aca="false">$EB$7*$J$3*$J$5*$AC122</f>
        <v>#N/A</v>
      </c>
      <c r="ED122" s="70" t="e">
        <f aca="false">$ED$7*$J$2*$J$5*$AB122</f>
        <v>#N/A</v>
      </c>
      <c r="EE122" s="70" t="e">
        <f aca="false">$ED$7*$J$3*$J$5*$AC122</f>
        <v>#N/A</v>
      </c>
      <c r="EF122" s="70" t="e">
        <f aca="false">$EF$7*$J$2*$J$5*$AB122</f>
        <v>#N/A</v>
      </c>
      <c r="EG122" s="70" t="e">
        <f aca="false">$EF$7*$J$3*$J$5*$AC122</f>
        <v>#N/A</v>
      </c>
      <c r="EH122" s="70" t="e">
        <f aca="false">$EH$7*$J$2*$J$5*$AB122</f>
        <v>#N/A</v>
      </c>
      <c r="EI122" s="70" t="e">
        <f aca="false">$EH$7*$J$3*$J$5*$AC122</f>
        <v>#N/A</v>
      </c>
      <c r="EJ122" s="70" t="e">
        <f aca="false">$EJ$7*$J$2*$J$5*$AB122</f>
        <v>#N/A</v>
      </c>
      <c r="EK122" s="70" t="e">
        <f aca="false">$EJ$7*$J$3*$J$5*$AC122</f>
        <v>#N/A</v>
      </c>
      <c r="EL122" s="70" t="e">
        <f aca="false">$EL$7*$J$2*$J$5*$AB122</f>
        <v>#N/A</v>
      </c>
      <c r="EM122" s="70" t="e">
        <f aca="false">$EL$7*$J$3*$J$5*$AC122</f>
        <v>#N/A</v>
      </c>
      <c r="EN122" s="131" t="e">
        <f aca="false">SUM(EB122:EC122)</f>
        <v>#N/A</v>
      </c>
      <c r="EO122" s="25" t="e">
        <f aca="false">SUM(EB122:EE122,EJ122:EM122)</f>
        <v>#N/A</v>
      </c>
      <c r="EP122" s="25" t="e">
        <f aca="false">SUM(DZ122:EM122)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3" t="e">
        <f aca="false">(1+($A123/2))^(-2*($D123-$A$1)/365.25)</f>
        <v>#N/A</v>
      </c>
      <c r="C123" s="83" t="n">
        <f aca="false">D124-D123</f>
        <v>31</v>
      </c>
      <c r="D123" s="374" t="n">
        <v>40391</v>
      </c>
      <c r="E123" s="375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76" t="e">
        <f aca="false">VLOOKUP($D123,Curves!$A$2:$H$1700,8)*$B123</f>
        <v>#N/A</v>
      </c>
      <c r="K123" s="51" t="e">
        <f aca="false">($E123+$I123)*$J$5+$J$4</f>
        <v>#N/A</v>
      </c>
      <c r="L123" s="377" t="e">
        <f aca="false">VLOOKUP($D123,Curves!$N$2:$T$2600,2)*$B123</f>
        <v>#N/A</v>
      </c>
      <c r="M123" s="241" t="e">
        <f aca="false">VLOOKUP($D123,Curves!$N$2:$T$2600,3)*$B123</f>
        <v>#N/A</v>
      </c>
      <c r="N123" s="378" t="e">
        <f aca="false">IF($K123&lt;$L123,1,0)</f>
        <v>#N/A</v>
      </c>
      <c r="O123" s="379" t="e">
        <f aca="false">IF($K123&lt;$M123,1,0)</f>
        <v>#N/A</v>
      </c>
      <c r="P123" s="375" t="e">
        <f aca="false">($E123+J123)*$J$5+$J$4</f>
        <v>#N/A</v>
      </c>
      <c r="Q123" s="377" t="e">
        <f aca="false">VLOOKUP($D123,Curves!$N$2:$T$2600,4)*$B123</f>
        <v>#N/A</v>
      </c>
      <c r="R123" s="241" t="e">
        <f aca="false">VLOOKUP($D123,Curves!$N$2:$T$2600,5)*$B123</f>
        <v>#N/A</v>
      </c>
      <c r="S123" s="378" t="e">
        <f aca="false">IF($P123&lt;$Q123,1,0)</f>
        <v>#N/A</v>
      </c>
      <c r="T123" s="379" t="e">
        <f aca="false">IF($P123&lt;$R123,1,0)</f>
        <v>#N/A</v>
      </c>
      <c r="U123" s="380" t="e">
        <f aca="false">($E123+G123)*$J$5+$J$4</f>
        <v>#N/A</v>
      </c>
      <c r="V123" s="380" t="e">
        <f aca="false">($E123+H123)*$J$5+$J$4</f>
        <v>#N/A</v>
      </c>
      <c r="W123" s="380" t="e">
        <f aca="false">($E123+I123)*$J$5+$J$4</f>
        <v>#N/A</v>
      </c>
      <c r="X123" s="269" t="e">
        <f aca="false">VLOOKUP($D123,[5]CurveFetch!$D$8:$S$13000,16,0)*$B123</f>
        <v>#N/A</v>
      </c>
      <c r="Y123" s="241" t="e">
        <f aca="false">VLOOKUP($D123,Curves!$N$2:$T$2600,7)*$B123</f>
        <v>#N/A</v>
      </c>
      <c r="Z123" s="381" t="e">
        <f aca="false">IF($U123&lt;$X123,1,0)</f>
        <v>#N/A</v>
      </c>
      <c r="AA123" s="378" t="e">
        <f aca="false">IF($U123&lt;$Y123,1,0)</f>
        <v>#N/A</v>
      </c>
      <c r="AB123" s="378" t="e">
        <f aca="false">IF($V123&lt;$X123,1,0)</f>
        <v>#N/A</v>
      </c>
      <c r="AC123" s="378" t="e">
        <f aca="false">IF($V123&lt;$X123,1,0)</f>
        <v>#N/A</v>
      </c>
      <c r="AD123" s="378" t="e">
        <f aca="false">IF($W123&lt;$X123,1,0)</f>
        <v>#N/A</v>
      </c>
      <c r="AE123" s="379" t="e">
        <f aca="false">IF($W123&lt;$Y123,1,0)</f>
        <v>#N/A</v>
      </c>
      <c r="AF123" s="70" t="e">
        <f aca="false">$AF$7*$J$2*$J$5*$N123</f>
        <v>#N/A</v>
      </c>
      <c r="AG123" s="70" t="e">
        <f aca="false">$AF$7*$J$2*$J$5*$O123</f>
        <v>#N/A</v>
      </c>
      <c r="AH123" s="70" t="e">
        <f aca="false">$AH$7*$J$2*$J$5*$N123</f>
        <v>#N/A</v>
      </c>
      <c r="AI123" s="70" t="e">
        <f aca="false">$AH$7*$J$2*$J$5*$O123</f>
        <v>#N/A</v>
      </c>
      <c r="AJ123" s="70" t="e">
        <f aca="false">$AJ$7*$J$2*$J$5*$N123</f>
        <v>#N/A</v>
      </c>
      <c r="AK123" s="70" t="e">
        <f aca="false">$AJ$7*$J$2*$J$5*$O123</f>
        <v>#N/A</v>
      </c>
      <c r="AL123" s="70" t="e">
        <f aca="false">$AL$7*$J$2*$J$5*$N123</f>
        <v>#N/A</v>
      </c>
      <c r="AM123" s="70" t="e">
        <f aca="false">$AL$7*$J$3*$J$5*$O123</f>
        <v>#N/A</v>
      </c>
      <c r="AN123" s="70" t="e">
        <f aca="false">$AN$7*$J$2*$J$5*$N123</f>
        <v>#N/A</v>
      </c>
      <c r="AO123" s="70" t="e">
        <f aca="false">$AN$7*$J$3*$J$5*$O123</f>
        <v>#N/A</v>
      </c>
      <c r="AP123" s="70" t="e">
        <f aca="false">$AP$7*$J$2*$J$5*$N123</f>
        <v>#N/A</v>
      </c>
      <c r="AQ123" s="70" t="e">
        <f aca="false">$AN$7*$J$3*$J$5*$O123</f>
        <v>#N/A</v>
      </c>
      <c r="AR123" s="70" t="e">
        <f aca="false">$AR$7*$J$2*$J$5*$N123</f>
        <v>#N/A</v>
      </c>
      <c r="AS123" s="70" t="e">
        <f aca="false">$AR$7*$J$3*$J$5*$O123</f>
        <v>#N/A</v>
      </c>
      <c r="AT123" s="70" t="e">
        <f aca="false">$AT$7*$J$2*$J$5*$N123</f>
        <v>#N/A</v>
      </c>
      <c r="AU123" s="70" t="e">
        <f aca="false">$AT$7*$J$3*$J$5*$O123</f>
        <v>#N/A</v>
      </c>
      <c r="AV123" s="131" t="e">
        <f aca="false">SUM(AF123:AG123,AL123:AM123,AP123:AQ123)</f>
        <v>#N/A</v>
      </c>
      <c r="AW123" s="158" t="e">
        <f aca="false">SUM(AF123:AM123,AP123:AU123)</f>
        <v>#N/A</v>
      </c>
      <c r="AX123" s="131" t="e">
        <f aca="false">SUM(AF123:AU123)</f>
        <v>#N/A</v>
      </c>
      <c r="AY123" s="70" t="e">
        <f aca="false">$AY$7*$J$2*$J$5*$S123</f>
        <v>#N/A</v>
      </c>
      <c r="AZ123" s="70" t="e">
        <f aca="false">$AY$7*$J$3*$J$5*$T123</f>
        <v>#N/A</v>
      </c>
      <c r="BA123" s="70" t="e">
        <f aca="false">$BA$7*$J$2*$J$5*$S123</f>
        <v>#N/A</v>
      </c>
      <c r="BB123" s="70" t="e">
        <f aca="false">$BA$7*$J$3*$J$5*$T123</f>
        <v>#N/A</v>
      </c>
      <c r="BC123" s="70" t="e">
        <f aca="false">$BC$7*$J$2*$J$5*$S123</f>
        <v>#N/A</v>
      </c>
      <c r="BD123" s="70" t="e">
        <f aca="false">$BC$7*$J$3*$J$5*$T123</f>
        <v>#N/A</v>
      </c>
      <c r="BE123" s="70" t="e">
        <f aca="false">$BE$7*$J$2*$J$5*$S123</f>
        <v>#N/A</v>
      </c>
      <c r="BF123" s="70" t="e">
        <f aca="false">$BE$7*$J$3*$J$5*$T123</f>
        <v>#N/A</v>
      </c>
      <c r="BG123" s="70" t="e">
        <f aca="false">$BG$7*$J$2*$J$5*$S123</f>
        <v>#N/A</v>
      </c>
      <c r="BH123" s="70" t="e">
        <f aca="false">$BG$7*$J$3*$J$5*$T123</f>
        <v>#N/A</v>
      </c>
      <c r="BI123" s="70" t="e">
        <f aca="false">$BI$7*$J$2*$J$5*$S123</f>
        <v>#N/A</v>
      </c>
      <c r="BJ123" s="70" t="e">
        <f aca="false">$BI$7*$J$3*$J$5*$T123</f>
        <v>#N/A</v>
      </c>
      <c r="BK123" s="70" t="e">
        <f aca="false">$BK$7*$J$2*$J$5*$S123</f>
        <v>#N/A</v>
      </c>
      <c r="BL123" s="70" t="e">
        <f aca="false">$BK$7*$J$3*$J$5*$T123</f>
        <v>#N/A</v>
      </c>
      <c r="BM123" s="70" t="e">
        <f aca="false">$BM$7*$J$2*$J$5*$S123</f>
        <v>#N/A</v>
      </c>
      <c r="BN123" s="70" t="e">
        <f aca="false">$BM$7*$J$3*$J$5*$T123</f>
        <v>#N/A</v>
      </c>
      <c r="BO123" s="70" t="e">
        <f aca="false">$BO$7*$J$2*$J$5*$S123</f>
        <v>#N/A</v>
      </c>
      <c r="BP123" s="70" t="e">
        <f aca="false">$BO$7*$J$3*$J$5*$T123</f>
        <v>#N/A</v>
      </c>
      <c r="BQ123" s="70" t="e">
        <f aca="false">$BQ$7*$J$2*$J$5*$S123</f>
        <v>#N/A</v>
      </c>
      <c r="BR123" s="70" t="e">
        <f aca="false">$BQ$7*$J$3*$J$5*$T123</f>
        <v>#N/A</v>
      </c>
      <c r="BS123" s="70" t="e">
        <f aca="false">$BS$7*$J$2*$J$5*$S123</f>
        <v>#N/A</v>
      </c>
      <c r="BT123" s="70" t="e">
        <f aca="false">$BS$7*$J$3*$J$5*$T123</f>
        <v>#N/A</v>
      </c>
      <c r="BU123" s="70" t="e">
        <f aca="false">$BU$7*$J$2*$J$5*$S123</f>
        <v>#N/A</v>
      </c>
      <c r="BV123" s="70" t="e">
        <f aca="false">$BU$7*$J$3*$J$5*$T123</f>
        <v>#N/A</v>
      </c>
      <c r="BW123" s="382" t="e">
        <f aca="false">SUM(AY123:BF123,BI123:BL123)</f>
        <v>#N/A</v>
      </c>
      <c r="BX123" s="383" t="e">
        <f aca="false">SUM(AY123:BF123,BI123:BL123,BS123:BV123)</f>
        <v>#N/A</v>
      </c>
      <c r="BY123" s="25" t="e">
        <f aca="false">SUM(AY123:BV123)</f>
        <v>#N/A</v>
      </c>
      <c r="BZ123" s="70" t="e">
        <f aca="false">$BZ$7*$J$2*$J$5*$N123</f>
        <v>#N/A</v>
      </c>
      <c r="CA123" s="70" t="e">
        <f aca="false">$BZ$7*$J$3*$J$5*$O123</f>
        <v>#N/A</v>
      </c>
      <c r="CB123" s="70" t="e">
        <f aca="false">$CB$7*$J$2*$J$5*$N123</f>
        <v>#N/A</v>
      </c>
      <c r="CC123" s="70" t="e">
        <f aca="false">$CB$7*$J$3*$J$5*$O123</f>
        <v>#N/A</v>
      </c>
      <c r="CD123" s="70" t="e">
        <f aca="false">$CD$7*$J$2*$J$5*$N123</f>
        <v>#N/A</v>
      </c>
      <c r="CE123" s="70" t="e">
        <f aca="false">$CD$7*$J$3*$J$5*$O123</f>
        <v>#N/A</v>
      </c>
      <c r="CF123" s="131" t="e">
        <f aca="false">SUM(BZ123:CA123)</f>
        <v>#N/A</v>
      </c>
      <c r="CG123" s="383" t="e">
        <f aca="false">SUM(BZ123:CC123)</f>
        <v>#N/A</v>
      </c>
      <c r="CH123" s="131" t="e">
        <f aca="false">SUM(BZ123:CE123)</f>
        <v>#N/A</v>
      </c>
      <c r="CI123" s="70" t="e">
        <f aca="false">$CI$7*$J$2*$J$5*$AB123</f>
        <v>#N/A</v>
      </c>
      <c r="CJ123" s="70" t="e">
        <f aca="false">$CI$7*$J$3*$J$5*$AC123</f>
        <v>#N/A</v>
      </c>
      <c r="CK123" s="70" t="e">
        <f aca="false">$CK$7*$J$2*$J$5*$AB123</f>
        <v>#N/A</v>
      </c>
      <c r="CL123" s="70" t="e">
        <f aca="false">$CK$7*$J$3*$J$5*$AC123</f>
        <v>#N/A</v>
      </c>
      <c r="CM123" s="70" t="e">
        <f aca="false">$CM$7*$J$2*$J$5*$AB123</f>
        <v>#N/A</v>
      </c>
      <c r="CN123" s="70" t="e">
        <f aca="false">$CM$7*$J$3*$J$5*$AC123</f>
        <v>#N/A</v>
      </c>
      <c r="CO123" s="70" t="e">
        <f aca="false">$CO$7*$J$2*$J$5*$AB123</f>
        <v>#N/A</v>
      </c>
      <c r="CP123" s="70" t="e">
        <f aca="false">$CO$7*$J$3*$J$5*$AC123</f>
        <v>#N/A</v>
      </c>
      <c r="CQ123" s="70" t="e">
        <f aca="false">$CQ$7*$J$2*$J$5*$AB123</f>
        <v>#N/A</v>
      </c>
      <c r="CR123" s="70" t="e">
        <f aca="false">$CQ$7*$J$3*$J$5*$AC123</f>
        <v>#N/A</v>
      </c>
      <c r="CS123" s="70" t="e">
        <f aca="false">$CS$7*$J$2*$J$5*$AB123</f>
        <v>#N/A</v>
      </c>
      <c r="CT123" s="70" t="e">
        <f aca="false">$CS$7*$J$3*$J$5*$AC123</f>
        <v>#N/A</v>
      </c>
      <c r="CU123" s="70" t="e">
        <f aca="false">$CU$7*$J$2*$J$5*$AB123</f>
        <v>#N/A</v>
      </c>
      <c r="CV123" s="70" t="e">
        <f aca="false">$CU$7*$J$3*$J$5*$AC123</f>
        <v>#N/A</v>
      </c>
      <c r="CW123" s="70" t="e">
        <f aca="false">$CW$7*$J$2*$J$5*$AB123</f>
        <v>#N/A</v>
      </c>
      <c r="CX123" s="70" t="e">
        <f aca="false">$CW$7*$J$3*$J$5*$AC123</f>
        <v>#N/A</v>
      </c>
      <c r="CY123" s="70" t="e">
        <f aca="false">$CY$7*$J$2*$J$5*$AB123</f>
        <v>#N/A</v>
      </c>
      <c r="CZ123" s="70" t="e">
        <f aca="false">$CY$7*$J$3*$J$5*$AC123</f>
        <v>#N/A</v>
      </c>
      <c r="DA123" s="70" t="e">
        <f aca="false">$DA$7*$J$2*$J$5*$AB123</f>
        <v>#N/A</v>
      </c>
      <c r="DB123" s="70" t="e">
        <f aca="false">$DA$7*$J$3*$J$5*$AC123</f>
        <v>#N/A</v>
      </c>
      <c r="DC123" s="70"/>
      <c r="DD123" s="70"/>
      <c r="DE123" s="70" t="e">
        <f aca="false">$DF$7*$J$2*$J$5*$AB123</f>
        <v>#N/A</v>
      </c>
      <c r="DF123" s="70" t="e">
        <f aca="false">$DF$7*$J$3*$J$5*$AC123</f>
        <v>#N/A</v>
      </c>
      <c r="DG123" s="70" t="e">
        <f aca="false">$DG$7*$J$2*$J$5*$AB123</f>
        <v>#N/A</v>
      </c>
      <c r="DH123" s="70" t="e">
        <f aca="false">$DG$7*$J$3*$J$5*$AC123</f>
        <v>#N/A</v>
      </c>
      <c r="DI123" s="70" t="e">
        <f aca="false">$DI$7*$J$2*$J$5*$AB123</f>
        <v>#N/A</v>
      </c>
      <c r="DJ123" s="70" t="e">
        <f aca="false">$DI$7*$J$3*$J$5*$AC123</f>
        <v>#N/A</v>
      </c>
      <c r="DK123" s="70" t="e">
        <f aca="false">$DK$7*$J$2*$J$5*$AB123</f>
        <v>#N/A</v>
      </c>
      <c r="DL123" s="70" t="e">
        <f aca="false">$DK$7*$J$3*$J$5*$AC123</f>
        <v>#N/A</v>
      </c>
      <c r="DM123" s="70" t="e">
        <f aca="false">$DM$7*$J$2*$J$5*$AB123</f>
        <v>#N/A</v>
      </c>
      <c r="DN123" s="70" t="e">
        <f aca="false">$DM$7*$J$3*$J$5*$AC123</f>
        <v>#N/A</v>
      </c>
      <c r="DO123" s="70" t="e">
        <f aca="false">$DO$7*$J$2*$J$5*$AB123</f>
        <v>#N/A</v>
      </c>
      <c r="DP123" s="70" t="e">
        <f aca="false">$DO$7*$J$3*$J$5*$AC123</f>
        <v>#N/A</v>
      </c>
      <c r="DQ123" s="70" t="e">
        <f aca="false">$DQ$7*$J$2*$J$5*$AB123</f>
        <v>#N/A</v>
      </c>
      <c r="DR123" s="70" t="e">
        <f aca="false">$DQ$7*$J$3*$J$5*$AC123</f>
        <v>#N/A</v>
      </c>
      <c r="DS123" s="131" t="e">
        <f aca="false">SUM(CI123:CR123,CW123:CX123,DG123:DH123)</f>
        <v>#N/A</v>
      </c>
      <c r="DT123" s="25" t="e">
        <f aca="false">SUM(CI123:CZ123,DC123:DL123)</f>
        <v>#N/A</v>
      </c>
      <c r="DU123" s="131" t="e">
        <f aca="false">SUM(CI123:DR123)</f>
        <v>#N/A</v>
      </c>
      <c r="DZ123" s="70" t="e">
        <f aca="false">$DZ$7*$J$2*$J$5*$AB123</f>
        <v>#N/A</v>
      </c>
      <c r="EA123" s="70" t="e">
        <f aca="false">$DZ$7*$J$3*$J$5*$AC123</f>
        <v>#N/A</v>
      </c>
      <c r="EB123" s="70" t="e">
        <f aca="false">$EB$7*$J$2*$J$5*$AB123</f>
        <v>#N/A</v>
      </c>
      <c r="EC123" s="70" t="e">
        <f aca="false">$EB$7*$J$3*$J$5*$AC123</f>
        <v>#N/A</v>
      </c>
      <c r="ED123" s="70" t="e">
        <f aca="false">$ED$7*$J$2*$J$5*$AB123</f>
        <v>#N/A</v>
      </c>
      <c r="EE123" s="70" t="e">
        <f aca="false">$ED$7*$J$3*$J$5*$AC123</f>
        <v>#N/A</v>
      </c>
      <c r="EF123" s="70" t="e">
        <f aca="false">$EF$7*$J$2*$J$5*$AB123</f>
        <v>#N/A</v>
      </c>
      <c r="EG123" s="70" t="e">
        <f aca="false">$EF$7*$J$3*$J$5*$AC123</f>
        <v>#N/A</v>
      </c>
      <c r="EH123" s="70" t="e">
        <f aca="false">$EH$7*$J$2*$J$5*$AB123</f>
        <v>#N/A</v>
      </c>
      <c r="EI123" s="70" t="e">
        <f aca="false">$EH$7*$J$3*$J$5*$AC123</f>
        <v>#N/A</v>
      </c>
      <c r="EJ123" s="70" t="e">
        <f aca="false">$EJ$7*$J$2*$J$5*$AB123</f>
        <v>#N/A</v>
      </c>
      <c r="EK123" s="70" t="e">
        <f aca="false">$EJ$7*$J$3*$J$5*$AC123</f>
        <v>#N/A</v>
      </c>
      <c r="EL123" s="70" t="e">
        <f aca="false">$EL$7*$J$2*$J$5*$AB123</f>
        <v>#N/A</v>
      </c>
      <c r="EM123" s="70" t="e">
        <f aca="false">$EL$7*$J$3*$J$5*$AC123</f>
        <v>#N/A</v>
      </c>
      <c r="EN123" s="131" t="e">
        <f aca="false">SUM(EB123:EC123)</f>
        <v>#N/A</v>
      </c>
      <c r="EO123" s="25" t="e">
        <f aca="false">SUM(EB123:EE123,EJ123:EM123)</f>
        <v>#N/A</v>
      </c>
      <c r="EP123" s="25" t="e">
        <f aca="false">SUM(DZ123:EM123)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3" t="e">
        <f aca="false">(1+($A124/2))^(-2*($D124-$A$1)/365.25)</f>
        <v>#N/A</v>
      </c>
      <c r="C124" s="83" t="n">
        <f aca="false">D125-D124</f>
        <v>30</v>
      </c>
      <c r="D124" s="374" t="n">
        <v>40422</v>
      </c>
      <c r="E124" s="375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76" t="e">
        <f aca="false">VLOOKUP($D124,Curves!$A$2:$H$1700,8)*$B124</f>
        <v>#N/A</v>
      </c>
      <c r="K124" s="51" t="e">
        <f aca="false">($E124+$I124)*$J$5+$J$4</f>
        <v>#N/A</v>
      </c>
      <c r="L124" s="377" t="e">
        <f aca="false">VLOOKUP($D124,Curves!$N$2:$T$2600,2)*$B124</f>
        <v>#N/A</v>
      </c>
      <c r="M124" s="241" t="e">
        <f aca="false">VLOOKUP($D124,Curves!$N$2:$T$2600,3)*$B124</f>
        <v>#N/A</v>
      </c>
      <c r="N124" s="378" t="e">
        <f aca="false">IF($K124&lt;$L124,1,0)</f>
        <v>#N/A</v>
      </c>
      <c r="O124" s="379" t="e">
        <f aca="false">IF($K124&lt;$M124,1,0)</f>
        <v>#N/A</v>
      </c>
      <c r="P124" s="375" t="e">
        <f aca="false">($E124+J124)*$J$5+$J$4</f>
        <v>#N/A</v>
      </c>
      <c r="Q124" s="377" t="e">
        <f aca="false">VLOOKUP($D124,Curves!$N$2:$T$2600,4)*$B124</f>
        <v>#N/A</v>
      </c>
      <c r="R124" s="241" t="e">
        <f aca="false">VLOOKUP($D124,Curves!$N$2:$T$2600,5)*$B124</f>
        <v>#N/A</v>
      </c>
      <c r="S124" s="378" t="e">
        <f aca="false">IF($P124&lt;$Q124,1,0)</f>
        <v>#N/A</v>
      </c>
      <c r="T124" s="379" t="e">
        <f aca="false">IF($P124&lt;$R124,1,0)</f>
        <v>#N/A</v>
      </c>
      <c r="U124" s="380" t="e">
        <f aca="false">($E124+G124)*$J$5+$J$4</f>
        <v>#N/A</v>
      </c>
      <c r="V124" s="380" t="e">
        <f aca="false">($E124+H124)*$J$5+$J$4</f>
        <v>#N/A</v>
      </c>
      <c r="W124" s="380" t="e">
        <f aca="false">($E124+I124)*$J$5+$J$4</f>
        <v>#N/A</v>
      </c>
      <c r="X124" s="269" t="e">
        <f aca="false">VLOOKUP($D124,[5]CurveFetch!$D$8:$S$13000,16,0)*$B124</f>
        <v>#N/A</v>
      </c>
      <c r="Y124" s="241" t="e">
        <f aca="false">VLOOKUP($D124,Curves!$N$2:$T$2600,7)*$B124</f>
        <v>#N/A</v>
      </c>
      <c r="Z124" s="381" t="e">
        <f aca="false">IF($U124&lt;$X124,1,0)</f>
        <v>#N/A</v>
      </c>
      <c r="AA124" s="378" t="e">
        <f aca="false">IF($U124&lt;$Y124,1,0)</f>
        <v>#N/A</v>
      </c>
      <c r="AB124" s="378" t="e">
        <f aca="false">IF($V124&lt;$X124,1,0)</f>
        <v>#N/A</v>
      </c>
      <c r="AC124" s="378" t="e">
        <f aca="false">IF($V124&lt;$X124,1,0)</f>
        <v>#N/A</v>
      </c>
      <c r="AD124" s="378" t="e">
        <f aca="false">IF($W124&lt;$X124,1,0)</f>
        <v>#N/A</v>
      </c>
      <c r="AE124" s="379" t="e">
        <f aca="false">IF($W124&lt;$Y124,1,0)</f>
        <v>#N/A</v>
      </c>
      <c r="AF124" s="70" t="e">
        <f aca="false">$AF$7*$J$2*$J$5*$N124</f>
        <v>#N/A</v>
      </c>
      <c r="AG124" s="70" t="e">
        <f aca="false">$AF$7*$J$2*$J$5*$O124</f>
        <v>#N/A</v>
      </c>
      <c r="AH124" s="70" t="e">
        <f aca="false">$AH$7*$J$2*$J$5*$N124</f>
        <v>#N/A</v>
      </c>
      <c r="AI124" s="70" t="e">
        <f aca="false">$AH$7*$J$2*$J$5*$O124</f>
        <v>#N/A</v>
      </c>
      <c r="AJ124" s="70" t="e">
        <f aca="false">$AJ$7*$J$2*$J$5*$N124</f>
        <v>#N/A</v>
      </c>
      <c r="AK124" s="70" t="e">
        <f aca="false">$AJ$7*$J$2*$J$5*$O124</f>
        <v>#N/A</v>
      </c>
      <c r="AL124" s="70" t="e">
        <f aca="false">$AL$7*$J$2*$J$5*$N124</f>
        <v>#N/A</v>
      </c>
      <c r="AM124" s="70" t="e">
        <f aca="false">$AL$7*$J$3*$J$5*$O124</f>
        <v>#N/A</v>
      </c>
      <c r="AN124" s="70" t="e">
        <f aca="false">$AN$7*$J$2*$J$5*$N124</f>
        <v>#N/A</v>
      </c>
      <c r="AO124" s="70" t="e">
        <f aca="false">$AN$7*$J$3*$J$5*$O124</f>
        <v>#N/A</v>
      </c>
      <c r="AP124" s="70" t="e">
        <f aca="false">$AP$7*$J$2*$J$5*$N124</f>
        <v>#N/A</v>
      </c>
      <c r="AQ124" s="70" t="e">
        <f aca="false">$AN$7*$J$3*$J$5*$O124</f>
        <v>#N/A</v>
      </c>
      <c r="AR124" s="70" t="e">
        <f aca="false">$AR$7*$J$2*$J$5*$N124</f>
        <v>#N/A</v>
      </c>
      <c r="AS124" s="70" t="e">
        <f aca="false">$AR$7*$J$3*$J$5*$O124</f>
        <v>#N/A</v>
      </c>
      <c r="AT124" s="70" t="e">
        <f aca="false">$AT$7*$J$2*$J$5*$N124</f>
        <v>#N/A</v>
      </c>
      <c r="AU124" s="70" t="e">
        <f aca="false">$AT$7*$J$3*$J$5*$O124</f>
        <v>#N/A</v>
      </c>
      <c r="AV124" s="131" t="e">
        <f aca="false">SUM(AF124:AG124,AL124:AM124,AP124:AQ124)</f>
        <v>#N/A</v>
      </c>
      <c r="AW124" s="158" t="e">
        <f aca="false">SUM(AF124:AM124,AP124:AU124)</f>
        <v>#N/A</v>
      </c>
      <c r="AX124" s="131" t="e">
        <f aca="false">SUM(AF124:AU124)</f>
        <v>#N/A</v>
      </c>
      <c r="AY124" s="70" t="e">
        <f aca="false">$AY$7*$J$2*$J$5*$S124</f>
        <v>#N/A</v>
      </c>
      <c r="AZ124" s="70" t="e">
        <f aca="false">$AY$7*$J$3*$J$5*$T124</f>
        <v>#N/A</v>
      </c>
      <c r="BA124" s="70" t="e">
        <f aca="false">$BA$7*$J$2*$J$5*$S124</f>
        <v>#N/A</v>
      </c>
      <c r="BB124" s="70" t="e">
        <f aca="false">$BA$7*$J$3*$J$5*$T124</f>
        <v>#N/A</v>
      </c>
      <c r="BC124" s="70" t="e">
        <f aca="false">$BC$7*$J$2*$J$5*$S124</f>
        <v>#N/A</v>
      </c>
      <c r="BD124" s="70" t="e">
        <f aca="false">$BC$7*$J$3*$J$5*$T124</f>
        <v>#N/A</v>
      </c>
      <c r="BE124" s="70" t="e">
        <f aca="false">$BE$7*$J$2*$J$5*$S124</f>
        <v>#N/A</v>
      </c>
      <c r="BF124" s="70" t="e">
        <f aca="false">$BE$7*$J$3*$J$5*$T124</f>
        <v>#N/A</v>
      </c>
      <c r="BG124" s="70" t="e">
        <f aca="false">$BG$7*$J$2*$J$5*$S124</f>
        <v>#N/A</v>
      </c>
      <c r="BH124" s="70" t="e">
        <f aca="false">$BG$7*$J$3*$J$5*$T124</f>
        <v>#N/A</v>
      </c>
      <c r="BI124" s="70" t="e">
        <f aca="false">$BI$7*$J$2*$J$5*$S124</f>
        <v>#N/A</v>
      </c>
      <c r="BJ124" s="70" t="e">
        <f aca="false">$BI$7*$J$3*$J$5*$T124</f>
        <v>#N/A</v>
      </c>
      <c r="BK124" s="70" t="e">
        <f aca="false">$BK$7*$J$2*$J$5*$S124</f>
        <v>#N/A</v>
      </c>
      <c r="BL124" s="70" t="e">
        <f aca="false">$BK$7*$J$3*$J$5*$T124</f>
        <v>#N/A</v>
      </c>
      <c r="BM124" s="70" t="e">
        <f aca="false">$BM$7*$J$2*$J$5*$S124</f>
        <v>#N/A</v>
      </c>
      <c r="BN124" s="70" t="e">
        <f aca="false">$BM$7*$J$3*$J$5*$T124</f>
        <v>#N/A</v>
      </c>
      <c r="BO124" s="70" t="e">
        <f aca="false">$BO$7*$J$2*$J$5*$S124</f>
        <v>#N/A</v>
      </c>
      <c r="BP124" s="70" t="e">
        <f aca="false">$BO$7*$J$3*$J$5*$T124</f>
        <v>#N/A</v>
      </c>
      <c r="BQ124" s="70" t="e">
        <f aca="false">$BQ$7*$J$2*$J$5*$S124</f>
        <v>#N/A</v>
      </c>
      <c r="BR124" s="70" t="e">
        <f aca="false">$BQ$7*$J$3*$J$5*$T124</f>
        <v>#N/A</v>
      </c>
      <c r="BS124" s="70" t="e">
        <f aca="false">$BS$7*$J$2*$J$5*$S124</f>
        <v>#N/A</v>
      </c>
      <c r="BT124" s="70" t="e">
        <f aca="false">$BS$7*$J$3*$J$5*$T124</f>
        <v>#N/A</v>
      </c>
      <c r="BU124" s="70" t="e">
        <f aca="false">$BU$7*$J$2*$J$5*$S124</f>
        <v>#N/A</v>
      </c>
      <c r="BV124" s="70" t="e">
        <f aca="false">$BU$7*$J$3*$J$5*$T124</f>
        <v>#N/A</v>
      </c>
      <c r="BW124" s="382" t="e">
        <f aca="false">SUM(AY124:BF124,BI124:BL124)</f>
        <v>#N/A</v>
      </c>
      <c r="BX124" s="383" t="e">
        <f aca="false">SUM(AY124:BF124,BI124:BL124,BS124:BV124)</f>
        <v>#N/A</v>
      </c>
      <c r="BY124" s="25" t="e">
        <f aca="false">SUM(AY124:BV124)</f>
        <v>#N/A</v>
      </c>
      <c r="BZ124" s="70" t="e">
        <f aca="false">$BZ$7*$J$2*$J$5*$N124</f>
        <v>#N/A</v>
      </c>
      <c r="CA124" s="70" t="e">
        <f aca="false">$BZ$7*$J$3*$J$5*$O124</f>
        <v>#N/A</v>
      </c>
      <c r="CB124" s="70" t="e">
        <f aca="false">$CB$7*$J$2*$J$5*$N124</f>
        <v>#N/A</v>
      </c>
      <c r="CC124" s="70" t="e">
        <f aca="false">$CB$7*$J$3*$J$5*$O124</f>
        <v>#N/A</v>
      </c>
      <c r="CD124" s="70" t="e">
        <f aca="false">$CD$7*$J$2*$J$5*$N124</f>
        <v>#N/A</v>
      </c>
      <c r="CE124" s="70" t="e">
        <f aca="false">$CD$7*$J$3*$J$5*$O124</f>
        <v>#N/A</v>
      </c>
      <c r="CF124" s="131" t="e">
        <f aca="false">SUM(BZ124:CA124)</f>
        <v>#N/A</v>
      </c>
      <c r="CG124" s="383" t="e">
        <f aca="false">SUM(BZ124:CC124)</f>
        <v>#N/A</v>
      </c>
      <c r="CH124" s="131" t="e">
        <f aca="false">SUM(BZ124:CE124)</f>
        <v>#N/A</v>
      </c>
      <c r="CI124" s="70" t="e">
        <f aca="false">$CI$7*$J$2*$J$5*$AB124</f>
        <v>#N/A</v>
      </c>
      <c r="CJ124" s="70" t="e">
        <f aca="false">$CI$7*$J$3*$J$5*$AC124</f>
        <v>#N/A</v>
      </c>
      <c r="CK124" s="70" t="e">
        <f aca="false">$CK$7*$J$2*$J$5*$AB124</f>
        <v>#N/A</v>
      </c>
      <c r="CL124" s="70" t="e">
        <f aca="false">$CK$7*$J$3*$J$5*$AC124</f>
        <v>#N/A</v>
      </c>
      <c r="CM124" s="70" t="e">
        <f aca="false">$CM$7*$J$2*$J$5*$AB124</f>
        <v>#N/A</v>
      </c>
      <c r="CN124" s="70" t="e">
        <f aca="false">$CM$7*$J$3*$J$5*$AC124</f>
        <v>#N/A</v>
      </c>
      <c r="CO124" s="70" t="e">
        <f aca="false">$CO$7*$J$2*$J$5*$AB124</f>
        <v>#N/A</v>
      </c>
      <c r="CP124" s="70" t="e">
        <f aca="false">$CO$7*$J$3*$J$5*$AC124</f>
        <v>#N/A</v>
      </c>
      <c r="CQ124" s="70" t="e">
        <f aca="false">$CQ$7*$J$2*$J$5*$AB124</f>
        <v>#N/A</v>
      </c>
      <c r="CR124" s="70" t="e">
        <f aca="false">$CQ$7*$J$3*$J$5*$AC124</f>
        <v>#N/A</v>
      </c>
      <c r="CS124" s="70" t="e">
        <f aca="false">$CS$7*$J$2*$J$5*$AB124</f>
        <v>#N/A</v>
      </c>
      <c r="CT124" s="70" t="e">
        <f aca="false">$CS$7*$J$3*$J$5*$AC124</f>
        <v>#N/A</v>
      </c>
      <c r="CU124" s="70" t="e">
        <f aca="false">$CU$7*$J$2*$J$5*$AB124</f>
        <v>#N/A</v>
      </c>
      <c r="CV124" s="70" t="e">
        <f aca="false">$CU$7*$J$3*$J$5*$AC124</f>
        <v>#N/A</v>
      </c>
      <c r="CW124" s="70" t="e">
        <f aca="false">$CW$7*$J$2*$J$5*$AB124</f>
        <v>#N/A</v>
      </c>
      <c r="CX124" s="70" t="e">
        <f aca="false">$CW$7*$J$3*$J$5*$AC124</f>
        <v>#N/A</v>
      </c>
      <c r="CY124" s="70" t="e">
        <f aca="false">$CY$7*$J$2*$J$5*$AB124</f>
        <v>#N/A</v>
      </c>
      <c r="CZ124" s="70" t="e">
        <f aca="false">$CY$7*$J$3*$J$5*$AC124</f>
        <v>#N/A</v>
      </c>
      <c r="DA124" s="70" t="e">
        <f aca="false">$DA$7*$J$2*$J$5*$AB124</f>
        <v>#N/A</v>
      </c>
      <c r="DB124" s="70" t="e">
        <f aca="false">$DA$7*$J$3*$J$5*$AC124</f>
        <v>#N/A</v>
      </c>
      <c r="DC124" s="70"/>
      <c r="DD124" s="70"/>
      <c r="DE124" s="70" t="e">
        <f aca="false">$DF$7*$J$2*$J$5*$AB124</f>
        <v>#N/A</v>
      </c>
      <c r="DF124" s="70" t="e">
        <f aca="false">$DF$7*$J$3*$J$5*$AC124</f>
        <v>#N/A</v>
      </c>
      <c r="DG124" s="70" t="e">
        <f aca="false">$DG$7*$J$2*$J$5*$AB124</f>
        <v>#N/A</v>
      </c>
      <c r="DH124" s="70" t="e">
        <f aca="false">$DG$7*$J$3*$J$5*$AC124</f>
        <v>#N/A</v>
      </c>
      <c r="DI124" s="70" t="e">
        <f aca="false">$DI$7*$J$2*$J$5*$AB124</f>
        <v>#N/A</v>
      </c>
      <c r="DJ124" s="70" t="e">
        <f aca="false">$DI$7*$J$3*$J$5*$AC124</f>
        <v>#N/A</v>
      </c>
      <c r="DK124" s="70" t="e">
        <f aca="false">$DK$7*$J$2*$J$5*$AB124</f>
        <v>#N/A</v>
      </c>
      <c r="DL124" s="70" t="e">
        <f aca="false">$DK$7*$J$3*$J$5*$AC124</f>
        <v>#N/A</v>
      </c>
      <c r="DM124" s="70" t="e">
        <f aca="false">$DM$7*$J$2*$J$5*$AB124</f>
        <v>#N/A</v>
      </c>
      <c r="DN124" s="70" t="e">
        <f aca="false">$DM$7*$J$3*$J$5*$AC124</f>
        <v>#N/A</v>
      </c>
      <c r="DO124" s="70" t="e">
        <f aca="false">$DO$7*$J$2*$J$5*$AB124</f>
        <v>#N/A</v>
      </c>
      <c r="DP124" s="70" t="e">
        <f aca="false">$DO$7*$J$3*$J$5*$AC124</f>
        <v>#N/A</v>
      </c>
      <c r="DQ124" s="70" t="e">
        <f aca="false">$DQ$7*$J$2*$J$5*$AB124</f>
        <v>#N/A</v>
      </c>
      <c r="DR124" s="70" t="e">
        <f aca="false">$DQ$7*$J$3*$J$5*$AC124</f>
        <v>#N/A</v>
      </c>
      <c r="DS124" s="131" t="e">
        <f aca="false">SUM(CI124:CR124,CW124:CX124,DG124:DH124)</f>
        <v>#N/A</v>
      </c>
      <c r="DT124" s="25" t="e">
        <f aca="false">SUM(CI124:CZ124,DC124:DL124)</f>
        <v>#N/A</v>
      </c>
      <c r="DU124" s="131" t="e">
        <f aca="false">SUM(CI124:DR124)</f>
        <v>#N/A</v>
      </c>
      <c r="DZ124" s="70" t="e">
        <f aca="false">$DZ$7*$J$2*$J$5*$AB124</f>
        <v>#N/A</v>
      </c>
      <c r="EA124" s="70" t="e">
        <f aca="false">$DZ$7*$J$3*$J$5*$AC124</f>
        <v>#N/A</v>
      </c>
      <c r="EB124" s="70" t="e">
        <f aca="false">$EB$7*$J$2*$J$5*$AB124</f>
        <v>#N/A</v>
      </c>
      <c r="EC124" s="70" t="e">
        <f aca="false">$EB$7*$J$3*$J$5*$AC124</f>
        <v>#N/A</v>
      </c>
      <c r="ED124" s="70" t="e">
        <f aca="false">$ED$7*$J$2*$J$5*$AB124</f>
        <v>#N/A</v>
      </c>
      <c r="EE124" s="70" t="e">
        <f aca="false">$ED$7*$J$3*$J$5*$AC124</f>
        <v>#N/A</v>
      </c>
      <c r="EF124" s="70" t="e">
        <f aca="false">$EF$7*$J$2*$J$5*$AB124</f>
        <v>#N/A</v>
      </c>
      <c r="EG124" s="70" t="e">
        <f aca="false">$EF$7*$J$3*$J$5*$AC124</f>
        <v>#N/A</v>
      </c>
      <c r="EH124" s="70" t="e">
        <f aca="false">$EH$7*$J$2*$J$5*$AB124</f>
        <v>#N/A</v>
      </c>
      <c r="EI124" s="70" t="e">
        <f aca="false">$EH$7*$J$3*$J$5*$AC124</f>
        <v>#N/A</v>
      </c>
      <c r="EJ124" s="70" t="e">
        <f aca="false">$EJ$7*$J$2*$J$5*$AB124</f>
        <v>#N/A</v>
      </c>
      <c r="EK124" s="70" t="e">
        <f aca="false">$EJ$7*$J$3*$J$5*$AC124</f>
        <v>#N/A</v>
      </c>
      <c r="EL124" s="70" t="e">
        <f aca="false">$EL$7*$J$2*$J$5*$AB124</f>
        <v>#N/A</v>
      </c>
      <c r="EM124" s="70" t="e">
        <f aca="false">$EL$7*$J$3*$J$5*$AC124</f>
        <v>#N/A</v>
      </c>
      <c r="EN124" s="131" t="e">
        <f aca="false">SUM(EB124:EC124)</f>
        <v>#N/A</v>
      </c>
      <c r="EO124" s="25" t="e">
        <f aca="false">SUM(EB124:EE124,EJ124:EM124)</f>
        <v>#N/A</v>
      </c>
      <c r="EP124" s="25" t="e">
        <f aca="false">SUM(DZ124:EM124)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3" t="e">
        <f aca="false">(1+($A125/2))^(-2*($D125-$A$1)/365.25)</f>
        <v>#N/A</v>
      </c>
      <c r="C125" s="83" t="n">
        <f aca="false">D126-D125</f>
        <v>31</v>
      </c>
      <c r="D125" s="374" t="n">
        <v>40452</v>
      </c>
      <c r="E125" s="375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76" t="e">
        <f aca="false">VLOOKUP($D125,Curves!$A$2:$H$1700,8)*$B125</f>
        <v>#N/A</v>
      </c>
      <c r="K125" s="51" t="e">
        <f aca="false">($E125+$I125)*$J$5+$J$4</f>
        <v>#N/A</v>
      </c>
      <c r="L125" s="377" t="e">
        <f aca="false">VLOOKUP($D125,Curves!$N$2:$T$2600,2)*$B125</f>
        <v>#N/A</v>
      </c>
      <c r="M125" s="241" t="e">
        <f aca="false">VLOOKUP($D125,Curves!$N$2:$T$2600,3)*$B125</f>
        <v>#N/A</v>
      </c>
      <c r="N125" s="378" t="e">
        <f aca="false">IF($K125&lt;$L125,1,0)</f>
        <v>#N/A</v>
      </c>
      <c r="O125" s="379" t="e">
        <f aca="false">IF($K125&lt;$M125,1,0)</f>
        <v>#N/A</v>
      </c>
      <c r="P125" s="375" t="e">
        <f aca="false">($E125+J125)*$J$5+$J$4</f>
        <v>#N/A</v>
      </c>
      <c r="Q125" s="377" t="e">
        <f aca="false">VLOOKUP($D125,Curves!$N$2:$T$2600,4)*$B125</f>
        <v>#N/A</v>
      </c>
      <c r="R125" s="241" t="e">
        <f aca="false">VLOOKUP($D125,Curves!$N$2:$T$2600,5)*$B125</f>
        <v>#N/A</v>
      </c>
      <c r="S125" s="378" t="e">
        <f aca="false">IF($P125&lt;$Q125,1,0)</f>
        <v>#N/A</v>
      </c>
      <c r="T125" s="379" t="e">
        <f aca="false">IF($P125&lt;$R125,1,0)</f>
        <v>#N/A</v>
      </c>
      <c r="U125" s="380" t="e">
        <f aca="false">($E125+G125)*$J$5+$J$4</f>
        <v>#N/A</v>
      </c>
      <c r="V125" s="380" t="e">
        <f aca="false">($E125+H125)*$J$5+$J$4</f>
        <v>#N/A</v>
      </c>
      <c r="W125" s="380" t="e">
        <f aca="false">($E125+I125)*$J$5+$J$4</f>
        <v>#N/A</v>
      </c>
      <c r="X125" s="269" t="e">
        <f aca="false">VLOOKUP($D125,[5]CurveFetch!$D$8:$S$13000,16,0)*$B125</f>
        <v>#N/A</v>
      </c>
      <c r="Y125" s="241" t="e">
        <f aca="false">VLOOKUP($D125,Curves!$N$2:$T$2600,7)*$B125</f>
        <v>#N/A</v>
      </c>
      <c r="Z125" s="381" t="e">
        <f aca="false">IF($U125&lt;$X125,1,0)</f>
        <v>#N/A</v>
      </c>
      <c r="AA125" s="378" t="e">
        <f aca="false">IF($U125&lt;$Y125,1,0)</f>
        <v>#N/A</v>
      </c>
      <c r="AB125" s="378" t="e">
        <f aca="false">IF($V125&lt;$X125,1,0)</f>
        <v>#N/A</v>
      </c>
      <c r="AC125" s="378" t="e">
        <f aca="false">IF($V125&lt;$X125,1,0)</f>
        <v>#N/A</v>
      </c>
      <c r="AD125" s="378" t="e">
        <f aca="false">IF($W125&lt;$X125,1,0)</f>
        <v>#N/A</v>
      </c>
      <c r="AE125" s="379" t="e">
        <f aca="false">IF($W125&lt;$Y125,1,0)</f>
        <v>#N/A</v>
      </c>
      <c r="AF125" s="70" t="e">
        <f aca="false">$AF$7*$J$2*$J$5*$N125</f>
        <v>#N/A</v>
      </c>
      <c r="AG125" s="70" t="e">
        <f aca="false">$AF$7*$J$2*$J$5*$O125</f>
        <v>#N/A</v>
      </c>
      <c r="AH125" s="70" t="e">
        <f aca="false">$AH$7*$J$2*$J$5*$N125</f>
        <v>#N/A</v>
      </c>
      <c r="AI125" s="70" t="e">
        <f aca="false">$AH$7*$J$2*$J$5*$O125</f>
        <v>#N/A</v>
      </c>
      <c r="AJ125" s="70" t="e">
        <f aca="false">$AJ$7*$J$2*$J$5*$N125</f>
        <v>#N/A</v>
      </c>
      <c r="AK125" s="70" t="e">
        <f aca="false">$AJ$7*$J$2*$J$5*$O125</f>
        <v>#N/A</v>
      </c>
      <c r="AL125" s="70" t="e">
        <f aca="false">$AL$7*$J$2*$J$5*$N125</f>
        <v>#N/A</v>
      </c>
      <c r="AM125" s="70" t="e">
        <f aca="false">$AL$7*$J$3*$J$5*$O125</f>
        <v>#N/A</v>
      </c>
      <c r="AN125" s="70" t="e">
        <f aca="false">$AN$7*$J$2*$J$5*$N125</f>
        <v>#N/A</v>
      </c>
      <c r="AO125" s="70" t="e">
        <f aca="false">$AN$7*$J$3*$J$5*$O125</f>
        <v>#N/A</v>
      </c>
      <c r="AP125" s="70" t="e">
        <f aca="false">$AP$7*$J$2*$J$5*$N125</f>
        <v>#N/A</v>
      </c>
      <c r="AQ125" s="70" t="e">
        <f aca="false">$AN$7*$J$3*$J$5*$O125</f>
        <v>#N/A</v>
      </c>
      <c r="AR125" s="70" t="e">
        <f aca="false">$AR$7*$J$2*$J$5*$N125</f>
        <v>#N/A</v>
      </c>
      <c r="AS125" s="70" t="e">
        <f aca="false">$AR$7*$J$3*$J$5*$O125</f>
        <v>#N/A</v>
      </c>
      <c r="AT125" s="70" t="e">
        <f aca="false">$AT$7*$J$2*$J$5*$N125</f>
        <v>#N/A</v>
      </c>
      <c r="AU125" s="70" t="e">
        <f aca="false">$AT$7*$J$3*$J$5*$O125</f>
        <v>#N/A</v>
      </c>
      <c r="AV125" s="131" t="e">
        <f aca="false">SUM(AF125:AG125,AL125:AM125,AP125:AQ125)</f>
        <v>#N/A</v>
      </c>
      <c r="AW125" s="158" t="e">
        <f aca="false">SUM(AF125:AM125,AP125:AU125)</f>
        <v>#N/A</v>
      </c>
      <c r="AX125" s="131" t="e">
        <f aca="false">SUM(AF125:AU125)</f>
        <v>#N/A</v>
      </c>
      <c r="AY125" s="70" t="e">
        <f aca="false">$AY$7*$J$2*$J$5*$S125</f>
        <v>#N/A</v>
      </c>
      <c r="AZ125" s="70" t="e">
        <f aca="false">$AY$7*$J$3*$J$5*$T125</f>
        <v>#N/A</v>
      </c>
      <c r="BA125" s="70" t="e">
        <f aca="false">$BA$7*$J$2*$J$5*$S125</f>
        <v>#N/A</v>
      </c>
      <c r="BB125" s="70" t="e">
        <f aca="false">$BA$7*$J$3*$J$5*$T125</f>
        <v>#N/A</v>
      </c>
      <c r="BC125" s="70" t="e">
        <f aca="false">$BC$7*$J$2*$J$5*$S125</f>
        <v>#N/A</v>
      </c>
      <c r="BD125" s="70" t="e">
        <f aca="false">$BC$7*$J$3*$J$5*$T125</f>
        <v>#N/A</v>
      </c>
      <c r="BE125" s="70" t="e">
        <f aca="false">$BE$7*$J$2*$J$5*$S125</f>
        <v>#N/A</v>
      </c>
      <c r="BF125" s="70" t="e">
        <f aca="false">$BE$7*$J$3*$J$5*$T125</f>
        <v>#N/A</v>
      </c>
      <c r="BG125" s="70" t="e">
        <f aca="false">$BG$7*$J$2*$J$5*$S125</f>
        <v>#N/A</v>
      </c>
      <c r="BH125" s="70" t="e">
        <f aca="false">$BG$7*$J$3*$J$5*$T125</f>
        <v>#N/A</v>
      </c>
      <c r="BI125" s="70" t="e">
        <f aca="false">$BI$7*$J$2*$J$5*$S125</f>
        <v>#N/A</v>
      </c>
      <c r="BJ125" s="70" t="e">
        <f aca="false">$BI$7*$J$3*$J$5*$T125</f>
        <v>#N/A</v>
      </c>
      <c r="BK125" s="70" t="e">
        <f aca="false">$BK$7*$J$2*$J$5*$S125</f>
        <v>#N/A</v>
      </c>
      <c r="BL125" s="70" t="e">
        <f aca="false">$BK$7*$J$3*$J$5*$T125</f>
        <v>#N/A</v>
      </c>
      <c r="BM125" s="70" t="e">
        <f aca="false">$BM$7*$J$2*$J$5*$S125</f>
        <v>#N/A</v>
      </c>
      <c r="BN125" s="70" t="e">
        <f aca="false">$BM$7*$J$3*$J$5*$T125</f>
        <v>#N/A</v>
      </c>
      <c r="BO125" s="70" t="e">
        <f aca="false">$BO$7*$J$2*$J$5*$S125</f>
        <v>#N/A</v>
      </c>
      <c r="BP125" s="70" t="e">
        <f aca="false">$BO$7*$J$3*$J$5*$T125</f>
        <v>#N/A</v>
      </c>
      <c r="BQ125" s="70" t="e">
        <f aca="false">$BQ$7*$J$2*$J$5*$S125</f>
        <v>#N/A</v>
      </c>
      <c r="BR125" s="70" t="e">
        <f aca="false">$BQ$7*$J$3*$J$5*$T125</f>
        <v>#N/A</v>
      </c>
      <c r="BS125" s="70" t="e">
        <f aca="false">$BS$7*$J$2*$J$5*$S125</f>
        <v>#N/A</v>
      </c>
      <c r="BT125" s="70" t="e">
        <f aca="false">$BS$7*$J$3*$J$5*$T125</f>
        <v>#N/A</v>
      </c>
      <c r="BU125" s="70" t="e">
        <f aca="false">$BU$7*$J$2*$J$5*$S125</f>
        <v>#N/A</v>
      </c>
      <c r="BV125" s="70" t="e">
        <f aca="false">$BU$7*$J$3*$J$5*$T125</f>
        <v>#N/A</v>
      </c>
      <c r="BW125" s="382" t="e">
        <f aca="false">SUM(AY125:BF125,BI125:BL125)</f>
        <v>#N/A</v>
      </c>
      <c r="BX125" s="383" t="e">
        <f aca="false">SUM(AY125:BF125,BI125:BL125,BS125:BV125)</f>
        <v>#N/A</v>
      </c>
      <c r="BY125" s="25" t="e">
        <f aca="false">SUM(AY125:BV125)</f>
        <v>#N/A</v>
      </c>
      <c r="BZ125" s="70" t="e">
        <f aca="false">$BZ$7*$J$2*$J$5*$N125</f>
        <v>#N/A</v>
      </c>
      <c r="CA125" s="70" t="e">
        <f aca="false">$BZ$7*$J$3*$J$5*$O125</f>
        <v>#N/A</v>
      </c>
      <c r="CB125" s="70" t="e">
        <f aca="false">$CB$7*$J$2*$J$5*$N125</f>
        <v>#N/A</v>
      </c>
      <c r="CC125" s="70" t="e">
        <f aca="false">$CB$7*$J$3*$J$5*$O125</f>
        <v>#N/A</v>
      </c>
      <c r="CD125" s="70" t="e">
        <f aca="false">$CD$7*$J$2*$J$5*$N125</f>
        <v>#N/A</v>
      </c>
      <c r="CE125" s="70" t="e">
        <f aca="false">$CD$7*$J$3*$J$5*$O125</f>
        <v>#N/A</v>
      </c>
      <c r="CF125" s="131" t="e">
        <f aca="false">SUM(BZ125:CA125)</f>
        <v>#N/A</v>
      </c>
      <c r="CG125" s="383" t="e">
        <f aca="false">SUM(BZ125:CC125)</f>
        <v>#N/A</v>
      </c>
      <c r="CH125" s="131" t="e">
        <f aca="false">SUM(BZ125:CE125)</f>
        <v>#N/A</v>
      </c>
      <c r="CI125" s="70" t="e">
        <f aca="false">$CI$7*$J$2*$J$5*$AB125</f>
        <v>#N/A</v>
      </c>
      <c r="CJ125" s="70" t="e">
        <f aca="false">$CI$7*$J$3*$J$5*$AC125</f>
        <v>#N/A</v>
      </c>
      <c r="CK125" s="70" t="e">
        <f aca="false">$CK$7*$J$2*$J$5*$AB125</f>
        <v>#N/A</v>
      </c>
      <c r="CL125" s="70" t="e">
        <f aca="false">$CK$7*$J$3*$J$5*$AC125</f>
        <v>#N/A</v>
      </c>
      <c r="CM125" s="70" t="e">
        <f aca="false">$CM$7*$J$2*$J$5*$AB125</f>
        <v>#N/A</v>
      </c>
      <c r="CN125" s="70" t="e">
        <f aca="false">$CM$7*$J$3*$J$5*$AC125</f>
        <v>#N/A</v>
      </c>
      <c r="CO125" s="70" t="e">
        <f aca="false">$CO$7*$J$2*$J$5*$AB125</f>
        <v>#N/A</v>
      </c>
      <c r="CP125" s="70" t="e">
        <f aca="false">$CO$7*$J$3*$J$5*$AC125</f>
        <v>#N/A</v>
      </c>
      <c r="CQ125" s="70" t="e">
        <f aca="false">$CQ$7*$J$2*$J$5*$AB125</f>
        <v>#N/A</v>
      </c>
      <c r="CR125" s="70" t="e">
        <f aca="false">$CQ$7*$J$3*$J$5*$AC125</f>
        <v>#N/A</v>
      </c>
      <c r="CS125" s="70" t="e">
        <f aca="false">$CS$7*$J$2*$J$5*$AB125</f>
        <v>#N/A</v>
      </c>
      <c r="CT125" s="70" t="e">
        <f aca="false">$CS$7*$J$3*$J$5*$AC125</f>
        <v>#N/A</v>
      </c>
      <c r="CU125" s="70" t="e">
        <f aca="false">$CU$7*$J$2*$J$5*$AB125</f>
        <v>#N/A</v>
      </c>
      <c r="CV125" s="70" t="e">
        <f aca="false">$CU$7*$J$3*$J$5*$AC125</f>
        <v>#N/A</v>
      </c>
      <c r="CW125" s="70" t="e">
        <f aca="false">$CW$7*$J$2*$J$5*$AB125</f>
        <v>#N/A</v>
      </c>
      <c r="CX125" s="70" t="e">
        <f aca="false">$CW$7*$J$3*$J$5*$AC125</f>
        <v>#N/A</v>
      </c>
      <c r="CY125" s="70" t="e">
        <f aca="false">$CY$7*$J$2*$J$5*$AB125</f>
        <v>#N/A</v>
      </c>
      <c r="CZ125" s="70" t="e">
        <f aca="false">$CY$7*$J$3*$J$5*$AC125</f>
        <v>#N/A</v>
      </c>
      <c r="DA125" s="70" t="e">
        <f aca="false">$DA$7*$J$2*$J$5*$AB125</f>
        <v>#N/A</v>
      </c>
      <c r="DB125" s="70" t="e">
        <f aca="false">$DA$7*$J$3*$J$5*$AC125</f>
        <v>#N/A</v>
      </c>
      <c r="DC125" s="70"/>
      <c r="DD125" s="70"/>
      <c r="DE125" s="70" t="e">
        <f aca="false">$DF$7*$J$2*$J$5*$AB125</f>
        <v>#N/A</v>
      </c>
      <c r="DF125" s="70" t="e">
        <f aca="false">$DF$7*$J$3*$J$5*$AC125</f>
        <v>#N/A</v>
      </c>
      <c r="DG125" s="70" t="e">
        <f aca="false">$DG$7*$J$2*$J$5*$AB125</f>
        <v>#N/A</v>
      </c>
      <c r="DH125" s="70" t="e">
        <f aca="false">$DG$7*$J$3*$J$5*$AC125</f>
        <v>#N/A</v>
      </c>
      <c r="DI125" s="70" t="e">
        <f aca="false">$DI$7*$J$2*$J$5*$AB125</f>
        <v>#N/A</v>
      </c>
      <c r="DJ125" s="70" t="e">
        <f aca="false">$DI$7*$J$3*$J$5*$AC125</f>
        <v>#N/A</v>
      </c>
      <c r="DK125" s="70" t="e">
        <f aca="false">$DK$7*$J$2*$J$5*$AB125</f>
        <v>#N/A</v>
      </c>
      <c r="DL125" s="70" t="e">
        <f aca="false">$DK$7*$J$3*$J$5*$AC125</f>
        <v>#N/A</v>
      </c>
      <c r="DM125" s="70" t="e">
        <f aca="false">$DM$7*$J$2*$J$5*$AB125</f>
        <v>#N/A</v>
      </c>
      <c r="DN125" s="70" t="e">
        <f aca="false">$DM$7*$J$3*$J$5*$AC125</f>
        <v>#N/A</v>
      </c>
      <c r="DO125" s="70" t="e">
        <f aca="false">$DO$7*$J$2*$J$5*$AB125</f>
        <v>#N/A</v>
      </c>
      <c r="DP125" s="70" t="e">
        <f aca="false">$DO$7*$J$3*$J$5*$AC125</f>
        <v>#N/A</v>
      </c>
      <c r="DQ125" s="70" t="e">
        <f aca="false">$DQ$7*$J$2*$J$5*$AB125</f>
        <v>#N/A</v>
      </c>
      <c r="DR125" s="70" t="e">
        <f aca="false">$DQ$7*$J$3*$J$5*$AC125</f>
        <v>#N/A</v>
      </c>
      <c r="DS125" s="131" t="e">
        <f aca="false">SUM(CI125:CR125,CW125:CX125,DG125:DH125)</f>
        <v>#N/A</v>
      </c>
      <c r="DT125" s="25" t="e">
        <f aca="false">SUM(CI125:CZ125,DC125:DL125)</f>
        <v>#N/A</v>
      </c>
      <c r="DU125" s="131" t="e">
        <f aca="false">SUM(CI125:DR125)</f>
        <v>#N/A</v>
      </c>
      <c r="DZ125" s="70" t="e">
        <f aca="false">$DZ$7*$J$2*$J$5*$AB125</f>
        <v>#N/A</v>
      </c>
      <c r="EA125" s="70" t="e">
        <f aca="false">$DZ$7*$J$3*$J$5*$AC125</f>
        <v>#N/A</v>
      </c>
      <c r="EB125" s="70" t="e">
        <f aca="false">$EB$7*$J$2*$J$5*$AB125</f>
        <v>#N/A</v>
      </c>
      <c r="EC125" s="70" t="e">
        <f aca="false">$EB$7*$J$3*$J$5*$AC125</f>
        <v>#N/A</v>
      </c>
      <c r="ED125" s="70" t="e">
        <f aca="false">$ED$7*$J$2*$J$5*$AB125</f>
        <v>#N/A</v>
      </c>
      <c r="EE125" s="70" t="e">
        <f aca="false">$ED$7*$J$3*$J$5*$AC125</f>
        <v>#N/A</v>
      </c>
      <c r="EF125" s="70" t="e">
        <f aca="false">$EF$7*$J$2*$J$5*$AB125</f>
        <v>#N/A</v>
      </c>
      <c r="EG125" s="70" t="e">
        <f aca="false">$EF$7*$J$3*$J$5*$AC125</f>
        <v>#N/A</v>
      </c>
      <c r="EH125" s="70" t="e">
        <f aca="false">$EH$7*$J$2*$J$5*$AB125</f>
        <v>#N/A</v>
      </c>
      <c r="EI125" s="70" t="e">
        <f aca="false">$EH$7*$J$3*$J$5*$AC125</f>
        <v>#N/A</v>
      </c>
      <c r="EJ125" s="70" t="e">
        <f aca="false">$EJ$7*$J$2*$J$5*$AB125</f>
        <v>#N/A</v>
      </c>
      <c r="EK125" s="70" t="e">
        <f aca="false">$EJ$7*$J$3*$J$5*$AC125</f>
        <v>#N/A</v>
      </c>
      <c r="EL125" s="70" t="e">
        <f aca="false">$EL$7*$J$2*$J$5*$AB125</f>
        <v>#N/A</v>
      </c>
      <c r="EM125" s="70" t="e">
        <f aca="false">$EL$7*$J$3*$J$5*$AC125</f>
        <v>#N/A</v>
      </c>
      <c r="EN125" s="131" t="e">
        <f aca="false">SUM(EB125:EC125)</f>
        <v>#N/A</v>
      </c>
      <c r="EO125" s="25" t="e">
        <f aca="false">SUM(EB125:EE125,EJ125:EM125)</f>
        <v>#N/A</v>
      </c>
      <c r="EP125" s="25" t="e">
        <f aca="false">SUM(DZ125:EM125)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3" t="e">
        <f aca="false">(1+($A126/2))^(-2*($D126-$A$1)/365.25)</f>
        <v>#N/A</v>
      </c>
      <c r="C126" s="83" t="n">
        <f aca="false">D127-D126</f>
        <v>30</v>
      </c>
      <c r="D126" s="374" t="n">
        <v>40483</v>
      </c>
      <c r="E126" s="375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76" t="e">
        <f aca="false">VLOOKUP($D126,Curves!$A$2:$H$1700,8)*$B126</f>
        <v>#N/A</v>
      </c>
      <c r="K126" s="51" t="e">
        <f aca="false">($E126+$I126)*$J$5+$J$4</f>
        <v>#N/A</v>
      </c>
      <c r="L126" s="377" t="e">
        <f aca="false">VLOOKUP($D126,Curves!$N$2:$T$2600,2)*$B126</f>
        <v>#N/A</v>
      </c>
      <c r="M126" s="241" t="e">
        <f aca="false">VLOOKUP($D126,Curves!$N$2:$T$2600,3)*$B126</f>
        <v>#N/A</v>
      </c>
      <c r="N126" s="378" t="e">
        <f aca="false">IF($K126&lt;$L126,1,0)</f>
        <v>#N/A</v>
      </c>
      <c r="O126" s="379" t="e">
        <f aca="false">IF($K126&lt;$M126,1,0)</f>
        <v>#N/A</v>
      </c>
      <c r="P126" s="375" t="e">
        <f aca="false">($E126+J126)*$J$5+$J$4</f>
        <v>#N/A</v>
      </c>
      <c r="Q126" s="377" t="e">
        <f aca="false">VLOOKUP($D126,Curves!$N$2:$T$2600,4)*$B126</f>
        <v>#N/A</v>
      </c>
      <c r="R126" s="241" t="e">
        <f aca="false">VLOOKUP($D126,Curves!$N$2:$T$2600,5)*$B126</f>
        <v>#N/A</v>
      </c>
      <c r="S126" s="378" t="e">
        <f aca="false">IF($P126&lt;$Q126,1,0)</f>
        <v>#N/A</v>
      </c>
      <c r="T126" s="379" t="e">
        <f aca="false">IF($P126&lt;$R126,1,0)</f>
        <v>#N/A</v>
      </c>
      <c r="U126" s="380" t="e">
        <f aca="false">($E126+G126)*$J$5+$J$4</f>
        <v>#N/A</v>
      </c>
      <c r="V126" s="380" t="e">
        <f aca="false">($E126+H126)*$J$5+$J$4</f>
        <v>#N/A</v>
      </c>
      <c r="W126" s="380" t="e">
        <f aca="false">($E126+I126)*$J$5+$J$4</f>
        <v>#N/A</v>
      </c>
      <c r="X126" s="269" t="e">
        <f aca="false">VLOOKUP($D126,[5]CurveFetch!$D$8:$S$13000,16,0)*$B126</f>
        <v>#N/A</v>
      </c>
      <c r="Y126" s="241" t="e">
        <f aca="false">VLOOKUP($D126,Curves!$N$2:$T$2600,7)*$B126</f>
        <v>#N/A</v>
      </c>
      <c r="Z126" s="381" t="e">
        <f aca="false">IF($U126&lt;$X126,1,0)</f>
        <v>#N/A</v>
      </c>
      <c r="AA126" s="378" t="e">
        <f aca="false">IF($U126&lt;$Y126,1,0)</f>
        <v>#N/A</v>
      </c>
      <c r="AB126" s="378" t="e">
        <f aca="false">IF($V126&lt;$X126,1,0)</f>
        <v>#N/A</v>
      </c>
      <c r="AC126" s="378" t="e">
        <f aca="false">IF($V126&lt;$X126,1,0)</f>
        <v>#N/A</v>
      </c>
      <c r="AD126" s="378" t="e">
        <f aca="false">IF($W126&lt;$X126,1,0)</f>
        <v>#N/A</v>
      </c>
      <c r="AE126" s="379" t="e">
        <f aca="false">IF($W126&lt;$Y126,1,0)</f>
        <v>#N/A</v>
      </c>
      <c r="AF126" s="70" t="e">
        <f aca="false">$AF$7*$J$2*$J$5*$N126</f>
        <v>#N/A</v>
      </c>
      <c r="AG126" s="70" t="e">
        <f aca="false">$AF$7*$J$2*$J$5*$O126</f>
        <v>#N/A</v>
      </c>
      <c r="AH126" s="70" t="e">
        <f aca="false">$AH$7*$J$2*$J$5*$N126</f>
        <v>#N/A</v>
      </c>
      <c r="AI126" s="70" t="e">
        <f aca="false">$AH$7*$J$2*$J$5*$O126</f>
        <v>#N/A</v>
      </c>
      <c r="AJ126" s="70" t="e">
        <f aca="false">$AJ$7*$J$2*$J$5*$N126</f>
        <v>#N/A</v>
      </c>
      <c r="AK126" s="70" t="e">
        <f aca="false">$AJ$7*$J$2*$J$5*$O126</f>
        <v>#N/A</v>
      </c>
      <c r="AL126" s="70" t="e">
        <f aca="false">$AL$7*$J$2*$J$5*$N126</f>
        <v>#N/A</v>
      </c>
      <c r="AM126" s="70" t="e">
        <f aca="false">$AL$7*$J$3*$J$5*$O126</f>
        <v>#N/A</v>
      </c>
      <c r="AN126" s="70" t="e">
        <f aca="false">$AN$7*$J$2*$J$5*$N126</f>
        <v>#N/A</v>
      </c>
      <c r="AO126" s="70" t="e">
        <f aca="false">$AN$7*$J$3*$J$5*$O126</f>
        <v>#N/A</v>
      </c>
      <c r="AP126" s="70" t="e">
        <f aca="false">$AP$7*$J$2*$J$5*$N126</f>
        <v>#N/A</v>
      </c>
      <c r="AQ126" s="70" t="e">
        <f aca="false">$AN$7*$J$3*$J$5*$O126</f>
        <v>#N/A</v>
      </c>
      <c r="AR126" s="70" t="e">
        <f aca="false">$AR$7*$J$2*$J$5*$N126</f>
        <v>#N/A</v>
      </c>
      <c r="AS126" s="70" t="e">
        <f aca="false">$AR$7*$J$3*$J$5*$O126</f>
        <v>#N/A</v>
      </c>
      <c r="AT126" s="70" t="e">
        <f aca="false">$AT$7*$J$2*$J$5*$N126</f>
        <v>#N/A</v>
      </c>
      <c r="AU126" s="70" t="e">
        <f aca="false">$AT$7*$J$3*$J$5*$O126</f>
        <v>#N/A</v>
      </c>
      <c r="AV126" s="131" t="e">
        <f aca="false">SUM(AF126:AG126,AL126:AM126,AP126:AQ126)</f>
        <v>#N/A</v>
      </c>
      <c r="AW126" s="158" t="e">
        <f aca="false">SUM(AF126:AM126,AP126:AU126)</f>
        <v>#N/A</v>
      </c>
      <c r="AX126" s="131" t="e">
        <f aca="false">SUM(AF126:AU126)</f>
        <v>#N/A</v>
      </c>
      <c r="AY126" s="70" t="e">
        <f aca="false">$AY$7*$J$2*$J$5*$S126</f>
        <v>#N/A</v>
      </c>
      <c r="AZ126" s="70" t="e">
        <f aca="false">$AY$7*$J$3*$J$5*$T126</f>
        <v>#N/A</v>
      </c>
      <c r="BA126" s="70" t="e">
        <f aca="false">$BA$7*$J$2*$J$5*$S126</f>
        <v>#N/A</v>
      </c>
      <c r="BB126" s="70" t="e">
        <f aca="false">$BA$7*$J$3*$J$5*$T126</f>
        <v>#N/A</v>
      </c>
      <c r="BC126" s="70" t="e">
        <f aca="false">$BC$7*$J$2*$J$5*$S126</f>
        <v>#N/A</v>
      </c>
      <c r="BD126" s="70" t="e">
        <f aca="false">$BC$7*$J$3*$J$5*$T126</f>
        <v>#N/A</v>
      </c>
      <c r="BE126" s="70" t="e">
        <f aca="false">$BE$7*$J$2*$J$5*$S126</f>
        <v>#N/A</v>
      </c>
      <c r="BF126" s="70" t="e">
        <f aca="false">$BE$7*$J$3*$J$5*$T126</f>
        <v>#N/A</v>
      </c>
      <c r="BG126" s="70" t="e">
        <f aca="false">$BG$7*$J$2*$J$5*$S126</f>
        <v>#N/A</v>
      </c>
      <c r="BH126" s="70" t="e">
        <f aca="false">$BG$7*$J$3*$J$5*$T126</f>
        <v>#N/A</v>
      </c>
      <c r="BI126" s="70" t="e">
        <f aca="false">$BI$7*$J$2*$J$5*$S126</f>
        <v>#N/A</v>
      </c>
      <c r="BJ126" s="70" t="e">
        <f aca="false">$BI$7*$J$3*$J$5*$T126</f>
        <v>#N/A</v>
      </c>
      <c r="BK126" s="70" t="e">
        <f aca="false">$BK$7*$J$2*$J$5*$S126</f>
        <v>#N/A</v>
      </c>
      <c r="BL126" s="70" t="e">
        <f aca="false">$BK$7*$J$3*$J$5*$T126</f>
        <v>#N/A</v>
      </c>
      <c r="BM126" s="70" t="e">
        <f aca="false">$BM$7*$J$2*$J$5*$S126</f>
        <v>#N/A</v>
      </c>
      <c r="BN126" s="70" t="e">
        <f aca="false">$BM$7*$J$3*$J$5*$T126</f>
        <v>#N/A</v>
      </c>
      <c r="BO126" s="70" t="e">
        <f aca="false">$BO$7*$J$2*$J$5*$S126</f>
        <v>#N/A</v>
      </c>
      <c r="BP126" s="70" t="e">
        <f aca="false">$BO$7*$J$3*$J$5*$T126</f>
        <v>#N/A</v>
      </c>
      <c r="BQ126" s="70" t="e">
        <f aca="false">$BQ$7*$J$2*$J$5*$S126</f>
        <v>#N/A</v>
      </c>
      <c r="BR126" s="70" t="e">
        <f aca="false">$BQ$7*$J$3*$J$5*$T126</f>
        <v>#N/A</v>
      </c>
      <c r="BS126" s="70" t="e">
        <f aca="false">$BS$7*$J$2*$J$5*$S126</f>
        <v>#N/A</v>
      </c>
      <c r="BT126" s="70" t="e">
        <f aca="false">$BS$7*$J$3*$J$5*$T126</f>
        <v>#N/A</v>
      </c>
      <c r="BU126" s="70" t="e">
        <f aca="false">$BU$7*$J$2*$J$5*$S126</f>
        <v>#N/A</v>
      </c>
      <c r="BV126" s="70" t="e">
        <f aca="false">$BU$7*$J$3*$J$5*$T126</f>
        <v>#N/A</v>
      </c>
      <c r="BW126" s="382" t="e">
        <f aca="false">SUM(AY126:BF126,BI126:BL126)</f>
        <v>#N/A</v>
      </c>
      <c r="BX126" s="383" t="e">
        <f aca="false">SUM(AY126:BF126,BI126:BL126,BS126:BV126)</f>
        <v>#N/A</v>
      </c>
      <c r="BY126" s="25" t="e">
        <f aca="false">SUM(AY126:BV126)</f>
        <v>#N/A</v>
      </c>
      <c r="BZ126" s="70" t="e">
        <f aca="false">$BZ$7*$J$2*$J$5*$N126</f>
        <v>#N/A</v>
      </c>
      <c r="CA126" s="70" t="e">
        <f aca="false">$BZ$7*$J$3*$J$5*$O126</f>
        <v>#N/A</v>
      </c>
      <c r="CB126" s="70" t="e">
        <f aca="false">$CB$7*$J$2*$J$5*$N126</f>
        <v>#N/A</v>
      </c>
      <c r="CC126" s="70" t="e">
        <f aca="false">$CB$7*$J$3*$J$5*$O126</f>
        <v>#N/A</v>
      </c>
      <c r="CD126" s="70" t="e">
        <f aca="false">$CD$7*$J$2*$J$5*$N126</f>
        <v>#N/A</v>
      </c>
      <c r="CE126" s="70" t="e">
        <f aca="false">$CD$7*$J$3*$J$5*$O126</f>
        <v>#N/A</v>
      </c>
      <c r="CF126" s="131" t="e">
        <f aca="false">SUM(BZ126:CA126)</f>
        <v>#N/A</v>
      </c>
      <c r="CG126" s="383" t="e">
        <f aca="false">SUM(BZ126:CC126)</f>
        <v>#N/A</v>
      </c>
      <c r="CH126" s="131" t="e">
        <f aca="false">SUM(BZ126:CE126)</f>
        <v>#N/A</v>
      </c>
      <c r="CI126" s="70" t="e">
        <f aca="false">$CI$7*$J$2*$J$5*$AB126</f>
        <v>#N/A</v>
      </c>
      <c r="CJ126" s="70" t="e">
        <f aca="false">$CI$7*$J$3*$J$5*$AC126</f>
        <v>#N/A</v>
      </c>
      <c r="CK126" s="70" t="e">
        <f aca="false">$CK$7*$J$2*$J$5*$AB126</f>
        <v>#N/A</v>
      </c>
      <c r="CL126" s="70" t="e">
        <f aca="false">$CK$7*$J$3*$J$5*$AC126</f>
        <v>#N/A</v>
      </c>
      <c r="CM126" s="70" t="e">
        <f aca="false">$CM$7*$J$2*$J$5*$AB126</f>
        <v>#N/A</v>
      </c>
      <c r="CN126" s="70" t="e">
        <f aca="false">$CM$7*$J$3*$J$5*$AC126</f>
        <v>#N/A</v>
      </c>
      <c r="CO126" s="70" t="e">
        <f aca="false">$CO$7*$J$2*$J$5*$AB126</f>
        <v>#N/A</v>
      </c>
      <c r="CP126" s="70" t="e">
        <f aca="false">$CO$7*$J$3*$J$5*$AC126</f>
        <v>#N/A</v>
      </c>
      <c r="CQ126" s="70" t="e">
        <f aca="false">$CQ$7*$J$2*$J$5*$AB126</f>
        <v>#N/A</v>
      </c>
      <c r="CR126" s="70" t="e">
        <f aca="false">$CQ$7*$J$3*$J$5*$AC126</f>
        <v>#N/A</v>
      </c>
      <c r="CS126" s="70" t="e">
        <f aca="false">$CS$7*$J$2*$J$5*$AB126</f>
        <v>#N/A</v>
      </c>
      <c r="CT126" s="70" t="e">
        <f aca="false">$CS$7*$J$3*$J$5*$AC126</f>
        <v>#N/A</v>
      </c>
      <c r="CU126" s="70" t="e">
        <f aca="false">$CU$7*$J$2*$J$5*$AB126</f>
        <v>#N/A</v>
      </c>
      <c r="CV126" s="70" t="e">
        <f aca="false">$CU$7*$J$3*$J$5*$AC126</f>
        <v>#N/A</v>
      </c>
      <c r="CW126" s="70" t="e">
        <f aca="false">$CW$7*$J$2*$J$5*$AB126</f>
        <v>#N/A</v>
      </c>
      <c r="CX126" s="70" t="e">
        <f aca="false">$CW$7*$J$3*$J$5*$AC126</f>
        <v>#N/A</v>
      </c>
      <c r="CY126" s="70" t="e">
        <f aca="false">$CY$7*$J$2*$J$5*$AB126</f>
        <v>#N/A</v>
      </c>
      <c r="CZ126" s="70" t="e">
        <f aca="false">$CY$7*$J$3*$J$5*$AC126</f>
        <v>#N/A</v>
      </c>
      <c r="DA126" s="70" t="e">
        <f aca="false">$DA$7*$J$2*$J$5*$AB126</f>
        <v>#N/A</v>
      </c>
      <c r="DB126" s="70" t="e">
        <f aca="false">$DA$7*$J$3*$J$5*$AC126</f>
        <v>#N/A</v>
      </c>
      <c r="DC126" s="70"/>
      <c r="DD126" s="70"/>
      <c r="DE126" s="70" t="e">
        <f aca="false">$DF$7*$J$2*$J$5*$AB126</f>
        <v>#N/A</v>
      </c>
      <c r="DF126" s="70" t="e">
        <f aca="false">$DF$7*$J$3*$J$5*$AC126</f>
        <v>#N/A</v>
      </c>
      <c r="DG126" s="70" t="e">
        <f aca="false">$DG$7*$J$2*$J$5*$AB126</f>
        <v>#N/A</v>
      </c>
      <c r="DH126" s="70" t="e">
        <f aca="false">$DG$7*$J$3*$J$5*$AC126</f>
        <v>#N/A</v>
      </c>
      <c r="DI126" s="70" t="e">
        <f aca="false">$DI$7*$J$2*$J$5*$AB126</f>
        <v>#N/A</v>
      </c>
      <c r="DJ126" s="70" t="e">
        <f aca="false">$DI$7*$J$3*$J$5*$AC126</f>
        <v>#N/A</v>
      </c>
      <c r="DK126" s="70" t="e">
        <f aca="false">$DK$7*$J$2*$J$5*$AB126</f>
        <v>#N/A</v>
      </c>
      <c r="DL126" s="70" t="e">
        <f aca="false">$DK$7*$J$3*$J$5*$AC126</f>
        <v>#N/A</v>
      </c>
      <c r="DM126" s="70" t="e">
        <f aca="false">$DM$7*$J$2*$J$5*$AB126</f>
        <v>#N/A</v>
      </c>
      <c r="DN126" s="70" t="e">
        <f aca="false">$DM$7*$J$3*$J$5*$AC126</f>
        <v>#N/A</v>
      </c>
      <c r="DO126" s="70" t="e">
        <f aca="false">$DO$7*$J$2*$J$5*$AB126</f>
        <v>#N/A</v>
      </c>
      <c r="DP126" s="70" t="e">
        <f aca="false">$DO$7*$J$3*$J$5*$AC126</f>
        <v>#N/A</v>
      </c>
      <c r="DQ126" s="70" t="e">
        <f aca="false">$DQ$7*$J$2*$J$5*$AB126</f>
        <v>#N/A</v>
      </c>
      <c r="DR126" s="70" t="e">
        <f aca="false">$DQ$7*$J$3*$J$5*$AC126</f>
        <v>#N/A</v>
      </c>
      <c r="DS126" s="131" t="e">
        <f aca="false">SUM(CI126:CR126,CW126:CX126,DG126:DH126)</f>
        <v>#N/A</v>
      </c>
      <c r="DT126" s="25" t="e">
        <f aca="false">SUM(CI126:CZ126,DC126:DL126)</f>
        <v>#N/A</v>
      </c>
      <c r="DU126" s="131" t="e">
        <f aca="false">SUM(CI126:DR126)</f>
        <v>#N/A</v>
      </c>
      <c r="DZ126" s="70" t="e">
        <f aca="false">$DZ$7*$J$2*$J$5*$AB126</f>
        <v>#N/A</v>
      </c>
      <c r="EA126" s="70" t="e">
        <f aca="false">$DZ$7*$J$3*$J$5*$AC126</f>
        <v>#N/A</v>
      </c>
      <c r="EB126" s="70" t="e">
        <f aca="false">$EB$7*$J$2*$J$5*$AB126</f>
        <v>#N/A</v>
      </c>
      <c r="EC126" s="70" t="e">
        <f aca="false">$EB$7*$J$3*$J$5*$AC126</f>
        <v>#N/A</v>
      </c>
      <c r="ED126" s="70" t="e">
        <f aca="false">$ED$7*$J$2*$J$5*$AB126</f>
        <v>#N/A</v>
      </c>
      <c r="EE126" s="70" t="e">
        <f aca="false">$ED$7*$J$3*$J$5*$AC126</f>
        <v>#N/A</v>
      </c>
      <c r="EF126" s="70" t="e">
        <f aca="false">$EF$7*$J$2*$J$5*$AB126</f>
        <v>#N/A</v>
      </c>
      <c r="EG126" s="70" t="e">
        <f aca="false">$EF$7*$J$3*$J$5*$AC126</f>
        <v>#N/A</v>
      </c>
      <c r="EH126" s="70" t="e">
        <f aca="false">$EH$7*$J$2*$J$5*$AB126</f>
        <v>#N/A</v>
      </c>
      <c r="EI126" s="70" t="e">
        <f aca="false">$EH$7*$J$3*$J$5*$AC126</f>
        <v>#N/A</v>
      </c>
      <c r="EJ126" s="70" t="e">
        <f aca="false">$EJ$7*$J$2*$J$5*$AB126</f>
        <v>#N/A</v>
      </c>
      <c r="EK126" s="70" t="e">
        <f aca="false">$EJ$7*$J$3*$J$5*$AC126</f>
        <v>#N/A</v>
      </c>
      <c r="EL126" s="70" t="e">
        <f aca="false">$EL$7*$J$2*$J$5*$AB126</f>
        <v>#N/A</v>
      </c>
      <c r="EM126" s="70" t="e">
        <f aca="false">$EL$7*$J$3*$J$5*$AC126</f>
        <v>#N/A</v>
      </c>
      <c r="EN126" s="131" t="e">
        <f aca="false">SUM(EB126:EC126)</f>
        <v>#N/A</v>
      </c>
      <c r="EO126" s="25" t="e">
        <f aca="false">SUM(EB126:EE126,EJ126:EM126)</f>
        <v>#N/A</v>
      </c>
      <c r="EP126" s="25" t="e">
        <f aca="false">SUM(DZ126:EM126)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3" t="e">
        <f aca="false">(1+($A127/2))^(-2*($D127-$A$1)/365.25)</f>
        <v>#N/A</v>
      </c>
      <c r="C127" s="83" t="n">
        <f aca="false">D128-D127</f>
        <v>31</v>
      </c>
      <c r="D127" s="374" t="n">
        <v>40513</v>
      </c>
      <c r="E127" s="375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76" t="e">
        <f aca="false">VLOOKUP($D127,Curves!$A$2:$H$1700,8)*$B127</f>
        <v>#N/A</v>
      </c>
      <c r="K127" s="51" t="e">
        <f aca="false">($E127+$I127)*$J$5+$J$4</f>
        <v>#N/A</v>
      </c>
      <c r="L127" s="377" t="e">
        <f aca="false">VLOOKUP($D127,Curves!$N$2:$T$2600,2)*$B127</f>
        <v>#N/A</v>
      </c>
      <c r="M127" s="241" t="e">
        <f aca="false">VLOOKUP($D127,Curves!$N$2:$T$2600,3)*$B127</f>
        <v>#N/A</v>
      </c>
      <c r="N127" s="378" t="e">
        <f aca="false">IF($K127&lt;$L127,1,0)</f>
        <v>#N/A</v>
      </c>
      <c r="O127" s="379" t="e">
        <f aca="false">IF($K127&lt;$M127,1,0)</f>
        <v>#N/A</v>
      </c>
      <c r="P127" s="375" t="e">
        <f aca="false">($E127+J127)*$J$5+$J$4</f>
        <v>#N/A</v>
      </c>
      <c r="Q127" s="377" t="e">
        <f aca="false">VLOOKUP($D127,Curves!$N$2:$T$2600,4)*$B127</f>
        <v>#N/A</v>
      </c>
      <c r="R127" s="241" t="e">
        <f aca="false">VLOOKUP($D127,Curves!$N$2:$T$2600,5)*$B127</f>
        <v>#N/A</v>
      </c>
      <c r="S127" s="378" t="e">
        <f aca="false">IF($P127&lt;$Q127,1,0)</f>
        <v>#N/A</v>
      </c>
      <c r="T127" s="379" t="e">
        <f aca="false">IF($P127&lt;$R127,1,0)</f>
        <v>#N/A</v>
      </c>
      <c r="U127" s="380" t="e">
        <f aca="false">($E127+G127)*$J$5+$J$4</f>
        <v>#N/A</v>
      </c>
      <c r="V127" s="380" t="e">
        <f aca="false">($E127+H127)*$J$5+$J$4</f>
        <v>#N/A</v>
      </c>
      <c r="W127" s="380" t="e">
        <f aca="false">($E127+I127)*$J$5+$J$4</f>
        <v>#N/A</v>
      </c>
      <c r="X127" s="269" t="e">
        <f aca="false">VLOOKUP($D127,[5]CurveFetch!$D$8:$S$13000,16,0)*$B127</f>
        <v>#N/A</v>
      </c>
      <c r="Y127" s="241" t="e">
        <f aca="false">VLOOKUP($D127,Curves!$N$2:$T$2600,7)*$B127</f>
        <v>#N/A</v>
      </c>
      <c r="Z127" s="381" t="e">
        <f aca="false">IF($U127&lt;$X127,1,0)</f>
        <v>#N/A</v>
      </c>
      <c r="AA127" s="378" t="e">
        <f aca="false">IF($U127&lt;$Y127,1,0)</f>
        <v>#N/A</v>
      </c>
      <c r="AB127" s="378" t="e">
        <f aca="false">IF($V127&lt;$X127,1,0)</f>
        <v>#N/A</v>
      </c>
      <c r="AC127" s="378" t="e">
        <f aca="false">IF($V127&lt;$X127,1,0)</f>
        <v>#N/A</v>
      </c>
      <c r="AD127" s="378" t="e">
        <f aca="false">IF($W127&lt;$X127,1,0)</f>
        <v>#N/A</v>
      </c>
      <c r="AE127" s="379" t="e">
        <f aca="false">IF($W127&lt;$Y127,1,0)</f>
        <v>#N/A</v>
      </c>
      <c r="AF127" s="70" t="e">
        <f aca="false">$AF$7*$J$2*$J$5*$N127</f>
        <v>#N/A</v>
      </c>
      <c r="AG127" s="70" t="e">
        <f aca="false">$AF$7*$J$2*$J$5*$O127</f>
        <v>#N/A</v>
      </c>
      <c r="AH127" s="70" t="e">
        <f aca="false">$AH$7*$J$2*$J$5*$N127</f>
        <v>#N/A</v>
      </c>
      <c r="AI127" s="70" t="e">
        <f aca="false">$AH$7*$J$2*$J$5*$O127</f>
        <v>#N/A</v>
      </c>
      <c r="AJ127" s="70" t="e">
        <f aca="false">$AJ$7*$J$2*$J$5*$N127</f>
        <v>#N/A</v>
      </c>
      <c r="AK127" s="70" t="e">
        <f aca="false">$AJ$7*$J$2*$J$5*$O127</f>
        <v>#N/A</v>
      </c>
      <c r="AL127" s="70" t="e">
        <f aca="false">$AL$7*$J$2*$J$5*$N127</f>
        <v>#N/A</v>
      </c>
      <c r="AM127" s="70" t="e">
        <f aca="false">$AL$7*$J$3*$J$5*$O127</f>
        <v>#N/A</v>
      </c>
      <c r="AN127" s="70" t="e">
        <f aca="false">$AN$7*$J$2*$J$5*$N127</f>
        <v>#N/A</v>
      </c>
      <c r="AO127" s="70" t="e">
        <f aca="false">$AN$7*$J$3*$J$5*$O127</f>
        <v>#N/A</v>
      </c>
      <c r="AP127" s="70" t="e">
        <f aca="false">$AP$7*$J$2*$J$5*$N127</f>
        <v>#N/A</v>
      </c>
      <c r="AQ127" s="70" t="e">
        <f aca="false">$AN$7*$J$3*$J$5*$O127</f>
        <v>#N/A</v>
      </c>
      <c r="AR127" s="70" t="e">
        <f aca="false">$AR$7*$J$2*$J$5*$N127</f>
        <v>#N/A</v>
      </c>
      <c r="AS127" s="70" t="e">
        <f aca="false">$AR$7*$J$3*$J$5*$O127</f>
        <v>#N/A</v>
      </c>
      <c r="AT127" s="70" t="e">
        <f aca="false">$AT$7*$J$2*$J$5*$N127</f>
        <v>#N/A</v>
      </c>
      <c r="AU127" s="70" t="e">
        <f aca="false">$AT$7*$J$3*$J$5*$O127</f>
        <v>#N/A</v>
      </c>
      <c r="AV127" s="131" t="e">
        <f aca="false">SUM(AF127:AG127,AL127:AM127,AP127:AQ127)</f>
        <v>#N/A</v>
      </c>
      <c r="AW127" s="158" t="e">
        <f aca="false">SUM(AF127:AM127,AP127:AU127)</f>
        <v>#N/A</v>
      </c>
      <c r="AX127" s="131" t="e">
        <f aca="false">SUM(AF127:AU127)</f>
        <v>#N/A</v>
      </c>
      <c r="AY127" s="70" t="e">
        <f aca="false">$AY$7*$J$2*$J$5*$S127</f>
        <v>#N/A</v>
      </c>
      <c r="AZ127" s="70" t="e">
        <f aca="false">$AY$7*$J$3*$J$5*$T127</f>
        <v>#N/A</v>
      </c>
      <c r="BA127" s="70" t="e">
        <f aca="false">$BA$7*$J$2*$J$5*$S127</f>
        <v>#N/A</v>
      </c>
      <c r="BB127" s="70" t="e">
        <f aca="false">$BA$7*$J$3*$J$5*$T127</f>
        <v>#N/A</v>
      </c>
      <c r="BC127" s="70" t="e">
        <f aca="false">$BC$7*$J$2*$J$5*$S127</f>
        <v>#N/A</v>
      </c>
      <c r="BD127" s="70" t="e">
        <f aca="false">$BC$7*$J$3*$J$5*$T127</f>
        <v>#N/A</v>
      </c>
      <c r="BE127" s="70" t="e">
        <f aca="false">$BE$7*$J$2*$J$5*$S127</f>
        <v>#N/A</v>
      </c>
      <c r="BF127" s="70" t="e">
        <f aca="false">$BE$7*$J$3*$J$5*$T127</f>
        <v>#N/A</v>
      </c>
      <c r="BG127" s="70" t="e">
        <f aca="false">$BG$7*$J$2*$J$5*$S127</f>
        <v>#N/A</v>
      </c>
      <c r="BH127" s="70" t="e">
        <f aca="false">$BG$7*$J$3*$J$5*$T127</f>
        <v>#N/A</v>
      </c>
      <c r="BI127" s="70" t="e">
        <f aca="false">$BI$7*$J$2*$J$5*$S127</f>
        <v>#N/A</v>
      </c>
      <c r="BJ127" s="70" t="e">
        <f aca="false">$BI$7*$J$3*$J$5*$T127</f>
        <v>#N/A</v>
      </c>
      <c r="BK127" s="70" t="e">
        <f aca="false">$BK$7*$J$2*$J$5*$S127</f>
        <v>#N/A</v>
      </c>
      <c r="BL127" s="70" t="e">
        <f aca="false">$BK$7*$J$3*$J$5*$T127</f>
        <v>#N/A</v>
      </c>
      <c r="BM127" s="70" t="e">
        <f aca="false">$BM$7*$J$2*$J$5*$S127</f>
        <v>#N/A</v>
      </c>
      <c r="BN127" s="70" t="e">
        <f aca="false">$BM$7*$J$3*$J$5*$T127</f>
        <v>#N/A</v>
      </c>
      <c r="BO127" s="70" t="e">
        <f aca="false">$BO$7*$J$2*$J$5*$S127</f>
        <v>#N/A</v>
      </c>
      <c r="BP127" s="70" t="e">
        <f aca="false">$BO$7*$J$3*$J$5*$T127</f>
        <v>#N/A</v>
      </c>
      <c r="BQ127" s="70" t="e">
        <f aca="false">$BQ$7*$J$2*$J$5*$S127</f>
        <v>#N/A</v>
      </c>
      <c r="BR127" s="70" t="e">
        <f aca="false">$BQ$7*$J$3*$J$5*$T127</f>
        <v>#N/A</v>
      </c>
      <c r="BS127" s="70" t="e">
        <f aca="false">$BS$7*$J$2*$J$5*$S127</f>
        <v>#N/A</v>
      </c>
      <c r="BT127" s="70" t="e">
        <f aca="false">$BS$7*$J$3*$J$5*$T127</f>
        <v>#N/A</v>
      </c>
      <c r="BU127" s="70" t="e">
        <f aca="false">$BU$7*$J$2*$J$5*$S127</f>
        <v>#N/A</v>
      </c>
      <c r="BV127" s="70" t="e">
        <f aca="false">$BU$7*$J$3*$J$5*$T127</f>
        <v>#N/A</v>
      </c>
      <c r="BW127" s="382" t="e">
        <f aca="false">SUM(AY127:BF127,BI127:BL127)</f>
        <v>#N/A</v>
      </c>
      <c r="BX127" s="383" t="e">
        <f aca="false">SUM(AY127:BF127,BI127:BL127,BS127:BV127)</f>
        <v>#N/A</v>
      </c>
      <c r="BY127" s="25" t="e">
        <f aca="false">SUM(AY127:BV127)</f>
        <v>#N/A</v>
      </c>
      <c r="BZ127" s="70" t="e">
        <f aca="false">$BZ$7*$J$2*$J$5*$N127</f>
        <v>#N/A</v>
      </c>
      <c r="CA127" s="70" t="e">
        <f aca="false">$BZ$7*$J$3*$J$5*$O127</f>
        <v>#N/A</v>
      </c>
      <c r="CB127" s="70" t="e">
        <f aca="false">$CB$7*$J$2*$J$5*$N127</f>
        <v>#N/A</v>
      </c>
      <c r="CC127" s="70" t="e">
        <f aca="false">$CB$7*$J$3*$J$5*$O127</f>
        <v>#N/A</v>
      </c>
      <c r="CD127" s="70" t="e">
        <f aca="false">$CD$7*$J$2*$J$5*$N127</f>
        <v>#N/A</v>
      </c>
      <c r="CE127" s="70" t="e">
        <f aca="false">$CD$7*$J$3*$J$5*$O127</f>
        <v>#N/A</v>
      </c>
      <c r="CF127" s="131" t="e">
        <f aca="false">SUM(BZ127:CA127)</f>
        <v>#N/A</v>
      </c>
      <c r="CG127" s="383" t="e">
        <f aca="false">SUM(BZ127:CC127)</f>
        <v>#N/A</v>
      </c>
      <c r="CH127" s="131" t="e">
        <f aca="false">SUM(BZ127:CE127)</f>
        <v>#N/A</v>
      </c>
      <c r="CI127" s="70" t="e">
        <f aca="false">$CI$7*$J$2*$J$5*$AB127</f>
        <v>#N/A</v>
      </c>
      <c r="CJ127" s="70" t="e">
        <f aca="false">$CI$7*$J$3*$J$5*$AC127</f>
        <v>#N/A</v>
      </c>
      <c r="CK127" s="70" t="e">
        <f aca="false">$CK$7*$J$2*$J$5*$AB127</f>
        <v>#N/A</v>
      </c>
      <c r="CL127" s="70" t="e">
        <f aca="false">$CK$7*$J$3*$J$5*$AC127</f>
        <v>#N/A</v>
      </c>
      <c r="CM127" s="70" t="e">
        <f aca="false">$CM$7*$J$2*$J$5*$AB127</f>
        <v>#N/A</v>
      </c>
      <c r="CN127" s="70" t="e">
        <f aca="false">$CM$7*$J$3*$J$5*$AC127</f>
        <v>#N/A</v>
      </c>
      <c r="CO127" s="70" t="e">
        <f aca="false">$CO$7*$J$2*$J$5*$AB127</f>
        <v>#N/A</v>
      </c>
      <c r="CP127" s="70" t="e">
        <f aca="false">$CO$7*$J$3*$J$5*$AC127</f>
        <v>#N/A</v>
      </c>
      <c r="CQ127" s="70" t="e">
        <f aca="false">$CQ$7*$J$2*$J$5*$AB127</f>
        <v>#N/A</v>
      </c>
      <c r="CR127" s="70" t="e">
        <f aca="false">$CQ$7*$J$3*$J$5*$AC127</f>
        <v>#N/A</v>
      </c>
      <c r="CS127" s="70" t="e">
        <f aca="false">$CS$7*$J$2*$J$5*$AB127</f>
        <v>#N/A</v>
      </c>
      <c r="CT127" s="70" t="e">
        <f aca="false">$CS$7*$J$3*$J$5*$AC127</f>
        <v>#N/A</v>
      </c>
      <c r="CU127" s="70" t="e">
        <f aca="false">$CU$7*$J$2*$J$5*$AB127</f>
        <v>#N/A</v>
      </c>
      <c r="CV127" s="70" t="e">
        <f aca="false">$CU$7*$J$3*$J$5*$AC127</f>
        <v>#N/A</v>
      </c>
      <c r="CW127" s="70" t="e">
        <f aca="false">$CW$7*$J$2*$J$5*$AB127</f>
        <v>#N/A</v>
      </c>
      <c r="CX127" s="70" t="e">
        <f aca="false">$CW$7*$J$3*$J$5*$AC127</f>
        <v>#N/A</v>
      </c>
      <c r="CY127" s="70" t="e">
        <f aca="false">$CY$7*$J$2*$J$5*$AB127</f>
        <v>#N/A</v>
      </c>
      <c r="CZ127" s="70" t="e">
        <f aca="false">$CY$7*$J$3*$J$5*$AC127</f>
        <v>#N/A</v>
      </c>
      <c r="DA127" s="70" t="e">
        <f aca="false">$DA$7*$J$2*$J$5*$AB127</f>
        <v>#N/A</v>
      </c>
      <c r="DB127" s="70" t="e">
        <f aca="false">$DA$7*$J$3*$J$5*$AC127</f>
        <v>#N/A</v>
      </c>
      <c r="DC127" s="70"/>
      <c r="DD127" s="70"/>
      <c r="DE127" s="70" t="e">
        <f aca="false">$DF$7*$J$2*$J$5*$AB127</f>
        <v>#N/A</v>
      </c>
      <c r="DF127" s="70" t="e">
        <f aca="false">$DF$7*$J$3*$J$5*$AC127</f>
        <v>#N/A</v>
      </c>
      <c r="DG127" s="70" t="e">
        <f aca="false">$DG$7*$J$2*$J$5*$AB127</f>
        <v>#N/A</v>
      </c>
      <c r="DH127" s="70" t="e">
        <f aca="false">$DG$7*$J$3*$J$5*$AC127</f>
        <v>#N/A</v>
      </c>
      <c r="DI127" s="70" t="e">
        <f aca="false">$DI$7*$J$2*$J$5*$AB127</f>
        <v>#N/A</v>
      </c>
      <c r="DJ127" s="70" t="e">
        <f aca="false">$DI$7*$J$3*$J$5*$AC127</f>
        <v>#N/A</v>
      </c>
      <c r="DK127" s="70" t="e">
        <f aca="false">$DK$7*$J$2*$J$5*$AB127</f>
        <v>#N/A</v>
      </c>
      <c r="DL127" s="70" t="e">
        <f aca="false">$DK$7*$J$3*$J$5*$AC127</f>
        <v>#N/A</v>
      </c>
      <c r="DM127" s="70" t="e">
        <f aca="false">$DM$7*$J$2*$J$5*$AB127</f>
        <v>#N/A</v>
      </c>
      <c r="DN127" s="70" t="e">
        <f aca="false">$DM$7*$J$3*$J$5*$AC127</f>
        <v>#N/A</v>
      </c>
      <c r="DO127" s="70" t="e">
        <f aca="false">$DO$7*$J$2*$J$5*$AB127</f>
        <v>#N/A</v>
      </c>
      <c r="DP127" s="70" t="e">
        <f aca="false">$DO$7*$J$3*$J$5*$AC127</f>
        <v>#N/A</v>
      </c>
      <c r="DQ127" s="70" t="e">
        <f aca="false">$DQ$7*$J$2*$J$5*$AB127</f>
        <v>#N/A</v>
      </c>
      <c r="DR127" s="70" t="e">
        <f aca="false">$DQ$7*$J$3*$J$5*$AC127</f>
        <v>#N/A</v>
      </c>
      <c r="DS127" s="131" t="e">
        <f aca="false">SUM(CI127:CR127,CW127:CX127,DG127:DH127)</f>
        <v>#N/A</v>
      </c>
      <c r="DT127" s="25" t="e">
        <f aca="false">SUM(CI127:CZ127,DC127:DL127)</f>
        <v>#N/A</v>
      </c>
      <c r="DU127" s="131" t="e">
        <f aca="false">SUM(CI127:DR127)</f>
        <v>#N/A</v>
      </c>
      <c r="DZ127" s="70" t="e">
        <f aca="false">$DZ$7*$J$2*$J$5*$AB127</f>
        <v>#N/A</v>
      </c>
      <c r="EA127" s="70" t="e">
        <f aca="false">$DZ$7*$J$3*$J$5*$AC127</f>
        <v>#N/A</v>
      </c>
      <c r="EB127" s="70" t="e">
        <f aca="false">$EB$7*$J$2*$J$5*$AB127</f>
        <v>#N/A</v>
      </c>
      <c r="EC127" s="70" t="e">
        <f aca="false">$EB$7*$J$3*$J$5*$AC127</f>
        <v>#N/A</v>
      </c>
      <c r="ED127" s="70" t="e">
        <f aca="false">$ED$7*$J$2*$J$5*$AB127</f>
        <v>#N/A</v>
      </c>
      <c r="EE127" s="70" t="e">
        <f aca="false">$ED$7*$J$3*$J$5*$AC127</f>
        <v>#N/A</v>
      </c>
      <c r="EF127" s="70" t="e">
        <f aca="false">$EF$7*$J$2*$J$5*$AB127</f>
        <v>#N/A</v>
      </c>
      <c r="EG127" s="70" t="e">
        <f aca="false">$EF$7*$J$3*$J$5*$AC127</f>
        <v>#N/A</v>
      </c>
      <c r="EH127" s="70" t="e">
        <f aca="false">$EH$7*$J$2*$J$5*$AB127</f>
        <v>#N/A</v>
      </c>
      <c r="EI127" s="70" t="e">
        <f aca="false">$EH$7*$J$3*$J$5*$AC127</f>
        <v>#N/A</v>
      </c>
      <c r="EJ127" s="70" t="e">
        <f aca="false">$EJ$7*$J$2*$J$5*$AB127</f>
        <v>#N/A</v>
      </c>
      <c r="EK127" s="70" t="e">
        <f aca="false">$EJ$7*$J$3*$J$5*$AC127</f>
        <v>#N/A</v>
      </c>
      <c r="EL127" s="70" t="e">
        <f aca="false">$EL$7*$J$2*$J$5*$AB127</f>
        <v>#N/A</v>
      </c>
      <c r="EM127" s="70" t="e">
        <f aca="false">$EL$7*$J$3*$J$5*$AC127</f>
        <v>#N/A</v>
      </c>
      <c r="EN127" s="131" t="e">
        <f aca="false">SUM(EB127:EC127)</f>
        <v>#N/A</v>
      </c>
      <c r="EO127" s="25" t="e">
        <f aca="false">SUM(EB127:EE127,EJ127:EM127)</f>
        <v>#N/A</v>
      </c>
      <c r="EP127" s="25" t="e">
        <f aca="false">SUM(DZ127:EM127)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3" t="e">
        <f aca="false">(1+($A128/2))^(-2*($D128-$A$1)/365.25)</f>
        <v>#N/A</v>
      </c>
      <c r="C128" s="83" t="n">
        <f aca="false">D129-D128</f>
        <v>31</v>
      </c>
      <c r="D128" s="374" t="n">
        <v>40544</v>
      </c>
      <c r="E128" s="375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76" t="e">
        <f aca="false">VLOOKUP($D128,Curves!$A$2:$H$1700,8)*$B128</f>
        <v>#N/A</v>
      </c>
      <c r="K128" s="51" t="e">
        <f aca="false">($E128+$I128)*$J$5+$J$4</f>
        <v>#N/A</v>
      </c>
      <c r="L128" s="377" t="e">
        <f aca="false">VLOOKUP($D128,Curves!$N$2:$T$2600,2)*$B128</f>
        <v>#N/A</v>
      </c>
      <c r="M128" s="241" t="e">
        <f aca="false">VLOOKUP($D128,Curves!$N$2:$T$2600,3)*$B128</f>
        <v>#N/A</v>
      </c>
      <c r="N128" s="378" t="e">
        <f aca="false">IF($K128&lt;$L128,1,0)</f>
        <v>#N/A</v>
      </c>
      <c r="O128" s="379" t="e">
        <f aca="false">IF($K128&lt;$M128,1,0)</f>
        <v>#N/A</v>
      </c>
      <c r="P128" s="375" t="e">
        <f aca="false">($E128+J128)*$J$5+$J$4</f>
        <v>#N/A</v>
      </c>
      <c r="Q128" s="377" t="e">
        <f aca="false">VLOOKUP($D128,Curves!$N$2:$T$2600,4)*$B128</f>
        <v>#N/A</v>
      </c>
      <c r="R128" s="241" t="e">
        <f aca="false">VLOOKUP($D128,Curves!$N$2:$T$2600,5)*$B128</f>
        <v>#N/A</v>
      </c>
      <c r="S128" s="378" t="e">
        <f aca="false">IF($P128&lt;$Q128,1,0)</f>
        <v>#N/A</v>
      </c>
      <c r="T128" s="379" t="e">
        <f aca="false">IF($P128&lt;$R128,1,0)</f>
        <v>#N/A</v>
      </c>
      <c r="U128" s="380" t="e">
        <f aca="false">($E128+G128)*$J$5+$J$4</f>
        <v>#N/A</v>
      </c>
      <c r="V128" s="380" t="e">
        <f aca="false">($E128+H128)*$J$5+$J$4</f>
        <v>#N/A</v>
      </c>
      <c r="W128" s="380" t="e">
        <f aca="false">($E128+I128)*$J$5+$J$4</f>
        <v>#N/A</v>
      </c>
      <c r="X128" s="269" t="e">
        <f aca="false">VLOOKUP($D128,[5]CurveFetch!$D$8:$S$13000,16,0)*$B128</f>
        <v>#N/A</v>
      </c>
      <c r="Y128" s="241" t="e">
        <f aca="false">VLOOKUP($D128,Curves!$N$2:$T$2600,7)*$B128</f>
        <v>#N/A</v>
      </c>
      <c r="Z128" s="381" t="e">
        <f aca="false">IF($U128&lt;$X128,1,0)</f>
        <v>#N/A</v>
      </c>
      <c r="AA128" s="378" t="e">
        <f aca="false">IF($U128&lt;$Y128,1,0)</f>
        <v>#N/A</v>
      </c>
      <c r="AB128" s="378" t="e">
        <f aca="false">IF($V128&lt;$X128,1,0)</f>
        <v>#N/A</v>
      </c>
      <c r="AC128" s="378" t="e">
        <f aca="false">IF($V128&lt;$X128,1,0)</f>
        <v>#N/A</v>
      </c>
      <c r="AD128" s="378" t="e">
        <f aca="false">IF($W128&lt;$X128,1,0)</f>
        <v>#N/A</v>
      </c>
      <c r="AE128" s="379" t="e">
        <f aca="false">IF($W128&lt;$Y128,1,0)</f>
        <v>#N/A</v>
      </c>
      <c r="AF128" s="70" t="e">
        <f aca="false">$AF$7*$J$2*$J$5*$N128</f>
        <v>#N/A</v>
      </c>
      <c r="AG128" s="70" t="e">
        <f aca="false">$AF$7*$J$2*$J$5*$O128</f>
        <v>#N/A</v>
      </c>
      <c r="AH128" s="70" t="e">
        <f aca="false">$AH$7*$J$2*$J$5*$N128</f>
        <v>#N/A</v>
      </c>
      <c r="AI128" s="70" t="e">
        <f aca="false">$AH$7*$J$2*$J$5*$O128</f>
        <v>#N/A</v>
      </c>
      <c r="AJ128" s="70" t="e">
        <f aca="false">$AJ$7*$J$2*$J$5*$N128</f>
        <v>#N/A</v>
      </c>
      <c r="AK128" s="70" t="e">
        <f aca="false">$AJ$7*$J$2*$J$5*$O128</f>
        <v>#N/A</v>
      </c>
      <c r="AL128" s="70" t="e">
        <f aca="false">$AL$7*$J$2*$J$5*$N128</f>
        <v>#N/A</v>
      </c>
      <c r="AM128" s="70" t="e">
        <f aca="false">$AL$7*$J$3*$J$5*$O128</f>
        <v>#N/A</v>
      </c>
      <c r="AN128" s="70" t="e">
        <f aca="false">$AN$7*$J$2*$J$5*$N128</f>
        <v>#N/A</v>
      </c>
      <c r="AO128" s="70" t="e">
        <f aca="false">$AN$7*$J$3*$J$5*$O128</f>
        <v>#N/A</v>
      </c>
      <c r="AP128" s="70" t="e">
        <f aca="false">$AP$7*$J$2*$J$5*$N128</f>
        <v>#N/A</v>
      </c>
      <c r="AQ128" s="70" t="e">
        <f aca="false">$AN$7*$J$3*$J$5*$O128</f>
        <v>#N/A</v>
      </c>
      <c r="AR128" s="70" t="e">
        <f aca="false">$AR$7*$J$2*$J$5*$N128</f>
        <v>#N/A</v>
      </c>
      <c r="AS128" s="70" t="e">
        <f aca="false">$AR$7*$J$3*$J$5*$O128</f>
        <v>#N/A</v>
      </c>
      <c r="AT128" s="70" t="e">
        <f aca="false">$AT$7*$J$2*$J$5*$N128</f>
        <v>#N/A</v>
      </c>
      <c r="AU128" s="70" t="e">
        <f aca="false">$AT$7*$J$3*$J$5*$O128</f>
        <v>#N/A</v>
      </c>
      <c r="AV128" s="131" t="e">
        <f aca="false">SUM(AF128:AG128,AL128:AM128,AP128:AQ128)</f>
        <v>#N/A</v>
      </c>
      <c r="AW128" s="158" t="e">
        <f aca="false">SUM(AF128:AM128,AP128:AU128)</f>
        <v>#N/A</v>
      </c>
      <c r="AX128" s="131" t="e">
        <f aca="false">SUM(AF128:AU128)</f>
        <v>#N/A</v>
      </c>
      <c r="AY128" s="70" t="e">
        <f aca="false">$AY$7*$J$2*$J$5*$S128</f>
        <v>#N/A</v>
      </c>
      <c r="AZ128" s="70" t="e">
        <f aca="false">$AY$7*$J$3*$J$5*$T128</f>
        <v>#N/A</v>
      </c>
      <c r="BA128" s="70" t="e">
        <f aca="false">$BA$7*$J$2*$J$5*$S128</f>
        <v>#N/A</v>
      </c>
      <c r="BB128" s="70" t="e">
        <f aca="false">$BA$7*$J$3*$J$5*$T128</f>
        <v>#N/A</v>
      </c>
      <c r="BC128" s="70" t="e">
        <f aca="false">$BC$7*$J$2*$J$5*$S128</f>
        <v>#N/A</v>
      </c>
      <c r="BD128" s="70" t="e">
        <f aca="false">$BC$7*$J$3*$J$5*$T128</f>
        <v>#N/A</v>
      </c>
      <c r="BE128" s="70" t="e">
        <f aca="false">$BE$7*$J$2*$J$5*$S128</f>
        <v>#N/A</v>
      </c>
      <c r="BF128" s="70" t="e">
        <f aca="false">$BE$7*$J$3*$J$5*$T128</f>
        <v>#N/A</v>
      </c>
      <c r="BG128" s="70" t="e">
        <f aca="false">$BG$7*$J$2*$J$5*$S128</f>
        <v>#N/A</v>
      </c>
      <c r="BH128" s="70" t="e">
        <f aca="false">$BG$7*$J$3*$J$5*$T128</f>
        <v>#N/A</v>
      </c>
      <c r="BI128" s="70" t="e">
        <f aca="false">$BI$7*$J$2*$J$5*$S128</f>
        <v>#N/A</v>
      </c>
      <c r="BJ128" s="70" t="e">
        <f aca="false">$BI$7*$J$3*$J$5*$T128</f>
        <v>#N/A</v>
      </c>
      <c r="BK128" s="70" t="e">
        <f aca="false">$BK$7*$J$2*$J$5*$S128</f>
        <v>#N/A</v>
      </c>
      <c r="BL128" s="70" t="e">
        <f aca="false">$BK$7*$J$3*$J$5*$T128</f>
        <v>#N/A</v>
      </c>
      <c r="BM128" s="70" t="e">
        <f aca="false">$BM$7*$J$2*$J$5*$S128</f>
        <v>#N/A</v>
      </c>
      <c r="BN128" s="70" t="e">
        <f aca="false">$BM$7*$J$3*$J$5*$T128</f>
        <v>#N/A</v>
      </c>
      <c r="BO128" s="70" t="e">
        <f aca="false">$BO$7*$J$2*$J$5*$S128</f>
        <v>#N/A</v>
      </c>
      <c r="BP128" s="70" t="e">
        <f aca="false">$BO$7*$J$3*$J$5*$T128</f>
        <v>#N/A</v>
      </c>
      <c r="BQ128" s="70" t="e">
        <f aca="false">$BQ$7*$J$2*$J$5*$S128</f>
        <v>#N/A</v>
      </c>
      <c r="BR128" s="70" t="e">
        <f aca="false">$BQ$7*$J$3*$J$5*$T128</f>
        <v>#N/A</v>
      </c>
      <c r="BS128" s="70" t="e">
        <f aca="false">$BS$7*$J$2*$J$5*$S128</f>
        <v>#N/A</v>
      </c>
      <c r="BT128" s="70" t="e">
        <f aca="false">$BS$7*$J$3*$J$5*$T128</f>
        <v>#N/A</v>
      </c>
      <c r="BU128" s="70" t="e">
        <f aca="false">$BU$7*$J$2*$J$5*$S128</f>
        <v>#N/A</v>
      </c>
      <c r="BV128" s="70" t="e">
        <f aca="false">$BU$7*$J$3*$J$5*$T128</f>
        <v>#N/A</v>
      </c>
      <c r="BW128" s="382" t="e">
        <f aca="false">SUM(AY128:BF128,BI128:BL128)</f>
        <v>#N/A</v>
      </c>
      <c r="BX128" s="383" t="e">
        <f aca="false">SUM(AY128:BF128,BI128:BL128,BS128:BV128)</f>
        <v>#N/A</v>
      </c>
      <c r="BY128" s="25" t="e">
        <f aca="false">SUM(AY128:BV128)</f>
        <v>#N/A</v>
      </c>
      <c r="BZ128" s="70" t="e">
        <f aca="false">$BZ$7*$J$2*$J$5*$N128</f>
        <v>#N/A</v>
      </c>
      <c r="CA128" s="70" t="e">
        <f aca="false">$BZ$7*$J$3*$J$5*$O128</f>
        <v>#N/A</v>
      </c>
      <c r="CB128" s="70" t="e">
        <f aca="false">$CB$7*$J$2*$J$5*$N128</f>
        <v>#N/A</v>
      </c>
      <c r="CC128" s="70" t="e">
        <f aca="false">$CB$7*$J$3*$J$5*$O128</f>
        <v>#N/A</v>
      </c>
      <c r="CD128" s="70" t="e">
        <f aca="false">$CD$7*$J$2*$J$5*$N128</f>
        <v>#N/A</v>
      </c>
      <c r="CE128" s="70" t="e">
        <f aca="false">$CD$7*$J$3*$J$5*$O128</f>
        <v>#N/A</v>
      </c>
      <c r="CF128" s="131" t="e">
        <f aca="false">SUM(BZ128:CA128)</f>
        <v>#N/A</v>
      </c>
      <c r="CG128" s="383" t="e">
        <f aca="false">SUM(BZ128:CC128)</f>
        <v>#N/A</v>
      </c>
      <c r="CH128" s="131" t="e">
        <f aca="false">SUM(BZ128:CE128)</f>
        <v>#N/A</v>
      </c>
      <c r="CI128" s="70" t="e">
        <f aca="false">$CI$7*$J$2*$J$5*$AB128</f>
        <v>#N/A</v>
      </c>
      <c r="CJ128" s="70" t="e">
        <f aca="false">$CI$7*$J$3*$J$5*$AC128</f>
        <v>#N/A</v>
      </c>
      <c r="CK128" s="70" t="e">
        <f aca="false">$CK$7*$J$2*$J$5*$AB128</f>
        <v>#N/A</v>
      </c>
      <c r="CL128" s="70" t="e">
        <f aca="false">$CK$7*$J$3*$J$5*$AC128</f>
        <v>#N/A</v>
      </c>
      <c r="CM128" s="70" t="e">
        <f aca="false">$CM$7*$J$2*$J$5*$AB128</f>
        <v>#N/A</v>
      </c>
      <c r="CN128" s="70" t="e">
        <f aca="false">$CM$7*$J$3*$J$5*$AC128</f>
        <v>#N/A</v>
      </c>
      <c r="CO128" s="70" t="e">
        <f aca="false">$CO$7*$J$2*$J$5*$AB128</f>
        <v>#N/A</v>
      </c>
      <c r="CP128" s="70" t="e">
        <f aca="false">$CO$7*$J$3*$J$5*$AC128</f>
        <v>#N/A</v>
      </c>
      <c r="CQ128" s="70" t="e">
        <f aca="false">$CQ$7*$J$2*$J$5*$AB128</f>
        <v>#N/A</v>
      </c>
      <c r="CR128" s="70" t="e">
        <f aca="false">$CQ$7*$J$3*$J$5*$AC128</f>
        <v>#N/A</v>
      </c>
      <c r="CS128" s="70" t="e">
        <f aca="false">$CS$7*$J$2*$J$5*$AB128</f>
        <v>#N/A</v>
      </c>
      <c r="CT128" s="70" t="e">
        <f aca="false">$CS$7*$J$3*$J$5*$AC128</f>
        <v>#N/A</v>
      </c>
      <c r="CU128" s="70" t="e">
        <f aca="false">$CU$7*$J$2*$J$5*$AB128</f>
        <v>#N/A</v>
      </c>
      <c r="CV128" s="70" t="e">
        <f aca="false">$CU$7*$J$3*$J$5*$AC128</f>
        <v>#N/A</v>
      </c>
      <c r="CW128" s="70" t="e">
        <f aca="false">$CW$7*$J$2*$J$5*$AB128</f>
        <v>#N/A</v>
      </c>
      <c r="CX128" s="70" t="e">
        <f aca="false">$CW$7*$J$3*$J$5*$AC128</f>
        <v>#N/A</v>
      </c>
      <c r="CY128" s="70" t="e">
        <f aca="false">$CY$7*$J$2*$J$5*$AB128</f>
        <v>#N/A</v>
      </c>
      <c r="CZ128" s="70" t="e">
        <f aca="false">$CY$7*$J$3*$J$5*$AC128</f>
        <v>#N/A</v>
      </c>
      <c r="DA128" s="70" t="e">
        <f aca="false">$DA$7*$J$2*$J$5*$AB128</f>
        <v>#N/A</v>
      </c>
      <c r="DB128" s="70" t="e">
        <f aca="false">$DA$7*$J$3*$J$5*$AC128</f>
        <v>#N/A</v>
      </c>
      <c r="DC128" s="70"/>
      <c r="DD128" s="70"/>
      <c r="DE128" s="70" t="e">
        <f aca="false">$DF$7*$J$2*$J$5*$AB128</f>
        <v>#N/A</v>
      </c>
      <c r="DF128" s="70" t="e">
        <f aca="false">$DF$7*$J$3*$J$5*$AC128</f>
        <v>#N/A</v>
      </c>
      <c r="DG128" s="70" t="e">
        <f aca="false">$DG$7*$J$2*$J$5*$AB128</f>
        <v>#N/A</v>
      </c>
      <c r="DH128" s="70" t="e">
        <f aca="false">$DG$7*$J$3*$J$5*$AC128</f>
        <v>#N/A</v>
      </c>
      <c r="DI128" s="70" t="e">
        <f aca="false">$DI$7*$J$2*$J$5*$AB128</f>
        <v>#N/A</v>
      </c>
      <c r="DJ128" s="70" t="e">
        <f aca="false">$DI$7*$J$3*$J$5*$AC128</f>
        <v>#N/A</v>
      </c>
      <c r="DK128" s="70" t="e">
        <f aca="false">$DK$7*$J$2*$J$5*$AB128</f>
        <v>#N/A</v>
      </c>
      <c r="DL128" s="70" t="e">
        <f aca="false">$DK$7*$J$3*$J$5*$AC128</f>
        <v>#N/A</v>
      </c>
      <c r="DM128" s="70" t="e">
        <f aca="false">$DM$7*$J$2*$J$5*$AB128</f>
        <v>#N/A</v>
      </c>
      <c r="DN128" s="70" t="e">
        <f aca="false">$DM$7*$J$3*$J$5*$AC128</f>
        <v>#N/A</v>
      </c>
      <c r="DO128" s="70" t="e">
        <f aca="false">$DO$7*$J$2*$J$5*$AB128</f>
        <v>#N/A</v>
      </c>
      <c r="DP128" s="70" t="e">
        <f aca="false">$DO$7*$J$3*$J$5*$AC128</f>
        <v>#N/A</v>
      </c>
      <c r="DQ128" s="70" t="e">
        <f aca="false">$DQ$7*$J$2*$J$5*$AB128</f>
        <v>#N/A</v>
      </c>
      <c r="DR128" s="70" t="e">
        <f aca="false">$DQ$7*$J$3*$J$5*$AC128</f>
        <v>#N/A</v>
      </c>
      <c r="DS128" s="131" t="e">
        <f aca="false">SUM(CI128:CR128,CW128:CX128,DG128:DH128)</f>
        <v>#N/A</v>
      </c>
      <c r="DT128" s="25" t="e">
        <f aca="false">SUM(CI128:CZ128,DC128:DL128)</f>
        <v>#N/A</v>
      </c>
      <c r="DU128" s="131" t="e">
        <f aca="false">SUM(CI128:DR128)</f>
        <v>#N/A</v>
      </c>
      <c r="DZ128" s="70" t="e">
        <f aca="false">$DZ$7*$J$2*$J$5*$AB128</f>
        <v>#N/A</v>
      </c>
      <c r="EA128" s="70" t="e">
        <f aca="false">$DZ$7*$J$3*$J$5*$AC128</f>
        <v>#N/A</v>
      </c>
      <c r="EB128" s="70" t="e">
        <f aca="false">$EB$7*$J$2*$J$5*$AB128</f>
        <v>#N/A</v>
      </c>
      <c r="EC128" s="70" t="e">
        <f aca="false">$EB$7*$J$3*$J$5*$AC128</f>
        <v>#N/A</v>
      </c>
      <c r="ED128" s="70" t="e">
        <f aca="false">$ED$7*$J$2*$J$5*$AB128</f>
        <v>#N/A</v>
      </c>
      <c r="EE128" s="70" t="e">
        <f aca="false">$ED$7*$J$3*$J$5*$AC128</f>
        <v>#N/A</v>
      </c>
      <c r="EF128" s="70" t="e">
        <f aca="false">$EF$7*$J$2*$J$5*$AB128</f>
        <v>#N/A</v>
      </c>
      <c r="EG128" s="70" t="e">
        <f aca="false">$EF$7*$J$3*$J$5*$AC128</f>
        <v>#N/A</v>
      </c>
      <c r="EH128" s="70" t="e">
        <f aca="false">$EH$7*$J$2*$J$5*$AB128</f>
        <v>#N/A</v>
      </c>
      <c r="EI128" s="70" t="e">
        <f aca="false">$EH$7*$J$3*$J$5*$AC128</f>
        <v>#N/A</v>
      </c>
      <c r="EJ128" s="70" t="e">
        <f aca="false">$EJ$7*$J$2*$J$5*$AB128</f>
        <v>#N/A</v>
      </c>
      <c r="EK128" s="70" t="e">
        <f aca="false">$EJ$7*$J$3*$J$5*$AC128</f>
        <v>#N/A</v>
      </c>
      <c r="EL128" s="70" t="e">
        <f aca="false">$EL$7*$J$2*$J$5*$AB128</f>
        <v>#N/A</v>
      </c>
      <c r="EM128" s="70" t="e">
        <f aca="false">$EL$7*$J$3*$J$5*$AC128</f>
        <v>#N/A</v>
      </c>
      <c r="EN128" s="131" t="e">
        <f aca="false">SUM(EB128:EC128)</f>
        <v>#N/A</v>
      </c>
      <c r="EO128" s="25" t="e">
        <f aca="false">SUM(EB128:EE128,EJ128:EM128)</f>
        <v>#N/A</v>
      </c>
      <c r="EP128" s="25" t="e">
        <f aca="false">SUM(DZ128:EM128)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3" t="e">
        <f aca="false">(1+($A129/2))^(-2*($D129-$A$1)/365.25)</f>
        <v>#N/A</v>
      </c>
      <c r="C129" s="83" t="n">
        <f aca="false">D130-D129</f>
        <v>28</v>
      </c>
      <c r="D129" s="374" t="n">
        <v>40575</v>
      </c>
      <c r="E129" s="375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76" t="e">
        <f aca="false">VLOOKUP($D129,Curves!$A$2:$H$1700,8)*$B129</f>
        <v>#N/A</v>
      </c>
      <c r="K129" s="51" t="e">
        <f aca="false">($E129+$I129)*$J$5+$J$4</f>
        <v>#N/A</v>
      </c>
      <c r="L129" s="377" t="e">
        <f aca="false">VLOOKUP($D129,Curves!$N$2:$T$2600,2)*$B129</f>
        <v>#N/A</v>
      </c>
      <c r="M129" s="241" t="e">
        <f aca="false">VLOOKUP($D129,Curves!$N$2:$T$2600,3)*$B129</f>
        <v>#N/A</v>
      </c>
      <c r="N129" s="378" t="e">
        <f aca="false">IF($K129&lt;$L129,1,0)</f>
        <v>#N/A</v>
      </c>
      <c r="O129" s="379" t="e">
        <f aca="false">IF($K129&lt;$M129,1,0)</f>
        <v>#N/A</v>
      </c>
      <c r="P129" s="375" t="e">
        <f aca="false">($E129+J129)*$J$5+$J$4</f>
        <v>#N/A</v>
      </c>
      <c r="Q129" s="377" t="e">
        <f aca="false">VLOOKUP($D129,Curves!$N$2:$T$2600,4)*$B129</f>
        <v>#N/A</v>
      </c>
      <c r="R129" s="241" t="e">
        <f aca="false">VLOOKUP($D129,Curves!$N$2:$T$2600,5)*$B129</f>
        <v>#N/A</v>
      </c>
      <c r="S129" s="378" t="e">
        <f aca="false">IF($P129&lt;$Q129,1,0)</f>
        <v>#N/A</v>
      </c>
      <c r="T129" s="379" t="e">
        <f aca="false">IF($P129&lt;$R129,1,0)</f>
        <v>#N/A</v>
      </c>
      <c r="U129" s="380" t="e">
        <f aca="false">($E129+G129)*$J$5+$J$4</f>
        <v>#N/A</v>
      </c>
      <c r="V129" s="380" t="e">
        <f aca="false">($E129+H129)*$J$5+$J$4</f>
        <v>#N/A</v>
      </c>
      <c r="W129" s="380" t="e">
        <f aca="false">($E129+I129)*$J$5+$J$4</f>
        <v>#N/A</v>
      </c>
      <c r="X129" s="269" t="e">
        <f aca="false">VLOOKUP($D129,[5]CurveFetch!$D$8:$S$13000,16,0)*$B129</f>
        <v>#N/A</v>
      </c>
      <c r="Y129" s="241" t="e">
        <f aca="false">VLOOKUP($D129,Curves!$N$2:$T$2600,7)*$B129</f>
        <v>#N/A</v>
      </c>
      <c r="Z129" s="381" t="e">
        <f aca="false">IF($U129&lt;$X129,1,0)</f>
        <v>#N/A</v>
      </c>
      <c r="AA129" s="378" t="e">
        <f aca="false">IF($U129&lt;$Y129,1,0)</f>
        <v>#N/A</v>
      </c>
      <c r="AB129" s="378" t="e">
        <f aca="false">IF($V129&lt;$X129,1,0)</f>
        <v>#N/A</v>
      </c>
      <c r="AC129" s="378" t="e">
        <f aca="false">IF($V129&lt;$X129,1,0)</f>
        <v>#N/A</v>
      </c>
      <c r="AD129" s="378" t="e">
        <f aca="false">IF($W129&lt;$X129,1,0)</f>
        <v>#N/A</v>
      </c>
      <c r="AE129" s="379" t="e">
        <f aca="false">IF($W129&lt;$Y129,1,0)</f>
        <v>#N/A</v>
      </c>
      <c r="AF129" s="70" t="e">
        <f aca="false">$AF$7*$J$2*$J$5*$N129</f>
        <v>#N/A</v>
      </c>
      <c r="AG129" s="70" t="e">
        <f aca="false">$AF$7*$J$2*$J$5*$O129</f>
        <v>#N/A</v>
      </c>
      <c r="AH129" s="70" t="e">
        <f aca="false">$AH$7*$J$2*$J$5*$N129</f>
        <v>#N/A</v>
      </c>
      <c r="AI129" s="70" t="e">
        <f aca="false">$AH$7*$J$2*$J$5*$O129</f>
        <v>#N/A</v>
      </c>
      <c r="AJ129" s="70" t="e">
        <f aca="false">$AJ$7*$J$2*$J$5*$N129</f>
        <v>#N/A</v>
      </c>
      <c r="AK129" s="70" t="e">
        <f aca="false">$AJ$7*$J$2*$J$5*$O129</f>
        <v>#N/A</v>
      </c>
      <c r="AL129" s="70" t="e">
        <f aca="false">$AL$7*$J$2*$J$5*$N129</f>
        <v>#N/A</v>
      </c>
      <c r="AM129" s="70" t="e">
        <f aca="false">$AL$7*$J$3*$J$5*$O129</f>
        <v>#N/A</v>
      </c>
      <c r="AN129" s="70" t="e">
        <f aca="false">$AN$7*$J$2*$J$5*$N129</f>
        <v>#N/A</v>
      </c>
      <c r="AO129" s="70" t="e">
        <f aca="false">$AN$7*$J$3*$J$5*$O129</f>
        <v>#N/A</v>
      </c>
      <c r="AP129" s="70" t="e">
        <f aca="false">$AP$7*$J$2*$J$5*$N129</f>
        <v>#N/A</v>
      </c>
      <c r="AQ129" s="70" t="e">
        <f aca="false">$AN$7*$J$3*$J$5*$O129</f>
        <v>#N/A</v>
      </c>
      <c r="AR129" s="70" t="e">
        <f aca="false">$AR$7*$J$2*$J$5*$N129</f>
        <v>#N/A</v>
      </c>
      <c r="AS129" s="70" t="e">
        <f aca="false">$AR$7*$J$3*$J$5*$O129</f>
        <v>#N/A</v>
      </c>
      <c r="AT129" s="70" t="e">
        <f aca="false">$AT$7*$J$2*$J$5*$N129</f>
        <v>#N/A</v>
      </c>
      <c r="AU129" s="70" t="e">
        <f aca="false">$AT$7*$J$3*$J$5*$O129</f>
        <v>#N/A</v>
      </c>
      <c r="AV129" s="131" t="e">
        <f aca="false">SUM(AF129:AG129,AL129:AM129,AP129:AQ129)</f>
        <v>#N/A</v>
      </c>
      <c r="AW129" s="158" t="e">
        <f aca="false">SUM(AF129:AM129,AP129:AU129)</f>
        <v>#N/A</v>
      </c>
      <c r="AX129" s="131" t="e">
        <f aca="false">SUM(AF129:AU129)</f>
        <v>#N/A</v>
      </c>
      <c r="AY129" s="70" t="e">
        <f aca="false">$AY$7*$J$2*$J$5*$S129</f>
        <v>#N/A</v>
      </c>
      <c r="AZ129" s="70" t="e">
        <f aca="false">$AY$7*$J$3*$J$5*$T129</f>
        <v>#N/A</v>
      </c>
      <c r="BA129" s="70" t="e">
        <f aca="false">$BA$7*$J$2*$J$5*$S129</f>
        <v>#N/A</v>
      </c>
      <c r="BB129" s="70" t="e">
        <f aca="false">$BA$7*$J$3*$J$5*$T129</f>
        <v>#N/A</v>
      </c>
      <c r="BC129" s="70" t="e">
        <f aca="false">$BC$7*$J$2*$J$5*$S129</f>
        <v>#N/A</v>
      </c>
      <c r="BD129" s="70" t="e">
        <f aca="false">$BC$7*$J$3*$J$5*$T129</f>
        <v>#N/A</v>
      </c>
      <c r="BE129" s="70" t="e">
        <f aca="false">$BE$7*$J$2*$J$5*$S129</f>
        <v>#N/A</v>
      </c>
      <c r="BF129" s="70" t="e">
        <f aca="false">$BE$7*$J$3*$J$5*$T129</f>
        <v>#N/A</v>
      </c>
      <c r="BG129" s="70" t="e">
        <f aca="false">$BG$7*$J$2*$J$5*$S129</f>
        <v>#N/A</v>
      </c>
      <c r="BH129" s="70" t="e">
        <f aca="false">$BG$7*$J$3*$J$5*$T129</f>
        <v>#N/A</v>
      </c>
      <c r="BI129" s="70" t="e">
        <f aca="false">$BI$7*$J$2*$J$5*$S129</f>
        <v>#N/A</v>
      </c>
      <c r="BJ129" s="70" t="e">
        <f aca="false">$BI$7*$J$3*$J$5*$T129</f>
        <v>#N/A</v>
      </c>
      <c r="BK129" s="70" t="e">
        <f aca="false">$BK$7*$J$2*$J$5*$S129</f>
        <v>#N/A</v>
      </c>
      <c r="BL129" s="70" t="e">
        <f aca="false">$BK$7*$J$3*$J$5*$T129</f>
        <v>#N/A</v>
      </c>
      <c r="BM129" s="70" t="e">
        <f aca="false">$BM$7*$J$2*$J$5*$S129</f>
        <v>#N/A</v>
      </c>
      <c r="BN129" s="70" t="e">
        <f aca="false">$BM$7*$J$3*$J$5*$T129</f>
        <v>#N/A</v>
      </c>
      <c r="BO129" s="70" t="e">
        <f aca="false">$BO$7*$J$2*$J$5*$S129</f>
        <v>#N/A</v>
      </c>
      <c r="BP129" s="70" t="e">
        <f aca="false">$BO$7*$J$3*$J$5*$T129</f>
        <v>#N/A</v>
      </c>
      <c r="BQ129" s="70" t="e">
        <f aca="false">$BQ$7*$J$2*$J$5*$S129</f>
        <v>#N/A</v>
      </c>
      <c r="BR129" s="70" t="e">
        <f aca="false">$BQ$7*$J$3*$J$5*$T129</f>
        <v>#N/A</v>
      </c>
      <c r="BS129" s="70" t="e">
        <f aca="false">$BS$7*$J$2*$J$5*$S129</f>
        <v>#N/A</v>
      </c>
      <c r="BT129" s="70" t="e">
        <f aca="false">$BS$7*$J$3*$J$5*$T129</f>
        <v>#N/A</v>
      </c>
      <c r="BU129" s="70" t="e">
        <f aca="false">$BU$7*$J$2*$J$5*$S129</f>
        <v>#N/A</v>
      </c>
      <c r="BV129" s="70" t="e">
        <f aca="false">$BU$7*$J$3*$J$5*$T129</f>
        <v>#N/A</v>
      </c>
      <c r="BW129" s="382" t="e">
        <f aca="false">SUM(AY129:BF129,BI129:BL129)</f>
        <v>#N/A</v>
      </c>
      <c r="BX129" s="383" t="e">
        <f aca="false">SUM(AY129:BF129,BI129:BL129,BS129:BV129)</f>
        <v>#N/A</v>
      </c>
      <c r="BY129" s="25" t="e">
        <f aca="false">SUM(AY129:BV129)</f>
        <v>#N/A</v>
      </c>
      <c r="BZ129" s="70" t="e">
        <f aca="false">$BZ$7*$J$2*$J$5*$N129</f>
        <v>#N/A</v>
      </c>
      <c r="CA129" s="70" t="e">
        <f aca="false">$BZ$7*$J$3*$J$5*$O129</f>
        <v>#N/A</v>
      </c>
      <c r="CB129" s="70" t="e">
        <f aca="false">$CB$7*$J$2*$J$5*$N129</f>
        <v>#N/A</v>
      </c>
      <c r="CC129" s="70" t="e">
        <f aca="false">$CB$7*$J$3*$J$5*$O129</f>
        <v>#N/A</v>
      </c>
      <c r="CD129" s="70" t="e">
        <f aca="false">$CD$7*$J$2*$J$5*$N129</f>
        <v>#N/A</v>
      </c>
      <c r="CE129" s="70" t="e">
        <f aca="false">$CD$7*$J$3*$J$5*$O129</f>
        <v>#N/A</v>
      </c>
      <c r="CF129" s="131" t="e">
        <f aca="false">SUM(BZ129:CA129)</f>
        <v>#N/A</v>
      </c>
      <c r="CG129" s="383" t="e">
        <f aca="false">SUM(BZ129:CC129)</f>
        <v>#N/A</v>
      </c>
      <c r="CH129" s="131" t="e">
        <f aca="false">SUM(BZ129:CE129)</f>
        <v>#N/A</v>
      </c>
      <c r="CI129" s="70" t="e">
        <f aca="false">$CI$7*$J$2*$J$5*$AB129</f>
        <v>#N/A</v>
      </c>
      <c r="CJ129" s="70" t="e">
        <f aca="false">$CI$7*$J$3*$J$5*$AC129</f>
        <v>#N/A</v>
      </c>
      <c r="CK129" s="70" t="e">
        <f aca="false">$CK$7*$J$2*$J$5*$AB129</f>
        <v>#N/A</v>
      </c>
      <c r="CL129" s="70" t="e">
        <f aca="false">$CK$7*$J$3*$J$5*$AC129</f>
        <v>#N/A</v>
      </c>
      <c r="CM129" s="70" t="e">
        <f aca="false">$CM$7*$J$2*$J$5*$AB129</f>
        <v>#N/A</v>
      </c>
      <c r="CN129" s="70" t="e">
        <f aca="false">$CM$7*$J$3*$J$5*$AC129</f>
        <v>#N/A</v>
      </c>
      <c r="CO129" s="70" t="e">
        <f aca="false">$CO$7*$J$2*$J$5*$AB129</f>
        <v>#N/A</v>
      </c>
      <c r="CP129" s="70" t="e">
        <f aca="false">$CO$7*$J$3*$J$5*$AC129</f>
        <v>#N/A</v>
      </c>
      <c r="CQ129" s="70" t="e">
        <f aca="false">$CQ$7*$J$2*$J$5*$AB129</f>
        <v>#N/A</v>
      </c>
      <c r="CR129" s="70" t="e">
        <f aca="false">$CQ$7*$J$3*$J$5*$AC129</f>
        <v>#N/A</v>
      </c>
      <c r="CS129" s="70" t="e">
        <f aca="false">$CS$7*$J$2*$J$5*$AB129</f>
        <v>#N/A</v>
      </c>
      <c r="CT129" s="70" t="e">
        <f aca="false">$CS$7*$J$3*$J$5*$AC129</f>
        <v>#N/A</v>
      </c>
      <c r="CU129" s="70" t="e">
        <f aca="false">$CU$7*$J$2*$J$5*$AB129</f>
        <v>#N/A</v>
      </c>
      <c r="CV129" s="70" t="e">
        <f aca="false">$CU$7*$J$3*$J$5*$AC129</f>
        <v>#N/A</v>
      </c>
      <c r="CW129" s="70" t="e">
        <f aca="false">$CW$7*$J$2*$J$5*$AB129</f>
        <v>#N/A</v>
      </c>
      <c r="CX129" s="70" t="e">
        <f aca="false">$CW$7*$J$3*$J$5*$AC129</f>
        <v>#N/A</v>
      </c>
      <c r="CY129" s="70" t="e">
        <f aca="false">$CY$7*$J$2*$J$5*$AB129</f>
        <v>#N/A</v>
      </c>
      <c r="CZ129" s="70" t="e">
        <f aca="false">$CY$7*$J$3*$J$5*$AC129</f>
        <v>#N/A</v>
      </c>
      <c r="DA129" s="70" t="e">
        <f aca="false">$DA$7*$J$2*$J$5*$AB129</f>
        <v>#N/A</v>
      </c>
      <c r="DB129" s="70" t="e">
        <f aca="false">$DA$7*$J$3*$J$5*$AC129</f>
        <v>#N/A</v>
      </c>
      <c r="DC129" s="70"/>
      <c r="DD129" s="70"/>
      <c r="DE129" s="70" t="e">
        <f aca="false">$DF$7*$J$2*$J$5*$AB129</f>
        <v>#N/A</v>
      </c>
      <c r="DF129" s="70" t="e">
        <f aca="false">$DF$7*$J$3*$J$5*$AC129</f>
        <v>#N/A</v>
      </c>
      <c r="DG129" s="70" t="e">
        <f aca="false">$DG$7*$J$2*$J$5*$AB129</f>
        <v>#N/A</v>
      </c>
      <c r="DH129" s="70" t="e">
        <f aca="false">$DG$7*$J$3*$J$5*$AC129</f>
        <v>#N/A</v>
      </c>
      <c r="DI129" s="70" t="e">
        <f aca="false">$DI$7*$J$2*$J$5*$AB129</f>
        <v>#N/A</v>
      </c>
      <c r="DJ129" s="70" t="e">
        <f aca="false">$DI$7*$J$3*$J$5*$AC129</f>
        <v>#N/A</v>
      </c>
      <c r="DK129" s="70" t="e">
        <f aca="false">$DK$7*$J$2*$J$5*$AB129</f>
        <v>#N/A</v>
      </c>
      <c r="DL129" s="70" t="e">
        <f aca="false">$DK$7*$J$3*$J$5*$AC129</f>
        <v>#N/A</v>
      </c>
      <c r="DM129" s="70" t="e">
        <f aca="false">$DM$7*$J$2*$J$5*$AB129</f>
        <v>#N/A</v>
      </c>
      <c r="DN129" s="70" t="e">
        <f aca="false">$DM$7*$J$3*$J$5*$AC129</f>
        <v>#N/A</v>
      </c>
      <c r="DO129" s="70" t="e">
        <f aca="false">$DO$7*$J$2*$J$5*$AB129</f>
        <v>#N/A</v>
      </c>
      <c r="DP129" s="70" t="e">
        <f aca="false">$DO$7*$J$3*$J$5*$AC129</f>
        <v>#N/A</v>
      </c>
      <c r="DQ129" s="70" t="e">
        <f aca="false">$DQ$7*$J$2*$J$5*$AB129</f>
        <v>#N/A</v>
      </c>
      <c r="DR129" s="70" t="e">
        <f aca="false">$DQ$7*$J$3*$J$5*$AC129</f>
        <v>#N/A</v>
      </c>
      <c r="DS129" s="131" t="e">
        <f aca="false">SUM(CI129:CR129,CW129:CX129,DG129:DH129)</f>
        <v>#N/A</v>
      </c>
      <c r="DT129" s="25" t="e">
        <f aca="false">SUM(CI129:CZ129,DC129:DL129)</f>
        <v>#N/A</v>
      </c>
      <c r="DU129" s="131" t="e">
        <f aca="false">SUM(CI129:DR129)</f>
        <v>#N/A</v>
      </c>
      <c r="DZ129" s="70" t="e">
        <f aca="false">$DZ$7*$J$2*$J$5*$AB129</f>
        <v>#N/A</v>
      </c>
      <c r="EA129" s="70" t="e">
        <f aca="false">$DZ$7*$J$3*$J$5*$AC129</f>
        <v>#N/A</v>
      </c>
      <c r="EB129" s="70" t="e">
        <f aca="false">$EB$7*$J$2*$J$5*$AB129</f>
        <v>#N/A</v>
      </c>
      <c r="EC129" s="70" t="e">
        <f aca="false">$EB$7*$J$3*$J$5*$AC129</f>
        <v>#N/A</v>
      </c>
      <c r="ED129" s="70" t="e">
        <f aca="false">$ED$7*$J$2*$J$5*$AB129</f>
        <v>#N/A</v>
      </c>
      <c r="EE129" s="70" t="e">
        <f aca="false">$ED$7*$J$3*$J$5*$AC129</f>
        <v>#N/A</v>
      </c>
      <c r="EF129" s="70" t="e">
        <f aca="false">$EF$7*$J$2*$J$5*$AB129</f>
        <v>#N/A</v>
      </c>
      <c r="EG129" s="70" t="e">
        <f aca="false">$EF$7*$J$3*$J$5*$AC129</f>
        <v>#N/A</v>
      </c>
      <c r="EH129" s="70" t="e">
        <f aca="false">$EH$7*$J$2*$J$5*$AB129</f>
        <v>#N/A</v>
      </c>
      <c r="EI129" s="70" t="e">
        <f aca="false">$EH$7*$J$3*$J$5*$AC129</f>
        <v>#N/A</v>
      </c>
      <c r="EJ129" s="70" t="e">
        <f aca="false">$EJ$7*$J$2*$J$5*$AB129</f>
        <v>#N/A</v>
      </c>
      <c r="EK129" s="70" t="e">
        <f aca="false">$EJ$7*$J$3*$J$5*$AC129</f>
        <v>#N/A</v>
      </c>
      <c r="EL129" s="70" t="e">
        <f aca="false">$EL$7*$J$2*$J$5*$AB129</f>
        <v>#N/A</v>
      </c>
      <c r="EM129" s="70" t="e">
        <f aca="false">$EL$7*$J$3*$J$5*$AC129</f>
        <v>#N/A</v>
      </c>
      <c r="EN129" s="131" t="e">
        <f aca="false">SUM(EB129:EC129)</f>
        <v>#N/A</v>
      </c>
      <c r="EO129" s="25" t="e">
        <f aca="false">SUM(EB129:EE129,EJ129:EM129)</f>
        <v>#N/A</v>
      </c>
      <c r="EP129" s="25" t="e">
        <f aca="false">SUM(DZ129:EM129)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3" t="e">
        <f aca="false">(1+($A130/2))^(-2*($D130-$A$1)/365.25)</f>
        <v>#N/A</v>
      </c>
      <c r="C130" s="83" t="n">
        <f aca="false">D131-D130</f>
        <v>31</v>
      </c>
      <c r="D130" s="374" t="n">
        <v>40603</v>
      </c>
      <c r="E130" s="375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76" t="e">
        <f aca="false">VLOOKUP($D130,Curves!$A$2:$H$1700,8)*$B130</f>
        <v>#N/A</v>
      </c>
      <c r="K130" s="51" t="e">
        <f aca="false">($E130+$I130)*$J$5+$J$4</f>
        <v>#N/A</v>
      </c>
      <c r="L130" s="377" t="e">
        <f aca="false">VLOOKUP($D130,Curves!$N$2:$T$2600,2)*$B130</f>
        <v>#N/A</v>
      </c>
      <c r="M130" s="241" t="e">
        <f aca="false">VLOOKUP($D130,Curves!$N$2:$T$2600,3)*$B130</f>
        <v>#N/A</v>
      </c>
      <c r="N130" s="378" t="e">
        <f aca="false">IF($K130&lt;$L130,1,0)</f>
        <v>#N/A</v>
      </c>
      <c r="O130" s="379" t="e">
        <f aca="false">IF($K130&lt;$M130,1,0)</f>
        <v>#N/A</v>
      </c>
      <c r="P130" s="375" t="e">
        <f aca="false">($E130+J130)*$J$5+$J$4</f>
        <v>#N/A</v>
      </c>
      <c r="Q130" s="377" t="e">
        <f aca="false">VLOOKUP($D130,Curves!$N$2:$T$2600,4)*$B130</f>
        <v>#N/A</v>
      </c>
      <c r="R130" s="241" t="e">
        <f aca="false">VLOOKUP($D130,Curves!$N$2:$T$2600,5)*$B130</f>
        <v>#N/A</v>
      </c>
      <c r="S130" s="378" t="e">
        <f aca="false">IF($P130&lt;$Q130,1,0)</f>
        <v>#N/A</v>
      </c>
      <c r="T130" s="379" t="e">
        <f aca="false">IF($P130&lt;$R130,1,0)</f>
        <v>#N/A</v>
      </c>
      <c r="U130" s="380" t="e">
        <f aca="false">($E130+G130)*$J$5+$J$4</f>
        <v>#N/A</v>
      </c>
      <c r="V130" s="380" t="e">
        <f aca="false">($E130+H130)*$J$5+$J$4</f>
        <v>#N/A</v>
      </c>
      <c r="W130" s="380" t="e">
        <f aca="false">($E130+I130)*$J$5+$J$4</f>
        <v>#N/A</v>
      </c>
      <c r="X130" s="269" t="e">
        <f aca="false">VLOOKUP($D130,[5]CurveFetch!$D$8:$S$13000,16,0)*$B130</f>
        <v>#N/A</v>
      </c>
      <c r="Y130" s="241" t="e">
        <f aca="false">VLOOKUP($D130,Curves!$N$2:$T$2600,7)*$B130</f>
        <v>#N/A</v>
      </c>
      <c r="Z130" s="381" t="e">
        <f aca="false">IF($U130&lt;$X130,1,0)</f>
        <v>#N/A</v>
      </c>
      <c r="AA130" s="378" t="e">
        <f aca="false">IF($U130&lt;$Y130,1,0)</f>
        <v>#N/A</v>
      </c>
      <c r="AB130" s="378" t="e">
        <f aca="false">IF($V130&lt;$X130,1,0)</f>
        <v>#N/A</v>
      </c>
      <c r="AC130" s="378" t="e">
        <f aca="false">IF($V130&lt;$X130,1,0)</f>
        <v>#N/A</v>
      </c>
      <c r="AD130" s="378" t="e">
        <f aca="false">IF($W130&lt;$X130,1,0)</f>
        <v>#N/A</v>
      </c>
      <c r="AE130" s="379" t="e">
        <f aca="false">IF($W130&lt;$Y130,1,0)</f>
        <v>#N/A</v>
      </c>
      <c r="AF130" s="70" t="e">
        <f aca="false">$AF$7*$J$2*$J$5*$N130</f>
        <v>#N/A</v>
      </c>
      <c r="AG130" s="70" t="e">
        <f aca="false">$AF$7*$J$2*$J$5*$O130</f>
        <v>#N/A</v>
      </c>
      <c r="AH130" s="70" t="e">
        <f aca="false">$AH$7*$J$2*$J$5*$N130</f>
        <v>#N/A</v>
      </c>
      <c r="AI130" s="70" t="e">
        <f aca="false">$AH$7*$J$2*$J$5*$O130</f>
        <v>#N/A</v>
      </c>
      <c r="AJ130" s="70" t="e">
        <f aca="false">$AJ$7*$J$2*$J$5*$N130</f>
        <v>#N/A</v>
      </c>
      <c r="AK130" s="70" t="e">
        <f aca="false">$AJ$7*$J$2*$J$5*$O130</f>
        <v>#N/A</v>
      </c>
      <c r="AL130" s="70" t="e">
        <f aca="false">$AL$7*$J$2*$J$5*$N130</f>
        <v>#N/A</v>
      </c>
      <c r="AM130" s="70" t="e">
        <f aca="false">$AL$7*$J$3*$J$5*$O130</f>
        <v>#N/A</v>
      </c>
      <c r="AN130" s="70" t="e">
        <f aca="false">$AN$7*$J$2*$J$5*$N130</f>
        <v>#N/A</v>
      </c>
      <c r="AO130" s="70" t="e">
        <f aca="false">$AN$7*$J$3*$J$5*$O130</f>
        <v>#N/A</v>
      </c>
      <c r="AP130" s="70" t="e">
        <f aca="false">$AP$7*$J$2*$J$5*$N130</f>
        <v>#N/A</v>
      </c>
      <c r="AQ130" s="70" t="e">
        <f aca="false">$AN$7*$J$3*$J$5*$O130</f>
        <v>#N/A</v>
      </c>
      <c r="AR130" s="70" t="e">
        <f aca="false">$AR$7*$J$2*$J$5*$N130</f>
        <v>#N/A</v>
      </c>
      <c r="AS130" s="70" t="e">
        <f aca="false">$AR$7*$J$3*$J$5*$O130</f>
        <v>#N/A</v>
      </c>
      <c r="AT130" s="70" t="e">
        <f aca="false">$AT$7*$J$2*$J$5*$N130</f>
        <v>#N/A</v>
      </c>
      <c r="AU130" s="70" t="e">
        <f aca="false">$AT$7*$J$3*$J$5*$O130</f>
        <v>#N/A</v>
      </c>
      <c r="AV130" s="131" t="e">
        <f aca="false">SUM(AF130:AG130,AL130:AM130,AP130:AQ130)</f>
        <v>#N/A</v>
      </c>
      <c r="AW130" s="158" t="e">
        <f aca="false">SUM(AF130:AM130,AP130:AU130)</f>
        <v>#N/A</v>
      </c>
      <c r="AX130" s="131" t="e">
        <f aca="false">SUM(AF130:AU130)</f>
        <v>#N/A</v>
      </c>
      <c r="AY130" s="70" t="e">
        <f aca="false">$AY$7*$J$2*$J$5*$S130</f>
        <v>#N/A</v>
      </c>
      <c r="AZ130" s="70" t="e">
        <f aca="false">$AY$7*$J$3*$J$5*$T130</f>
        <v>#N/A</v>
      </c>
      <c r="BA130" s="70" t="e">
        <f aca="false">$BA$7*$J$2*$J$5*$S130</f>
        <v>#N/A</v>
      </c>
      <c r="BB130" s="70" t="e">
        <f aca="false">$BA$7*$J$3*$J$5*$T130</f>
        <v>#N/A</v>
      </c>
      <c r="BC130" s="70" t="e">
        <f aca="false">$BC$7*$J$2*$J$5*$S130</f>
        <v>#N/A</v>
      </c>
      <c r="BD130" s="70" t="e">
        <f aca="false">$BC$7*$J$3*$J$5*$T130</f>
        <v>#N/A</v>
      </c>
      <c r="BE130" s="70" t="e">
        <f aca="false">$BE$7*$J$2*$J$5*$S130</f>
        <v>#N/A</v>
      </c>
      <c r="BF130" s="70" t="e">
        <f aca="false">$BE$7*$J$3*$J$5*$T130</f>
        <v>#N/A</v>
      </c>
      <c r="BG130" s="70" t="e">
        <f aca="false">$BG$7*$J$2*$J$5*$S130</f>
        <v>#N/A</v>
      </c>
      <c r="BH130" s="70" t="e">
        <f aca="false">$BG$7*$J$3*$J$5*$T130</f>
        <v>#N/A</v>
      </c>
      <c r="BI130" s="70" t="e">
        <f aca="false">$BI$7*$J$2*$J$5*$S130</f>
        <v>#N/A</v>
      </c>
      <c r="BJ130" s="70" t="e">
        <f aca="false">$BI$7*$J$3*$J$5*$T130</f>
        <v>#N/A</v>
      </c>
      <c r="BK130" s="70" t="e">
        <f aca="false">$BK$7*$J$2*$J$5*$S130</f>
        <v>#N/A</v>
      </c>
      <c r="BL130" s="70" t="e">
        <f aca="false">$BK$7*$J$3*$J$5*$T130</f>
        <v>#N/A</v>
      </c>
      <c r="BM130" s="70" t="e">
        <f aca="false">$BM$7*$J$2*$J$5*$S130</f>
        <v>#N/A</v>
      </c>
      <c r="BN130" s="70" t="e">
        <f aca="false">$BM$7*$J$3*$J$5*$T130</f>
        <v>#N/A</v>
      </c>
      <c r="BO130" s="70" t="e">
        <f aca="false">$BO$7*$J$2*$J$5*$S130</f>
        <v>#N/A</v>
      </c>
      <c r="BP130" s="70" t="e">
        <f aca="false">$BO$7*$J$3*$J$5*$T130</f>
        <v>#N/A</v>
      </c>
      <c r="BQ130" s="70" t="e">
        <f aca="false">$BQ$7*$J$2*$J$5*$S130</f>
        <v>#N/A</v>
      </c>
      <c r="BR130" s="70" t="e">
        <f aca="false">$BQ$7*$J$3*$J$5*$T130</f>
        <v>#N/A</v>
      </c>
      <c r="BS130" s="70" t="e">
        <f aca="false">$BS$7*$J$2*$J$5*$S130</f>
        <v>#N/A</v>
      </c>
      <c r="BT130" s="70" t="e">
        <f aca="false">$BS$7*$J$3*$J$5*$T130</f>
        <v>#N/A</v>
      </c>
      <c r="BU130" s="70" t="e">
        <f aca="false">$BU$7*$J$2*$J$5*$S130</f>
        <v>#N/A</v>
      </c>
      <c r="BV130" s="70" t="e">
        <f aca="false">$BU$7*$J$3*$J$5*$T130</f>
        <v>#N/A</v>
      </c>
      <c r="BW130" s="382" t="e">
        <f aca="false">SUM(AY130:BF130,BI130:BL130)</f>
        <v>#N/A</v>
      </c>
      <c r="BX130" s="383" t="e">
        <f aca="false">SUM(AY130:BF130,BI130:BL130,BS130:BV130)</f>
        <v>#N/A</v>
      </c>
      <c r="BY130" s="25" t="e">
        <f aca="false">SUM(AY130:BV130)</f>
        <v>#N/A</v>
      </c>
      <c r="BZ130" s="70" t="e">
        <f aca="false">$BZ$7*$J$2*$J$5*$N130</f>
        <v>#N/A</v>
      </c>
      <c r="CA130" s="70" t="e">
        <f aca="false">$BZ$7*$J$3*$J$5*$O130</f>
        <v>#N/A</v>
      </c>
      <c r="CB130" s="70" t="e">
        <f aca="false">$CB$7*$J$2*$J$5*$N130</f>
        <v>#N/A</v>
      </c>
      <c r="CC130" s="70" t="e">
        <f aca="false">$CB$7*$J$3*$J$5*$O130</f>
        <v>#N/A</v>
      </c>
      <c r="CD130" s="70" t="e">
        <f aca="false">$CD$7*$J$2*$J$5*$N130</f>
        <v>#N/A</v>
      </c>
      <c r="CE130" s="70" t="e">
        <f aca="false">$CD$7*$J$3*$J$5*$O130</f>
        <v>#N/A</v>
      </c>
      <c r="CF130" s="131" t="e">
        <f aca="false">SUM(BZ130:CA130)</f>
        <v>#N/A</v>
      </c>
      <c r="CG130" s="383" t="e">
        <f aca="false">SUM(BZ130:CC130)</f>
        <v>#N/A</v>
      </c>
      <c r="CH130" s="131" t="e">
        <f aca="false">SUM(BZ130:CE130)</f>
        <v>#N/A</v>
      </c>
      <c r="CI130" s="70" t="e">
        <f aca="false">$CI$7*$J$2*$J$5*$AB130</f>
        <v>#N/A</v>
      </c>
      <c r="CJ130" s="70" t="e">
        <f aca="false">$CI$7*$J$3*$J$5*$AC130</f>
        <v>#N/A</v>
      </c>
      <c r="CK130" s="70" t="e">
        <f aca="false">$CK$7*$J$2*$J$5*$AB130</f>
        <v>#N/A</v>
      </c>
      <c r="CL130" s="70" t="e">
        <f aca="false">$CK$7*$J$3*$J$5*$AC130</f>
        <v>#N/A</v>
      </c>
      <c r="CM130" s="70" t="e">
        <f aca="false">$CM$7*$J$2*$J$5*$AB130</f>
        <v>#N/A</v>
      </c>
      <c r="CN130" s="70" t="e">
        <f aca="false">$CM$7*$J$3*$J$5*$AC130</f>
        <v>#N/A</v>
      </c>
      <c r="CO130" s="70" t="e">
        <f aca="false">$CO$7*$J$2*$J$5*$AB130</f>
        <v>#N/A</v>
      </c>
      <c r="CP130" s="70" t="e">
        <f aca="false">$CO$7*$J$3*$J$5*$AC130</f>
        <v>#N/A</v>
      </c>
      <c r="CQ130" s="70" t="e">
        <f aca="false">$CQ$7*$J$2*$J$5*$AB130</f>
        <v>#N/A</v>
      </c>
      <c r="CR130" s="70" t="e">
        <f aca="false">$CQ$7*$J$3*$J$5*$AC130</f>
        <v>#N/A</v>
      </c>
      <c r="CS130" s="70" t="e">
        <f aca="false">$CS$7*$J$2*$J$5*$AB130</f>
        <v>#N/A</v>
      </c>
      <c r="CT130" s="70" t="e">
        <f aca="false">$CS$7*$J$3*$J$5*$AC130</f>
        <v>#N/A</v>
      </c>
      <c r="CU130" s="70" t="e">
        <f aca="false">$CU$7*$J$2*$J$5*$AB130</f>
        <v>#N/A</v>
      </c>
      <c r="CV130" s="70" t="e">
        <f aca="false">$CU$7*$J$3*$J$5*$AC130</f>
        <v>#N/A</v>
      </c>
      <c r="CW130" s="70" t="e">
        <f aca="false">$CW$7*$J$2*$J$5*$AB130</f>
        <v>#N/A</v>
      </c>
      <c r="CX130" s="70" t="e">
        <f aca="false">$CW$7*$J$3*$J$5*$AC130</f>
        <v>#N/A</v>
      </c>
      <c r="CY130" s="70" t="e">
        <f aca="false">$CY$7*$J$2*$J$5*$AB130</f>
        <v>#N/A</v>
      </c>
      <c r="CZ130" s="70" t="e">
        <f aca="false">$CY$7*$J$3*$J$5*$AC130</f>
        <v>#N/A</v>
      </c>
      <c r="DA130" s="70" t="e">
        <f aca="false">$DA$7*$J$2*$J$5*$AB130</f>
        <v>#N/A</v>
      </c>
      <c r="DB130" s="70" t="e">
        <f aca="false">$DA$7*$J$3*$J$5*$AC130</f>
        <v>#N/A</v>
      </c>
      <c r="DC130" s="70"/>
      <c r="DD130" s="70"/>
      <c r="DE130" s="70" t="e">
        <f aca="false">$DF$7*$J$2*$J$5*$AB130</f>
        <v>#N/A</v>
      </c>
      <c r="DF130" s="70" t="e">
        <f aca="false">$DF$7*$J$3*$J$5*$AC130</f>
        <v>#N/A</v>
      </c>
      <c r="DG130" s="70" t="e">
        <f aca="false">$DG$7*$J$2*$J$5*$AB130</f>
        <v>#N/A</v>
      </c>
      <c r="DH130" s="70" t="e">
        <f aca="false">$DG$7*$J$3*$J$5*$AC130</f>
        <v>#N/A</v>
      </c>
      <c r="DI130" s="70" t="e">
        <f aca="false">$DI$7*$J$2*$J$5*$AB130</f>
        <v>#N/A</v>
      </c>
      <c r="DJ130" s="70" t="e">
        <f aca="false">$DI$7*$J$3*$J$5*$AC130</f>
        <v>#N/A</v>
      </c>
      <c r="DK130" s="70" t="e">
        <f aca="false">$DK$7*$J$2*$J$5*$AB130</f>
        <v>#N/A</v>
      </c>
      <c r="DL130" s="70" t="e">
        <f aca="false">$DK$7*$J$3*$J$5*$AC130</f>
        <v>#N/A</v>
      </c>
      <c r="DM130" s="70" t="e">
        <f aca="false">$DM$7*$J$2*$J$5*$AB130</f>
        <v>#N/A</v>
      </c>
      <c r="DN130" s="70" t="e">
        <f aca="false">$DM$7*$J$3*$J$5*$AC130</f>
        <v>#N/A</v>
      </c>
      <c r="DO130" s="70" t="e">
        <f aca="false">$DO$7*$J$2*$J$5*$AB130</f>
        <v>#N/A</v>
      </c>
      <c r="DP130" s="70" t="e">
        <f aca="false">$DO$7*$J$3*$J$5*$AC130</f>
        <v>#N/A</v>
      </c>
      <c r="DQ130" s="70" t="e">
        <f aca="false">$DQ$7*$J$2*$J$5*$AB130</f>
        <v>#N/A</v>
      </c>
      <c r="DR130" s="70" t="e">
        <f aca="false">$DQ$7*$J$3*$J$5*$AC130</f>
        <v>#N/A</v>
      </c>
      <c r="DS130" s="131" t="e">
        <f aca="false">SUM(CI130:CR130,CW130:CX130,DG130:DH130)</f>
        <v>#N/A</v>
      </c>
      <c r="DT130" s="25" t="e">
        <f aca="false">SUM(CI130:CZ130,DC130:DL130)</f>
        <v>#N/A</v>
      </c>
      <c r="DU130" s="131" t="e">
        <f aca="false">SUM(CI130:DR130)</f>
        <v>#N/A</v>
      </c>
      <c r="DZ130" s="70" t="e">
        <f aca="false">$DZ$7*$J$2*$J$5*$AB130</f>
        <v>#N/A</v>
      </c>
      <c r="EA130" s="70" t="e">
        <f aca="false">$DZ$7*$J$3*$J$5*$AC130</f>
        <v>#N/A</v>
      </c>
      <c r="EB130" s="70" t="e">
        <f aca="false">$EB$7*$J$2*$J$5*$AB130</f>
        <v>#N/A</v>
      </c>
      <c r="EC130" s="70" t="e">
        <f aca="false">$EB$7*$J$3*$J$5*$AC130</f>
        <v>#N/A</v>
      </c>
      <c r="ED130" s="70" t="e">
        <f aca="false">$ED$7*$J$2*$J$5*$AB130</f>
        <v>#N/A</v>
      </c>
      <c r="EE130" s="70" t="e">
        <f aca="false">$ED$7*$J$3*$J$5*$AC130</f>
        <v>#N/A</v>
      </c>
      <c r="EF130" s="70" t="e">
        <f aca="false">$EF$7*$J$2*$J$5*$AB130</f>
        <v>#N/A</v>
      </c>
      <c r="EG130" s="70" t="e">
        <f aca="false">$EF$7*$J$3*$J$5*$AC130</f>
        <v>#N/A</v>
      </c>
      <c r="EH130" s="70" t="e">
        <f aca="false">$EH$7*$J$2*$J$5*$AB130</f>
        <v>#N/A</v>
      </c>
      <c r="EI130" s="70" t="e">
        <f aca="false">$EH$7*$J$3*$J$5*$AC130</f>
        <v>#N/A</v>
      </c>
      <c r="EJ130" s="70" t="e">
        <f aca="false">$EJ$7*$J$2*$J$5*$AB130</f>
        <v>#N/A</v>
      </c>
      <c r="EK130" s="70" t="e">
        <f aca="false">$EJ$7*$J$3*$J$5*$AC130</f>
        <v>#N/A</v>
      </c>
      <c r="EL130" s="70" t="e">
        <f aca="false">$EL$7*$J$2*$J$5*$AB130</f>
        <v>#N/A</v>
      </c>
      <c r="EM130" s="70" t="e">
        <f aca="false">$EL$7*$J$3*$J$5*$AC130</f>
        <v>#N/A</v>
      </c>
      <c r="EN130" s="131" t="e">
        <f aca="false">SUM(EB130:EC130)</f>
        <v>#N/A</v>
      </c>
      <c r="EO130" s="25" t="e">
        <f aca="false">SUM(EB130:EE130,EJ130:EM130)</f>
        <v>#N/A</v>
      </c>
      <c r="EP130" s="25" t="e">
        <f aca="false">SUM(DZ130:EM130)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3" t="e">
        <f aca="false">(1+($A131/2))^(-2*($D131-$A$1)/365.25)</f>
        <v>#N/A</v>
      </c>
      <c r="C131" s="83" t="n">
        <f aca="false">D132-D131</f>
        <v>30</v>
      </c>
      <c r="D131" s="374" t="n">
        <v>40634</v>
      </c>
      <c r="E131" s="375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76" t="e">
        <f aca="false">VLOOKUP($D131,Curves!$A$2:$H$1700,8)*$B131</f>
        <v>#N/A</v>
      </c>
      <c r="K131" s="51" t="e">
        <f aca="false">($E131+$I131)*$J$5+$J$4</f>
        <v>#N/A</v>
      </c>
      <c r="L131" s="377" t="e">
        <f aca="false">VLOOKUP($D131,Curves!$N$2:$T$2600,2)*$B131</f>
        <v>#N/A</v>
      </c>
      <c r="M131" s="241" t="e">
        <f aca="false">VLOOKUP($D131,Curves!$N$2:$T$2600,3)*$B131</f>
        <v>#N/A</v>
      </c>
      <c r="N131" s="378" t="e">
        <f aca="false">IF($K131&lt;$L131,1,0)</f>
        <v>#N/A</v>
      </c>
      <c r="O131" s="379" t="e">
        <f aca="false">IF($K131&lt;$M131,1,0)</f>
        <v>#N/A</v>
      </c>
      <c r="P131" s="375" t="e">
        <f aca="false">($E131+J131)*$J$5+$J$4</f>
        <v>#N/A</v>
      </c>
      <c r="Q131" s="377" t="e">
        <f aca="false">VLOOKUP($D131,Curves!$N$2:$T$2600,4)*$B131</f>
        <v>#N/A</v>
      </c>
      <c r="R131" s="241" t="e">
        <f aca="false">VLOOKUP($D131,Curves!$N$2:$T$2600,5)*$B131</f>
        <v>#N/A</v>
      </c>
      <c r="S131" s="378" t="e">
        <f aca="false">IF($P131&lt;$Q131,1,0)</f>
        <v>#N/A</v>
      </c>
      <c r="T131" s="379" t="e">
        <f aca="false">IF($P131&lt;$R131,1,0)</f>
        <v>#N/A</v>
      </c>
      <c r="U131" s="380" t="e">
        <f aca="false">($E131+G131)*$J$5+$J$4</f>
        <v>#N/A</v>
      </c>
      <c r="V131" s="380" t="e">
        <f aca="false">($E131+H131)*$J$5+$J$4</f>
        <v>#N/A</v>
      </c>
      <c r="W131" s="380" t="e">
        <f aca="false">($E131+I131)*$J$5+$J$4</f>
        <v>#N/A</v>
      </c>
      <c r="X131" s="269" t="e">
        <f aca="false">VLOOKUP($D131,[5]CurveFetch!$D$8:$S$13000,16,0)*$B131</f>
        <v>#N/A</v>
      </c>
      <c r="Y131" s="241" t="e">
        <f aca="false">VLOOKUP($D131,Curves!$N$2:$T$2600,7)*$B131</f>
        <v>#N/A</v>
      </c>
      <c r="Z131" s="381" t="e">
        <f aca="false">IF($U131&lt;$X131,1,0)</f>
        <v>#N/A</v>
      </c>
      <c r="AA131" s="378" t="e">
        <f aca="false">IF($U131&lt;$Y131,1,0)</f>
        <v>#N/A</v>
      </c>
      <c r="AB131" s="378" t="e">
        <f aca="false">IF($V131&lt;$X131,1,0)</f>
        <v>#N/A</v>
      </c>
      <c r="AC131" s="378" t="e">
        <f aca="false">IF($V131&lt;$X131,1,0)</f>
        <v>#N/A</v>
      </c>
      <c r="AD131" s="378" t="e">
        <f aca="false">IF($W131&lt;$X131,1,0)</f>
        <v>#N/A</v>
      </c>
      <c r="AE131" s="379" t="e">
        <f aca="false">IF($W131&lt;$Y131,1,0)</f>
        <v>#N/A</v>
      </c>
      <c r="AF131" s="70" t="e">
        <f aca="false">$AF$7*$J$2*$J$5*$N131</f>
        <v>#N/A</v>
      </c>
      <c r="AG131" s="70" t="e">
        <f aca="false">$AF$7*$J$2*$J$5*$O131</f>
        <v>#N/A</v>
      </c>
      <c r="AH131" s="70" t="e">
        <f aca="false">$AH$7*$J$2*$J$5*$N131</f>
        <v>#N/A</v>
      </c>
      <c r="AI131" s="70" t="e">
        <f aca="false">$AH$7*$J$2*$J$5*$O131</f>
        <v>#N/A</v>
      </c>
      <c r="AJ131" s="70" t="e">
        <f aca="false">$AJ$7*$J$2*$J$5*$N131</f>
        <v>#N/A</v>
      </c>
      <c r="AK131" s="70" t="e">
        <f aca="false">$AJ$7*$J$2*$J$5*$O131</f>
        <v>#N/A</v>
      </c>
      <c r="AL131" s="70" t="e">
        <f aca="false">$AL$7*$J$2*$J$5*$N131</f>
        <v>#N/A</v>
      </c>
      <c r="AM131" s="70" t="e">
        <f aca="false">$AL$7*$J$3*$J$5*$O131</f>
        <v>#N/A</v>
      </c>
      <c r="AN131" s="70" t="e">
        <f aca="false">$AN$7*$J$2*$J$5*$N131</f>
        <v>#N/A</v>
      </c>
      <c r="AO131" s="70" t="e">
        <f aca="false">$AN$7*$J$3*$J$5*$O131</f>
        <v>#N/A</v>
      </c>
      <c r="AP131" s="70" t="e">
        <f aca="false">$AP$7*$J$2*$J$5*$N131</f>
        <v>#N/A</v>
      </c>
      <c r="AQ131" s="70" t="e">
        <f aca="false">$AN$7*$J$3*$J$5*$O131</f>
        <v>#N/A</v>
      </c>
      <c r="AR131" s="70" t="e">
        <f aca="false">$AR$7*$J$2*$J$5*$N131</f>
        <v>#N/A</v>
      </c>
      <c r="AS131" s="70" t="e">
        <f aca="false">$AR$7*$J$3*$J$5*$O131</f>
        <v>#N/A</v>
      </c>
      <c r="AT131" s="70" t="e">
        <f aca="false">$AT$7*$J$2*$J$5*$N131</f>
        <v>#N/A</v>
      </c>
      <c r="AU131" s="70" t="e">
        <f aca="false">$AT$7*$J$3*$J$5*$O131</f>
        <v>#N/A</v>
      </c>
      <c r="AV131" s="131" t="e">
        <f aca="false">SUM(AF131:AG131,AL131:AM131,AP131:AQ131)</f>
        <v>#N/A</v>
      </c>
      <c r="AW131" s="158" t="e">
        <f aca="false">SUM(AF131:AM131,AP131:AU131)</f>
        <v>#N/A</v>
      </c>
      <c r="AX131" s="131" t="e">
        <f aca="false">SUM(AF131:AU131)</f>
        <v>#N/A</v>
      </c>
      <c r="AY131" s="70" t="e">
        <f aca="false">$AY$7*$J$2*$J$5*$S131</f>
        <v>#N/A</v>
      </c>
      <c r="AZ131" s="70" t="e">
        <f aca="false">$AY$7*$J$3*$J$5*$T131</f>
        <v>#N/A</v>
      </c>
      <c r="BA131" s="70" t="e">
        <f aca="false">$BA$7*$J$2*$J$5*$S131</f>
        <v>#N/A</v>
      </c>
      <c r="BB131" s="70" t="e">
        <f aca="false">$BA$7*$J$3*$J$5*$T131</f>
        <v>#N/A</v>
      </c>
      <c r="BC131" s="70" t="e">
        <f aca="false">$BC$7*$J$2*$J$5*$S131</f>
        <v>#N/A</v>
      </c>
      <c r="BD131" s="70" t="e">
        <f aca="false">$BC$7*$J$3*$J$5*$T131</f>
        <v>#N/A</v>
      </c>
      <c r="BE131" s="70" t="e">
        <f aca="false">$BE$7*$J$2*$J$5*$S131</f>
        <v>#N/A</v>
      </c>
      <c r="BF131" s="70" t="e">
        <f aca="false">$BE$7*$J$3*$J$5*$T131</f>
        <v>#N/A</v>
      </c>
      <c r="BG131" s="70" t="e">
        <f aca="false">$BG$7*$J$2*$J$5*$S131</f>
        <v>#N/A</v>
      </c>
      <c r="BH131" s="70" t="e">
        <f aca="false">$BG$7*$J$3*$J$5*$T131</f>
        <v>#N/A</v>
      </c>
      <c r="BI131" s="70" t="e">
        <f aca="false">$BI$7*$J$2*$J$5*$S131</f>
        <v>#N/A</v>
      </c>
      <c r="BJ131" s="70" t="e">
        <f aca="false">$BI$7*$J$3*$J$5*$T131</f>
        <v>#N/A</v>
      </c>
      <c r="BK131" s="70" t="e">
        <f aca="false">$BK$7*$J$2*$J$5*$S131</f>
        <v>#N/A</v>
      </c>
      <c r="BL131" s="70" t="e">
        <f aca="false">$BK$7*$J$3*$J$5*$T131</f>
        <v>#N/A</v>
      </c>
      <c r="BM131" s="70" t="e">
        <f aca="false">$BM$7*$J$2*$J$5*$S131</f>
        <v>#N/A</v>
      </c>
      <c r="BN131" s="70" t="e">
        <f aca="false">$BM$7*$J$3*$J$5*$T131</f>
        <v>#N/A</v>
      </c>
      <c r="BO131" s="70" t="e">
        <f aca="false">$BO$7*$J$2*$J$5*$S131</f>
        <v>#N/A</v>
      </c>
      <c r="BP131" s="70" t="e">
        <f aca="false">$BO$7*$J$3*$J$5*$T131</f>
        <v>#N/A</v>
      </c>
      <c r="BQ131" s="70" t="e">
        <f aca="false">$BQ$7*$J$2*$J$5*$S131</f>
        <v>#N/A</v>
      </c>
      <c r="BR131" s="70" t="e">
        <f aca="false">$BQ$7*$J$3*$J$5*$T131</f>
        <v>#N/A</v>
      </c>
      <c r="BS131" s="70" t="e">
        <f aca="false">$BS$7*$J$2*$J$5*$S131</f>
        <v>#N/A</v>
      </c>
      <c r="BT131" s="70" t="e">
        <f aca="false">$BS$7*$J$3*$J$5*$T131</f>
        <v>#N/A</v>
      </c>
      <c r="BU131" s="70" t="e">
        <f aca="false">$BU$7*$J$2*$J$5*$S131</f>
        <v>#N/A</v>
      </c>
      <c r="BV131" s="70" t="e">
        <f aca="false">$BU$7*$J$3*$J$5*$T131</f>
        <v>#N/A</v>
      </c>
      <c r="BW131" s="382" t="e">
        <f aca="false">SUM(AY131:BF131,BI131:BL131)</f>
        <v>#N/A</v>
      </c>
      <c r="BX131" s="383" t="e">
        <f aca="false">SUM(AY131:BF131,BI131:BL131,BS131:BV131)</f>
        <v>#N/A</v>
      </c>
      <c r="BY131" s="25" t="e">
        <f aca="false">SUM(AY131:BV131)</f>
        <v>#N/A</v>
      </c>
      <c r="BZ131" s="70" t="e">
        <f aca="false">$BZ$7*$J$2*$J$5*$N131</f>
        <v>#N/A</v>
      </c>
      <c r="CA131" s="70" t="e">
        <f aca="false">$BZ$7*$J$3*$J$5*$O131</f>
        <v>#N/A</v>
      </c>
      <c r="CB131" s="70" t="e">
        <f aca="false">$CB$7*$J$2*$J$5*$N131</f>
        <v>#N/A</v>
      </c>
      <c r="CC131" s="70" t="e">
        <f aca="false">$CB$7*$J$3*$J$5*$O131</f>
        <v>#N/A</v>
      </c>
      <c r="CD131" s="70" t="e">
        <f aca="false">$CD$7*$J$2*$J$5*$N131</f>
        <v>#N/A</v>
      </c>
      <c r="CE131" s="70" t="e">
        <f aca="false">$CD$7*$J$3*$J$5*$O131</f>
        <v>#N/A</v>
      </c>
      <c r="CF131" s="131" t="e">
        <f aca="false">SUM(BZ131:CA131)</f>
        <v>#N/A</v>
      </c>
      <c r="CG131" s="383" t="e">
        <f aca="false">SUM(BZ131:CC131)</f>
        <v>#N/A</v>
      </c>
      <c r="CH131" s="131" t="e">
        <f aca="false">SUM(BZ131:CE131)</f>
        <v>#N/A</v>
      </c>
      <c r="CI131" s="70" t="e">
        <f aca="false">$CI$7*$J$2*$J$5*$AB131</f>
        <v>#N/A</v>
      </c>
      <c r="CJ131" s="70" t="e">
        <f aca="false">$CI$7*$J$3*$J$5*$AC131</f>
        <v>#N/A</v>
      </c>
      <c r="CK131" s="70" t="e">
        <f aca="false">$CK$7*$J$2*$J$5*$AB131</f>
        <v>#N/A</v>
      </c>
      <c r="CL131" s="70" t="e">
        <f aca="false">$CK$7*$J$3*$J$5*$AC131</f>
        <v>#N/A</v>
      </c>
      <c r="CM131" s="70" t="e">
        <f aca="false">$CM$7*$J$2*$J$5*$AB131</f>
        <v>#N/A</v>
      </c>
      <c r="CN131" s="70" t="e">
        <f aca="false">$CM$7*$J$3*$J$5*$AC131</f>
        <v>#N/A</v>
      </c>
      <c r="CO131" s="70" t="e">
        <f aca="false">$CO$7*$J$2*$J$5*$AB131</f>
        <v>#N/A</v>
      </c>
      <c r="CP131" s="70" t="e">
        <f aca="false">$CO$7*$J$3*$J$5*$AC131</f>
        <v>#N/A</v>
      </c>
      <c r="CQ131" s="70" t="e">
        <f aca="false">$CQ$7*$J$2*$J$5*$AB131</f>
        <v>#N/A</v>
      </c>
      <c r="CR131" s="70" t="e">
        <f aca="false">$CQ$7*$J$3*$J$5*$AC131</f>
        <v>#N/A</v>
      </c>
      <c r="CS131" s="70" t="e">
        <f aca="false">$CS$7*$J$2*$J$5*$AB131</f>
        <v>#N/A</v>
      </c>
      <c r="CT131" s="70" t="e">
        <f aca="false">$CS$7*$J$3*$J$5*$AC131</f>
        <v>#N/A</v>
      </c>
      <c r="CU131" s="70" t="e">
        <f aca="false">$CU$7*$J$2*$J$5*$AB131</f>
        <v>#N/A</v>
      </c>
      <c r="CV131" s="70" t="e">
        <f aca="false">$CU$7*$J$3*$J$5*$AC131</f>
        <v>#N/A</v>
      </c>
      <c r="CW131" s="70" t="e">
        <f aca="false">$CW$7*$J$2*$J$5*$AB131</f>
        <v>#N/A</v>
      </c>
      <c r="CX131" s="70" t="e">
        <f aca="false">$CW$7*$J$3*$J$5*$AC131</f>
        <v>#N/A</v>
      </c>
      <c r="CY131" s="70" t="e">
        <f aca="false">$CY$7*$J$2*$J$5*$AB131</f>
        <v>#N/A</v>
      </c>
      <c r="CZ131" s="70" t="e">
        <f aca="false">$CY$7*$J$3*$J$5*$AC131</f>
        <v>#N/A</v>
      </c>
      <c r="DA131" s="70" t="e">
        <f aca="false">$DA$7*$J$2*$J$5*$AB131</f>
        <v>#N/A</v>
      </c>
      <c r="DB131" s="70" t="e">
        <f aca="false">$DA$7*$J$3*$J$5*$AC131</f>
        <v>#N/A</v>
      </c>
      <c r="DC131" s="70"/>
      <c r="DD131" s="70"/>
      <c r="DE131" s="70" t="e">
        <f aca="false">$DF$7*$J$2*$J$5*$AB131</f>
        <v>#N/A</v>
      </c>
      <c r="DF131" s="70" t="e">
        <f aca="false">$DF$7*$J$3*$J$5*$AC131</f>
        <v>#N/A</v>
      </c>
      <c r="DG131" s="70" t="e">
        <f aca="false">$DG$7*$J$2*$J$5*$AB131</f>
        <v>#N/A</v>
      </c>
      <c r="DH131" s="70" t="e">
        <f aca="false">$DG$7*$J$3*$J$5*$AC131</f>
        <v>#N/A</v>
      </c>
      <c r="DI131" s="70" t="e">
        <f aca="false">$DI$7*$J$2*$J$5*$AB131</f>
        <v>#N/A</v>
      </c>
      <c r="DJ131" s="70" t="e">
        <f aca="false">$DI$7*$J$3*$J$5*$AC131</f>
        <v>#N/A</v>
      </c>
      <c r="DK131" s="70" t="e">
        <f aca="false">$DK$7*$J$2*$J$5*$AB131</f>
        <v>#N/A</v>
      </c>
      <c r="DL131" s="70" t="e">
        <f aca="false">$DK$7*$J$3*$J$5*$AC131</f>
        <v>#N/A</v>
      </c>
      <c r="DM131" s="70" t="e">
        <f aca="false">$DM$7*$J$2*$J$5*$AB131</f>
        <v>#N/A</v>
      </c>
      <c r="DN131" s="70" t="e">
        <f aca="false">$DM$7*$J$3*$J$5*$AC131</f>
        <v>#N/A</v>
      </c>
      <c r="DO131" s="70" t="e">
        <f aca="false">$DO$7*$J$2*$J$5*$AB131</f>
        <v>#N/A</v>
      </c>
      <c r="DP131" s="70" t="e">
        <f aca="false">$DO$7*$J$3*$J$5*$AC131</f>
        <v>#N/A</v>
      </c>
      <c r="DQ131" s="70" t="e">
        <f aca="false">$DQ$7*$J$2*$J$5*$AB131</f>
        <v>#N/A</v>
      </c>
      <c r="DR131" s="70" t="e">
        <f aca="false">$DQ$7*$J$3*$J$5*$AC131</f>
        <v>#N/A</v>
      </c>
      <c r="DS131" s="131" t="e">
        <f aca="false">SUM(CI131:CR131,CW131:CX131,DG131:DH131)</f>
        <v>#N/A</v>
      </c>
      <c r="DT131" s="25" t="e">
        <f aca="false">SUM(CI131:CZ131,DC131:DL131)</f>
        <v>#N/A</v>
      </c>
      <c r="DU131" s="131" t="e">
        <f aca="false">SUM(CI131:DR131)</f>
        <v>#N/A</v>
      </c>
      <c r="DZ131" s="70" t="e">
        <f aca="false">$DZ$7*$J$2*$J$5*$AB131</f>
        <v>#N/A</v>
      </c>
      <c r="EA131" s="70" t="e">
        <f aca="false">$DZ$7*$J$3*$J$5*$AC131</f>
        <v>#N/A</v>
      </c>
      <c r="EB131" s="70" t="e">
        <f aca="false">$EB$7*$J$2*$J$5*$AB131</f>
        <v>#N/A</v>
      </c>
      <c r="EC131" s="70" t="e">
        <f aca="false">$EB$7*$J$3*$J$5*$AC131</f>
        <v>#N/A</v>
      </c>
      <c r="ED131" s="70" t="e">
        <f aca="false">$ED$7*$J$2*$J$5*$AB131</f>
        <v>#N/A</v>
      </c>
      <c r="EE131" s="70" t="e">
        <f aca="false">$ED$7*$J$3*$J$5*$AC131</f>
        <v>#N/A</v>
      </c>
      <c r="EF131" s="70" t="e">
        <f aca="false">$EF$7*$J$2*$J$5*$AB131</f>
        <v>#N/A</v>
      </c>
      <c r="EG131" s="70" t="e">
        <f aca="false">$EF$7*$J$3*$J$5*$AC131</f>
        <v>#N/A</v>
      </c>
      <c r="EH131" s="70" t="e">
        <f aca="false">$EH$7*$J$2*$J$5*$AB131</f>
        <v>#N/A</v>
      </c>
      <c r="EI131" s="70" t="e">
        <f aca="false">$EH$7*$J$3*$J$5*$AC131</f>
        <v>#N/A</v>
      </c>
      <c r="EJ131" s="70" t="e">
        <f aca="false">$EJ$7*$J$2*$J$5*$AB131</f>
        <v>#N/A</v>
      </c>
      <c r="EK131" s="70" t="e">
        <f aca="false">$EJ$7*$J$3*$J$5*$AC131</f>
        <v>#N/A</v>
      </c>
      <c r="EL131" s="70" t="e">
        <f aca="false">$EL$7*$J$2*$J$5*$AB131</f>
        <v>#N/A</v>
      </c>
      <c r="EM131" s="70" t="e">
        <f aca="false">$EL$7*$J$3*$J$5*$AC131</f>
        <v>#N/A</v>
      </c>
      <c r="EN131" s="131" t="e">
        <f aca="false">SUM(EB131:EC131)</f>
        <v>#N/A</v>
      </c>
      <c r="EO131" s="25" t="e">
        <f aca="false">SUM(EB131:EE131,EJ131:EM131)</f>
        <v>#N/A</v>
      </c>
      <c r="EP131" s="25" t="e">
        <f aca="false">SUM(DZ131:EM131)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3" t="e">
        <f aca="false">(1+($A132/2))^(-2*($D132-$A$1)/365.25)</f>
        <v>#N/A</v>
      </c>
      <c r="C132" s="83" t="n">
        <f aca="false">D133-D132</f>
        <v>31</v>
      </c>
      <c r="D132" s="374" t="n">
        <v>40664</v>
      </c>
      <c r="E132" s="375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76" t="e">
        <f aca="false">VLOOKUP($D132,Curves!$A$2:$H$1700,8)*$B132</f>
        <v>#N/A</v>
      </c>
      <c r="K132" s="51" t="e">
        <f aca="false">($E132+$I132)*$J$5+$J$4</f>
        <v>#N/A</v>
      </c>
      <c r="L132" s="377" t="e">
        <f aca="false">VLOOKUP($D132,Curves!$N$2:$T$2600,2)*$B132</f>
        <v>#N/A</v>
      </c>
      <c r="M132" s="241" t="e">
        <f aca="false">VLOOKUP($D132,Curves!$N$2:$T$2600,3)*$B132</f>
        <v>#N/A</v>
      </c>
      <c r="N132" s="378" t="e">
        <f aca="false">IF($K132&lt;$L132,1,0)</f>
        <v>#N/A</v>
      </c>
      <c r="O132" s="379" t="e">
        <f aca="false">IF($K132&lt;$M132,1,0)</f>
        <v>#N/A</v>
      </c>
      <c r="P132" s="375" t="e">
        <f aca="false">($E132+J132)*$J$5+$J$4</f>
        <v>#N/A</v>
      </c>
      <c r="Q132" s="377" t="e">
        <f aca="false">VLOOKUP($D132,Curves!$N$2:$T$2600,4)*$B132</f>
        <v>#N/A</v>
      </c>
      <c r="R132" s="241" t="e">
        <f aca="false">VLOOKUP($D132,Curves!$N$2:$T$2600,5)*$B132</f>
        <v>#N/A</v>
      </c>
      <c r="S132" s="378" t="e">
        <f aca="false">IF($P132&lt;$Q132,1,0)</f>
        <v>#N/A</v>
      </c>
      <c r="T132" s="379" t="e">
        <f aca="false">IF($P132&lt;$R132,1,0)</f>
        <v>#N/A</v>
      </c>
      <c r="U132" s="380" t="e">
        <f aca="false">($E132+G132)*$J$5+$J$4</f>
        <v>#N/A</v>
      </c>
      <c r="V132" s="380" t="e">
        <f aca="false">($E132+H132)*$J$5+$J$4</f>
        <v>#N/A</v>
      </c>
      <c r="W132" s="380" t="e">
        <f aca="false">($E132+I132)*$J$5+$J$4</f>
        <v>#N/A</v>
      </c>
      <c r="X132" s="269" t="e">
        <f aca="false">VLOOKUP($D132,[5]CurveFetch!$D$8:$S$13000,16,0)*$B132</f>
        <v>#N/A</v>
      </c>
      <c r="Y132" s="241" t="e">
        <f aca="false">VLOOKUP($D132,Curves!$N$2:$T$2600,7)*$B132</f>
        <v>#N/A</v>
      </c>
      <c r="Z132" s="381" t="e">
        <f aca="false">IF($U132&lt;$X132,1,0)</f>
        <v>#N/A</v>
      </c>
      <c r="AA132" s="378" t="e">
        <f aca="false">IF($U132&lt;$Y132,1,0)</f>
        <v>#N/A</v>
      </c>
      <c r="AB132" s="378" t="e">
        <f aca="false">IF($V132&lt;$X132,1,0)</f>
        <v>#N/A</v>
      </c>
      <c r="AC132" s="378" t="e">
        <f aca="false">IF($V132&lt;$X132,1,0)</f>
        <v>#N/A</v>
      </c>
      <c r="AD132" s="378" t="e">
        <f aca="false">IF($W132&lt;$X132,1,0)</f>
        <v>#N/A</v>
      </c>
      <c r="AE132" s="379" t="e">
        <f aca="false">IF($W132&lt;$Y132,1,0)</f>
        <v>#N/A</v>
      </c>
      <c r="AF132" s="70" t="e">
        <f aca="false">$AF$7*$J$2*$J$5*$N132</f>
        <v>#N/A</v>
      </c>
      <c r="AG132" s="70" t="e">
        <f aca="false">$AF$7*$J$2*$J$5*$O132</f>
        <v>#N/A</v>
      </c>
      <c r="AH132" s="70" t="e">
        <f aca="false">$AH$7*$J$2*$J$5*$N132</f>
        <v>#N/A</v>
      </c>
      <c r="AI132" s="70" t="e">
        <f aca="false">$AH$7*$J$2*$J$5*$O132</f>
        <v>#N/A</v>
      </c>
      <c r="AJ132" s="70" t="e">
        <f aca="false">$AJ$7*$J$2*$J$5*$N132</f>
        <v>#N/A</v>
      </c>
      <c r="AK132" s="70" t="e">
        <f aca="false">$AJ$7*$J$2*$J$5*$O132</f>
        <v>#N/A</v>
      </c>
      <c r="AL132" s="70" t="e">
        <f aca="false">$AL$7*$J$2*$J$5*$N132</f>
        <v>#N/A</v>
      </c>
      <c r="AM132" s="70" t="e">
        <f aca="false">$AL$7*$J$3*$J$5*$O132</f>
        <v>#N/A</v>
      </c>
      <c r="AN132" s="70" t="e">
        <f aca="false">$AN$7*$J$2*$J$5*$N132</f>
        <v>#N/A</v>
      </c>
      <c r="AO132" s="70" t="e">
        <f aca="false">$AN$7*$J$3*$J$5*$O132</f>
        <v>#N/A</v>
      </c>
      <c r="AP132" s="70" t="e">
        <f aca="false">$AP$7*$J$2*$J$5*$N132</f>
        <v>#N/A</v>
      </c>
      <c r="AQ132" s="70" t="e">
        <f aca="false">$AN$7*$J$3*$J$5*$O132</f>
        <v>#N/A</v>
      </c>
      <c r="AR132" s="70" t="e">
        <f aca="false">$AR$7*$J$2*$J$5*$N132</f>
        <v>#N/A</v>
      </c>
      <c r="AS132" s="70" t="e">
        <f aca="false">$AR$7*$J$3*$J$5*$O132</f>
        <v>#N/A</v>
      </c>
      <c r="AT132" s="70" t="e">
        <f aca="false">$AT$7*$J$2*$J$5*$N132</f>
        <v>#N/A</v>
      </c>
      <c r="AU132" s="70" t="e">
        <f aca="false">$AT$7*$J$3*$J$5*$O132</f>
        <v>#N/A</v>
      </c>
      <c r="AV132" s="131" t="e">
        <f aca="false">SUM(AF132:AG132,AL132:AM132,AP132:AQ132)</f>
        <v>#N/A</v>
      </c>
      <c r="AW132" s="158" t="e">
        <f aca="false">SUM(AF132:AM132,AP132:AU132)</f>
        <v>#N/A</v>
      </c>
      <c r="AX132" s="131" t="e">
        <f aca="false">SUM(AF132:AU132)</f>
        <v>#N/A</v>
      </c>
      <c r="AY132" s="70" t="e">
        <f aca="false">$AY$7*$J$2*$J$5*$S132</f>
        <v>#N/A</v>
      </c>
      <c r="AZ132" s="70" t="e">
        <f aca="false">$AY$7*$J$3*$J$5*$T132</f>
        <v>#N/A</v>
      </c>
      <c r="BA132" s="70" t="e">
        <f aca="false">$BA$7*$J$2*$J$5*$S132</f>
        <v>#N/A</v>
      </c>
      <c r="BB132" s="70" t="e">
        <f aca="false">$BA$7*$J$3*$J$5*$T132</f>
        <v>#N/A</v>
      </c>
      <c r="BC132" s="70" t="e">
        <f aca="false">$BC$7*$J$2*$J$5*$S132</f>
        <v>#N/A</v>
      </c>
      <c r="BD132" s="70" t="e">
        <f aca="false">$BC$7*$J$3*$J$5*$T132</f>
        <v>#N/A</v>
      </c>
      <c r="BE132" s="70" t="e">
        <f aca="false">$BE$7*$J$2*$J$5*$S132</f>
        <v>#N/A</v>
      </c>
      <c r="BF132" s="70" t="e">
        <f aca="false">$BE$7*$J$3*$J$5*$T132</f>
        <v>#N/A</v>
      </c>
      <c r="BG132" s="70" t="e">
        <f aca="false">$BG$7*$J$2*$J$5*$S132</f>
        <v>#N/A</v>
      </c>
      <c r="BH132" s="70" t="e">
        <f aca="false">$BG$7*$J$3*$J$5*$T132</f>
        <v>#N/A</v>
      </c>
      <c r="BI132" s="70" t="e">
        <f aca="false">$BI$7*$J$2*$J$5*$S132</f>
        <v>#N/A</v>
      </c>
      <c r="BJ132" s="70" t="e">
        <f aca="false">$BI$7*$J$3*$J$5*$T132</f>
        <v>#N/A</v>
      </c>
      <c r="BK132" s="70" t="e">
        <f aca="false">$BK$7*$J$2*$J$5*$S132</f>
        <v>#N/A</v>
      </c>
      <c r="BL132" s="70" t="e">
        <f aca="false">$BK$7*$J$3*$J$5*$T132</f>
        <v>#N/A</v>
      </c>
      <c r="BM132" s="70" t="e">
        <f aca="false">$BM$7*$J$2*$J$5*$S132</f>
        <v>#N/A</v>
      </c>
      <c r="BN132" s="70" t="e">
        <f aca="false">$BM$7*$J$3*$J$5*$T132</f>
        <v>#N/A</v>
      </c>
      <c r="BO132" s="70" t="e">
        <f aca="false">$BO$7*$J$2*$J$5*$S132</f>
        <v>#N/A</v>
      </c>
      <c r="BP132" s="70" t="e">
        <f aca="false">$BO$7*$J$3*$J$5*$T132</f>
        <v>#N/A</v>
      </c>
      <c r="BQ132" s="70" t="e">
        <f aca="false">$BQ$7*$J$2*$J$5*$S132</f>
        <v>#N/A</v>
      </c>
      <c r="BR132" s="70" t="e">
        <f aca="false">$BQ$7*$J$3*$J$5*$T132</f>
        <v>#N/A</v>
      </c>
      <c r="BS132" s="70" t="e">
        <f aca="false">$BS$7*$J$2*$J$5*$S132</f>
        <v>#N/A</v>
      </c>
      <c r="BT132" s="70" t="e">
        <f aca="false">$BS$7*$J$3*$J$5*$T132</f>
        <v>#N/A</v>
      </c>
      <c r="BU132" s="70" t="e">
        <f aca="false">$BU$7*$J$2*$J$5*$S132</f>
        <v>#N/A</v>
      </c>
      <c r="BV132" s="70" t="e">
        <f aca="false">$BU$7*$J$3*$J$5*$T132</f>
        <v>#N/A</v>
      </c>
      <c r="BW132" s="382" t="e">
        <f aca="false">SUM(AY132:BF132,BI132:BL132)</f>
        <v>#N/A</v>
      </c>
      <c r="BX132" s="383" t="e">
        <f aca="false">SUM(AY132:BF132,BI132:BL132,BS132:BV132)</f>
        <v>#N/A</v>
      </c>
      <c r="BY132" s="25" t="e">
        <f aca="false">SUM(AY132:BV132)</f>
        <v>#N/A</v>
      </c>
      <c r="BZ132" s="70" t="e">
        <f aca="false">$BZ$7*$J$2*$J$5*$N132</f>
        <v>#N/A</v>
      </c>
      <c r="CA132" s="70" t="e">
        <f aca="false">$BZ$7*$J$3*$J$5*$O132</f>
        <v>#N/A</v>
      </c>
      <c r="CB132" s="70" t="e">
        <f aca="false">$CB$7*$J$2*$J$5*$N132</f>
        <v>#N/A</v>
      </c>
      <c r="CC132" s="70" t="e">
        <f aca="false">$CB$7*$J$3*$J$5*$O132</f>
        <v>#N/A</v>
      </c>
      <c r="CD132" s="70" t="e">
        <f aca="false">$CD$7*$J$2*$J$5*$N132</f>
        <v>#N/A</v>
      </c>
      <c r="CE132" s="70" t="e">
        <f aca="false">$CD$7*$J$3*$J$5*$O132</f>
        <v>#N/A</v>
      </c>
      <c r="CF132" s="131" t="e">
        <f aca="false">SUM(BZ132:CA132)</f>
        <v>#N/A</v>
      </c>
      <c r="CG132" s="383" t="e">
        <f aca="false">SUM(BZ132:CC132)</f>
        <v>#N/A</v>
      </c>
      <c r="CH132" s="131" t="e">
        <f aca="false">SUM(BZ132:CE132)</f>
        <v>#N/A</v>
      </c>
      <c r="CI132" s="70" t="e">
        <f aca="false">$CI$7*$J$2*$J$5*$AB132</f>
        <v>#N/A</v>
      </c>
      <c r="CJ132" s="70" t="e">
        <f aca="false">$CI$7*$J$3*$J$5*$AC132</f>
        <v>#N/A</v>
      </c>
      <c r="CK132" s="70" t="e">
        <f aca="false">$CK$7*$J$2*$J$5*$AB132</f>
        <v>#N/A</v>
      </c>
      <c r="CL132" s="70" t="e">
        <f aca="false">$CK$7*$J$3*$J$5*$AC132</f>
        <v>#N/A</v>
      </c>
      <c r="CM132" s="70" t="e">
        <f aca="false">$CM$7*$J$2*$J$5*$AB132</f>
        <v>#N/A</v>
      </c>
      <c r="CN132" s="70" t="e">
        <f aca="false">$CM$7*$J$3*$J$5*$AC132</f>
        <v>#N/A</v>
      </c>
      <c r="CO132" s="70" t="e">
        <f aca="false">$CO$7*$J$2*$J$5*$AB132</f>
        <v>#N/A</v>
      </c>
      <c r="CP132" s="70" t="e">
        <f aca="false">$CO$7*$J$3*$J$5*$AC132</f>
        <v>#N/A</v>
      </c>
      <c r="CQ132" s="70" t="e">
        <f aca="false">$CQ$7*$J$2*$J$5*$AB132</f>
        <v>#N/A</v>
      </c>
      <c r="CR132" s="70" t="e">
        <f aca="false">$CQ$7*$J$3*$J$5*$AC132</f>
        <v>#N/A</v>
      </c>
      <c r="CS132" s="70" t="e">
        <f aca="false">$CS$7*$J$2*$J$5*$AB132</f>
        <v>#N/A</v>
      </c>
      <c r="CT132" s="70" t="e">
        <f aca="false">$CS$7*$J$3*$J$5*$AC132</f>
        <v>#N/A</v>
      </c>
      <c r="CU132" s="70" t="e">
        <f aca="false">$CU$7*$J$2*$J$5*$AB132</f>
        <v>#N/A</v>
      </c>
      <c r="CV132" s="70" t="e">
        <f aca="false">$CU$7*$J$3*$J$5*$AC132</f>
        <v>#N/A</v>
      </c>
      <c r="CW132" s="70" t="e">
        <f aca="false">$CW$7*$J$2*$J$5*$AB132</f>
        <v>#N/A</v>
      </c>
      <c r="CX132" s="70" t="e">
        <f aca="false">$CW$7*$J$3*$J$5*$AC132</f>
        <v>#N/A</v>
      </c>
      <c r="CY132" s="70" t="e">
        <f aca="false">$CY$7*$J$2*$J$5*$AB132</f>
        <v>#N/A</v>
      </c>
      <c r="CZ132" s="70" t="e">
        <f aca="false">$CY$7*$J$3*$J$5*$AC132</f>
        <v>#N/A</v>
      </c>
      <c r="DA132" s="70" t="e">
        <f aca="false">$DA$7*$J$2*$J$5*$AB132</f>
        <v>#N/A</v>
      </c>
      <c r="DB132" s="70" t="e">
        <f aca="false">$DA$7*$J$3*$J$5*$AC132</f>
        <v>#N/A</v>
      </c>
      <c r="DC132" s="70"/>
      <c r="DD132" s="70"/>
      <c r="DE132" s="70" t="e">
        <f aca="false">$DF$7*$J$2*$J$5*$AB132</f>
        <v>#N/A</v>
      </c>
      <c r="DF132" s="70" t="e">
        <f aca="false">$DF$7*$J$3*$J$5*$AC132</f>
        <v>#N/A</v>
      </c>
      <c r="DG132" s="70" t="e">
        <f aca="false">$DG$7*$J$2*$J$5*$AB132</f>
        <v>#N/A</v>
      </c>
      <c r="DH132" s="70" t="e">
        <f aca="false">$DG$7*$J$3*$J$5*$AC132</f>
        <v>#N/A</v>
      </c>
      <c r="DI132" s="70" t="e">
        <f aca="false">$DI$7*$J$2*$J$5*$AB132</f>
        <v>#N/A</v>
      </c>
      <c r="DJ132" s="70" t="e">
        <f aca="false">$DI$7*$J$3*$J$5*$AC132</f>
        <v>#N/A</v>
      </c>
      <c r="DK132" s="70" t="e">
        <f aca="false">$DK$7*$J$2*$J$5*$AB132</f>
        <v>#N/A</v>
      </c>
      <c r="DL132" s="70" t="e">
        <f aca="false">$DK$7*$J$3*$J$5*$AC132</f>
        <v>#N/A</v>
      </c>
      <c r="DM132" s="70" t="e">
        <f aca="false">$DM$7*$J$2*$J$5*$AB132</f>
        <v>#N/A</v>
      </c>
      <c r="DN132" s="70" t="e">
        <f aca="false">$DM$7*$J$3*$J$5*$AC132</f>
        <v>#N/A</v>
      </c>
      <c r="DO132" s="70" t="e">
        <f aca="false">$DO$7*$J$2*$J$5*$AB132</f>
        <v>#N/A</v>
      </c>
      <c r="DP132" s="70" t="e">
        <f aca="false">$DO$7*$J$3*$J$5*$AC132</f>
        <v>#N/A</v>
      </c>
      <c r="DQ132" s="70" t="e">
        <f aca="false">$DQ$7*$J$2*$J$5*$AB132</f>
        <v>#N/A</v>
      </c>
      <c r="DR132" s="70" t="e">
        <f aca="false">$DQ$7*$J$3*$J$5*$AC132</f>
        <v>#N/A</v>
      </c>
      <c r="DS132" s="131" t="e">
        <f aca="false">SUM(CI132:CR132,CW132:CX132,DG132:DH132)</f>
        <v>#N/A</v>
      </c>
      <c r="DT132" s="25" t="e">
        <f aca="false">SUM(CI132:CZ132,DC132:DL132)</f>
        <v>#N/A</v>
      </c>
      <c r="DU132" s="131" t="e">
        <f aca="false">SUM(CI132:DR132)</f>
        <v>#N/A</v>
      </c>
      <c r="DZ132" s="70" t="e">
        <f aca="false">$DZ$7*$J$2*$J$5*$AB132</f>
        <v>#N/A</v>
      </c>
      <c r="EA132" s="70" t="e">
        <f aca="false">$DZ$7*$J$3*$J$5*$AC132</f>
        <v>#N/A</v>
      </c>
      <c r="EB132" s="70" t="e">
        <f aca="false">$EB$7*$J$2*$J$5*$AB132</f>
        <v>#N/A</v>
      </c>
      <c r="EC132" s="70" t="e">
        <f aca="false">$EB$7*$J$3*$J$5*$AC132</f>
        <v>#N/A</v>
      </c>
      <c r="ED132" s="70" t="e">
        <f aca="false">$ED$7*$J$2*$J$5*$AB132</f>
        <v>#N/A</v>
      </c>
      <c r="EE132" s="70" t="e">
        <f aca="false">$ED$7*$J$3*$J$5*$AC132</f>
        <v>#N/A</v>
      </c>
      <c r="EF132" s="70" t="e">
        <f aca="false">$EF$7*$J$2*$J$5*$AB132</f>
        <v>#N/A</v>
      </c>
      <c r="EG132" s="70" t="e">
        <f aca="false">$EF$7*$J$3*$J$5*$AC132</f>
        <v>#N/A</v>
      </c>
      <c r="EH132" s="70" t="e">
        <f aca="false">$EH$7*$J$2*$J$5*$AB132</f>
        <v>#N/A</v>
      </c>
      <c r="EI132" s="70" t="e">
        <f aca="false">$EH$7*$J$3*$J$5*$AC132</f>
        <v>#N/A</v>
      </c>
      <c r="EJ132" s="70" t="e">
        <f aca="false">$EJ$7*$J$2*$J$5*$AB132</f>
        <v>#N/A</v>
      </c>
      <c r="EK132" s="70" t="e">
        <f aca="false">$EJ$7*$J$3*$J$5*$AC132</f>
        <v>#N/A</v>
      </c>
      <c r="EL132" s="70" t="e">
        <f aca="false">$EL$7*$J$2*$J$5*$AB132</f>
        <v>#N/A</v>
      </c>
      <c r="EM132" s="70" t="e">
        <f aca="false">$EL$7*$J$3*$J$5*$AC132</f>
        <v>#N/A</v>
      </c>
      <c r="EN132" s="131" t="e">
        <f aca="false">SUM(EB132:EC132)</f>
        <v>#N/A</v>
      </c>
      <c r="EO132" s="25" t="e">
        <f aca="false">SUM(EB132:EE132,EJ132:EM132)</f>
        <v>#N/A</v>
      </c>
      <c r="EP132" s="25" t="e">
        <f aca="false">SUM(DZ132:EM132)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3" t="e">
        <f aca="false">(1+($A133/2))^(-2*($D133-$A$1)/365.25)</f>
        <v>#N/A</v>
      </c>
      <c r="C133" s="83" t="n">
        <f aca="false">D134-D133</f>
        <v>30</v>
      </c>
      <c r="D133" s="374" t="n">
        <v>40695</v>
      </c>
      <c r="E133" s="375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76" t="e">
        <f aca="false">VLOOKUP($D133,Curves!$A$2:$H$1700,8)*$B133</f>
        <v>#N/A</v>
      </c>
      <c r="K133" s="51" t="e">
        <f aca="false">($E133+$I133)*$J$5+$J$4</f>
        <v>#N/A</v>
      </c>
      <c r="L133" s="377" t="e">
        <f aca="false">VLOOKUP($D133,Curves!$N$2:$T$2600,2)*$B133</f>
        <v>#N/A</v>
      </c>
      <c r="M133" s="241" t="e">
        <f aca="false">VLOOKUP($D133,Curves!$N$2:$T$2600,3)*$B133</f>
        <v>#N/A</v>
      </c>
      <c r="N133" s="378" t="e">
        <f aca="false">IF($K133&lt;$L133,1,0)</f>
        <v>#N/A</v>
      </c>
      <c r="O133" s="379" t="e">
        <f aca="false">IF($K133&lt;$M133,1,0)</f>
        <v>#N/A</v>
      </c>
      <c r="P133" s="375" t="e">
        <f aca="false">($E133+J133)*$J$5+$J$4</f>
        <v>#N/A</v>
      </c>
      <c r="Q133" s="377" t="e">
        <f aca="false">VLOOKUP($D133,Curves!$N$2:$T$2600,4)*$B133</f>
        <v>#N/A</v>
      </c>
      <c r="R133" s="241" t="e">
        <f aca="false">VLOOKUP($D133,Curves!$N$2:$T$2600,5)*$B133</f>
        <v>#N/A</v>
      </c>
      <c r="S133" s="378" t="e">
        <f aca="false">IF($P133&lt;$Q133,1,0)</f>
        <v>#N/A</v>
      </c>
      <c r="T133" s="379" t="e">
        <f aca="false">IF($P133&lt;$R133,1,0)</f>
        <v>#N/A</v>
      </c>
      <c r="U133" s="380" t="e">
        <f aca="false">($E133+G133)*$J$5+$J$4</f>
        <v>#N/A</v>
      </c>
      <c r="V133" s="380" t="e">
        <f aca="false">($E133+H133)*$J$5+$J$4</f>
        <v>#N/A</v>
      </c>
      <c r="W133" s="380" t="e">
        <f aca="false">($E133+I133)*$J$5+$J$4</f>
        <v>#N/A</v>
      </c>
      <c r="X133" s="269" t="e">
        <f aca="false">VLOOKUP($D133,[5]CurveFetch!$D$8:$S$13000,16,0)*$B133</f>
        <v>#N/A</v>
      </c>
      <c r="Y133" s="241" t="e">
        <f aca="false">VLOOKUP($D133,Curves!$N$2:$T$2600,7)*$B133</f>
        <v>#N/A</v>
      </c>
      <c r="Z133" s="381" t="e">
        <f aca="false">IF($U133&lt;$X133,1,0)</f>
        <v>#N/A</v>
      </c>
      <c r="AA133" s="378" t="e">
        <f aca="false">IF($U133&lt;$Y133,1,0)</f>
        <v>#N/A</v>
      </c>
      <c r="AB133" s="378" t="e">
        <f aca="false">IF($V133&lt;$X133,1,0)</f>
        <v>#N/A</v>
      </c>
      <c r="AC133" s="378" t="e">
        <f aca="false">IF($V133&lt;$X133,1,0)</f>
        <v>#N/A</v>
      </c>
      <c r="AD133" s="378" t="e">
        <f aca="false">IF($W133&lt;$X133,1,0)</f>
        <v>#N/A</v>
      </c>
      <c r="AE133" s="379" t="e">
        <f aca="false">IF($W133&lt;$Y133,1,0)</f>
        <v>#N/A</v>
      </c>
      <c r="AF133" s="70" t="e">
        <f aca="false">$AF$7*$J$2*$J$5*$N133</f>
        <v>#N/A</v>
      </c>
      <c r="AG133" s="70" t="e">
        <f aca="false">$AF$7*$J$2*$J$5*$O133</f>
        <v>#N/A</v>
      </c>
      <c r="AH133" s="70" t="e">
        <f aca="false">$AH$7*$J$2*$J$5*$N133</f>
        <v>#N/A</v>
      </c>
      <c r="AI133" s="70" t="e">
        <f aca="false">$AH$7*$J$2*$J$5*$O133</f>
        <v>#N/A</v>
      </c>
      <c r="AJ133" s="70" t="e">
        <f aca="false">$AJ$7*$J$2*$J$5*$N133</f>
        <v>#N/A</v>
      </c>
      <c r="AK133" s="70" t="e">
        <f aca="false">$AJ$7*$J$2*$J$5*$O133</f>
        <v>#N/A</v>
      </c>
      <c r="AL133" s="70" t="e">
        <f aca="false">$AL$7*$J$2*$J$5*$N133</f>
        <v>#N/A</v>
      </c>
      <c r="AM133" s="70" t="e">
        <f aca="false">$AL$7*$J$3*$J$5*$O133</f>
        <v>#N/A</v>
      </c>
      <c r="AN133" s="70" t="e">
        <f aca="false">$AN$7*$J$2*$J$5*$N133</f>
        <v>#N/A</v>
      </c>
      <c r="AO133" s="70" t="e">
        <f aca="false">$AN$7*$J$3*$J$5*$O133</f>
        <v>#N/A</v>
      </c>
      <c r="AP133" s="70" t="e">
        <f aca="false">$AP$7*$J$2*$J$5*$N133</f>
        <v>#N/A</v>
      </c>
      <c r="AQ133" s="70" t="e">
        <f aca="false">$AN$7*$J$3*$J$5*$O133</f>
        <v>#N/A</v>
      </c>
      <c r="AR133" s="70" t="e">
        <f aca="false">$AR$7*$J$2*$J$5*$N133</f>
        <v>#N/A</v>
      </c>
      <c r="AS133" s="70" t="e">
        <f aca="false">$AR$7*$J$3*$J$5*$O133</f>
        <v>#N/A</v>
      </c>
      <c r="AT133" s="70" t="e">
        <f aca="false">$AT$7*$J$2*$J$5*$N133</f>
        <v>#N/A</v>
      </c>
      <c r="AU133" s="70" t="e">
        <f aca="false">$AT$7*$J$3*$J$5*$O133</f>
        <v>#N/A</v>
      </c>
      <c r="AV133" s="131" t="e">
        <f aca="false">SUM(AF133:AG133,AL133:AM133,AP133:AQ133)</f>
        <v>#N/A</v>
      </c>
      <c r="AW133" s="158" t="e">
        <f aca="false">SUM(AF133:AM133,AP133:AU133)</f>
        <v>#N/A</v>
      </c>
      <c r="AX133" s="131" t="e">
        <f aca="false">SUM(AF133:AU133)</f>
        <v>#N/A</v>
      </c>
      <c r="AY133" s="70" t="e">
        <f aca="false">$AY$7*$J$2*$J$5*$S133</f>
        <v>#N/A</v>
      </c>
      <c r="AZ133" s="70" t="e">
        <f aca="false">$AY$7*$J$3*$J$5*$T133</f>
        <v>#N/A</v>
      </c>
      <c r="BA133" s="70" t="e">
        <f aca="false">$BA$7*$J$2*$J$5*$S133</f>
        <v>#N/A</v>
      </c>
      <c r="BB133" s="70" t="e">
        <f aca="false">$BA$7*$J$3*$J$5*$T133</f>
        <v>#N/A</v>
      </c>
      <c r="BC133" s="70" t="e">
        <f aca="false">$BC$7*$J$2*$J$5*$S133</f>
        <v>#N/A</v>
      </c>
      <c r="BD133" s="70" t="e">
        <f aca="false">$BC$7*$J$3*$J$5*$T133</f>
        <v>#N/A</v>
      </c>
      <c r="BE133" s="70" t="e">
        <f aca="false">$BE$7*$J$2*$J$5*$S133</f>
        <v>#N/A</v>
      </c>
      <c r="BF133" s="70" t="e">
        <f aca="false">$BE$7*$J$3*$J$5*$T133</f>
        <v>#N/A</v>
      </c>
      <c r="BG133" s="70" t="e">
        <f aca="false">$BG$7*$J$2*$J$5*$S133</f>
        <v>#N/A</v>
      </c>
      <c r="BH133" s="70" t="e">
        <f aca="false">$BG$7*$J$3*$J$5*$T133</f>
        <v>#N/A</v>
      </c>
      <c r="BI133" s="70" t="e">
        <f aca="false">$BI$7*$J$2*$J$5*$S133</f>
        <v>#N/A</v>
      </c>
      <c r="BJ133" s="70" t="e">
        <f aca="false">$BI$7*$J$3*$J$5*$T133</f>
        <v>#N/A</v>
      </c>
      <c r="BK133" s="70" t="e">
        <f aca="false">$BK$7*$J$2*$J$5*$S133</f>
        <v>#N/A</v>
      </c>
      <c r="BL133" s="70" t="e">
        <f aca="false">$BK$7*$J$3*$J$5*$T133</f>
        <v>#N/A</v>
      </c>
      <c r="BM133" s="70" t="e">
        <f aca="false">$BM$7*$J$2*$J$5*$S133</f>
        <v>#N/A</v>
      </c>
      <c r="BN133" s="70" t="e">
        <f aca="false">$BM$7*$J$3*$J$5*$T133</f>
        <v>#N/A</v>
      </c>
      <c r="BO133" s="70" t="e">
        <f aca="false">$BO$7*$J$2*$J$5*$S133</f>
        <v>#N/A</v>
      </c>
      <c r="BP133" s="70" t="e">
        <f aca="false">$BO$7*$J$3*$J$5*$T133</f>
        <v>#N/A</v>
      </c>
      <c r="BQ133" s="70" t="e">
        <f aca="false">$BQ$7*$J$2*$J$5*$S133</f>
        <v>#N/A</v>
      </c>
      <c r="BR133" s="70" t="e">
        <f aca="false">$BQ$7*$J$3*$J$5*$T133</f>
        <v>#N/A</v>
      </c>
      <c r="BS133" s="70" t="e">
        <f aca="false">$BS$7*$J$2*$J$5*$S133</f>
        <v>#N/A</v>
      </c>
      <c r="BT133" s="70" t="e">
        <f aca="false">$BS$7*$J$3*$J$5*$T133</f>
        <v>#N/A</v>
      </c>
      <c r="BU133" s="70" t="e">
        <f aca="false">$BU$7*$J$2*$J$5*$S133</f>
        <v>#N/A</v>
      </c>
      <c r="BV133" s="70" t="e">
        <f aca="false">$BU$7*$J$3*$J$5*$T133</f>
        <v>#N/A</v>
      </c>
      <c r="BW133" s="382" t="e">
        <f aca="false">SUM(AY133:BF133,BI133:BL133)</f>
        <v>#N/A</v>
      </c>
      <c r="BX133" s="383" t="e">
        <f aca="false">SUM(AY133:BF133,BI133:BL133,BS133:BV133)</f>
        <v>#N/A</v>
      </c>
      <c r="BY133" s="25" t="e">
        <f aca="false">SUM(AY133:BV133)</f>
        <v>#N/A</v>
      </c>
      <c r="BZ133" s="70" t="e">
        <f aca="false">$BZ$7*$J$2*$J$5*$N133</f>
        <v>#N/A</v>
      </c>
      <c r="CA133" s="70" t="e">
        <f aca="false">$BZ$7*$J$3*$J$5*$O133</f>
        <v>#N/A</v>
      </c>
      <c r="CB133" s="70" t="e">
        <f aca="false">$CB$7*$J$2*$J$5*$N133</f>
        <v>#N/A</v>
      </c>
      <c r="CC133" s="70" t="e">
        <f aca="false">$CB$7*$J$3*$J$5*$O133</f>
        <v>#N/A</v>
      </c>
      <c r="CD133" s="70" t="e">
        <f aca="false">$CD$7*$J$2*$J$5*$N133</f>
        <v>#N/A</v>
      </c>
      <c r="CE133" s="70" t="e">
        <f aca="false">$CD$7*$J$3*$J$5*$O133</f>
        <v>#N/A</v>
      </c>
      <c r="CF133" s="131" t="e">
        <f aca="false">SUM(BZ133:CA133)</f>
        <v>#N/A</v>
      </c>
      <c r="CG133" s="383" t="e">
        <f aca="false">SUM(BZ133:CC133)</f>
        <v>#N/A</v>
      </c>
      <c r="CH133" s="131" t="e">
        <f aca="false">SUM(BZ133:CE133)</f>
        <v>#N/A</v>
      </c>
      <c r="CI133" s="70" t="e">
        <f aca="false">$CI$7*$J$2*$J$5*$AB133</f>
        <v>#N/A</v>
      </c>
      <c r="CJ133" s="70" t="e">
        <f aca="false">$CI$7*$J$3*$J$5*$AC133</f>
        <v>#N/A</v>
      </c>
      <c r="CK133" s="70" t="e">
        <f aca="false">$CK$7*$J$2*$J$5*$AB133</f>
        <v>#N/A</v>
      </c>
      <c r="CL133" s="70" t="e">
        <f aca="false">$CK$7*$J$3*$J$5*$AC133</f>
        <v>#N/A</v>
      </c>
      <c r="CM133" s="70" t="e">
        <f aca="false">$CM$7*$J$2*$J$5*$AB133</f>
        <v>#N/A</v>
      </c>
      <c r="CN133" s="70" t="e">
        <f aca="false">$CM$7*$J$3*$J$5*$AC133</f>
        <v>#N/A</v>
      </c>
      <c r="CO133" s="70" t="e">
        <f aca="false">$CO$7*$J$2*$J$5*$AB133</f>
        <v>#N/A</v>
      </c>
      <c r="CP133" s="70" t="e">
        <f aca="false">$CO$7*$J$3*$J$5*$AC133</f>
        <v>#N/A</v>
      </c>
      <c r="CQ133" s="70" t="e">
        <f aca="false">$CQ$7*$J$2*$J$5*$AB133</f>
        <v>#N/A</v>
      </c>
      <c r="CR133" s="70" t="e">
        <f aca="false">$CQ$7*$J$3*$J$5*$AC133</f>
        <v>#N/A</v>
      </c>
      <c r="CS133" s="70" t="e">
        <f aca="false">$CS$7*$J$2*$J$5*$AB133</f>
        <v>#N/A</v>
      </c>
      <c r="CT133" s="70" t="e">
        <f aca="false">$CS$7*$J$3*$J$5*$AC133</f>
        <v>#N/A</v>
      </c>
      <c r="CU133" s="70" t="e">
        <f aca="false">$CU$7*$J$2*$J$5*$AB133</f>
        <v>#N/A</v>
      </c>
      <c r="CV133" s="70" t="e">
        <f aca="false">$CU$7*$J$3*$J$5*$AC133</f>
        <v>#N/A</v>
      </c>
      <c r="CW133" s="70" t="e">
        <f aca="false">$CW$7*$J$2*$J$5*$AB133</f>
        <v>#N/A</v>
      </c>
      <c r="CX133" s="70" t="e">
        <f aca="false">$CW$7*$J$3*$J$5*$AC133</f>
        <v>#N/A</v>
      </c>
      <c r="CY133" s="70" t="e">
        <f aca="false">$CY$7*$J$2*$J$5*$AB133</f>
        <v>#N/A</v>
      </c>
      <c r="CZ133" s="70" t="e">
        <f aca="false">$CY$7*$J$3*$J$5*$AC133</f>
        <v>#N/A</v>
      </c>
      <c r="DA133" s="70" t="e">
        <f aca="false">$DA$7*$J$2*$J$5*$AB133</f>
        <v>#N/A</v>
      </c>
      <c r="DB133" s="70" t="e">
        <f aca="false">$DA$7*$J$3*$J$5*$AC133</f>
        <v>#N/A</v>
      </c>
      <c r="DC133" s="70"/>
      <c r="DD133" s="70"/>
      <c r="DE133" s="70" t="e">
        <f aca="false">$DF$7*$J$2*$J$5*$AB133</f>
        <v>#N/A</v>
      </c>
      <c r="DF133" s="70" t="e">
        <f aca="false">$DF$7*$J$3*$J$5*$AC133</f>
        <v>#N/A</v>
      </c>
      <c r="DG133" s="70" t="e">
        <f aca="false">$DG$7*$J$2*$J$5*$AB133</f>
        <v>#N/A</v>
      </c>
      <c r="DH133" s="70" t="e">
        <f aca="false">$DG$7*$J$3*$J$5*$AC133</f>
        <v>#N/A</v>
      </c>
      <c r="DI133" s="70" t="e">
        <f aca="false">$DI$7*$J$2*$J$5*$AB133</f>
        <v>#N/A</v>
      </c>
      <c r="DJ133" s="70" t="e">
        <f aca="false">$DI$7*$J$3*$J$5*$AC133</f>
        <v>#N/A</v>
      </c>
      <c r="DK133" s="70" t="e">
        <f aca="false">$DK$7*$J$2*$J$5*$AB133</f>
        <v>#N/A</v>
      </c>
      <c r="DL133" s="70" t="e">
        <f aca="false">$DK$7*$J$3*$J$5*$AC133</f>
        <v>#N/A</v>
      </c>
      <c r="DM133" s="70" t="e">
        <f aca="false">$DM$7*$J$2*$J$5*$AB133</f>
        <v>#N/A</v>
      </c>
      <c r="DN133" s="70" t="e">
        <f aca="false">$DM$7*$J$3*$J$5*$AC133</f>
        <v>#N/A</v>
      </c>
      <c r="DO133" s="70" t="e">
        <f aca="false">$DO$7*$J$2*$J$5*$AB133</f>
        <v>#N/A</v>
      </c>
      <c r="DP133" s="70" t="e">
        <f aca="false">$DO$7*$J$3*$J$5*$AC133</f>
        <v>#N/A</v>
      </c>
      <c r="DQ133" s="70" t="e">
        <f aca="false">$DQ$7*$J$2*$J$5*$AB133</f>
        <v>#N/A</v>
      </c>
      <c r="DR133" s="70" t="e">
        <f aca="false">$DQ$7*$J$3*$J$5*$AC133</f>
        <v>#N/A</v>
      </c>
      <c r="DS133" s="131" t="e">
        <f aca="false">SUM(CI133:CR133,CW133:CX133,DG133:DH133)</f>
        <v>#N/A</v>
      </c>
      <c r="DT133" s="25" t="e">
        <f aca="false">SUM(CI133:CZ133,DC133:DL133)</f>
        <v>#N/A</v>
      </c>
      <c r="DU133" s="131" t="e">
        <f aca="false">SUM(CI133:DR133)</f>
        <v>#N/A</v>
      </c>
      <c r="DZ133" s="70" t="e">
        <f aca="false">$DZ$7*$J$2*$J$5*$AB133</f>
        <v>#N/A</v>
      </c>
      <c r="EA133" s="70" t="e">
        <f aca="false">$DZ$7*$J$3*$J$5*$AC133</f>
        <v>#N/A</v>
      </c>
      <c r="EB133" s="70" t="e">
        <f aca="false">$EB$7*$J$2*$J$5*$AB133</f>
        <v>#N/A</v>
      </c>
      <c r="EC133" s="70" t="e">
        <f aca="false">$EB$7*$J$3*$J$5*$AC133</f>
        <v>#N/A</v>
      </c>
      <c r="ED133" s="70" t="e">
        <f aca="false">$ED$7*$J$2*$J$5*$AB133</f>
        <v>#N/A</v>
      </c>
      <c r="EE133" s="70" t="e">
        <f aca="false">$ED$7*$J$3*$J$5*$AC133</f>
        <v>#N/A</v>
      </c>
      <c r="EF133" s="70" t="e">
        <f aca="false">$EF$7*$J$2*$J$5*$AB133</f>
        <v>#N/A</v>
      </c>
      <c r="EG133" s="70" t="e">
        <f aca="false">$EF$7*$J$3*$J$5*$AC133</f>
        <v>#N/A</v>
      </c>
      <c r="EH133" s="70" t="e">
        <f aca="false">$EH$7*$J$2*$J$5*$AB133</f>
        <v>#N/A</v>
      </c>
      <c r="EI133" s="70" t="e">
        <f aca="false">$EH$7*$J$3*$J$5*$AC133</f>
        <v>#N/A</v>
      </c>
      <c r="EJ133" s="70" t="e">
        <f aca="false">$EJ$7*$J$2*$J$5*$AB133</f>
        <v>#N/A</v>
      </c>
      <c r="EK133" s="70" t="e">
        <f aca="false">$EJ$7*$J$3*$J$5*$AC133</f>
        <v>#N/A</v>
      </c>
      <c r="EL133" s="70" t="e">
        <f aca="false">$EL$7*$J$2*$J$5*$AB133</f>
        <v>#N/A</v>
      </c>
      <c r="EM133" s="70" t="e">
        <f aca="false">$EL$7*$J$3*$J$5*$AC133</f>
        <v>#N/A</v>
      </c>
      <c r="EN133" s="131" t="e">
        <f aca="false">SUM(EB133:EC133)</f>
        <v>#N/A</v>
      </c>
      <c r="EO133" s="25" t="e">
        <f aca="false">SUM(EB133:EE133,EJ133:EM133)</f>
        <v>#N/A</v>
      </c>
      <c r="EP133" s="25" t="e">
        <f aca="false">SUM(DZ133:EM133)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3" t="e">
        <f aca="false">(1+($A134/2))^(-2*($D134-$A$1)/365.25)</f>
        <v>#N/A</v>
      </c>
      <c r="C134" s="83" t="n">
        <f aca="false">D135-D134</f>
        <v>31</v>
      </c>
      <c r="D134" s="374" t="n">
        <v>40725</v>
      </c>
      <c r="E134" s="375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76" t="e">
        <f aca="false">VLOOKUP($D134,Curves!$A$2:$H$1700,8)*$B134</f>
        <v>#N/A</v>
      </c>
      <c r="K134" s="51" t="e">
        <f aca="false">($E134+$I134)*$J$5+$J$4</f>
        <v>#N/A</v>
      </c>
      <c r="L134" s="377" t="e">
        <f aca="false">VLOOKUP($D134,Curves!$N$2:$T$2600,2)*$B134</f>
        <v>#N/A</v>
      </c>
      <c r="M134" s="241" t="e">
        <f aca="false">VLOOKUP($D134,Curves!$N$2:$T$2600,3)*$B134</f>
        <v>#N/A</v>
      </c>
      <c r="N134" s="378" t="e">
        <f aca="false">IF($K134&lt;$L134,1,0)</f>
        <v>#N/A</v>
      </c>
      <c r="O134" s="379" t="e">
        <f aca="false">IF($K134&lt;$M134,1,0)</f>
        <v>#N/A</v>
      </c>
      <c r="P134" s="375" t="e">
        <f aca="false">($E134+J134)*$J$5+$J$4</f>
        <v>#N/A</v>
      </c>
      <c r="Q134" s="377" t="e">
        <f aca="false">VLOOKUP($D134,Curves!$N$2:$T$2600,4)*$B134</f>
        <v>#N/A</v>
      </c>
      <c r="R134" s="241" t="e">
        <f aca="false">VLOOKUP($D134,Curves!$N$2:$T$2600,5)*$B134</f>
        <v>#N/A</v>
      </c>
      <c r="S134" s="378" t="e">
        <f aca="false">IF($P134&lt;$Q134,1,0)</f>
        <v>#N/A</v>
      </c>
      <c r="T134" s="379" t="e">
        <f aca="false">IF($P134&lt;$R134,1,0)</f>
        <v>#N/A</v>
      </c>
      <c r="U134" s="380" t="e">
        <f aca="false">($E134+G134)*$J$5+$J$4</f>
        <v>#N/A</v>
      </c>
      <c r="V134" s="380" t="e">
        <f aca="false">($E134+H134)*$J$5+$J$4</f>
        <v>#N/A</v>
      </c>
      <c r="W134" s="380" t="e">
        <f aca="false">($E134+I134)*$J$5+$J$4</f>
        <v>#N/A</v>
      </c>
      <c r="X134" s="269" t="e">
        <f aca="false">VLOOKUP($D134,[5]CurveFetch!$D$8:$S$13000,16,0)*$B134</f>
        <v>#N/A</v>
      </c>
      <c r="Y134" s="241" t="e">
        <f aca="false">VLOOKUP($D134,Curves!$N$2:$T$2600,7)*$B134</f>
        <v>#N/A</v>
      </c>
      <c r="Z134" s="381" t="e">
        <f aca="false">IF($U134&lt;$X134,1,0)</f>
        <v>#N/A</v>
      </c>
      <c r="AA134" s="378" t="e">
        <f aca="false">IF($U134&lt;$Y134,1,0)</f>
        <v>#N/A</v>
      </c>
      <c r="AB134" s="378" t="e">
        <f aca="false">IF($V134&lt;$X134,1,0)</f>
        <v>#N/A</v>
      </c>
      <c r="AC134" s="378" t="e">
        <f aca="false">IF($V134&lt;$X134,1,0)</f>
        <v>#N/A</v>
      </c>
      <c r="AD134" s="378" t="e">
        <f aca="false">IF($W134&lt;$X134,1,0)</f>
        <v>#N/A</v>
      </c>
      <c r="AE134" s="379" t="e">
        <f aca="false">IF($W134&lt;$Y134,1,0)</f>
        <v>#N/A</v>
      </c>
      <c r="AF134" s="70" t="e">
        <f aca="false">$AF$7*$J$2*$J$5*$N134</f>
        <v>#N/A</v>
      </c>
      <c r="AG134" s="70" t="e">
        <f aca="false">$AF$7*$J$2*$J$5*$O134</f>
        <v>#N/A</v>
      </c>
      <c r="AH134" s="70" t="e">
        <f aca="false">$AH$7*$J$2*$J$5*$N134</f>
        <v>#N/A</v>
      </c>
      <c r="AI134" s="70" t="e">
        <f aca="false">$AH$7*$J$2*$J$5*$O134</f>
        <v>#N/A</v>
      </c>
      <c r="AJ134" s="70" t="e">
        <f aca="false">$AJ$7*$J$2*$J$5*$N134</f>
        <v>#N/A</v>
      </c>
      <c r="AK134" s="70" t="e">
        <f aca="false">$AJ$7*$J$2*$J$5*$O134</f>
        <v>#N/A</v>
      </c>
      <c r="AL134" s="70" t="e">
        <f aca="false">$AL$7*$J$2*$J$5*$N134</f>
        <v>#N/A</v>
      </c>
      <c r="AM134" s="70" t="e">
        <f aca="false">$AL$7*$J$3*$J$5*$O134</f>
        <v>#N/A</v>
      </c>
      <c r="AN134" s="70" t="e">
        <f aca="false">$AN$7*$J$2*$J$5*$N134</f>
        <v>#N/A</v>
      </c>
      <c r="AO134" s="70" t="e">
        <f aca="false">$AN$7*$J$3*$J$5*$O134</f>
        <v>#N/A</v>
      </c>
      <c r="AP134" s="70" t="e">
        <f aca="false">$AP$7*$J$2*$J$5*$N134</f>
        <v>#N/A</v>
      </c>
      <c r="AQ134" s="70" t="e">
        <f aca="false">$AN$7*$J$3*$J$5*$O134</f>
        <v>#N/A</v>
      </c>
      <c r="AR134" s="70" t="e">
        <f aca="false">$AR$7*$J$2*$J$5*$N134</f>
        <v>#N/A</v>
      </c>
      <c r="AS134" s="70" t="e">
        <f aca="false">$AR$7*$J$3*$J$5*$O134</f>
        <v>#N/A</v>
      </c>
      <c r="AT134" s="70" t="e">
        <f aca="false">$AT$7*$J$2*$J$5*$N134</f>
        <v>#N/A</v>
      </c>
      <c r="AU134" s="70" t="e">
        <f aca="false">$AT$7*$J$3*$J$5*$O134</f>
        <v>#N/A</v>
      </c>
      <c r="AV134" s="131" t="e">
        <f aca="false">SUM(AF134:AG134,AL134:AM134,AP134:AQ134)</f>
        <v>#N/A</v>
      </c>
      <c r="AW134" s="158" t="e">
        <f aca="false">SUM(AF134:AM134,AP134:AU134)</f>
        <v>#N/A</v>
      </c>
      <c r="AX134" s="131" t="e">
        <f aca="false">SUM(AF134:AU134)</f>
        <v>#N/A</v>
      </c>
      <c r="AY134" s="70" t="e">
        <f aca="false">$AY$7*$J$2*$J$5*$S134</f>
        <v>#N/A</v>
      </c>
      <c r="AZ134" s="70" t="e">
        <f aca="false">$AY$7*$J$3*$J$5*$T134</f>
        <v>#N/A</v>
      </c>
      <c r="BA134" s="70" t="e">
        <f aca="false">$BA$7*$J$2*$J$5*$S134</f>
        <v>#N/A</v>
      </c>
      <c r="BB134" s="70" t="e">
        <f aca="false">$BA$7*$J$3*$J$5*$T134</f>
        <v>#N/A</v>
      </c>
      <c r="BC134" s="70" t="e">
        <f aca="false">$BC$7*$J$2*$J$5*$S134</f>
        <v>#N/A</v>
      </c>
      <c r="BD134" s="70" t="e">
        <f aca="false">$BC$7*$J$3*$J$5*$T134</f>
        <v>#N/A</v>
      </c>
      <c r="BE134" s="70" t="e">
        <f aca="false">$BE$7*$J$2*$J$5*$S134</f>
        <v>#N/A</v>
      </c>
      <c r="BF134" s="70" t="e">
        <f aca="false">$BE$7*$J$3*$J$5*$T134</f>
        <v>#N/A</v>
      </c>
      <c r="BG134" s="70" t="e">
        <f aca="false">$BG$7*$J$2*$J$5*$S134</f>
        <v>#N/A</v>
      </c>
      <c r="BH134" s="70" t="e">
        <f aca="false">$BG$7*$J$3*$J$5*$T134</f>
        <v>#N/A</v>
      </c>
      <c r="BI134" s="70" t="e">
        <f aca="false">$BI$7*$J$2*$J$5*$S134</f>
        <v>#N/A</v>
      </c>
      <c r="BJ134" s="70" t="e">
        <f aca="false">$BI$7*$J$3*$J$5*$T134</f>
        <v>#N/A</v>
      </c>
      <c r="BK134" s="70" t="e">
        <f aca="false">$BK$7*$J$2*$J$5*$S134</f>
        <v>#N/A</v>
      </c>
      <c r="BL134" s="70" t="e">
        <f aca="false">$BK$7*$J$3*$J$5*$T134</f>
        <v>#N/A</v>
      </c>
      <c r="BM134" s="70" t="e">
        <f aca="false">$BM$7*$J$2*$J$5*$S134</f>
        <v>#N/A</v>
      </c>
      <c r="BN134" s="70" t="e">
        <f aca="false">$BM$7*$J$3*$J$5*$T134</f>
        <v>#N/A</v>
      </c>
      <c r="BO134" s="70" t="e">
        <f aca="false">$BO$7*$J$2*$J$5*$S134</f>
        <v>#N/A</v>
      </c>
      <c r="BP134" s="70" t="e">
        <f aca="false">$BO$7*$J$3*$J$5*$T134</f>
        <v>#N/A</v>
      </c>
      <c r="BQ134" s="70" t="e">
        <f aca="false">$BQ$7*$J$2*$J$5*$S134</f>
        <v>#N/A</v>
      </c>
      <c r="BR134" s="70" t="e">
        <f aca="false">$BQ$7*$J$3*$J$5*$T134</f>
        <v>#N/A</v>
      </c>
      <c r="BS134" s="70" t="e">
        <f aca="false">$BS$7*$J$2*$J$5*$S134</f>
        <v>#N/A</v>
      </c>
      <c r="BT134" s="70" t="e">
        <f aca="false">$BS$7*$J$3*$J$5*$T134</f>
        <v>#N/A</v>
      </c>
      <c r="BU134" s="70" t="e">
        <f aca="false">$BU$7*$J$2*$J$5*$S134</f>
        <v>#N/A</v>
      </c>
      <c r="BV134" s="70" t="e">
        <f aca="false">$BU$7*$J$3*$J$5*$T134</f>
        <v>#N/A</v>
      </c>
      <c r="BW134" s="382" t="e">
        <f aca="false">SUM(AY134:BF134,BI134:BL134)</f>
        <v>#N/A</v>
      </c>
      <c r="BX134" s="383" t="e">
        <f aca="false">SUM(AY134:BF134,BI134:BL134,BS134:BV134)</f>
        <v>#N/A</v>
      </c>
      <c r="BY134" s="25" t="e">
        <f aca="false">SUM(AY134:BV134)</f>
        <v>#N/A</v>
      </c>
      <c r="BZ134" s="70" t="e">
        <f aca="false">$BZ$7*$J$2*$J$5*$N134</f>
        <v>#N/A</v>
      </c>
      <c r="CA134" s="70" t="e">
        <f aca="false">$BZ$7*$J$3*$J$5*$O134</f>
        <v>#N/A</v>
      </c>
      <c r="CB134" s="70" t="e">
        <f aca="false">$CB$7*$J$2*$J$5*$N134</f>
        <v>#N/A</v>
      </c>
      <c r="CC134" s="70" t="e">
        <f aca="false">$CB$7*$J$3*$J$5*$O134</f>
        <v>#N/A</v>
      </c>
      <c r="CD134" s="70" t="e">
        <f aca="false">$CD$7*$J$2*$J$5*$N134</f>
        <v>#N/A</v>
      </c>
      <c r="CE134" s="70" t="e">
        <f aca="false">$CD$7*$J$3*$J$5*$O134</f>
        <v>#N/A</v>
      </c>
      <c r="CF134" s="131" t="e">
        <f aca="false">SUM(BZ134:CA134)</f>
        <v>#N/A</v>
      </c>
      <c r="CG134" s="383" t="e">
        <f aca="false">SUM(BZ134:CC134)</f>
        <v>#N/A</v>
      </c>
      <c r="CH134" s="131" t="e">
        <f aca="false">SUM(BZ134:CE134)</f>
        <v>#N/A</v>
      </c>
      <c r="CI134" s="70" t="e">
        <f aca="false">$CI$7*$J$2*$J$5*$AB134</f>
        <v>#N/A</v>
      </c>
      <c r="CJ134" s="70" t="e">
        <f aca="false">$CI$7*$J$3*$J$5*$AC134</f>
        <v>#N/A</v>
      </c>
      <c r="CK134" s="70" t="e">
        <f aca="false">$CK$7*$J$2*$J$5*$AB134</f>
        <v>#N/A</v>
      </c>
      <c r="CL134" s="70" t="e">
        <f aca="false">$CK$7*$J$3*$J$5*$AC134</f>
        <v>#N/A</v>
      </c>
      <c r="CM134" s="70" t="e">
        <f aca="false">$CM$7*$J$2*$J$5*$AB134</f>
        <v>#N/A</v>
      </c>
      <c r="CN134" s="70" t="e">
        <f aca="false">$CM$7*$J$3*$J$5*$AC134</f>
        <v>#N/A</v>
      </c>
      <c r="CO134" s="70" t="e">
        <f aca="false">$CO$7*$J$2*$J$5*$AB134</f>
        <v>#N/A</v>
      </c>
      <c r="CP134" s="70" t="e">
        <f aca="false">$CO$7*$J$3*$J$5*$AC134</f>
        <v>#N/A</v>
      </c>
      <c r="CQ134" s="70" t="e">
        <f aca="false">$CQ$7*$J$2*$J$5*$AB134</f>
        <v>#N/A</v>
      </c>
      <c r="CR134" s="70" t="e">
        <f aca="false">$CQ$7*$J$3*$J$5*$AC134</f>
        <v>#N/A</v>
      </c>
      <c r="CS134" s="70" t="e">
        <f aca="false">$CS$7*$J$2*$J$5*$AB134</f>
        <v>#N/A</v>
      </c>
      <c r="CT134" s="70" t="e">
        <f aca="false">$CS$7*$J$3*$J$5*$AC134</f>
        <v>#N/A</v>
      </c>
      <c r="CU134" s="70" t="e">
        <f aca="false">$CU$7*$J$2*$J$5*$AB134</f>
        <v>#N/A</v>
      </c>
      <c r="CV134" s="70" t="e">
        <f aca="false">$CU$7*$J$3*$J$5*$AC134</f>
        <v>#N/A</v>
      </c>
      <c r="CW134" s="70" t="e">
        <f aca="false">$CW$7*$J$2*$J$5*$AB134</f>
        <v>#N/A</v>
      </c>
      <c r="CX134" s="70" t="e">
        <f aca="false">$CW$7*$J$3*$J$5*$AC134</f>
        <v>#N/A</v>
      </c>
      <c r="CY134" s="70" t="e">
        <f aca="false">$CY$7*$J$2*$J$5*$AB134</f>
        <v>#N/A</v>
      </c>
      <c r="CZ134" s="70" t="e">
        <f aca="false">$CY$7*$J$3*$J$5*$AC134</f>
        <v>#N/A</v>
      </c>
      <c r="DA134" s="70" t="e">
        <f aca="false">$DA$7*$J$2*$J$5*$AB134</f>
        <v>#N/A</v>
      </c>
      <c r="DB134" s="70" t="e">
        <f aca="false">$DA$7*$J$3*$J$5*$AC134</f>
        <v>#N/A</v>
      </c>
      <c r="DC134" s="70"/>
      <c r="DD134" s="70"/>
      <c r="DE134" s="70" t="e">
        <f aca="false">$DF$7*$J$2*$J$5*$AB134</f>
        <v>#N/A</v>
      </c>
      <c r="DF134" s="70" t="e">
        <f aca="false">$DF$7*$J$3*$J$5*$AC134</f>
        <v>#N/A</v>
      </c>
      <c r="DG134" s="70" t="e">
        <f aca="false">$DG$7*$J$2*$J$5*$AB134</f>
        <v>#N/A</v>
      </c>
      <c r="DH134" s="70" t="e">
        <f aca="false">$DG$7*$J$3*$J$5*$AC134</f>
        <v>#N/A</v>
      </c>
      <c r="DI134" s="70" t="e">
        <f aca="false">$DI$7*$J$2*$J$5*$AB134</f>
        <v>#N/A</v>
      </c>
      <c r="DJ134" s="70" t="e">
        <f aca="false">$DI$7*$J$3*$J$5*$AC134</f>
        <v>#N/A</v>
      </c>
      <c r="DK134" s="70" t="e">
        <f aca="false">$DK$7*$J$2*$J$5*$AB134</f>
        <v>#N/A</v>
      </c>
      <c r="DL134" s="70" t="e">
        <f aca="false">$DK$7*$J$3*$J$5*$AC134</f>
        <v>#N/A</v>
      </c>
      <c r="DM134" s="70" t="e">
        <f aca="false">$DM$7*$J$2*$J$5*$AB134</f>
        <v>#N/A</v>
      </c>
      <c r="DN134" s="70" t="e">
        <f aca="false">$DM$7*$J$3*$J$5*$AC134</f>
        <v>#N/A</v>
      </c>
      <c r="DO134" s="70" t="e">
        <f aca="false">$DO$7*$J$2*$J$5*$AB134</f>
        <v>#N/A</v>
      </c>
      <c r="DP134" s="70" t="e">
        <f aca="false">$DO$7*$J$3*$J$5*$AC134</f>
        <v>#N/A</v>
      </c>
      <c r="DQ134" s="70" t="e">
        <f aca="false">$DQ$7*$J$2*$J$5*$AB134</f>
        <v>#N/A</v>
      </c>
      <c r="DR134" s="70" t="e">
        <f aca="false">$DQ$7*$J$3*$J$5*$AC134</f>
        <v>#N/A</v>
      </c>
      <c r="DS134" s="131" t="e">
        <f aca="false">SUM(CI134:CR134,CW134:CX134,DG134:DH134)</f>
        <v>#N/A</v>
      </c>
      <c r="DT134" s="25" t="e">
        <f aca="false">SUM(CI134:CZ134,DC134:DL134)</f>
        <v>#N/A</v>
      </c>
      <c r="DU134" s="131" t="e">
        <f aca="false">SUM(CI134:DR134)</f>
        <v>#N/A</v>
      </c>
      <c r="DZ134" s="70" t="e">
        <f aca="false">$DZ$7*$J$2*$J$5*$AB134</f>
        <v>#N/A</v>
      </c>
      <c r="EA134" s="70" t="e">
        <f aca="false">$DZ$7*$J$3*$J$5*$AC134</f>
        <v>#N/A</v>
      </c>
      <c r="EB134" s="70" t="e">
        <f aca="false">$EB$7*$J$2*$J$5*$AB134</f>
        <v>#N/A</v>
      </c>
      <c r="EC134" s="70" t="e">
        <f aca="false">$EB$7*$J$3*$J$5*$AC134</f>
        <v>#N/A</v>
      </c>
      <c r="ED134" s="70" t="e">
        <f aca="false">$ED$7*$J$2*$J$5*$AB134</f>
        <v>#N/A</v>
      </c>
      <c r="EE134" s="70" t="e">
        <f aca="false">$ED$7*$J$3*$J$5*$AC134</f>
        <v>#N/A</v>
      </c>
      <c r="EF134" s="70" t="e">
        <f aca="false">$EF$7*$J$2*$J$5*$AB134</f>
        <v>#N/A</v>
      </c>
      <c r="EG134" s="70" t="e">
        <f aca="false">$EF$7*$J$3*$J$5*$AC134</f>
        <v>#N/A</v>
      </c>
      <c r="EH134" s="70" t="e">
        <f aca="false">$EH$7*$J$2*$J$5*$AB134</f>
        <v>#N/A</v>
      </c>
      <c r="EI134" s="70" t="e">
        <f aca="false">$EH$7*$J$3*$J$5*$AC134</f>
        <v>#N/A</v>
      </c>
      <c r="EJ134" s="70" t="e">
        <f aca="false">$EJ$7*$J$2*$J$5*$AB134</f>
        <v>#N/A</v>
      </c>
      <c r="EK134" s="70" t="e">
        <f aca="false">$EJ$7*$J$3*$J$5*$AC134</f>
        <v>#N/A</v>
      </c>
      <c r="EL134" s="70" t="e">
        <f aca="false">$EL$7*$J$2*$J$5*$AB134</f>
        <v>#N/A</v>
      </c>
      <c r="EM134" s="70" t="e">
        <f aca="false">$EL$7*$J$3*$J$5*$AC134</f>
        <v>#N/A</v>
      </c>
      <c r="EN134" s="131" t="e">
        <f aca="false">SUM(EB134:EC134)</f>
        <v>#N/A</v>
      </c>
      <c r="EO134" s="25" t="e">
        <f aca="false">SUM(EB134:EE134,EJ134:EM134)</f>
        <v>#N/A</v>
      </c>
      <c r="EP134" s="25" t="e">
        <f aca="false">SUM(DZ134:EM134)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3" t="e">
        <f aca="false">(1+($A135/2))^(-2*($D135-$A$1)/365.25)</f>
        <v>#N/A</v>
      </c>
      <c r="C135" s="83" t="n">
        <f aca="false">D136-D135</f>
        <v>31</v>
      </c>
      <c r="D135" s="374" t="n">
        <v>40756</v>
      </c>
      <c r="E135" s="375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76" t="e">
        <f aca="false">VLOOKUP($D135,Curves!$A$2:$H$1700,8)*$B135</f>
        <v>#N/A</v>
      </c>
      <c r="K135" s="51" t="e">
        <f aca="false">($E135+$I135)*$J$5+$J$4</f>
        <v>#N/A</v>
      </c>
      <c r="L135" s="377" t="e">
        <f aca="false">VLOOKUP($D135,Curves!$N$2:$T$2600,2)*$B135</f>
        <v>#N/A</v>
      </c>
      <c r="M135" s="241" t="e">
        <f aca="false">VLOOKUP($D135,Curves!$N$2:$T$2600,3)*$B135</f>
        <v>#N/A</v>
      </c>
      <c r="N135" s="378" t="e">
        <f aca="false">IF($K135&lt;$L135,1,0)</f>
        <v>#N/A</v>
      </c>
      <c r="O135" s="379" t="e">
        <f aca="false">IF($K135&lt;$M135,1,0)</f>
        <v>#N/A</v>
      </c>
      <c r="P135" s="375" t="e">
        <f aca="false">($E135+J135)*$J$5+$J$4</f>
        <v>#N/A</v>
      </c>
      <c r="Q135" s="377" t="e">
        <f aca="false">VLOOKUP($D135,Curves!$N$2:$T$2600,4)*$B135</f>
        <v>#N/A</v>
      </c>
      <c r="R135" s="241" t="e">
        <f aca="false">VLOOKUP($D135,Curves!$N$2:$T$2600,5)*$B135</f>
        <v>#N/A</v>
      </c>
      <c r="S135" s="378" t="e">
        <f aca="false">IF($P135&lt;$Q135,1,0)</f>
        <v>#N/A</v>
      </c>
      <c r="T135" s="379" t="e">
        <f aca="false">IF($P135&lt;$R135,1,0)</f>
        <v>#N/A</v>
      </c>
      <c r="U135" s="380" t="e">
        <f aca="false">($E135+G135)*$J$5+$J$4</f>
        <v>#N/A</v>
      </c>
      <c r="V135" s="380" t="e">
        <f aca="false">($E135+H135)*$J$5+$J$4</f>
        <v>#N/A</v>
      </c>
      <c r="W135" s="380" t="e">
        <f aca="false">($E135+I135)*$J$5+$J$4</f>
        <v>#N/A</v>
      </c>
      <c r="X135" s="269" t="e">
        <f aca="false">VLOOKUP($D135,[5]CurveFetch!$D$8:$S$13000,16,0)*$B135</f>
        <v>#N/A</v>
      </c>
      <c r="Y135" s="241" t="e">
        <f aca="false">VLOOKUP($D135,Curves!$N$2:$T$2600,7)*$B135</f>
        <v>#N/A</v>
      </c>
      <c r="Z135" s="381" t="e">
        <f aca="false">IF($U135&lt;$X135,1,0)</f>
        <v>#N/A</v>
      </c>
      <c r="AA135" s="378" t="e">
        <f aca="false">IF($U135&lt;$Y135,1,0)</f>
        <v>#N/A</v>
      </c>
      <c r="AB135" s="378" t="e">
        <f aca="false">IF($V135&lt;$X135,1,0)</f>
        <v>#N/A</v>
      </c>
      <c r="AC135" s="378" t="e">
        <f aca="false">IF($V135&lt;$X135,1,0)</f>
        <v>#N/A</v>
      </c>
      <c r="AD135" s="378" t="e">
        <f aca="false">IF($W135&lt;$X135,1,0)</f>
        <v>#N/A</v>
      </c>
      <c r="AE135" s="379" t="e">
        <f aca="false">IF($W135&lt;$Y135,1,0)</f>
        <v>#N/A</v>
      </c>
      <c r="AF135" s="70" t="e">
        <f aca="false">$AF$7*$J$2*$J$5*$N135</f>
        <v>#N/A</v>
      </c>
      <c r="AG135" s="70" t="e">
        <f aca="false">$AF$7*$J$2*$J$5*$O135</f>
        <v>#N/A</v>
      </c>
      <c r="AH135" s="70" t="e">
        <f aca="false">$AH$7*$J$2*$J$5*$N135</f>
        <v>#N/A</v>
      </c>
      <c r="AI135" s="70" t="e">
        <f aca="false">$AH$7*$J$2*$J$5*$O135</f>
        <v>#N/A</v>
      </c>
      <c r="AJ135" s="70" t="e">
        <f aca="false">$AJ$7*$J$2*$J$5*$N135</f>
        <v>#N/A</v>
      </c>
      <c r="AK135" s="70" t="e">
        <f aca="false">$AJ$7*$J$2*$J$5*$O135</f>
        <v>#N/A</v>
      </c>
      <c r="AL135" s="70" t="e">
        <f aca="false">$AL$7*$J$2*$J$5*$N135</f>
        <v>#N/A</v>
      </c>
      <c r="AM135" s="70" t="e">
        <f aca="false">$AL$7*$J$3*$J$5*$O135</f>
        <v>#N/A</v>
      </c>
      <c r="AN135" s="70" t="e">
        <f aca="false">$AN$7*$J$2*$J$5*$N135</f>
        <v>#N/A</v>
      </c>
      <c r="AO135" s="70" t="e">
        <f aca="false">$AN$7*$J$3*$J$5*$O135</f>
        <v>#N/A</v>
      </c>
      <c r="AP135" s="70" t="e">
        <f aca="false">$AP$7*$J$2*$J$5*$N135</f>
        <v>#N/A</v>
      </c>
      <c r="AQ135" s="70" t="e">
        <f aca="false">$AN$7*$J$3*$J$5*$O135</f>
        <v>#N/A</v>
      </c>
      <c r="AR135" s="70" t="e">
        <f aca="false">$AR$7*$J$2*$J$5*$N135</f>
        <v>#N/A</v>
      </c>
      <c r="AS135" s="70" t="e">
        <f aca="false">$AR$7*$J$3*$J$5*$O135</f>
        <v>#N/A</v>
      </c>
      <c r="AT135" s="70" t="e">
        <f aca="false">$AT$7*$J$2*$J$5*$N135</f>
        <v>#N/A</v>
      </c>
      <c r="AU135" s="70" t="e">
        <f aca="false">$AT$7*$J$3*$J$5*$O135</f>
        <v>#N/A</v>
      </c>
      <c r="AV135" s="131" t="e">
        <f aca="false">SUM(AF135:AG135,AL135:AM135,AP135:AQ135)</f>
        <v>#N/A</v>
      </c>
      <c r="AW135" s="158" t="e">
        <f aca="false">SUM(AF135:AM135,AP135:AU135)</f>
        <v>#N/A</v>
      </c>
      <c r="AX135" s="131" t="e">
        <f aca="false">SUM(AF135:AU135)</f>
        <v>#N/A</v>
      </c>
      <c r="AY135" s="70" t="e">
        <f aca="false">$AY$7*$J$2*$J$5*$S135</f>
        <v>#N/A</v>
      </c>
      <c r="AZ135" s="70" t="e">
        <f aca="false">$AY$7*$J$3*$J$5*$T135</f>
        <v>#N/A</v>
      </c>
      <c r="BA135" s="70" t="e">
        <f aca="false">$BA$7*$J$2*$J$5*$S135</f>
        <v>#N/A</v>
      </c>
      <c r="BB135" s="70" t="e">
        <f aca="false">$BA$7*$J$3*$J$5*$T135</f>
        <v>#N/A</v>
      </c>
      <c r="BC135" s="70" t="e">
        <f aca="false">$BC$7*$J$2*$J$5*$S135</f>
        <v>#N/A</v>
      </c>
      <c r="BD135" s="70" t="e">
        <f aca="false">$BC$7*$J$3*$J$5*$T135</f>
        <v>#N/A</v>
      </c>
      <c r="BE135" s="70" t="e">
        <f aca="false">$BE$7*$J$2*$J$5*$S135</f>
        <v>#N/A</v>
      </c>
      <c r="BF135" s="70" t="e">
        <f aca="false">$BE$7*$J$3*$J$5*$T135</f>
        <v>#N/A</v>
      </c>
      <c r="BG135" s="70" t="e">
        <f aca="false">$BG$7*$J$2*$J$5*$S135</f>
        <v>#N/A</v>
      </c>
      <c r="BH135" s="70" t="e">
        <f aca="false">$BG$7*$J$3*$J$5*$T135</f>
        <v>#N/A</v>
      </c>
      <c r="BI135" s="70" t="e">
        <f aca="false">$BI$7*$J$2*$J$5*$S135</f>
        <v>#N/A</v>
      </c>
      <c r="BJ135" s="70" t="e">
        <f aca="false">$BI$7*$J$3*$J$5*$T135</f>
        <v>#N/A</v>
      </c>
      <c r="BK135" s="70" t="e">
        <f aca="false">$BK$7*$J$2*$J$5*$S135</f>
        <v>#N/A</v>
      </c>
      <c r="BL135" s="70" t="e">
        <f aca="false">$BK$7*$J$3*$J$5*$T135</f>
        <v>#N/A</v>
      </c>
      <c r="BM135" s="70" t="e">
        <f aca="false">$BM$7*$J$2*$J$5*$S135</f>
        <v>#N/A</v>
      </c>
      <c r="BN135" s="70" t="e">
        <f aca="false">$BM$7*$J$3*$J$5*$T135</f>
        <v>#N/A</v>
      </c>
      <c r="BO135" s="70" t="e">
        <f aca="false">$BO$7*$J$2*$J$5*$S135</f>
        <v>#N/A</v>
      </c>
      <c r="BP135" s="70" t="e">
        <f aca="false">$BO$7*$J$3*$J$5*$T135</f>
        <v>#N/A</v>
      </c>
      <c r="BQ135" s="70" t="e">
        <f aca="false">$BQ$7*$J$2*$J$5*$S135</f>
        <v>#N/A</v>
      </c>
      <c r="BR135" s="70" t="e">
        <f aca="false">$BQ$7*$J$3*$J$5*$T135</f>
        <v>#N/A</v>
      </c>
      <c r="BS135" s="70" t="e">
        <f aca="false">$BS$7*$J$2*$J$5*$S135</f>
        <v>#N/A</v>
      </c>
      <c r="BT135" s="70" t="e">
        <f aca="false">$BS$7*$J$3*$J$5*$T135</f>
        <v>#N/A</v>
      </c>
      <c r="BU135" s="70" t="e">
        <f aca="false">$BU$7*$J$2*$J$5*$S135</f>
        <v>#N/A</v>
      </c>
      <c r="BV135" s="70" t="e">
        <f aca="false">$BU$7*$J$3*$J$5*$T135</f>
        <v>#N/A</v>
      </c>
      <c r="BW135" s="382" t="e">
        <f aca="false">SUM(AY135:BF135,BI135:BL135)</f>
        <v>#N/A</v>
      </c>
      <c r="BX135" s="383" t="e">
        <f aca="false">SUM(AY135:BF135,BI135:BL135,BS135:BV135)</f>
        <v>#N/A</v>
      </c>
      <c r="BY135" s="25" t="e">
        <f aca="false">SUM(AY135:BV135)</f>
        <v>#N/A</v>
      </c>
      <c r="BZ135" s="70" t="e">
        <f aca="false">$BZ$7*$J$2*$J$5*$N135</f>
        <v>#N/A</v>
      </c>
      <c r="CA135" s="70" t="e">
        <f aca="false">$BZ$7*$J$3*$J$5*$O135</f>
        <v>#N/A</v>
      </c>
      <c r="CB135" s="70" t="e">
        <f aca="false">$CB$7*$J$2*$J$5*$N135</f>
        <v>#N/A</v>
      </c>
      <c r="CC135" s="70" t="e">
        <f aca="false">$CB$7*$J$3*$J$5*$O135</f>
        <v>#N/A</v>
      </c>
      <c r="CD135" s="70" t="e">
        <f aca="false">$CD$7*$J$2*$J$5*$N135</f>
        <v>#N/A</v>
      </c>
      <c r="CE135" s="70" t="e">
        <f aca="false">$CD$7*$J$3*$J$5*$O135</f>
        <v>#N/A</v>
      </c>
      <c r="CF135" s="131" t="e">
        <f aca="false">SUM(BZ135:CA135)</f>
        <v>#N/A</v>
      </c>
      <c r="CG135" s="383" t="e">
        <f aca="false">SUM(BZ135:CC135)</f>
        <v>#N/A</v>
      </c>
      <c r="CH135" s="131" t="e">
        <f aca="false">SUM(BZ135:CE135)</f>
        <v>#N/A</v>
      </c>
      <c r="CI135" s="70" t="e">
        <f aca="false">$CI$7*$J$2*$J$5*$AB135</f>
        <v>#N/A</v>
      </c>
      <c r="CJ135" s="70" t="e">
        <f aca="false">$CI$7*$J$3*$J$5*$AC135</f>
        <v>#N/A</v>
      </c>
      <c r="CK135" s="70" t="e">
        <f aca="false">$CK$7*$J$2*$J$5*$AB135</f>
        <v>#N/A</v>
      </c>
      <c r="CL135" s="70" t="e">
        <f aca="false">$CK$7*$J$3*$J$5*$AC135</f>
        <v>#N/A</v>
      </c>
      <c r="CM135" s="70" t="e">
        <f aca="false">$CM$7*$J$2*$J$5*$AB135</f>
        <v>#N/A</v>
      </c>
      <c r="CN135" s="70" t="e">
        <f aca="false">$CM$7*$J$3*$J$5*$AC135</f>
        <v>#N/A</v>
      </c>
      <c r="CO135" s="70" t="e">
        <f aca="false">$CO$7*$J$2*$J$5*$AB135</f>
        <v>#N/A</v>
      </c>
      <c r="CP135" s="70" t="e">
        <f aca="false">$CO$7*$J$3*$J$5*$AC135</f>
        <v>#N/A</v>
      </c>
      <c r="CQ135" s="70" t="e">
        <f aca="false">$CQ$7*$J$2*$J$5*$AB135</f>
        <v>#N/A</v>
      </c>
      <c r="CR135" s="70" t="e">
        <f aca="false">$CQ$7*$J$3*$J$5*$AC135</f>
        <v>#N/A</v>
      </c>
      <c r="CS135" s="70" t="e">
        <f aca="false">$CS$7*$J$2*$J$5*$AB135</f>
        <v>#N/A</v>
      </c>
      <c r="CT135" s="70" t="e">
        <f aca="false">$CS$7*$J$3*$J$5*$AC135</f>
        <v>#N/A</v>
      </c>
      <c r="CU135" s="70" t="e">
        <f aca="false">$CU$7*$J$2*$J$5*$AB135</f>
        <v>#N/A</v>
      </c>
      <c r="CV135" s="70" t="e">
        <f aca="false">$CU$7*$J$3*$J$5*$AC135</f>
        <v>#N/A</v>
      </c>
      <c r="CW135" s="70" t="e">
        <f aca="false">$CW$7*$J$2*$J$5*$AB135</f>
        <v>#N/A</v>
      </c>
      <c r="CX135" s="70" t="e">
        <f aca="false">$CW$7*$J$3*$J$5*$AC135</f>
        <v>#N/A</v>
      </c>
      <c r="CY135" s="70" t="e">
        <f aca="false">$CY$7*$J$2*$J$5*$AB135</f>
        <v>#N/A</v>
      </c>
      <c r="CZ135" s="70" t="e">
        <f aca="false">$CY$7*$J$3*$J$5*$AC135</f>
        <v>#N/A</v>
      </c>
      <c r="DA135" s="70" t="e">
        <f aca="false">$DA$7*$J$2*$J$5*$AB135</f>
        <v>#N/A</v>
      </c>
      <c r="DB135" s="70" t="e">
        <f aca="false">$DA$7*$J$3*$J$5*$AC135</f>
        <v>#N/A</v>
      </c>
      <c r="DC135" s="70"/>
      <c r="DD135" s="70"/>
      <c r="DE135" s="70" t="e">
        <f aca="false">$DF$7*$J$2*$J$5*$AB135</f>
        <v>#N/A</v>
      </c>
      <c r="DF135" s="70" t="e">
        <f aca="false">$DF$7*$J$3*$J$5*$AC135</f>
        <v>#N/A</v>
      </c>
      <c r="DG135" s="70" t="e">
        <f aca="false">$DG$7*$J$2*$J$5*$AB135</f>
        <v>#N/A</v>
      </c>
      <c r="DH135" s="70" t="e">
        <f aca="false">$DG$7*$J$3*$J$5*$AC135</f>
        <v>#N/A</v>
      </c>
      <c r="DI135" s="70" t="e">
        <f aca="false">$DI$7*$J$2*$J$5*$AB135</f>
        <v>#N/A</v>
      </c>
      <c r="DJ135" s="70" t="e">
        <f aca="false">$DI$7*$J$3*$J$5*$AC135</f>
        <v>#N/A</v>
      </c>
      <c r="DK135" s="70" t="e">
        <f aca="false">$DK$7*$J$2*$J$5*$AB135</f>
        <v>#N/A</v>
      </c>
      <c r="DL135" s="70" t="e">
        <f aca="false">$DK$7*$J$3*$J$5*$AC135</f>
        <v>#N/A</v>
      </c>
      <c r="DM135" s="70" t="e">
        <f aca="false">$DM$7*$J$2*$J$5*$AB135</f>
        <v>#N/A</v>
      </c>
      <c r="DN135" s="70" t="e">
        <f aca="false">$DM$7*$J$3*$J$5*$AC135</f>
        <v>#N/A</v>
      </c>
      <c r="DO135" s="70" t="e">
        <f aca="false">$DO$7*$J$2*$J$5*$AB135</f>
        <v>#N/A</v>
      </c>
      <c r="DP135" s="70" t="e">
        <f aca="false">$DO$7*$J$3*$J$5*$AC135</f>
        <v>#N/A</v>
      </c>
      <c r="DQ135" s="70" t="e">
        <f aca="false">$DQ$7*$J$2*$J$5*$AB135</f>
        <v>#N/A</v>
      </c>
      <c r="DR135" s="70" t="e">
        <f aca="false">$DQ$7*$J$3*$J$5*$AC135</f>
        <v>#N/A</v>
      </c>
      <c r="DS135" s="131" t="e">
        <f aca="false">SUM(CI135:CR135,CW135:CX135,DG135:DH135)</f>
        <v>#N/A</v>
      </c>
      <c r="DT135" s="25" t="e">
        <f aca="false">SUM(CI135:CZ135,DC135:DL135)</f>
        <v>#N/A</v>
      </c>
      <c r="DU135" s="131" t="e">
        <f aca="false">SUM(CI135:DR135)</f>
        <v>#N/A</v>
      </c>
      <c r="DZ135" s="70" t="e">
        <f aca="false">$DZ$7*$J$2*$J$5*$AB135</f>
        <v>#N/A</v>
      </c>
      <c r="EA135" s="70" t="e">
        <f aca="false">$DZ$7*$J$3*$J$5*$AC135</f>
        <v>#N/A</v>
      </c>
      <c r="EB135" s="70" t="e">
        <f aca="false">$EB$7*$J$2*$J$5*$AB135</f>
        <v>#N/A</v>
      </c>
      <c r="EC135" s="70" t="e">
        <f aca="false">$EB$7*$J$3*$J$5*$AC135</f>
        <v>#N/A</v>
      </c>
      <c r="ED135" s="70" t="e">
        <f aca="false">$ED$7*$J$2*$J$5*$AB135</f>
        <v>#N/A</v>
      </c>
      <c r="EE135" s="70" t="e">
        <f aca="false">$ED$7*$J$3*$J$5*$AC135</f>
        <v>#N/A</v>
      </c>
      <c r="EF135" s="70" t="e">
        <f aca="false">$EF$7*$J$2*$J$5*$AB135</f>
        <v>#N/A</v>
      </c>
      <c r="EG135" s="70" t="e">
        <f aca="false">$EF$7*$J$3*$J$5*$AC135</f>
        <v>#N/A</v>
      </c>
      <c r="EH135" s="70" t="e">
        <f aca="false">$EH$7*$J$2*$J$5*$AB135</f>
        <v>#N/A</v>
      </c>
      <c r="EI135" s="70" t="e">
        <f aca="false">$EH$7*$J$3*$J$5*$AC135</f>
        <v>#N/A</v>
      </c>
      <c r="EJ135" s="70" t="e">
        <f aca="false">$EJ$7*$J$2*$J$5*$AB135</f>
        <v>#N/A</v>
      </c>
      <c r="EK135" s="70" t="e">
        <f aca="false">$EJ$7*$J$3*$J$5*$AC135</f>
        <v>#N/A</v>
      </c>
      <c r="EL135" s="70" t="e">
        <f aca="false">$EL$7*$J$2*$J$5*$AB135</f>
        <v>#N/A</v>
      </c>
      <c r="EM135" s="70" t="e">
        <f aca="false">$EL$7*$J$3*$J$5*$AC135</f>
        <v>#N/A</v>
      </c>
      <c r="EN135" s="131" t="e">
        <f aca="false">SUM(EB135:EC135)</f>
        <v>#N/A</v>
      </c>
      <c r="EO135" s="25" t="e">
        <f aca="false">SUM(EB135:EE135,EJ135:EM135)</f>
        <v>#N/A</v>
      </c>
      <c r="EP135" s="25" t="e">
        <f aca="false">SUM(DZ135:EM135)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3" t="e">
        <f aca="false">(1+($A136/2))^(-2*($D136-$A$1)/365.25)</f>
        <v>#N/A</v>
      </c>
      <c r="C136" s="83" t="n">
        <f aca="false">D137-D136</f>
        <v>30</v>
      </c>
      <c r="D136" s="374" t="n">
        <v>40787</v>
      </c>
      <c r="E136" s="375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76" t="e">
        <f aca="false">VLOOKUP($D136,Curves!$A$2:$H$1700,8)*$B136</f>
        <v>#N/A</v>
      </c>
      <c r="K136" s="51" t="e">
        <f aca="false">($E136+$I136)*$J$5+$J$4</f>
        <v>#N/A</v>
      </c>
      <c r="L136" s="377" t="e">
        <f aca="false">VLOOKUP($D136,Curves!$N$2:$T$2600,2)*$B136</f>
        <v>#N/A</v>
      </c>
      <c r="M136" s="241" t="e">
        <f aca="false">VLOOKUP($D136,Curves!$N$2:$T$2600,3)*$B136</f>
        <v>#N/A</v>
      </c>
      <c r="N136" s="378" t="e">
        <f aca="false">IF($K136&lt;$L136,1,0)</f>
        <v>#N/A</v>
      </c>
      <c r="O136" s="379" t="e">
        <f aca="false">IF($K136&lt;$M136,1,0)</f>
        <v>#N/A</v>
      </c>
      <c r="P136" s="375" t="e">
        <f aca="false">($E136+J136)*$J$5+$J$4</f>
        <v>#N/A</v>
      </c>
      <c r="Q136" s="377" t="e">
        <f aca="false">VLOOKUP($D136,Curves!$N$2:$T$2600,4)*$B136</f>
        <v>#N/A</v>
      </c>
      <c r="R136" s="241" t="e">
        <f aca="false">VLOOKUP($D136,Curves!$N$2:$T$2600,5)*$B136</f>
        <v>#N/A</v>
      </c>
      <c r="S136" s="378" t="e">
        <f aca="false">IF($P136&lt;$Q136,1,0)</f>
        <v>#N/A</v>
      </c>
      <c r="T136" s="379" t="e">
        <f aca="false">IF($P136&lt;$R136,1,0)</f>
        <v>#N/A</v>
      </c>
      <c r="U136" s="380" t="e">
        <f aca="false">($E136+G136)*$J$5+$J$4</f>
        <v>#N/A</v>
      </c>
      <c r="V136" s="380" t="e">
        <f aca="false">($E136+H136)*$J$5+$J$4</f>
        <v>#N/A</v>
      </c>
      <c r="W136" s="380" t="e">
        <f aca="false">($E136+I136)*$J$5+$J$4</f>
        <v>#N/A</v>
      </c>
      <c r="X136" s="269" t="e">
        <f aca="false">VLOOKUP($D136,[5]CurveFetch!$D$8:$S$13000,16,0)*$B136</f>
        <v>#N/A</v>
      </c>
      <c r="Y136" s="241" t="e">
        <f aca="false">VLOOKUP($D136,Curves!$N$2:$T$2600,7)*$B136</f>
        <v>#N/A</v>
      </c>
      <c r="Z136" s="381" t="e">
        <f aca="false">IF($U136&lt;$X136,1,0)</f>
        <v>#N/A</v>
      </c>
      <c r="AA136" s="378" t="e">
        <f aca="false">IF($U136&lt;$Y136,1,0)</f>
        <v>#N/A</v>
      </c>
      <c r="AB136" s="378" t="e">
        <f aca="false">IF($V136&lt;$X136,1,0)</f>
        <v>#N/A</v>
      </c>
      <c r="AC136" s="378" t="e">
        <f aca="false">IF($V136&lt;$X136,1,0)</f>
        <v>#N/A</v>
      </c>
      <c r="AD136" s="378" t="e">
        <f aca="false">IF($W136&lt;$X136,1,0)</f>
        <v>#N/A</v>
      </c>
      <c r="AE136" s="379" t="e">
        <f aca="false">IF($W136&lt;$Y136,1,0)</f>
        <v>#N/A</v>
      </c>
      <c r="AF136" s="70" t="e">
        <f aca="false">$AF$7*$J$2*$J$5*$N136</f>
        <v>#N/A</v>
      </c>
      <c r="AG136" s="70" t="e">
        <f aca="false">$AF$7*$J$2*$J$5*$O136</f>
        <v>#N/A</v>
      </c>
      <c r="AH136" s="70" t="e">
        <f aca="false">$AH$7*$J$2*$J$5*$N136</f>
        <v>#N/A</v>
      </c>
      <c r="AI136" s="70" t="e">
        <f aca="false">$AH$7*$J$2*$J$5*$O136</f>
        <v>#N/A</v>
      </c>
      <c r="AJ136" s="70" t="e">
        <f aca="false">$AJ$7*$J$2*$J$5*$N136</f>
        <v>#N/A</v>
      </c>
      <c r="AK136" s="70" t="e">
        <f aca="false">$AJ$7*$J$2*$J$5*$O136</f>
        <v>#N/A</v>
      </c>
      <c r="AL136" s="70" t="e">
        <f aca="false">$AL$7*$J$2*$J$5*$N136</f>
        <v>#N/A</v>
      </c>
      <c r="AM136" s="70" t="e">
        <f aca="false">$AL$7*$J$3*$J$5*$O136</f>
        <v>#N/A</v>
      </c>
      <c r="AN136" s="70" t="e">
        <f aca="false">$AN$7*$J$2*$J$5*$N136</f>
        <v>#N/A</v>
      </c>
      <c r="AO136" s="70" t="e">
        <f aca="false">$AN$7*$J$3*$J$5*$O136</f>
        <v>#N/A</v>
      </c>
      <c r="AP136" s="70" t="e">
        <f aca="false">$AP$7*$J$2*$J$5*$N136</f>
        <v>#N/A</v>
      </c>
      <c r="AQ136" s="70" t="e">
        <f aca="false">$AN$7*$J$3*$J$5*$O136</f>
        <v>#N/A</v>
      </c>
      <c r="AR136" s="70" t="e">
        <f aca="false">$AR$7*$J$2*$J$5*$N136</f>
        <v>#N/A</v>
      </c>
      <c r="AS136" s="70" t="e">
        <f aca="false">$AR$7*$J$3*$J$5*$O136</f>
        <v>#N/A</v>
      </c>
      <c r="AT136" s="70" t="e">
        <f aca="false">$AT$7*$J$2*$J$5*$N136</f>
        <v>#N/A</v>
      </c>
      <c r="AU136" s="70" t="e">
        <f aca="false">$AT$7*$J$3*$J$5*$O136</f>
        <v>#N/A</v>
      </c>
      <c r="AV136" s="131" t="e">
        <f aca="false">SUM(AF136:AG136,AL136:AM136,AP136:AQ136)</f>
        <v>#N/A</v>
      </c>
      <c r="AW136" s="158" t="e">
        <f aca="false">SUM(AF136:AM136,AP136:AU136)</f>
        <v>#N/A</v>
      </c>
      <c r="AX136" s="131" t="e">
        <f aca="false">SUM(AF136:AU136)</f>
        <v>#N/A</v>
      </c>
      <c r="AY136" s="70" t="e">
        <f aca="false">$AY$7*$J$2*$J$5*$S136</f>
        <v>#N/A</v>
      </c>
      <c r="AZ136" s="70" t="e">
        <f aca="false">$AY$7*$J$3*$J$5*$T136</f>
        <v>#N/A</v>
      </c>
      <c r="BA136" s="70" t="e">
        <f aca="false">$BA$7*$J$2*$J$5*$S136</f>
        <v>#N/A</v>
      </c>
      <c r="BB136" s="70" t="e">
        <f aca="false">$BA$7*$J$3*$J$5*$T136</f>
        <v>#N/A</v>
      </c>
      <c r="BC136" s="70" t="e">
        <f aca="false">$BC$7*$J$2*$J$5*$S136</f>
        <v>#N/A</v>
      </c>
      <c r="BD136" s="70" t="e">
        <f aca="false">$BC$7*$J$3*$J$5*$T136</f>
        <v>#N/A</v>
      </c>
      <c r="BE136" s="70" t="e">
        <f aca="false">$BE$7*$J$2*$J$5*$S136</f>
        <v>#N/A</v>
      </c>
      <c r="BF136" s="70" t="e">
        <f aca="false">$BE$7*$J$3*$J$5*$T136</f>
        <v>#N/A</v>
      </c>
      <c r="BG136" s="70" t="e">
        <f aca="false">$BG$7*$J$2*$J$5*$S136</f>
        <v>#N/A</v>
      </c>
      <c r="BH136" s="70" t="e">
        <f aca="false">$BG$7*$J$3*$J$5*$T136</f>
        <v>#N/A</v>
      </c>
      <c r="BI136" s="70" t="e">
        <f aca="false">$BI$7*$J$2*$J$5*$S136</f>
        <v>#N/A</v>
      </c>
      <c r="BJ136" s="70" t="e">
        <f aca="false">$BI$7*$J$3*$J$5*$T136</f>
        <v>#N/A</v>
      </c>
      <c r="BK136" s="70" t="e">
        <f aca="false">$BK$7*$J$2*$J$5*$S136</f>
        <v>#N/A</v>
      </c>
      <c r="BL136" s="70" t="e">
        <f aca="false">$BK$7*$J$3*$J$5*$T136</f>
        <v>#N/A</v>
      </c>
      <c r="BM136" s="70" t="e">
        <f aca="false">$BM$7*$J$2*$J$5*$S136</f>
        <v>#N/A</v>
      </c>
      <c r="BN136" s="70" t="e">
        <f aca="false">$BM$7*$J$3*$J$5*$T136</f>
        <v>#N/A</v>
      </c>
      <c r="BO136" s="70" t="e">
        <f aca="false">$BO$7*$J$2*$J$5*$S136</f>
        <v>#N/A</v>
      </c>
      <c r="BP136" s="70" t="e">
        <f aca="false">$BO$7*$J$3*$J$5*$T136</f>
        <v>#N/A</v>
      </c>
      <c r="BQ136" s="70" t="e">
        <f aca="false">$BQ$7*$J$2*$J$5*$S136</f>
        <v>#N/A</v>
      </c>
      <c r="BR136" s="70" t="e">
        <f aca="false">$BQ$7*$J$3*$J$5*$T136</f>
        <v>#N/A</v>
      </c>
      <c r="BS136" s="70" t="e">
        <f aca="false">$BS$7*$J$2*$J$5*$S136</f>
        <v>#N/A</v>
      </c>
      <c r="BT136" s="70" t="e">
        <f aca="false">$BS$7*$J$3*$J$5*$T136</f>
        <v>#N/A</v>
      </c>
      <c r="BU136" s="70" t="e">
        <f aca="false">$BU$7*$J$2*$J$5*$S136</f>
        <v>#N/A</v>
      </c>
      <c r="BV136" s="70" t="e">
        <f aca="false">$BU$7*$J$3*$J$5*$T136</f>
        <v>#N/A</v>
      </c>
      <c r="BW136" s="382" t="e">
        <f aca="false">SUM(AY136:BF136,BI136:BL136)</f>
        <v>#N/A</v>
      </c>
      <c r="BX136" s="383" t="e">
        <f aca="false">SUM(AY136:BF136,BI136:BL136,BS136:BV136)</f>
        <v>#N/A</v>
      </c>
      <c r="BY136" s="25" t="e">
        <f aca="false">SUM(AY136:BV136)</f>
        <v>#N/A</v>
      </c>
      <c r="BZ136" s="70" t="e">
        <f aca="false">$BZ$7*$J$2*$J$5*$N136</f>
        <v>#N/A</v>
      </c>
      <c r="CA136" s="70" t="e">
        <f aca="false">$BZ$7*$J$3*$J$5*$O136</f>
        <v>#N/A</v>
      </c>
      <c r="CB136" s="70" t="e">
        <f aca="false">$CB$7*$J$2*$J$5*$N136</f>
        <v>#N/A</v>
      </c>
      <c r="CC136" s="70" t="e">
        <f aca="false">$CB$7*$J$3*$J$5*$O136</f>
        <v>#N/A</v>
      </c>
      <c r="CD136" s="70" t="e">
        <f aca="false">$CD$7*$J$2*$J$5*$N136</f>
        <v>#N/A</v>
      </c>
      <c r="CE136" s="70" t="e">
        <f aca="false">$CD$7*$J$3*$J$5*$O136</f>
        <v>#N/A</v>
      </c>
      <c r="CF136" s="131" t="e">
        <f aca="false">SUM(BZ136:CA136)</f>
        <v>#N/A</v>
      </c>
      <c r="CG136" s="383" t="e">
        <f aca="false">SUM(BZ136:CC136)</f>
        <v>#N/A</v>
      </c>
      <c r="CH136" s="131" t="e">
        <f aca="false">SUM(BZ136:CE136)</f>
        <v>#N/A</v>
      </c>
      <c r="CI136" s="70" t="e">
        <f aca="false">$CI$7*$J$2*$J$5*$AB136</f>
        <v>#N/A</v>
      </c>
      <c r="CJ136" s="70" t="e">
        <f aca="false">$CI$7*$J$3*$J$5*$AC136</f>
        <v>#N/A</v>
      </c>
      <c r="CK136" s="70" t="e">
        <f aca="false">$CK$7*$J$2*$J$5*$AB136</f>
        <v>#N/A</v>
      </c>
      <c r="CL136" s="70" t="e">
        <f aca="false">$CK$7*$J$3*$J$5*$AC136</f>
        <v>#N/A</v>
      </c>
      <c r="CM136" s="70" t="e">
        <f aca="false">$CM$7*$J$2*$J$5*$AB136</f>
        <v>#N/A</v>
      </c>
      <c r="CN136" s="70" t="e">
        <f aca="false">$CM$7*$J$3*$J$5*$AC136</f>
        <v>#N/A</v>
      </c>
      <c r="CO136" s="70" t="e">
        <f aca="false">$CO$7*$J$2*$J$5*$AB136</f>
        <v>#N/A</v>
      </c>
      <c r="CP136" s="70" t="e">
        <f aca="false">$CO$7*$J$3*$J$5*$AC136</f>
        <v>#N/A</v>
      </c>
      <c r="CQ136" s="70" t="e">
        <f aca="false">$CQ$7*$J$2*$J$5*$AB136</f>
        <v>#N/A</v>
      </c>
      <c r="CR136" s="70" t="e">
        <f aca="false">$CQ$7*$J$3*$J$5*$AC136</f>
        <v>#N/A</v>
      </c>
      <c r="CS136" s="70" t="e">
        <f aca="false">$CS$7*$J$2*$J$5*$AB136</f>
        <v>#N/A</v>
      </c>
      <c r="CT136" s="70" t="e">
        <f aca="false">$CS$7*$J$3*$J$5*$AC136</f>
        <v>#N/A</v>
      </c>
      <c r="CU136" s="70" t="e">
        <f aca="false">$CU$7*$J$2*$J$5*$AB136</f>
        <v>#N/A</v>
      </c>
      <c r="CV136" s="70" t="e">
        <f aca="false">$CU$7*$J$3*$J$5*$AC136</f>
        <v>#N/A</v>
      </c>
      <c r="CW136" s="70" t="e">
        <f aca="false">$CW$7*$J$2*$J$5*$AB136</f>
        <v>#N/A</v>
      </c>
      <c r="CX136" s="70" t="e">
        <f aca="false">$CW$7*$J$3*$J$5*$AC136</f>
        <v>#N/A</v>
      </c>
      <c r="CY136" s="70" t="e">
        <f aca="false">$CY$7*$J$2*$J$5*$AB136</f>
        <v>#N/A</v>
      </c>
      <c r="CZ136" s="70" t="e">
        <f aca="false">$CY$7*$J$3*$J$5*$AC136</f>
        <v>#N/A</v>
      </c>
      <c r="DA136" s="70" t="e">
        <f aca="false">$DA$7*$J$2*$J$5*$AB136</f>
        <v>#N/A</v>
      </c>
      <c r="DB136" s="70" t="e">
        <f aca="false">$DA$7*$J$3*$J$5*$AC136</f>
        <v>#N/A</v>
      </c>
      <c r="DC136" s="70"/>
      <c r="DD136" s="70"/>
      <c r="DE136" s="70" t="e">
        <f aca="false">$DF$7*$J$2*$J$5*$AB136</f>
        <v>#N/A</v>
      </c>
      <c r="DF136" s="70" t="e">
        <f aca="false">$DF$7*$J$3*$J$5*$AC136</f>
        <v>#N/A</v>
      </c>
      <c r="DG136" s="70" t="e">
        <f aca="false">$DG$7*$J$2*$J$5*$AB136</f>
        <v>#N/A</v>
      </c>
      <c r="DH136" s="70" t="e">
        <f aca="false">$DG$7*$J$3*$J$5*$AC136</f>
        <v>#N/A</v>
      </c>
      <c r="DI136" s="70" t="e">
        <f aca="false">$DI$7*$J$2*$J$5*$AB136</f>
        <v>#N/A</v>
      </c>
      <c r="DJ136" s="70" t="e">
        <f aca="false">$DI$7*$J$3*$J$5*$AC136</f>
        <v>#N/A</v>
      </c>
      <c r="DK136" s="70" t="e">
        <f aca="false">$DK$7*$J$2*$J$5*$AB136</f>
        <v>#N/A</v>
      </c>
      <c r="DL136" s="70" t="e">
        <f aca="false">$DK$7*$J$3*$J$5*$AC136</f>
        <v>#N/A</v>
      </c>
      <c r="DM136" s="70" t="e">
        <f aca="false">$DM$7*$J$2*$J$5*$AB136</f>
        <v>#N/A</v>
      </c>
      <c r="DN136" s="70" t="e">
        <f aca="false">$DM$7*$J$3*$J$5*$AC136</f>
        <v>#N/A</v>
      </c>
      <c r="DO136" s="70" t="e">
        <f aca="false">$DO$7*$J$2*$J$5*$AB136</f>
        <v>#N/A</v>
      </c>
      <c r="DP136" s="70" t="e">
        <f aca="false">$DO$7*$J$3*$J$5*$AC136</f>
        <v>#N/A</v>
      </c>
      <c r="DQ136" s="70" t="e">
        <f aca="false">$DQ$7*$J$2*$J$5*$AB136</f>
        <v>#N/A</v>
      </c>
      <c r="DR136" s="70" t="e">
        <f aca="false">$DQ$7*$J$3*$J$5*$AC136</f>
        <v>#N/A</v>
      </c>
      <c r="DS136" s="131" t="e">
        <f aca="false">SUM(CI136:CR136,CW136:CX136,DG136:DH136)</f>
        <v>#N/A</v>
      </c>
      <c r="DT136" s="25" t="e">
        <f aca="false">SUM(CI136:CZ136,DC136:DL136)</f>
        <v>#N/A</v>
      </c>
      <c r="DU136" s="131" t="e">
        <f aca="false">SUM(CI136:DR136)</f>
        <v>#N/A</v>
      </c>
      <c r="DZ136" s="70" t="e">
        <f aca="false">$DZ$7*$J$2*$J$5*$AB136</f>
        <v>#N/A</v>
      </c>
      <c r="EA136" s="70" t="e">
        <f aca="false">$DZ$7*$J$3*$J$5*$AC136</f>
        <v>#N/A</v>
      </c>
      <c r="EB136" s="70" t="e">
        <f aca="false">$EB$7*$J$2*$J$5*$AB136</f>
        <v>#N/A</v>
      </c>
      <c r="EC136" s="70" t="e">
        <f aca="false">$EB$7*$J$3*$J$5*$AC136</f>
        <v>#N/A</v>
      </c>
      <c r="ED136" s="70" t="e">
        <f aca="false">$ED$7*$J$2*$J$5*$AB136</f>
        <v>#N/A</v>
      </c>
      <c r="EE136" s="70" t="e">
        <f aca="false">$ED$7*$J$3*$J$5*$AC136</f>
        <v>#N/A</v>
      </c>
      <c r="EF136" s="70" t="e">
        <f aca="false">$EF$7*$J$2*$J$5*$AB136</f>
        <v>#N/A</v>
      </c>
      <c r="EG136" s="70" t="e">
        <f aca="false">$EF$7*$J$3*$J$5*$AC136</f>
        <v>#N/A</v>
      </c>
      <c r="EH136" s="70" t="e">
        <f aca="false">$EH$7*$J$2*$J$5*$AB136</f>
        <v>#N/A</v>
      </c>
      <c r="EI136" s="70" t="e">
        <f aca="false">$EH$7*$J$3*$J$5*$AC136</f>
        <v>#N/A</v>
      </c>
      <c r="EJ136" s="70" t="e">
        <f aca="false">$EJ$7*$J$2*$J$5*$AB136</f>
        <v>#N/A</v>
      </c>
      <c r="EK136" s="70" t="e">
        <f aca="false">$EJ$7*$J$3*$J$5*$AC136</f>
        <v>#N/A</v>
      </c>
      <c r="EL136" s="70" t="e">
        <f aca="false">$EL$7*$J$2*$J$5*$AB136</f>
        <v>#N/A</v>
      </c>
      <c r="EM136" s="70" t="e">
        <f aca="false">$EL$7*$J$3*$J$5*$AC136</f>
        <v>#N/A</v>
      </c>
      <c r="EN136" s="131" t="e">
        <f aca="false">SUM(EB136:EC136)</f>
        <v>#N/A</v>
      </c>
      <c r="EO136" s="25" t="e">
        <f aca="false">SUM(EB136:EE136,EJ136:EM136)</f>
        <v>#N/A</v>
      </c>
      <c r="EP136" s="25" t="e">
        <f aca="false">SUM(DZ136:EM136)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3" t="e">
        <f aca="false">(1+($A137/2))^(-2*($D137-$A$1)/365.25)</f>
        <v>#N/A</v>
      </c>
      <c r="C137" s="83" t="n">
        <f aca="false">D138-D137</f>
        <v>31</v>
      </c>
      <c r="D137" s="374" t="n">
        <v>40817</v>
      </c>
      <c r="E137" s="375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76" t="e">
        <f aca="false">VLOOKUP($D137,Curves!$A$2:$H$1700,8)*$B137</f>
        <v>#N/A</v>
      </c>
      <c r="K137" s="51" t="e">
        <f aca="false">($E137+$I137)*$J$5+$J$4</f>
        <v>#N/A</v>
      </c>
      <c r="L137" s="377" t="e">
        <f aca="false">VLOOKUP($D137,Curves!$N$2:$T$2600,2)*$B137</f>
        <v>#N/A</v>
      </c>
      <c r="M137" s="241" t="e">
        <f aca="false">VLOOKUP($D137,Curves!$N$2:$T$2600,3)*$B137</f>
        <v>#N/A</v>
      </c>
      <c r="N137" s="378" t="e">
        <f aca="false">IF($K137&lt;$L137,1,0)</f>
        <v>#N/A</v>
      </c>
      <c r="O137" s="379" t="e">
        <f aca="false">IF($K137&lt;$M137,1,0)</f>
        <v>#N/A</v>
      </c>
      <c r="P137" s="375" t="e">
        <f aca="false">($E137+J137)*$J$5+$J$4</f>
        <v>#N/A</v>
      </c>
      <c r="Q137" s="377" t="e">
        <f aca="false">VLOOKUP($D137,Curves!$N$2:$T$2600,4)*$B137</f>
        <v>#N/A</v>
      </c>
      <c r="R137" s="241" t="e">
        <f aca="false">VLOOKUP($D137,Curves!$N$2:$T$2600,5)*$B137</f>
        <v>#N/A</v>
      </c>
      <c r="S137" s="378" t="e">
        <f aca="false">IF($P137&lt;$Q137,1,0)</f>
        <v>#N/A</v>
      </c>
      <c r="T137" s="379" t="e">
        <f aca="false">IF($P137&lt;$R137,1,0)</f>
        <v>#N/A</v>
      </c>
      <c r="U137" s="380" t="e">
        <f aca="false">($E137+G137)*$J$5+$J$4</f>
        <v>#N/A</v>
      </c>
      <c r="V137" s="380" t="e">
        <f aca="false">($E137+H137)*$J$5+$J$4</f>
        <v>#N/A</v>
      </c>
      <c r="W137" s="380" t="e">
        <f aca="false">($E137+I137)*$J$5+$J$4</f>
        <v>#N/A</v>
      </c>
      <c r="X137" s="269" t="e">
        <f aca="false">VLOOKUP($D137,[5]CurveFetch!$D$8:$S$13000,16,0)*$B137</f>
        <v>#N/A</v>
      </c>
      <c r="Y137" s="241" t="e">
        <f aca="false">VLOOKUP($D137,Curves!$N$2:$T$2600,7)*$B137</f>
        <v>#N/A</v>
      </c>
      <c r="Z137" s="381" t="e">
        <f aca="false">IF($U137&lt;$X137,1,0)</f>
        <v>#N/A</v>
      </c>
      <c r="AA137" s="378" t="e">
        <f aca="false">IF($U137&lt;$Y137,1,0)</f>
        <v>#N/A</v>
      </c>
      <c r="AB137" s="378" t="e">
        <f aca="false">IF($V137&lt;$X137,1,0)</f>
        <v>#N/A</v>
      </c>
      <c r="AC137" s="378" t="e">
        <f aca="false">IF($V137&lt;$X137,1,0)</f>
        <v>#N/A</v>
      </c>
      <c r="AD137" s="378" t="e">
        <f aca="false">IF($W137&lt;$X137,1,0)</f>
        <v>#N/A</v>
      </c>
      <c r="AE137" s="379" t="e">
        <f aca="false">IF($W137&lt;$Y137,1,0)</f>
        <v>#N/A</v>
      </c>
      <c r="AF137" s="70" t="e">
        <f aca="false">$AF$7*$J$2*$J$5*$N137</f>
        <v>#N/A</v>
      </c>
      <c r="AG137" s="70" t="e">
        <f aca="false">$AF$7*$J$2*$J$5*$O137</f>
        <v>#N/A</v>
      </c>
      <c r="AH137" s="70" t="e">
        <f aca="false">$AH$7*$J$2*$J$5*$N137</f>
        <v>#N/A</v>
      </c>
      <c r="AI137" s="70" t="e">
        <f aca="false">$AH$7*$J$2*$J$5*$O137</f>
        <v>#N/A</v>
      </c>
      <c r="AJ137" s="70" t="e">
        <f aca="false">$AJ$7*$J$2*$J$5*$N137</f>
        <v>#N/A</v>
      </c>
      <c r="AK137" s="70" t="e">
        <f aca="false">$AJ$7*$J$2*$J$5*$O137</f>
        <v>#N/A</v>
      </c>
      <c r="AL137" s="70" t="e">
        <f aca="false">$AL$7*$J$2*$J$5*$N137</f>
        <v>#N/A</v>
      </c>
      <c r="AM137" s="70" t="e">
        <f aca="false">$AL$7*$J$3*$J$5*$O137</f>
        <v>#N/A</v>
      </c>
      <c r="AN137" s="70" t="e">
        <f aca="false">$AN$7*$J$2*$J$5*$N137</f>
        <v>#N/A</v>
      </c>
      <c r="AO137" s="70" t="e">
        <f aca="false">$AN$7*$J$3*$J$5*$O137</f>
        <v>#N/A</v>
      </c>
      <c r="AP137" s="70" t="e">
        <f aca="false">$AP$7*$J$2*$J$5*$N137</f>
        <v>#N/A</v>
      </c>
      <c r="AQ137" s="70" t="e">
        <f aca="false">$AN$7*$J$3*$J$5*$O137</f>
        <v>#N/A</v>
      </c>
      <c r="AR137" s="70" t="e">
        <f aca="false">$AR$7*$J$2*$J$5*$N137</f>
        <v>#N/A</v>
      </c>
      <c r="AS137" s="70" t="e">
        <f aca="false">$AR$7*$J$3*$J$5*$O137</f>
        <v>#N/A</v>
      </c>
      <c r="AT137" s="70" t="e">
        <f aca="false">$AT$7*$J$2*$J$5*$N137</f>
        <v>#N/A</v>
      </c>
      <c r="AU137" s="70" t="e">
        <f aca="false">$AT$7*$J$3*$J$5*$O137</f>
        <v>#N/A</v>
      </c>
      <c r="AV137" s="131" t="e">
        <f aca="false">SUM(AF137:AG137,AL137:AM137,AP137:AQ137)</f>
        <v>#N/A</v>
      </c>
      <c r="AW137" s="158" t="e">
        <f aca="false">SUM(AF137:AM137,AP137:AU137)</f>
        <v>#N/A</v>
      </c>
      <c r="AX137" s="131" t="e">
        <f aca="false">SUM(AF137:AU137)</f>
        <v>#N/A</v>
      </c>
      <c r="AY137" s="70" t="e">
        <f aca="false">$AY$7*$J$2*$J$5*$S137</f>
        <v>#N/A</v>
      </c>
      <c r="AZ137" s="70" t="e">
        <f aca="false">$AY$7*$J$3*$J$5*$T137</f>
        <v>#N/A</v>
      </c>
      <c r="BA137" s="70" t="e">
        <f aca="false">$BA$7*$J$2*$J$5*$S137</f>
        <v>#N/A</v>
      </c>
      <c r="BB137" s="70" t="e">
        <f aca="false">$BA$7*$J$3*$J$5*$T137</f>
        <v>#N/A</v>
      </c>
      <c r="BC137" s="70" t="e">
        <f aca="false">$BC$7*$J$2*$J$5*$S137</f>
        <v>#N/A</v>
      </c>
      <c r="BD137" s="70" t="e">
        <f aca="false">$BC$7*$J$3*$J$5*$T137</f>
        <v>#N/A</v>
      </c>
      <c r="BE137" s="70" t="e">
        <f aca="false">$BE$7*$J$2*$J$5*$S137</f>
        <v>#N/A</v>
      </c>
      <c r="BF137" s="70" t="e">
        <f aca="false">$BE$7*$J$3*$J$5*$T137</f>
        <v>#N/A</v>
      </c>
      <c r="BG137" s="70" t="e">
        <f aca="false">$BG$7*$J$2*$J$5*$S137</f>
        <v>#N/A</v>
      </c>
      <c r="BH137" s="70" t="e">
        <f aca="false">$BG$7*$J$3*$J$5*$T137</f>
        <v>#N/A</v>
      </c>
      <c r="BI137" s="70" t="e">
        <f aca="false">$BI$7*$J$2*$J$5*$S137</f>
        <v>#N/A</v>
      </c>
      <c r="BJ137" s="70" t="e">
        <f aca="false">$BI$7*$J$3*$J$5*$T137</f>
        <v>#N/A</v>
      </c>
      <c r="BK137" s="70" t="e">
        <f aca="false">$BK$7*$J$2*$J$5*$S137</f>
        <v>#N/A</v>
      </c>
      <c r="BL137" s="70" t="e">
        <f aca="false">$BK$7*$J$3*$J$5*$T137</f>
        <v>#N/A</v>
      </c>
      <c r="BM137" s="70" t="e">
        <f aca="false">$BM$7*$J$2*$J$5*$S137</f>
        <v>#N/A</v>
      </c>
      <c r="BN137" s="70" t="e">
        <f aca="false">$BM$7*$J$3*$J$5*$T137</f>
        <v>#N/A</v>
      </c>
      <c r="BO137" s="70" t="e">
        <f aca="false">$BO$7*$J$2*$J$5*$S137</f>
        <v>#N/A</v>
      </c>
      <c r="BP137" s="70" t="e">
        <f aca="false">$BO$7*$J$3*$J$5*$T137</f>
        <v>#N/A</v>
      </c>
      <c r="BQ137" s="70" t="e">
        <f aca="false">$BQ$7*$J$2*$J$5*$S137</f>
        <v>#N/A</v>
      </c>
      <c r="BR137" s="70" t="e">
        <f aca="false">$BQ$7*$J$3*$J$5*$T137</f>
        <v>#N/A</v>
      </c>
      <c r="BS137" s="70" t="e">
        <f aca="false">$BS$7*$J$2*$J$5*$S137</f>
        <v>#N/A</v>
      </c>
      <c r="BT137" s="70" t="e">
        <f aca="false">$BS$7*$J$3*$J$5*$T137</f>
        <v>#N/A</v>
      </c>
      <c r="BU137" s="70" t="e">
        <f aca="false">$BU$7*$J$2*$J$5*$S137</f>
        <v>#N/A</v>
      </c>
      <c r="BV137" s="70" t="e">
        <f aca="false">$BU$7*$J$3*$J$5*$T137</f>
        <v>#N/A</v>
      </c>
      <c r="BW137" s="382" t="e">
        <f aca="false">SUM(AY137:BF137,BI137:BL137)</f>
        <v>#N/A</v>
      </c>
      <c r="BX137" s="383" t="e">
        <f aca="false">SUM(AY137:BF137,BI137:BL137,BS137:BV137)</f>
        <v>#N/A</v>
      </c>
      <c r="BY137" s="25" t="e">
        <f aca="false">SUM(AY137:BV137)</f>
        <v>#N/A</v>
      </c>
      <c r="BZ137" s="70" t="e">
        <f aca="false">$BZ$7*$J$2*$J$5*$N137</f>
        <v>#N/A</v>
      </c>
      <c r="CA137" s="70" t="e">
        <f aca="false">$BZ$7*$J$3*$J$5*$O137</f>
        <v>#N/A</v>
      </c>
      <c r="CB137" s="70" t="e">
        <f aca="false">$CB$7*$J$2*$J$5*$N137</f>
        <v>#N/A</v>
      </c>
      <c r="CC137" s="70" t="e">
        <f aca="false">$CB$7*$J$3*$J$5*$O137</f>
        <v>#N/A</v>
      </c>
      <c r="CD137" s="70" t="e">
        <f aca="false">$CD$7*$J$2*$J$5*$N137</f>
        <v>#N/A</v>
      </c>
      <c r="CE137" s="70" t="e">
        <f aca="false">$CD$7*$J$3*$J$5*$O137</f>
        <v>#N/A</v>
      </c>
      <c r="CF137" s="131" t="e">
        <f aca="false">SUM(BZ137:CA137)</f>
        <v>#N/A</v>
      </c>
      <c r="CG137" s="383" t="e">
        <f aca="false">SUM(BZ137:CC137)</f>
        <v>#N/A</v>
      </c>
      <c r="CH137" s="131" t="e">
        <f aca="false">SUM(BZ137:CE137)</f>
        <v>#N/A</v>
      </c>
      <c r="CI137" s="70" t="e">
        <f aca="false">$CI$7*$J$2*$J$5*$AB137</f>
        <v>#N/A</v>
      </c>
      <c r="CJ137" s="70" t="e">
        <f aca="false">$CI$7*$J$3*$J$5*$AC137</f>
        <v>#N/A</v>
      </c>
      <c r="CK137" s="70" t="e">
        <f aca="false">$CK$7*$J$2*$J$5*$AB137</f>
        <v>#N/A</v>
      </c>
      <c r="CL137" s="70" t="e">
        <f aca="false">$CK$7*$J$3*$J$5*$AC137</f>
        <v>#N/A</v>
      </c>
      <c r="CM137" s="70" t="e">
        <f aca="false">$CM$7*$J$2*$J$5*$AB137</f>
        <v>#N/A</v>
      </c>
      <c r="CN137" s="70" t="e">
        <f aca="false">$CM$7*$J$3*$J$5*$AC137</f>
        <v>#N/A</v>
      </c>
      <c r="CO137" s="70" t="e">
        <f aca="false">$CO$7*$J$2*$J$5*$AB137</f>
        <v>#N/A</v>
      </c>
      <c r="CP137" s="70" t="e">
        <f aca="false">$CO$7*$J$3*$J$5*$AC137</f>
        <v>#N/A</v>
      </c>
      <c r="CQ137" s="70" t="e">
        <f aca="false">$CQ$7*$J$2*$J$5*$AB137</f>
        <v>#N/A</v>
      </c>
      <c r="CR137" s="70" t="e">
        <f aca="false">$CQ$7*$J$3*$J$5*$AC137</f>
        <v>#N/A</v>
      </c>
      <c r="CS137" s="70" t="e">
        <f aca="false">$CS$7*$J$2*$J$5*$AB137</f>
        <v>#N/A</v>
      </c>
      <c r="CT137" s="70" t="e">
        <f aca="false">$CS$7*$J$3*$J$5*$AC137</f>
        <v>#N/A</v>
      </c>
      <c r="CU137" s="70" t="e">
        <f aca="false">$CU$7*$J$2*$J$5*$AB137</f>
        <v>#N/A</v>
      </c>
      <c r="CV137" s="70" t="e">
        <f aca="false">$CU$7*$J$3*$J$5*$AC137</f>
        <v>#N/A</v>
      </c>
      <c r="CW137" s="70" t="e">
        <f aca="false">$CW$7*$J$2*$J$5*$AB137</f>
        <v>#N/A</v>
      </c>
      <c r="CX137" s="70" t="e">
        <f aca="false">$CW$7*$J$3*$J$5*$AC137</f>
        <v>#N/A</v>
      </c>
      <c r="CY137" s="70" t="e">
        <f aca="false">$CY$7*$J$2*$J$5*$AB137</f>
        <v>#N/A</v>
      </c>
      <c r="CZ137" s="70" t="e">
        <f aca="false">$CY$7*$J$3*$J$5*$AC137</f>
        <v>#N/A</v>
      </c>
      <c r="DA137" s="70" t="e">
        <f aca="false">$DA$7*$J$2*$J$5*$AB137</f>
        <v>#N/A</v>
      </c>
      <c r="DB137" s="70" t="e">
        <f aca="false">$DA$7*$J$3*$J$5*$AC137</f>
        <v>#N/A</v>
      </c>
      <c r="DC137" s="70"/>
      <c r="DD137" s="70"/>
      <c r="DE137" s="70" t="e">
        <f aca="false">$DF$7*$J$2*$J$5*$AB137</f>
        <v>#N/A</v>
      </c>
      <c r="DF137" s="70" t="e">
        <f aca="false">$DF$7*$J$3*$J$5*$AC137</f>
        <v>#N/A</v>
      </c>
      <c r="DG137" s="70" t="e">
        <f aca="false">$DG$7*$J$2*$J$5*$AB137</f>
        <v>#N/A</v>
      </c>
      <c r="DH137" s="70" t="e">
        <f aca="false">$DG$7*$J$3*$J$5*$AC137</f>
        <v>#N/A</v>
      </c>
      <c r="DI137" s="70" t="e">
        <f aca="false">$DI$7*$J$2*$J$5*$AB137</f>
        <v>#N/A</v>
      </c>
      <c r="DJ137" s="70" t="e">
        <f aca="false">$DI$7*$J$3*$J$5*$AC137</f>
        <v>#N/A</v>
      </c>
      <c r="DK137" s="70" t="e">
        <f aca="false">$DK$7*$J$2*$J$5*$AB137</f>
        <v>#N/A</v>
      </c>
      <c r="DL137" s="70" t="e">
        <f aca="false">$DK$7*$J$3*$J$5*$AC137</f>
        <v>#N/A</v>
      </c>
      <c r="DM137" s="70" t="e">
        <f aca="false">$DM$7*$J$2*$J$5*$AB137</f>
        <v>#N/A</v>
      </c>
      <c r="DN137" s="70" t="e">
        <f aca="false">$DM$7*$J$3*$J$5*$AC137</f>
        <v>#N/A</v>
      </c>
      <c r="DO137" s="70" t="e">
        <f aca="false">$DO$7*$J$2*$J$5*$AB137</f>
        <v>#N/A</v>
      </c>
      <c r="DP137" s="70" t="e">
        <f aca="false">$DO$7*$J$3*$J$5*$AC137</f>
        <v>#N/A</v>
      </c>
      <c r="DQ137" s="70" t="e">
        <f aca="false">$DQ$7*$J$2*$J$5*$AB137</f>
        <v>#N/A</v>
      </c>
      <c r="DR137" s="70" t="e">
        <f aca="false">$DQ$7*$J$3*$J$5*$AC137</f>
        <v>#N/A</v>
      </c>
      <c r="DS137" s="131" t="e">
        <f aca="false">SUM(CI137:CR137,CW137:CX137,DG137:DH137)</f>
        <v>#N/A</v>
      </c>
      <c r="DT137" s="25" t="e">
        <f aca="false">SUM(CI137:CZ137,DC137:DL137)</f>
        <v>#N/A</v>
      </c>
      <c r="DU137" s="131" t="e">
        <f aca="false">SUM(CI137:DR137)</f>
        <v>#N/A</v>
      </c>
      <c r="DZ137" s="70" t="e">
        <f aca="false">$DZ$7*$J$2*$J$5*$AB137</f>
        <v>#N/A</v>
      </c>
      <c r="EA137" s="70" t="e">
        <f aca="false">$DZ$7*$J$3*$J$5*$AC137</f>
        <v>#N/A</v>
      </c>
      <c r="EB137" s="70" t="e">
        <f aca="false">$EB$7*$J$2*$J$5*$AB137</f>
        <v>#N/A</v>
      </c>
      <c r="EC137" s="70" t="e">
        <f aca="false">$EB$7*$J$3*$J$5*$AC137</f>
        <v>#N/A</v>
      </c>
      <c r="ED137" s="70" t="e">
        <f aca="false">$ED$7*$J$2*$J$5*$AB137</f>
        <v>#N/A</v>
      </c>
      <c r="EE137" s="70" t="e">
        <f aca="false">$ED$7*$J$3*$J$5*$AC137</f>
        <v>#N/A</v>
      </c>
      <c r="EF137" s="70" t="e">
        <f aca="false">$EF$7*$J$2*$J$5*$AB137</f>
        <v>#N/A</v>
      </c>
      <c r="EG137" s="70" t="e">
        <f aca="false">$EF$7*$J$3*$J$5*$AC137</f>
        <v>#N/A</v>
      </c>
      <c r="EH137" s="70" t="e">
        <f aca="false">$EH$7*$J$2*$J$5*$AB137</f>
        <v>#N/A</v>
      </c>
      <c r="EI137" s="70" t="e">
        <f aca="false">$EH$7*$J$3*$J$5*$AC137</f>
        <v>#N/A</v>
      </c>
      <c r="EJ137" s="70" t="e">
        <f aca="false">$EJ$7*$J$2*$J$5*$AB137</f>
        <v>#N/A</v>
      </c>
      <c r="EK137" s="70" t="e">
        <f aca="false">$EJ$7*$J$3*$J$5*$AC137</f>
        <v>#N/A</v>
      </c>
      <c r="EL137" s="70" t="e">
        <f aca="false">$EL$7*$J$2*$J$5*$AB137</f>
        <v>#N/A</v>
      </c>
      <c r="EM137" s="70" t="e">
        <f aca="false">$EL$7*$J$3*$J$5*$AC137</f>
        <v>#N/A</v>
      </c>
      <c r="EN137" s="131" t="e">
        <f aca="false">SUM(EB137:EC137)</f>
        <v>#N/A</v>
      </c>
      <c r="EO137" s="25" t="e">
        <f aca="false">SUM(EB137:EE137,EJ137:EM137)</f>
        <v>#N/A</v>
      </c>
      <c r="EP137" s="25" t="e">
        <f aca="false">SUM(DZ137:EM137)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3" t="e">
        <f aca="false">(1+($A138/2))^(-2*($D138-$A$1)/365.25)</f>
        <v>#N/A</v>
      </c>
      <c r="C138" s="83" t="n">
        <f aca="false">D139-D138</f>
        <v>30</v>
      </c>
      <c r="D138" s="374" t="n">
        <v>40848</v>
      </c>
      <c r="E138" s="375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76" t="e">
        <f aca="false">VLOOKUP($D138,Curves!$A$2:$H$1700,8)*$B138</f>
        <v>#N/A</v>
      </c>
      <c r="K138" s="51" t="e">
        <f aca="false">($E138+$I138)*$J$5+$J$4</f>
        <v>#N/A</v>
      </c>
      <c r="L138" s="377" t="e">
        <f aca="false">VLOOKUP($D138,Curves!$N$2:$T$2600,2)*$B138</f>
        <v>#N/A</v>
      </c>
      <c r="M138" s="241" t="e">
        <f aca="false">VLOOKUP($D138,Curves!$N$2:$T$2600,3)*$B138</f>
        <v>#N/A</v>
      </c>
      <c r="N138" s="378" t="e">
        <f aca="false">IF($K138&lt;$L138,1,0)</f>
        <v>#N/A</v>
      </c>
      <c r="O138" s="379" t="e">
        <f aca="false">IF($K138&lt;$M138,1,0)</f>
        <v>#N/A</v>
      </c>
      <c r="P138" s="375" t="e">
        <f aca="false">($E138+J138)*$J$5+$J$4</f>
        <v>#N/A</v>
      </c>
      <c r="Q138" s="377" t="e">
        <f aca="false">VLOOKUP($D138,Curves!$N$2:$T$2600,4)*$B138</f>
        <v>#N/A</v>
      </c>
      <c r="R138" s="241" t="e">
        <f aca="false">VLOOKUP($D138,Curves!$N$2:$T$2600,5)*$B138</f>
        <v>#N/A</v>
      </c>
      <c r="S138" s="378" t="e">
        <f aca="false">IF($P138&lt;$Q138,1,0)</f>
        <v>#N/A</v>
      </c>
      <c r="T138" s="379" t="e">
        <f aca="false">IF($P138&lt;$R138,1,0)</f>
        <v>#N/A</v>
      </c>
      <c r="U138" s="380" t="e">
        <f aca="false">($E138+G138)*$J$5+$J$4</f>
        <v>#N/A</v>
      </c>
      <c r="V138" s="380" t="e">
        <f aca="false">($E138+H138)*$J$5+$J$4</f>
        <v>#N/A</v>
      </c>
      <c r="W138" s="380" t="e">
        <f aca="false">($E138+I138)*$J$5+$J$4</f>
        <v>#N/A</v>
      </c>
      <c r="X138" s="269" t="e">
        <f aca="false">VLOOKUP($D138,[5]CurveFetch!$D$8:$S$13000,16,0)*$B138</f>
        <v>#N/A</v>
      </c>
      <c r="Y138" s="241" t="e">
        <f aca="false">VLOOKUP($D138,Curves!$N$2:$T$2600,7)*$B138</f>
        <v>#N/A</v>
      </c>
      <c r="Z138" s="381" t="e">
        <f aca="false">IF($U138&lt;$X138,1,0)</f>
        <v>#N/A</v>
      </c>
      <c r="AA138" s="378" t="e">
        <f aca="false">IF($U138&lt;$Y138,1,0)</f>
        <v>#N/A</v>
      </c>
      <c r="AB138" s="378" t="e">
        <f aca="false">IF($V138&lt;$X138,1,0)</f>
        <v>#N/A</v>
      </c>
      <c r="AC138" s="378" t="e">
        <f aca="false">IF($V138&lt;$X138,1,0)</f>
        <v>#N/A</v>
      </c>
      <c r="AD138" s="378" t="e">
        <f aca="false">IF($W138&lt;$X138,1,0)</f>
        <v>#N/A</v>
      </c>
      <c r="AE138" s="379" t="e">
        <f aca="false">IF($W138&lt;$Y138,1,0)</f>
        <v>#N/A</v>
      </c>
      <c r="AF138" s="70" t="e">
        <f aca="false">$AF$7*$J$2*$J$5*$N138</f>
        <v>#N/A</v>
      </c>
      <c r="AG138" s="70" t="e">
        <f aca="false">$AF$7*$J$2*$J$5*$O138</f>
        <v>#N/A</v>
      </c>
      <c r="AH138" s="70" t="e">
        <f aca="false">$AH$7*$J$2*$J$5*$N138</f>
        <v>#N/A</v>
      </c>
      <c r="AI138" s="70" t="e">
        <f aca="false">$AH$7*$J$2*$J$5*$O138</f>
        <v>#N/A</v>
      </c>
      <c r="AJ138" s="70" t="e">
        <f aca="false">$AJ$7*$J$2*$J$5*$N138</f>
        <v>#N/A</v>
      </c>
      <c r="AK138" s="70" t="e">
        <f aca="false">$AJ$7*$J$2*$J$5*$O138</f>
        <v>#N/A</v>
      </c>
      <c r="AL138" s="70" t="e">
        <f aca="false">$AL$7*$J$2*$J$5*$N138</f>
        <v>#N/A</v>
      </c>
      <c r="AM138" s="70" t="e">
        <f aca="false">$AL$7*$J$3*$J$5*$O138</f>
        <v>#N/A</v>
      </c>
      <c r="AN138" s="70" t="e">
        <f aca="false">$AN$7*$J$2*$J$5*$N138</f>
        <v>#N/A</v>
      </c>
      <c r="AO138" s="70" t="e">
        <f aca="false">$AN$7*$J$3*$J$5*$O138</f>
        <v>#N/A</v>
      </c>
      <c r="AP138" s="70" t="e">
        <f aca="false">$AP$7*$J$2*$J$5*$N138</f>
        <v>#N/A</v>
      </c>
      <c r="AQ138" s="70" t="e">
        <f aca="false">$AN$7*$J$3*$J$5*$O138</f>
        <v>#N/A</v>
      </c>
      <c r="AR138" s="70" t="e">
        <f aca="false">$AR$7*$J$2*$J$5*$N138</f>
        <v>#N/A</v>
      </c>
      <c r="AS138" s="70" t="e">
        <f aca="false">$AR$7*$J$3*$J$5*$O138</f>
        <v>#N/A</v>
      </c>
      <c r="AT138" s="70" t="e">
        <f aca="false">$AT$7*$J$2*$J$5*$N138</f>
        <v>#N/A</v>
      </c>
      <c r="AU138" s="70" t="e">
        <f aca="false">$AT$7*$J$3*$J$5*$O138</f>
        <v>#N/A</v>
      </c>
      <c r="AV138" s="131" t="e">
        <f aca="false">SUM(AF138:AG138,AL138:AM138,AP138:AQ138)</f>
        <v>#N/A</v>
      </c>
      <c r="AW138" s="158" t="e">
        <f aca="false">SUM(AF138:AM138,AP138:AU138)</f>
        <v>#N/A</v>
      </c>
      <c r="AX138" s="131" t="e">
        <f aca="false">SUM(AF138:AU138)</f>
        <v>#N/A</v>
      </c>
      <c r="AY138" s="70" t="e">
        <f aca="false">$AY$7*$J$2*$J$5*$S138</f>
        <v>#N/A</v>
      </c>
      <c r="AZ138" s="70" t="e">
        <f aca="false">$AY$7*$J$3*$J$5*$T138</f>
        <v>#N/A</v>
      </c>
      <c r="BA138" s="70" t="e">
        <f aca="false">$BA$7*$J$2*$J$5*$S138</f>
        <v>#N/A</v>
      </c>
      <c r="BB138" s="70" t="e">
        <f aca="false">$BA$7*$J$3*$J$5*$T138</f>
        <v>#N/A</v>
      </c>
      <c r="BC138" s="70" t="e">
        <f aca="false">$BC$7*$J$2*$J$5*$S138</f>
        <v>#N/A</v>
      </c>
      <c r="BD138" s="70" t="e">
        <f aca="false">$BC$7*$J$3*$J$5*$T138</f>
        <v>#N/A</v>
      </c>
      <c r="BE138" s="70" t="e">
        <f aca="false">$BE$7*$J$2*$J$5*$S138</f>
        <v>#N/A</v>
      </c>
      <c r="BF138" s="70" t="e">
        <f aca="false">$BE$7*$J$3*$J$5*$T138</f>
        <v>#N/A</v>
      </c>
      <c r="BG138" s="70" t="e">
        <f aca="false">$BG$7*$J$2*$J$5*$S138</f>
        <v>#N/A</v>
      </c>
      <c r="BH138" s="70" t="e">
        <f aca="false">$BG$7*$J$3*$J$5*$T138</f>
        <v>#N/A</v>
      </c>
      <c r="BI138" s="70" t="e">
        <f aca="false">$BI$7*$J$2*$J$5*$S138</f>
        <v>#N/A</v>
      </c>
      <c r="BJ138" s="70" t="e">
        <f aca="false">$BI$7*$J$3*$J$5*$T138</f>
        <v>#N/A</v>
      </c>
      <c r="BK138" s="70" t="e">
        <f aca="false">$BK$7*$J$2*$J$5*$S138</f>
        <v>#N/A</v>
      </c>
      <c r="BL138" s="70" t="e">
        <f aca="false">$BK$7*$J$3*$J$5*$T138</f>
        <v>#N/A</v>
      </c>
      <c r="BM138" s="70" t="e">
        <f aca="false">$BM$7*$J$2*$J$5*$S138</f>
        <v>#N/A</v>
      </c>
      <c r="BN138" s="70" t="e">
        <f aca="false">$BM$7*$J$3*$J$5*$T138</f>
        <v>#N/A</v>
      </c>
      <c r="BO138" s="70" t="e">
        <f aca="false">$BO$7*$J$2*$J$5*$S138</f>
        <v>#N/A</v>
      </c>
      <c r="BP138" s="70" t="e">
        <f aca="false">$BO$7*$J$3*$J$5*$T138</f>
        <v>#N/A</v>
      </c>
      <c r="BQ138" s="70" t="e">
        <f aca="false">$BQ$7*$J$2*$J$5*$S138</f>
        <v>#N/A</v>
      </c>
      <c r="BR138" s="70" t="e">
        <f aca="false">$BQ$7*$J$3*$J$5*$T138</f>
        <v>#N/A</v>
      </c>
      <c r="BS138" s="70" t="e">
        <f aca="false">$BS$7*$J$2*$J$5*$S138</f>
        <v>#N/A</v>
      </c>
      <c r="BT138" s="70" t="e">
        <f aca="false">$BS$7*$J$3*$J$5*$T138</f>
        <v>#N/A</v>
      </c>
      <c r="BU138" s="70" t="e">
        <f aca="false">$BU$7*$J$2*$J$5*$S138</f>
        <v>#N/A</v>
      </c>
      <c r="BV138" s="70" t="e">
        <f aca="false">$BU$7*$J$3*$J$5*$T138</f>
        <v>#N/A</v>
      </c>
      <c r="BW138" s="382" t="e">
        <f aca="false">SUM(AY138:BF138,BI138:BL138)</f>
        <v>#N/A</v>
      </c>
      <c r="BX138" s="383" t="e">
        <f aca="false">SUM(AY138:BF138,BI138:BL138,BS138:BV138)</f>
        <v>#N/A</v>
      </c>
      <c r="BY138" s="25" t="e">
        <f aca="false">SUM(AY138:BV138)</f>
        <v>#N/A</v>
      </c>
      <c r="BZ138" s="70" t="e">
        <f aca="false">$BZ$7*$J$2*$J$5*$N138</f>
        <v>#N/A</v>
      </c>
      <c r="CA138" s="70" t="e">
        <f aca="false">$BZ$7*$J$3*$J$5*$O138</f>
        <v>#N/A</v>
      </c>
      <c r="CB138" s="70" t="e">
        <f aca="false">$CB$7*$J$2*$J$5*$N138</f>
        <v>#N/A</v>
      </c>
      <c r="CC138" s="70" t="e">
        <f aca="false">$CB$7*$J$3*$J$5*$O138</f>
        <v>#N/A</v>
      </c>
      <c r="CD138" s="70" t="e">
        <f aca="false">$CD$7*$J$2*$J$5*$N138</f>
        <v>#N/A</v>
      </c>
      <c r="CE138" s="70" t="e">
        <f aca="false">$CD$7*$J$3*$J$5*$O138</f>
        <v>#N/A</v>
      </c>
      <c r="CF138" s="131" t="e">
        <f aca="false">SUM(BZ138:CA138)</f>
        <v>#N/A</v>
      </c>
      <c r="CG138" s="383" t="e">
        <f aca="false">SUM(BZ138:CC138)</f>
        <v>#N/A</v>
      </c>
      <c r="CH138" s="131" t="e">
        <f aca="false">SUM(BZ138:CE138)</f>
        <v>#N/A</v>
      </c>
      <c r="CI138" s="70" t="e">
        <f aca="false">$CI$7*$J$2*$J$5*$AB138</f>
        <v>#N/A</v>
      </c>
      <c r="CJ138" s="70" t="e">
        <f aca="false">$CI$7*$J$3*$J$5*$AC138</f>
        <v>#N/A</v>
      </c>
      <c r="CK138" s="70" t="e">
        <f aca="false">$CK$7*$J$2*$J$5*$AB138</f>
        <v>#N/A</v>
      </c>
      <c r="CL138" s="70" t="e">
        <f aca="false">$CK$7*$J$3*$J$5*$AC138</f>
        <v>#N/A</v>
      </c>
      <c r="CM138" s="70" t="e">
        <f aca="false">$CM$7*$J$2*$J$5*$AB138</f>
        <v>#N/A</v>
      </c>
      <c r="CN138" s="70" t="e">
        <f aca="false">$CM$7*$J$3*$J$5*$AC138</f>
        <v>#N/A</v>
      </c>
      <c r="CO138" s="70" t="e">
        <f aca="false">$CO$7*$J$2*$J$5*$AB138</f>
        <v>#N/A</v>
      </c>
      <c r="CP138" s="70" t="e">
        <f aca="false">$CO$7*$J$3*$J$5*$AC138</f>
        <v>#N/A</v>
      </c>
      <c r="CQ138" s="70" t="e">
        <f aca="false">$CQ$7*$J$2*$J$5*$AB138</f>
        <v>#N/A</v>
      </c>
      <c r="CR138" s="70" t="e">
        <f aca="false">$CQ$7*$J$3*$J$5*$AC138</f>
        <v>#N/A</v>
      </c>
      <c r="CS138" s="70" t="e">
        <f aca="false">$CS$7*$J$2*$J$5*$AB138</f>
        <v>#N/A</v>
      </c>
      <c r="CT138" s="70" t="e">
        <f aca="false">$CS$7*$J$3*$J$5*$AC138</f>
        <v>#N/A</v>
      </c>
      <c r="CU138" s="70" t="e">
        <f aca="false">$CU$7*$J$2*$J$5*$AB138</f>
        <v>#N/A</v>
      </c>
      <c r="CV138" s="70" t="e">
        <f aca="false">$CU$7*$J$3*$J$5*$AC138</f>
        <v>#N/A</v>
      </c>
      <c r="CW138" s="70" t="e">
        <f aca="false">$CW$7*$J$2*$J$5*$AB138</f>
        <v>#N/A</v>
      </c>
      <c r="CX138" s="70" t="e">
        <f aca="false">$CW$7*$J$3*$J$5*$AC138</f>
        <v>#N/A</v>
      </c>
      <c r="CY138" s="70" t="e">
        <f aca="false">$CY$7*$J$2*$J$5*$AB138</f>
        <v>#N/A</v>
      </c>
      <c r="CZ138" s="70" t="e">
        <f aca="false">$CY$7*$J$3*$J$5*$AC138</f>
        <v>#N/A</v>
      </c>
      <c r="DA138" s="70" t="e">
        <f aca="false">$DA$7*$J$2*$J$5*$AB138</f>
        <v>#N/A</v>
      </c>
      <c r="DB138" s="70" t="e">
        <f aca="false">$DA$7*$J$3*$J$5*$AC138</f>
        <v>#N/A</v>
      </c>
      <c r="DC138" s="70"/>
      <c r="DD138" s="70"/>
      <c r="DE138" s="70" t="e">
        <f aca="false">$DF$7*$J$2*$J$5*$AB138</f>
        <v>#N/A</v>
      </c>
      <c r="DF138" s="70" t="e">
        <f aca="false">$DF$7*$J$3*$J$5*$AC138</f>
        <v>#N/A</v>
      </c>
      <c r="DG138" s="70" t="e">
        <f aca="false">$DG$7*$J$2*$J$5*$AB138</f>
        <v>#N/A</v>
      </c>
      <c r="DH138" s="70" t="e">
        <f aca="false">$DG$7*$J$3*$J$5*$AC138</f>
        <v>#N/A</v>
      </c>
      <c r="DI138" s="70" t="e">
        <f aca="false">$DI$7*$J$2*$J$5*$AB138</f>
        <v>#N/A</v>
      </c>
      <c r="DJ138" s="70" t="e">
        <f aca="false">$DI$7*$J$3*$J$5*$AC138</f>
        <v>#N/A</v>
      </c>
      <c r="DK138" s="70" t="e">
        <f aca="false">$DK$7*$J$2*$J$5*$AB138</f>
        <v>#N/A</v>
      </c>
      <c r="DL138" s="70" t="e">
        <f aca="false">$DK$7*$J$3*$J$5*$AC138</f>
        <v>#N/A</v>
      </c>
      <c r="DM138" s="70" t="e">
        <f aca="false">$DM$7*$J$2*$J$5*$AB138</f>
        <v>#N/A</v>
      </c>
      <c r="DN138" s="70" t="e">
        <f aca="false">$DM$7*$J$3*$J$5*$AC138</f>
        <v>#N/A</v>
      </c>
      <c r="DO138" s="70" t="e">
        <f aca="false">$DO$7*$J$2*$J$5*$AB138</f>
        <v>#N/A</v>
      </c>
      <c r="DP138" s="70" t="e">
        <f aca="false">$DO$7*$J$3*$J$5*$AC138</f>
        <v>#N/A</v>
      </c>
      <c r="DQ138" s="70" t="e">
        <f aca="false">$DQ$7*$J$2*$J$5*$AB138</f>
        <v>#N/A</v>
      </c>
      <c r="DR138" s="70" t="e">
        <f aca="false">$DQ$7*$J$3*$J$5*$AC138</f>
        <v>#N/A</v>
      </c>
      <c r="DS138" s="131" t="e">
        <f aca="false">SUM(CI138:CR138,CW138:CX138,DG138:DH138)</f>
        <v>#N/A</v>
      </c>
      <c r="DT138" s="25" t="e">
        <f aca="false">SUM(CI138:CZ138,DC138:DL138)</f>
        <v>#N/A</v>
      </c>
      <c r="DU138" s="131" t="e">
        <f aca="false">SUM(CI138:DR138)</f>
        <v>#N/A</v>
      </c>
      <c r="DZ138" s="70" t="e">
        <f aca="false">$DZ$7*$J$2*$J$5*$AB138</f>
        <v>#N/A</v>
      </c>
      <c r="EA138" s="70" t="e">
        <f aca="false">$DZ$7*$J$3*$J$5*$AC138</f>
        <v>#N/A</v>
      </c>
      <c r="EB138" s="70" t="e">
        <f aca="false">$EB$7*$J$2*$J$5*$AB138</f>
        <v>#N/A</v>
      </c>
      <c r="EC138" s="70" t="e">
        <f aca="false">$EB$7*$J$3*$J$5*$AC138</f>
        <v>#N/A</v>
      </c>
      <c r="ED138" s="70" t="e">
        <f aca="false">$ED$7*$J$2*$J$5*$AB138</f>
        <v>#N/A</v>
      </c>
      <c r="EE138" s="70" t="e">
        <f aca="false">$ED$7*$J$3*$J$5*$AC138</f>
        <v>#N/A</v>
      </c>
      <c r="EF138" s="70" t="e">
        <f aca="false">$EF$7*$J$2*$J$5*$AB138</f>
        <v>#N/A</v>
      </c>
      <c r="EG138" s="70" t="e">
        <f aca="false">$EF$7*$J$3*$J$5*$AC138</f>
        <v>#N/A</v>
      </c>
      <c r="EH138" s="70" t="e">
        <f aca="false">$EH$7*$J$2*$J$5*$AB138</f>
        <v>#N/A</v>
      </c>
      <c r="EI138" s="70" t="e">
        <f aca="false">$EH$7*$J$3*$J$5*$AC138</f>
        <v>#N/A</v>
      </c>
      <c r="EJ138" s="70" t="e">
        <f aca="false">$EJ$7*$J$2*$J$5*$AB138</f>
        <v>#N/A</v>
      </c>
      <c r="EK138" s="70" t="e">
        <f aca="false">$EJ$7*$J$3*$J$5*$AC138</f>
        <v>#N/A</v>
      </c>
      <c r="EL138" s="70" t="e">
        <f aca="false">$EL$7*$J$2*$J$5*$AB138</f>
        <v>#N/A</v>
      </c>
      <c r="EM138" s="70" t="e">
        <f aca="false">$EL$7*$J$3*$J$5*$AC138</f>
        <v>#N/A</v>
      </c>
      <c r="EN138" s="131" t="e">
        <f aca="false">SUM(EB138:EC138)</f>
        <v>#N/A</v>
      </c>
      <c r="EO138" s="25" t="e">
        <f aca="false">SUM(EB138:EE138,EJ138:EM138)</f>
        <v>#N/A</v>
      </c>
      <c r="EP138" s="25" t="e">
        <f aca="false">SUM(DZ138:EM138)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3" t="e">
        <f aca="false">(1+($A139/2))^(-2*($D139-$A$1)/365.25)</f>
        <v>#N/A</v>
      </c>
      <c r="C139" s="83" t="n">
        <f aca="false">D140-D139</f>
        <v>31</v>
      </c>
      <c r="D139" s="374" t="n">
        <v>40878</v>
      </c>
      <c r="E139" s="375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76" t="e">
        <f aca="false">VLOOKUP($D139,Curves!$A$2:$H$1700,8)*$B139</f>
        <v>#N/A</v>
      </c>
      <c r="K139" s="51" t="e">
        <f aca="false">($E139+$I139)*$J$5+$J$4</f>
        <v>#N/A</v>
      </c>
      <c r="L139" s="377" t="e">
        <f aca="false">VLOOKUP($D139,Curves!$N$2:$T$2600,2)*$B139</f>
        <v>#N/A</v>
      </c>
      <c r="M139" s="241" t="e">
        <f aca="false">VLOOKUP($D139,Curves!$N$2:$T$2600,3)*$B139</f>
        <v>#N/A</v>
      </c>
      <c r="N139" s="378" t="e">
        <f aca="false">IF($K139&lt;$L139,1,0)</f>
        <v>#N/A</v>
      </c>
      <c r="O139" s="379" t="e">
        <f aca="false">IF($K139&lt;$M139,1,0)</f>
        <v>#N/A</v>
      </c>
      <c r="P139" s="375" t="e">
        <f aca="false">($E139+J139)*$J$5+$J$4</f>
        <v>#N/A</v>
      </c>
      <c r="Q139" s="377" t="e">
        <f aca="false">VLOOKUP($D139,Curves!$N$2:$T$2600,4)*$B139</f>
        <v>#N/A</v>
      </c>
      <c r="R139" s="241" t="e">
        <f aca="false">VLOOKUP($D139,Curves!$N$2:$T$2600,5)*$B139</f>
        <v>#N/A</v>
      </c>
      <c r="S139" s="378" t="e">
        <f aca="false">IF($P139&lt;$Q139,1,0)</f>
        <v>#N/A</v>
      </c>
      <c r="T139" s="379" t="e">
        <f aca="false">IF($P139&lt;$R139,1,0)</f>
        <v>#N/A</v>
      </c>
      <c r="U139" s="380" t="e">
        <f aca="false">($E139+G139)*$J$5+$J$4</f>
        <v>#N/A</v>
      </c>
      <c r="V139" s="380" t="e">
        <f aca="false">($E139+H139)*$J$5+$J$4</f>
        <v>#N/A</v>
      </c>
      <c r="W139" s="380" t="e">
        <f aca="false">($E139+I139)*$J$5+$J$4</f>
        <v>#N/A</v>
      </c>
      <c r="X139" s="269" t="e">
        <f aca="false">VLOOKUP($D139,[5]CurveFetch!$D$8:$S$13000,16,0)*$B139</f>
        <v>#N/A</v>
      </c>
      <c r="Y139" s="241" t="e">
        <f aca="false">VLOOKUP($D139,Curves!$N$2:$T$2600,7)*$B139</f>
        <v>#N/A</v>
      </c>
      <c r="Z139" s="381" t="e">
        <f aca="false">IF($U139&lt;$X139,1,0)</f>
        <v>#N/A</v>
      </c>
      <c r="AA139" s="378" t="e">
        <f aca="false">IF($U139&lt;$Y139,1,0)</f>
        <v>#N/A</v>
      </c>
      <c r="AB139" s="378" t="e">
        <f aca="false">IF($V139&lt;$X139,1,0)</f>
        <v>#N/A</v>
      </c>
      <c r="AC139" s="378" t="e">
        <f aca="false">IF($V139&lt;$X139,1,0)</f>
        <v>#N/A</v>
      </c>
      <c r="AD139" s="378" t="e">
        <f aca="false">IF($W139&lt;$X139,1,0)</f>
        <v>#N/A</v>
      </c>
      <c r="AE139" s="379" t="e">
        <f aca="false">IF($W139&lt;$Y139,1,0)</f>
        <v>#N/A</v>
      </c>
      <c r="AF139" s="70" t="e">
        <f aca="false">$AF$7*$J$2*$J$5*$N139</f>
        <v>#N/A</v>
      </c>
      <c r="AG139" s="70" t="e">
        <f aca="false">$AF$7*$J$2*$J$5*$O139</f>
        <v>#N/A</v>
      </c>
      <c r="AH139" s="70" t="e">
        <f aca="false">$AH$7*$J$2*$J$5*$N139</f>
        <v>#N/A</v>
      </c>
      <c r="AI139" s="70" t="e">
        <f aca="false">$AH$7*$J$2*$J$5*$O139</f>
        <v>#N/A</v>
      </c>
      <c r="AJ139" s="70" t="e">
        <f aca="false">$AJ$7*$J$2*$J$5*$N139</f>
        <v>#N/A</v>
      </c>
      <c r="AK139" s="70" t="e">
        <f aca="false">$AJ$7*$J$2*$J$5*$O139</f>
        <v>#N/A</v>
      </c>
      <c r="AL139" s="70" t="e">
        <f aca="false">$AL$7*$J$2*$J$5*$N139</f>
        <v>#N/A</v>
      </c>
      <c r="AM139" s="70" t="e">
        <f aca="false">$AL$7*$J$3*$J$5*$O139</f>
        <v>#N/A</v>
      </c>
      <c r="AN139" s="70" t="e">
        <f aca="false">$AN$7*$J$2*$J$5*$N139</f>
        <v>#N/A</v>
      </c>
      <c r="AO139" s="70" t="e">
        <f aca="false">$AN$7*$J$3*$J$5*$O139</f>
        <v>#N/A</v>
      </c>
      <c r="AP139" s="70" t="e">
        <f aca="false">$AP$7*$J$2*$J$5*$N139</f>
        <v>#N/A</v>
      </c>
      <c r="AQ139" s="70" t="e">
        <f aca="false">$AN$7*$J$3*$J$5*$O139</f>
        <v>#N/A</v>
      </c>
      <c r="AR139" s="70" t="e">
        <f aca="false">$AR$7*$J$2*$J$5*$N139</f>
        <v>#N/A</v>
      </c>
      <c r="AS139" s="70" t="e">
        <f aca="false">$AR$7*$J$3*$J$5*$O139</f>
        <v>#N/A</v>
      </c>
      <c r="AT139" s="70" t="e">
        <f aca="false">$AT$7*$J$2*$J$5*$N139</f>
        <v>#N/A</v>
      </c>
      <c r="AU139" s="70" t="e">
        <f aca="false">$AT$7*$J$3*$J$5*$O139</f>
        <v>#N/A</v>
      </c>
      <c r="AV139" s="131" t="e">
        <f aca="false">SUM(AF139:AG139,AL139:AM139,AP139:AQ139)</f>
        <v>#N/A</v>
      </c>
      <c r="AW139" s="158" t="e">
        <f aca="false">SUM(AF139:AM139,AP139:AU139)</f>
        <v>#N/A</v>
      </c>
      <c r="AX139" s="131" t="e">
        <f aca="false">SUM(AF139:AU139)</f>
        <v>#N/A</v>
      </c>
      <c r="AY139" s="70" t="e">
        <f aca="false">$AY$7*$J$2*$J$5*$S139</f>
        <v>#N/A</v>
      </c>
      <c r="AZ139" s="70" t="e">
        <f aca="false">$AY$7*$J$3*$J$5*$T139</f>
        <v>#N/A</v>
      </c>
      <c r="BA139" s="70" t="e">
        <f aca="false">$BA$7*$J$2*$J$5*$S139</f>
        <v>#N/A</v>
      </c>
      <c r="BB139" s="70" t="e">
        <f aca="false">$BA$7*$J$3*$J$5*$T139</f>
        <v>#N/A</v>
      </c>
      <c r="BC139" s="70" t="e">
        <f aca="false">$BC$7*$J$2*$J$5*$S139</f>
        <v>#N/A</v>
      </c>
      <c r="BD139" s="70" t="e">
        <f aca="false">$BC$7*$J$3*$J$5*$T139</f>
        <v>#N/A</v>
      </c>
      <c r="BE139" s="70" t="e">
        <f aca="false">$BE$7*$J$2*$J$5*$S139</f>
        <v>#N/A</v>
      </c>
      <c r="BF139" s="70" t="e">
        <f aca="false">$BE$7*$J$3*$J$5*$T139</f>
        <v>#N/A</v>
      </c>
      <c r="BG139" s="70" t="e">
        <f aca="false">$BG$7*$J$2*$J$5*$S139</f>
        <v>#N/A</v>
      </c>
      <c r="BH139" s="70" t="e">
        <f aca="false">$BG$7*$J$3*$J$5*$T139</f>
        <v>#N/A</v>
      </c>
      <c r="BI139" s="70" t="e">
        <f aca="false">$BI$7*$J$2*$J$5*$S139</f>
        <v>#N/A</v>
      </c>
      <c r="BJ139" s="70" t="e">
        <f aca="false">$BI$7*$J$3*$J$5*$T139</f>
        <v>#N/A</v>
      </c>
      <c r="BK139" s="70" t="e">
        <f aca="false">$BK$7*$J$2*$J$5*$S139</f>
        <v>#N/A</v>
      </c>
      <c r="BL139" s="70" t="e">
        <f aca="false">$BK$7*$J$3*$J$5*$T139</f>
        <v>#N/A</v>
      </c>
      <c r="BM139" s="70" t="e">
        <f aca="false">$BM$7*$J$2*$J$5*$S139</f>
        <v>#N/A</v>
      </c>
      <c r="BN139" s="70" t="e">
        <f aca="false">$BM$7*$J$3*$J$5*$T139</f>
        <v>#N/A</v>
      </c>
      <c r="BO139" s="70" t="e">
        <f aca="false">$BO$7*$J$2*$J$5*$S139</f>
        <v>#N/A</v>
      </c>
      <c r="BP139" s="70" t="e">
        <f aca="false">$BO$7*$J$3*$J$5*$T139</f>
        <v>#N/A</v>
      </c>
      <c r="BQ139" s="70" t="e">
        <f aca="false">$BQ$7*$J$2*$J$5*$S139</f>
        <v>#N/A</v>
      </c>
      <c r="BR139" s="70" t="e">
        <f aca="false">$BQ$7*$J$3*$J$5*$T139</f>
        <v>#N/A</v>
      </c>
      <c r="BS139" s="70" t="e">
        <f aca="false">$BS$7*$J$2*$J$5*$S139</f>
        <v>#N/A</v>
      </c>
      <c r="BT139" s="70" t="e">
        <f aca="false">$BS$7*$J$3*$J$5*$T139</f>
        <v>#N/A</v>
      </c>
      <c r="BU139" s="70" t="e">
        <f aca="false">$BU$7*$J$2*$J$5*$S139</f>
        <v>#N/A</v>
      </c>
      <c r="BV139" s="70" t="e">
        <f aca="false">$BU$7*$J$3*$J$5*$T139</f>
        <v>#N/A</v>
      </c>
      <c r="BW139" s="382" t="e">
        <f aca="false">SUM(AY139:BF139,BI139:BL139)</f>
        <v>#N/A</v>
      </c>
      <c r="BX139" s="383" t="e">
        <f aca="false">SUM(AY139:BF139,BI139:BL139,BS139:BV139)</f>
        <v>#N/A</v>
      </c>
      <c r="BY139" s="25" t="e">
        <f aca="false">SUM(AY139:BV139)</f>
        <v>#N/A</v>
      </c>
      <c r="BZ139" s="70" t="e">
        <f aca="false">$BZ$7*$J$2*$J$5*$N139</f>
        <v>#N/A</v>
      </c>
      <c r="CA139" s="70" t="e">
        <f aca="false">$BZ$7*$J$3*$J$5*$O139</f>
        <v>#N/A</v>
      </c>
      <c r="CB139" s="70" t="e">
        <f aca="false">$CB$7*$J$2*$J$5*$N139</f>
        <v>#N/A</v>
      </c>
      <c r="CC139" s="70" t="e">
        <f aca="false">$CB$7*$J$3*$J$5*$O139</f>
        <v>#N/A</v>
      </c>
      <c r="CD139" s="70" t="e">
        <f aca="false">$CD$7*$J$2*$J$5*$N139</f>
        <v>#N/A</v>
      </c>
      <c r="CE139" s="70" t="e">
        <f aca="false">$CD$7*$J$3*$J$5*$O139</f>
        <v>#N/A</v>
      </c>
      <c r="CF139" s="131" t="e">
        <f aca="false">SUM(BZ139:CA139)</f>
        <v>#N/A</v>
      </c>
      <c r="CG139" s="383" t="e">
        <f aca="false">SUM(BZ139:CC139)</f>
        <v>#N/A</v>
      </c>
      <c r="CH139" s="131" t="e">
        <f aca="false">SUM(BZ139:CE139)</f>
        <v>#N/A</v>
      </c>
      <c r="CI139" s="70" t="e">
        <f aca="false">$CI$7*$J$2*$J$5*$AB139</f>
        <v>#N/A</v>
      </c>
      <c r="CJ139" s="70" t="e">
        <f aca="false">$CI$7*$J$3*$J$5*$AC139</f>
        <v>#N/A</v>
      </c>
      <c r="CK139" s="70" t="e">
        <f aca="false">$CK$7*$J$2*$J$5*$AB139</f>
        <v>#N/A</v>
      </c>
      <c r="CL139" s="70" t="e">
        <f aca="false">$CK$7*$J$3*$J$5*$AC139</f>
        <v>#N/A</v>
      </c>
      <c r="CM139" s="70" t="e">
        <f aca="false">$CM$7*$J$2*$J$5*$AB139</f>
        <v>#N/A</v>
      </c>
      <c r="CN139" s="70" t="e">
        <f aca="false">$CM$7*$J$3*$J$5*$AC139</f>
        <v>#N/A</v>
      </c>
      <c r="CO139" s="70" t="e">
        <f aca="false">$CO$7*$J$2*$J$5*$AB139</f>
        <v>#N/A</v>
      </c>
      <c r="CP139" s="70" t="e">
        <f aca="false">$CO$7*$J$3*$J$5*$AC139</f>
        <v>#N/A</v>
      </c>
      <c r="CQ139" s="70" t="e">
        <f aca="false">$CQ$7*$J$2*$J$5*$AB139</f>
        <v>#N/A</v>
      </c>
      <c r="CR139" s="70" t="e">
        <f aca="false">$CQ$7*$J$3*$J$5*$AC139</f>
        <v>#N/A</v>
      </c>
      <c r="CS139" s="70" t="e">
        <f aca="false">$CS$7*$J$2*$J$5*$AB139</f>
        <v>#N/A</v>
      </c>
      <c r="CT139" s="70" t="e">
        <f aca="false">$CS$7*$J$3*$J$5*$AC139</f>
        <v>#N/A</v>
      </c>
      <c r="CU139" s="70" t="e">
        <f aca="false">$CU$7*$J$2*$J$5*$AB139</f>
        <v>#N/A</v>
      </c>
      <c r="CV139" s="70" t="e">
        <f aca="false">$CU$7*$J$3*$J$5*$AC139</f>
        <v>#N/A</v>
      </c>
      <c r="CW139" s="70" t="e">
        <f aca="false">$CW$7*$J$2*$J$5*$AB139</f>
        <v>#N/A</v>
      </c>
      <c r="CX139" s="70" t="e">
        <f aca="false">$CW$7*$J$3*$J$5*$AC139</f>
        <v>#N/A</v>
      </c>
      <c r="CY139" s="70" t="e">
        <f aca="false">$CY$7*$J$2*$J$5*$AB139</f>
        <v>#N/A</v>
      </c>
      <c r="CZ139" s="70" t="e">
        <f aca="false">$CY$7*$J$3*$J$5*$AC139</f>
        <v>#N/A</v>
      </c>
      <c r="DA139" s="70" t="e">
        <f aca="false">$DA$7*$J$2*$J$5*$AB139</f>
        <v>#N/A</v>
      </c>
      <c r="DB139" s="70" t="e">
        <f aca="false">$DA$7*$J$3*$J$5*$AC139</f>
        <v>#N/A</v>
      </c>
      <c r="DC139" s="70"/>
      <c r="DD139" s="70"/>
      <c r="DE139" s="70" t="e">
        <f aca="false">$DF$7*$J$2*$J$5*$AB139</f>
        <v>#N/A</v>
      </c>
      <c r="DF139" s="70" t="e">
        <f aca="false">$DF$7*$J$3*$J$5*$AC139</f>
        <v>#N/A</v>
      </c>
      <c r="DG139" s="70" t="e">
        <f aca="false">$DG$7*$J$2*$J$5*$AB139</f>
        <v>#N/A</v>
      </c>
      <c r="DH139" s="70" t="e">
        <f aca="false">$DG$7*$J$3*$J$5*$AC139</f>
        <v>#N/A</v>
      </c>
      <c r="DI139" s="70" t="e">
        <f aca="false">$DI$7*$J$2*$J$5*$AB139</f>
        <v>#N/A</v>
      </c>
      <c r="DJ139" s="70" t="e">
        <f aca="false">$DI$7*$J$3*$J$5*$AC139</f>
        <v>#N/A</v>
      </c>
      <c r="DK139" s="70" t="e">
        <f aca="false">$DK$7*$J$2*$J$5*$AB139</f>
        <v>#N/A</v>
      </c>
      <c r="DL139" s="70" t="e">
        <f aca="false">$DK$7*$J$3*$J$5*$AC139</f>
        <v>#N/A</v>
      </c>
      <c r="DM139" s="70" t="e">
        <f aca="false">$DM$7*$J$2*$J$5*$AB139</f>
        <v>#N/A</v>
      </c>
      <c r="DN139" s="70" t="e">
        <f aca="false">$DM$7*$J$3*$J$5*$AC139</f>
        <v>#N/A</v>
      </c>
      <c r="DO139" s="70" t="e">
        <f aca="false">$DO$7*$J$2*$J$5*$AB139</f>
        <v>#N/A</v>
      </c>
      <c r="DP139" s="70" t="e">
        <f aca="false">$DO$7*$J$3*$J$5*$AC139</f>
        <v>#N/A</v>
      </c>
      <c r="DQ139" s="70" t="e">
        <f aca="false">$DQ$7*$J$2*$J$5*$AB139</f>
        <v>#N/A</v>
      </c>
      <c r="DR139" s="70" t="e">
        <f aca="false">$DQ$7*$J$3*$J$5*$AC139</f>
        <v>#N/A</v>
      </c>
      <c r="DS139" s="131" t="e">
        <f aca="false">SUM(CI139:CR139,CW139:CX139,DG139:DH139)</f>
        <v>#N/A</v>
      </c>
      <c r="DT139" s="25" t="e">
        <f aca="false">SUM(CI139:CZ139,DC139:DL139)</f>
        <v>#N/A</v>
      </c>
      <c r="DU139" s="131" t="e">
        <f aca="false">SUM(CI139:DR139)</f>
        <v>#N/A</v>
      </c>
      <c r="DZ139" s="70" t="e">
        <f aca="false">$DZ$7*$J$2*$J$5*$AB139</f>
        <v>#N/A</v>
      </c>
      <c r="EA139" s="70" t="e">
        <f aca="false">$DZ$7*$J$3*$J$5*$AC139</f>
        <v>#N/A</v>
      </c>
      <c r="EB139" s="70" t="e">
        <f aca="false">$EB$7*$J$2*$J$5*$AB139</f>
        <v>#N/A</v>
      </c>
      <c r="EC139" s="70" t="e">
        <f aca="false">$EB$7*$J$3*$J$5*$AC139</f>
        <v>#N/A</v>
      </c>
      <c r="ED139" s="70" t="e">
        <f aca="false">$ED$7*$J$2*$J$5*$AB139</f>
        <v>#N/A</v>
      </c>
      <c r="EE139" s="70" t="e">
        <f aca="false">$ED$7*$J$3*$J$5*$AC139</f>
        <v>#N/A</v>
      </c>
      <c r="EF139" s="70" t="e">
        <f aca="false">$EF$7*$J$2*$J$5*$AB139</f>
        <v>#N/A</v>
      </c>
      <c r="EG139" s="70" t="e">
        <f aca="false">$EF$7*$J$3*$J$5*$AC139</f>
        <v>#N/A</v>
      </c>
      <c r="EH139" s="70" t="e">
        <f aca="false">$EH$7*$J$2*$J$5*$AB139</f>
        <v>#N/A</v>
      </c>
      <c r="EI139" s="70" t="e">
        <f aca="false">$EH$7*$J$3*$J$5*$AC139</f>
        <v>#N/A</v>
      </c>
      <c r="EJ139" s="70" t="e">
        <f aca="false">$EJ$7*$J$2*$J$5*$AB139</f>
        <v>#N/A</v>
      </c>
      <c r="EK139" s="70" t="e">
        <f aca="false">$EJ$7*$J$3*$J$5*$AC139</f>
        <v>#N/A</v>
      </c>
      <c r="EL139" s="70" t="e">
        <f aca="false">$EL$7*$J$2*$J$5*$AB139</f>
        <v>#N/A</v>
      </c>
      <c r="EM139" s="70" t="e">
        <f aca="false">$EL$7*$J$3*$J$5*$AC139</f>
        <v>#N/A</v>
      </c>
      <c r="EN139" s="131" t="e">
        <f aca="false">SUM(EB139:EC139)</f>
        <v>#N/A</v>
      </c>
      <c r="EO139" s="25" t="e">
        <f aca="false">SUM(EB139:EE139,EJ139:EM139)</f>
        <v>#N/A</v>
      </c>
      <c r="EP139" s="25" t="e">
        <f aca="false">SUM(DZ139:EM139)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3" t="e">
        <f aca="false">(1+($A140/2))^(-2*($D140-$A$1)/365.25)</f>
        <v>#N/A</v>
      </c>
      <c r="C140" s="83" t="n">
        <f aca="false">D141-D140</f>
        <v>31</v>
      </c>
      <c r="D140" s="374" t="n">
        <v>40909</v>
      </c>
      <c r="E140" s="375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76" t="e">
        <f aca="false">VLOOKUP($D140,Curves!$A$2:$H$1700,8)*$B140</f>
        <v>#N/A</v>
      </c>
      <c r="K140" s="51" t="e">
        <f aca="false">($E140+$I140)*$J$5+$J$4</f>
        <v>#N/A</v>
      </c>
      <c r="L140" s="377" t="e">
        <f aca="false">VLOOKUP($D140,Curves!$N$2:$T$2600,2)*$B140</f>
        <v>#N/A</v>
      </c>
      <c r="M140" s="241" t="e">
        <f aca="false">VLOOKUP($D140,Curves!$N$2:$T$2600,3)*$B140</f>
        <v>#N/A</v>
      </c>
      <c r="N140" s="378" t="e">
        <f aca="false">IF($K140&lt;$L140,1,0)</f>
        <v>#N/A</v>
      </c>
      <c r="O140" s="379" t="e">
        <f aca="false">IF($K140&lt;$M140,1,0)</f>
        <v>#N/A</v>
      </c>
      <c r="P140" s="375" t="e">
        <f aca="false">($E140+J140)*$J$5+$J$4</f>
        <v>#N/A</v>
      </c>
      <c r="Q140" s="377" t="e">
        <f aca="false">VLOOKUP($D140,Curves!$N$2:$T$2600,4)*$B140</f>
        <v>#N/A</v>
      </c>
      <c r="R140" s="241" t="e">
        <f aca="false">VLOOKUP($D140,Curves!$N$2:$T$2600,5)*$B140</f>
        <v>#N/A</v>
      </c>
      <c r="S140" s="378" t="e">
        <f aca="false">IF($P140&lt;$Q140,1,0)</f>
        <v>#N/A</v>
      </c>
      <c r="T140" s="379" t="e">
        <f aca="false">IF($P140&lt;$R140,1,0)</f>
        <v>#N/A</v>
      </c>
      <c r="U140" s="380" t="e">
        <f aca="false">($E140+G140)*$J$5+$J$4</f>
        <v>#N/A</v>
      </c>
      <c r="V140" s="380" t="e">
        <f aca="false">($E140+H140)*$J$5+$J$4</f>
        <v>#N/A</v>
      </c>
      <c r="W140" s="380" t="e">
        <f aca="false">($E140+I140)*$J$5+$J$4</f>
        <v>#N/A</v>
      </c>
      <c r="X140" s="269" t="e">
        <f aca="false">VLOOKUP($D140,[5]CurveFetch!$D$8:$S$13000,16,0)*$B140</f>
        <v>#N/A</v>
      </c>
      <c r="Y140" s="241" t="e">
        <f aca="false">VLOOKUP($D140,Curves!$N$2:$T$2600,7)*$B140</f>
        <v>#N/A</v>
      </c>
      <c r="Z140" s="381" t="e">
        <f aca="false">IF($U140&lt;$X140,1,0)</f>
        <v>#N/A</v>
      </c>
      <c r="AA140" s="378" t="e">
        <f aca="false">IF($U140&lt;$Y140,1,0)</f>
        <v>#N/A</v>
      </c>
      <c r="AB140" s="378" t="e">
        <f aca="false">IF($V140&lt;$X140,1,0)</f>
        <v>#N/A</v>
      </c>
      <c r="AC140" s="378" t="e">
        <f aca="false">IF($V140&lt;$X140,1,0)</f>
        <v>#N/A</v>
      </c>
      <c r="AD140" s="378" t="e">
        <f aca="false">IF($W140&lt;$X140,1,0)</f>
        <v>#N/A</v>
      </c>
      <c r="AE140" s="379" t="e">
        <f aca="false">IF($W140&lt;$Y140,1,0)</f>
        <v>#N/A</v>
      </c>
      <c r="AF140" s="70" t="e">
        <f aca="false">$AF$7*$J$2*$J$5*$N140</f>
        <v>#N/A</v>
      </c>
      <c r="AG140" s="70" t="e">
        <f aca="false">$AF$7*$J$2*$J$5*$O140</f>
        <v>#N/A</v>
      </c>
      <c r="AH140" s="70" t="e">
        <f aca="false">$AH$7*$J$2*$J$5*$N140</f>
        <v>#N/A</v>
      </c>
      <c r="AI140" s="70" t="e">
        <f aca="false">$AH$7*$J$2*$J$5*$O140</f>
        <v>#N/A</v>
      </c>
      <c r="AJ140" s="70" t="e">
        <f aca="false">$AJ$7*$J$2*$J$5*$N140</f>
        <v>#N/A</v>
      </c>
      <c r="AK140" s="70" t="e">
        <f aca="false">$AJ$7*$J$2*$J$5*$O140</f>
        <v>#N/A</v>
      </c>
      <c r="AL140" s="70" t="e">
        <f aca="false">$AL$7*$J$2*$J$5*$N140</f>
        <v>#N/A</v>
      </c>
      <c r="AM140" s="70" t="e">
        <f aca="false">$AL$7*$J$3*$J$5*$O140</f>
        <v>#N/A</v>
      </c>
      <c r="AN140" s="70" t="e">
        <f aca="false">$AN$7*$J$2*$J$5*$N140</f>
        <v>#N/A</v>
      </c>
      <c r="AO140" s="70" t="e">
        <f aca="false">$AN$7*$J$3*$J$5*$O140</f>
        <v>#N/A</v>
      </c>
      <c r="AP140" s="70" t="e">
        <f aca="false">$AP$7*$J$2*$J$5*$N140</f>
        <v>#N/A</v>
      </c>
      <c r="AQ140" s="70" t="e">
        <f aca="false">$AN$7*$J$3*$J$5*$O140</f>
        <v>#N/A</v>
      </c>
      <c r="AR140" s="70" t="e">
        <f aca="false">$AR$7*$J$2*$J$5*$N140</f>
        <v>#N/A</v>
      </c>
      <c r="AS140" s="70" t="e">
        <f aca="false">$AR$7*$J$3*$J$5*$O140</f>
        <v>#N/A</v>
      </c>
      <c r="AT140" s="70" t="e">
        <f aca="false">$AT$7*$J$2*$J$5*$N140</f>
        <v>#N/A</v>
      </c>
      <c r="AU140" s="70" t="e">
        <f aca="false">$AT$7*$J$3*$J$5*$O140</f>
        <v>#N/A</v>
      </c>
      <c r="AV140" s="131" t="e">
        <f aca="false">SUM(AF140:AG140,AL140:AM140,AP140:AQ140)</f>
        <v>#N/A</v>
      </c>
      <c r="AW140" s="158" t="e">
        <f aca="false">SUM(AF140:AM140,AP140:AU140)</f>
        <v>#N/A</v>
      </c>
      <c r="AX140" s="131" t="e">
        <f aca="false">SUM(AF140:AU140)</f>
        <v>#N/A</v>
      </c>
      <c r="AY140" s="70" t="e">
        <f aca="false">$AY$7*$J$2*$J$5*$S140</f>
        <v>#N/A</v>
      </c>
      <c r="AZ140" s="70" t="e">
        <f aca="false">$AY$7*$J$3*$J$5*$T140</f>
        <v>#N/A</v>
      </c>
      <c r="BA140" s="70" t="e">
        <f aca="false">$BA$7*$J$2*$J$5*$S140</f>
        <v>#N/A</v>
      </c>
      <c r="BB140" s="70" t="e">
        <f aca="false">$BA$7*$J$3*$J$5*$T140</f>
        <v>#N/A</v>
      </c>
      <c r="BC140" s="70" t="e">
        <f aca="false">$BC$7*$J$2*$J$5*$S140</f>
        <v>#N/A</v>
      </c>
      <c r="BD140" s="70" t="e">
        <f aca="false">$BC$7*$J$3*$J$5*$T140</f>
        <v>#N/A</v>
      </c>
      <c r="BE140" s="70" t="e">
        <f aca="false">$BE$7*$J$2*$J$5*$S140</f>
        <v>#N/A</v>
      </c>
      <c r="BF140" s="70" t="e">
        <f aca="false">$BE$7*$J$3*$J$5*$T140</f>
        <v>#N/A</v>
      </c>
      <c r="BG140" s="70" t="e">
        <f aca="false">$BG$7*$J$2*$J$5*$S140</f>
        <v>#N/A</v>
      </c>
      <c r="BH140" s="70" t="e">
        <f aca="false">$BG$7*$J$3*$J$5*$T140</f>
        <v>#N/A</v>
      </c>
      <c r="BI140" s="70" t="e">
        <f aca="false">$BI$7*$J$2*$J$5*$S140</f>
        <v>#N/A</v>
      </c>
      <c r="BJ140" s="70" t="e">
        <f aca="false">$BI$7*$J$3*$J$5*$T140</f>
        <v>#N/A</v>
      </c>
      <c r="BK140" s="70" t="e">
        <f aca="false">$BK$7*$J$2*$J$5*$S140</f>
        <v>#N/A</v>
      </c>
      <c r="BL140" s="70" t="e">
        <f aca="false">$BK$7*$J$3*$J$5*$T140</f>
        <v>#N/A</v>
      </c>
      <c r="BM140" s="70" t="e">
        <f aca="false">$BM$7*$J$2*$J$5*$S140</f>
        <v>#N/A</v>
      </c>
      <c r="BN140" s="70" t="e">
        <f aca="false">$BM$7*$J$3*$J$5*$T140</f>
        <v>#N/A</v>
      </c>
      <c r="BO140" s="70" t="e">
        <f aca="false">$BO$7*$J$2*$J$5*$S140</f>
        <v>#N/A</v>
      </c>
      <c r="BP140" s="70" t="e">
        <f aca="false">$BO$7*$J$3*$J$5*$T140</f>
        <v>#N/A</v>
      </c>
      <c r="BQ140" s="70" t="e">
        <f aca="false">$BQ$7*$J$2*$J$5*$S140</f>
        <v>#N/A</v>
      </c>
      <c r="BR140" s="70" t="e">
        <f aca="false">$BQ$7*$J$3*$J$5*$T140</f>
        <v>#N/A</v>
      </c>
      <c r="BS140" s="70" t="e">
        <f aca="false">$BS$7*$J$2*$J$5*$S140</f>
        <v>#N/A</v>
      </c>
      <c r="BT140" s="70" t="e">
        <f aca="false">$BS$7*$J$3*$J$5*$T140</f>
        <v>#N/A</v>
      </c>
      <c r="BU140" s="70" t="e">
        <f aca="false">$BU$7*$J$2*$J$5*$S140</f>
        <v>#N/A</v>
      </c>
      <c r="BV140" s="70" t="e">
        <f aca="false">$BU$7*$J$3*$J$5*$T140</f>
        <v>#N/A</v>
      </c>
      <c r="BW140" s="382" t="e">
        <f aca="false">SUM(AY140:BF140,BI140:BL140)</f>
        <v>#N/A</v>
      </c>
      <c r="BX140" s="383" t="e">
        <f aca="false">SUM(AY140:BF140,BI140:BL140,BS140:BV140)</f>
        <v>#N/A</v>
      </c>
      <c r="BY140" s="25" t="e">
        <f aca="false">SUM(AY140:BV140)</f>
        <v>#N/A</v>
      </c>
      <c r="BZ140" s="70" t="e">
        <f aca="false">$BZ$7*$J$2*$J$5*$N140</f>
        <v>#N/A</v>
      </c>
      <c r="CA140" s="70" t="e">
        <f aca="false">$BZ$7*$J$3*$J$5*$O140</f>
        <v>#N/A</v>
      </c>
      <c r="CB140" s="70" t="e">
        <f aca="false">$CB$7*$J$2*$J$5*$N140</f>
        <v>#N/A</v>
      </c>
      <c r="CC140" s="70" t="e">
        <f aca="false">$CB$7*$J$3*$J$5*$O140</f>
        <v>#N/A</v>
      </c>
      <c r="CD140" s="70" t="e">
        <f aca="false">$CD$7*$J$2*$J$5*$N140</f>
        <v>#N/A</v>
      </c>
      <c r="CE140" s="70" t="e">
        <f aca="false">$CD$7*$J$3*$J$5*$O140</f>
        <v>#N/A</v>
      </c>
      <c r="CF140" s="131" t="e">
        <f aca="false">SUM(BZ140:CA140)</f>
        <v>#N/A</v>
      </c>
      <c r="CG140" s="383" t="e">
        <f aca="false">SUM(BZ140:CC140)</f>
        <v>#N/A</v>
      </c>
      <c r="CH140" s="131" t="e">
        <f aca="false">SUM(BZ140:CE140)</f>
        <v>#N/A</v>
      </c>
      <c r="CI140" s="70" t="e">
        <f aca="false">$CI$7*$J$2*$J$5*$AB140</f>
        <v>#N/A</v>
      </c>
      <c r="CJ140" s="70" t="e">
        <f aca="false">$CI$7*$J$3*$J$5*$AC140</f>
        <v>#N/A</v>
      </c>
      <c r="CK140" s="70" t="e">
        <f aca="false">$CK$7*$J$2*$J$5*$AB140</f>
        <v>#N/A</v>
      </c>
      <c r="CL140" s="70" t="e">
        <f aca="false">$CK$7*$J$3*$J$5*$AC140</f>
        <v>#N/A</v>
      </c>
      <c r="CM140" s="70" t="e">
        <f aca="false">$CM$7*$J$2*$J$5*$AB140</f>
        <v>#N/A</v>
      </c>
      <c r="CN140" s="70" t="e">
        <f aca="false">$CM$7*$J$3*$J$5*$AC140</f>
        <v>#N/A</v>
      </c>
      <c r="CO140" s="70" t="e">
        <f aca="false">$CO$7*$J$2*$J$5*$AB140</f>
        <v>#N/A</v>
      </c>
      <c r="CP140" s="70" t="e">
        <f aca="false">$CO$7*$J$3*$J$5*$AC140</f>
        <v>#N/A</v>
      </c>
      <c r="CQ140" s="70" t="e">
        <f aca="false">$CQ$7*$J$2*$J$5*$AB140</f>
        <v>#N/A</v>
      </c>
      <c r="CR140" s="70" t="e">
        <f aca="false">$CQ$7*$J$3*$J$5*$AC140</f>
        <v>#N/A</v>
      </c>
      <c r="CS140" s="70" t="e">
        <f aca="false">$CS$7*$J$2*$J$5*$AB140</f>
        <v>#N/A</v>
      </c>
      <c r="CT140" s="70" t="e">
        <f aca="false">$CS$7*$J$3*$J$5*$AC140</f>
        <v>#N/A</v>
      </c>
      <c r="CU140" s="70" t="e">
        <f aca="false">$CU$7*$J$2*$J$5*$AB140</f>
        <v>#N/A</v>
      </c>
      <c r="CV140" s="70" t="e">
        <f aca="false">$CU$7*$J$3*$J$5*$AC140</f>
        <v>#N/A</v>
      </c>
      <c r="CW140" s="70" t="e">
        <f aca="false">$CW$7*$J$2*$J$5*$AB140</f>
        <v>#N/A</v>
      </c>
      <c r="CX140" s="70" t="e">
        <f aca="false">$CW$7*$J$3*$J$5*$AC140</f>
        <v>#N/A</v>
      </c>
      <c r="CY140" s="70" t="e">
        <f aca="false">$CY$7*$J$2*$J$5*$AB140</f>
        <v>#N/A</v>
      </c>
      <c r="CZ140" s="70" t="e">
        <f aca="false">$CY$7*$J$3*$J$5*$AC140</f>
        <v>#N/A</v>
      </c>
      <c r="DA140" s="70" t="e">
        <f aca="false">$DA$7*$J$2*$J$5*$AB140</f>
        <v>#N/A</v>
      </c>
      <c r="DB140" s="70" t="e">
        <f aca="false">$DA$7*$J$3*$J$5*$AC140</f>
        <v>#N/A</v>
      </c>
      <c r="DC140" s="70"/>
      <c r="DD140" s="70"/>
      <c r="DE140" s="70" t="e">
        <f aca="false">$DF$7*$J$2*$J$5*$AB140</f>
        <v>#N/A</v>
      </c>
      <c r="DF140" s="70" t="e">
        <f aca="false">$DF$7*$J$3*$J$5*$AC140</f>
        <v>#N/A</v>
      </c>
      <c r="DG140" s="70" t="e">
        <f aca="false">$DG$7*$J$2*$J$5*$AB140</f>
        <v>#N/A</v>
      </c>
      <c r="DH140" s="70" t="e">
        <f aca="false">$DG$7*$J$3*$J$5*$AC140</f>
        <v>#N/A</v>
      </c>
      <c r="DI140" s="70" t="e">
        <f aca="false">$DI$7*$J$2*$J$5*$AB140</f>
        <v>#N/A</v>
      </c>
      <c r="DJ140" s="70" t="e">
        <f aca="false">$DI$7*$J$3*$J$5*$AC140</f>
        <v>#N/A</v>
      </c>
      <c r="DK140" s="70" t="e">
        <f aca="false">$DK$7*$J$2*$J$5*$AB140</f>
        <v>#N/A</v>
      </c>
      <c r="DL140" s="70" t="e">
        <f aca="false">$DK$7*$J$3*$J$5*$AC140</f>
        <v>#N/A</v>
      </c>
      <c r="DM140" s="70" t="e">
        <f aca="false">$DM$7*$J$2*$J$5*$AB140</f>
        <v>#N/A</v>
      </c>
      <c r="DN140" s="70" t="e">
        <f aca="false">$DM$7*$J$3*$J$5*$AC140</f>
        <v>#N/A</v>
      </c>
      <c r="DO140" s="70" t="e">
        <f aca="false">$DO$7*$J$2*$J$5*$AB140</f>
        <v>#N/A</v>
      </c>
      <c r="DP140" s="70" t="e">
        <f aca="false">$DO$7*$J$3*$J$5*$AC140</f>
        <v>#N/A</v>
      </c>
      <c r="DQ140" s="70" t="e">
        <f aca="false">$DQ$7*$J$2*$J$5*$AB140</f>
        <v>#N/A</v>
      </c>
      <c r="DR140" s="70" t="e">
        <f aca="false">$DQ$7*$J$3*$J$5*$AC140</f>
        <v>#N/A</v>
      </c>
      <c r="DS140" s="131" t="e">
        <f aca="false">SUM(CI140:CR140,CW140:CX140,DG140:DH140)</f>
        <v>#N/A</v>
      </c>
      <c r="DT140" s="25" t="e">
        <f aca="false">SUM(CI140:CZ140,DC140:DL140)</f>
        <v>#N/A</v>
      </c>
      <c r="DU140" s="131" t="e">
        <f aca="false">SUM(CI140:DR140)</f>
        <v>#N/A</v>
      </c>
      <c r="DZ140" s="70" t="e">
        <f aca="false">$DZ$7*$J$2*$J$5*$AB140</f>
        <v>#N/A</v>
      </c>
      <c r="EA140" s="70" t="e">
        <f aca="false">$DZ$7*$J$3*$J$5*$AC140</f>
        <v>#N/A</v>
      </c>
      <c r="EB140" s="70" t="e">
        <f aca="false">$EB$7*$J$2*$J$5*$AB140</f>
        <v>#N/A</v>
      </c>
      <c r="EC140" s="70" t="e">
        <f aca="false">$EB$7*$J$3*$J$5*$AC140</f>
        <v>#N/A</v>
      </c>
      <c r="ED140" s="70" t="e">
        <f aca="false">$ED$7*$J$2*$J$5*$AB140</f>
        <v>#N/A</v>
      </c>
      <c r="EE140" s="70" t="e">
        <f aca="false">$ED$7*$J$3*$J$5*$AC140</f>
        <v>#N/A</v>
      </c>
      <c r="EF140" s="70" t="e">
        <f aca="false">$EF$7*$J$2*$J$5*$AB140</f>
        <v>#N/A</v>
      </c>
      <c r="EG140" s="70" t="e">
        <f aca="false">$EF$7*$J$3*$J$5*$AC140</f>
        <v>#N/A</v>
      </c>
      <c r="EH140" s="70" t="e">
        <f aca="false">$EH$7*$J$2*$J$5*$AB140</f>
        <v>#N/A</v>
      </c>
      <c r="EI140" s="70" t="e">
        <f aca="false">$EH$7*$J$3*$J$5*$AC140</f>
        <v>#N/A</v>
      </c>
      <c r="EJ140" s="70" t="e">
        <f aca="false">$EJ$7*$J$2*$J$5*$AB140</f>
        <v>#N/A</v>
      </c>
      <c r="EK140" s="70" t="e">
        <f aca="false">$EJ$7*$J$3*$J$5*$AC140</f>
        <v>#N/A</v>
      </c>
      <c r="EL140" s="70" t="e">
        <f aca="false">$EL$7*$J$2*$J$5*$AB140</f>
        <v>#N/A</v>
      </c>
      <c r="EM140" s="70" t="e">
        <f aca="false">$EL$7*$J$3*$J$5*$AC140</f>
        <v>#N/A</v>
      </c>
      <c r="EN140" s="131" t="e">
        <f aca="false">SUM(EB140:EC140)</f>
        <v>#N/A</v>
      </c>
      <c r="EO140" s="25" t="e">
        <f aca="false">SUM(EB140:EE140,EJ140:EM140)</f>
        <v>#N/A</v>
      </c>
      <c r="EP140" s="25" t="e">
        <f aca="false">SUM(DZ140:EM140)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3" t="e">
        <f aca="false">(1+($A141/2))^(-2*($D141-$A$1)/365.25)</f>
        <v>#N/A</v>
      </c>
      <c r="C141" s="83" t="n">
        <f aca="false">D142-D141</f>
        <v>29</v>
      </c>
      <c r="D141" s="374" t="n">
        <v>40940</v>
      </c>
      <c r="E141" s="375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76" t="e">
        <f aca="false">VLOOKUP($D141,Curves!$A$2:$H$1700,8)*$B141</f>
        <v>#N/A</v>
      </c>
      <c r="K141" s="51" t="e">
        <f aca="false">($E141+$I141)*$J$5+$J$4</f>
        <v>#N/A</v>
      </c>
      <c r="L141" s="377" t="e">
        <f aca="false">VLOOKUP($D141,Curves!$N$2:$T$2600,2)*$B141</f>
        <v>#N/A</v>
      </c>
      <c r="M141" s="241" t="e">
        <f aca="false">VLOOKUP($D141,Curves!$N$2:$T$2600,3)*$B141</f>
        <v>#N/A</v>
      </c>
      <c r="N141" s="378" t="e">
        <f aca="false">IF($K141&lt;$L141,1,0)</f>
        <v>#N/A</v>
      </c>
      <c r="O141" s="379" t="e">
        <f aca="false">IF($K141&lt;$M141,1,0)</f>
        <v>#N/A</v>
      </c>
      <c r="P141" s="375" t="e">
        <f aca="false">($E141+J141)*$J$5+$J$4</f>
        <v>#N/A</v>
      </c>
      <c r="Q141" s="377" t="e">
        <f aca="false">VLOOKUP($D141,Curves!$N$2:$T$2600,4)*$B141</f>
        <v>#N/A</v>
      </c>
      <c r="R141" s="241" t="e">
        <f aca="false">VLOOKUP($D141,Curves!$N$2:$T$2600,5)*$B141</f>
        <v>#N/A</v>
      </c>
      <c r="S141" s="378" t="e">
        <f aca="false">IF($P141&lt;$Q141,1,0)</f>
        <v>#N/A</v>
      </c>
      <c r="T141" s="379" t="e">
        <f aca="false">IF($P141&lt;$R141,1,0)</f>
        <v>#N/A</v>
      </c>
      <c r="U141" s="380" t="e">
        <f aca="false">($E141+G141)*$J$5+$J$4</f>
        <v>#N/A</v>
      </c>
      <c r="V141" s="380" t="e">
        <f aca="false">($E141+H141)*$J$5+$J$4</f>
        <v>#N/A</v>
      </c>
      <c r="W141" s="380" t="e">
        <f aca="false">($E141+I141)*$J$5+$J$4</f>
        <v>#N/A</v>
      </c>
      <c r="X141" s="269" t="e">
        <f aca="false">VLOOKUP($D141,[5]CurveFetch!$D$8:$S$13000,16,0)*$B141</f>
        <v>#N/A</v>
      </c>
      <c r="Y141" s="241" t="e">
        <f aca="false">VLOOKUP($D141,Curves!$N$2:$T$2600,7)*$B141</f>
        <v>#N/A</v>
      </c>
      <c r="Z141" s="381" t="e">
        <f aca="false">IF($U141&lt;$X141,1,0)</f>
        <v>#N/A</v>
      </c>
      <c r="AA141" s="378" t="e">
        <f aca="false">IF($U141&lt;$Y141,1,0)</f>
        <v>#N/A</v>
      </c>
      <c r="AB141" s="378" t="e">
        <f aca="false">IF($V141&lt;$X141,1,0)</f>
        <v>#N/A</v>
      </c>
      <c r="AC141" s="378" t="e">
        <f aca="false">IF($V141&lt;$X141,1,0)</f>
        <v>#N/A</v>
      </c>
      <c r="AD141" s="378" t="e">
        <f aca="false">IF($W141&lt;$X141,1,0)</f>
        <v>#N/A</v>
      </c>
      <c r="AE141" s="379" t="e">
        <f aca="false">IF($W141&lt;$Y141,1,0)</f>
        <v>#N/A</v>
      </c>
      <c r="AF141" s="70" t="e">
        <f aca="false">$AF$7*$J$2*$J$5*$N141</f>
        <v>#N/A</v>
      </c>
      <c r="AG141" s="70" t="e">
        <f aca="false">$AF$7*$J$2*$J$5*$O141</f>
        <v>#N/A</v>
      </c>
      <c r="AH141" s="70" t="e">
        <f aca="false">$AH$7*$J$2*$J$5*$N141</f>
        <v>#N/A</v>
      </c>
      <c r="AI141" s="70" t="e">
        <f aca="false">$AH$7*$J$2*$J$5*$O141</f>
        <v>#N/A</v>
      </c>
      <c r="AJ141" s="70" t="e">
        <f aca="false">$AJ$7*$J$2*$J$5*$N141</f>
        <v>#N/A</v>
      </c>
      <c r="AK141" s="70" t="e">
        <f aca="false">$AJ$7*$J$2*$J$5*$O141</f>
        <v>#N/A</v>
      </c>
      <c r="AL141" s="70" t="e">
        <f aca="false">$AL$7*$J$2*$J$5*$N141</f>
        <v>#N/A</v>
      </c>
      <c r="AM141" s="70" t="e">
        <f aca="false">$AL$7*$J$3*$J$5*$O141</f>
        <v>#N/A</v>
      </c>
      <c r="AN141" s="70" t="e">
        <f aca="false">$AN$7*$J$2*$J$5*$N141</f>
        <v>#N/A</v>
      </c>
      <c r="AO141" s="70" t="e">
        <f aca="false">$AN$7*$J$3*$J$5*$O141</f>
        <v>#N/A</v>
      </c>
      <c r="AP141" s="70" t="e">
        <f aca="false">$AP$7*$J$2*$J$5*$N141</f>
        <v>#N/A</v>
      </c>
      <c r="AQ141" s="70" t="e">
        <f aca="false">$AN$7*$J$3*$J$5*$O141</f>
        <v>#N/A</v>
      </c>
      <c r="AR141" s="70" t="e">
        <f aca="false">$AR$7*$J$2*$J$5*$N141</f>
        <v>#N/A</v>
      </c>
      <c r="AS141" s="70" t="e">
        <f aca="false">$AR$7*$J$3*$J$5*$O141</f>
        <v>#N/A</v>
      </c>
      <c r="AT141" s="70" t="e">
        <f aca="false">$AT$7*$J$2*$J$5*$N141</f>
        <v>#N/A</v>
      </c>
      <c r="AU141" s="70" t="e">
        <f aca="false">$AT$7*$J$3*$J$5*$O141</f>
        <v>#N/A</v>
      </c>
      <c r="AV141" s="131" t="e">
        <f aca="false">SUM(AF141:AG141,AL141:AM141,AP141:AQ141)</f>
        <v>#N/A</v>
      </c>
      <c r="AW141" s="158" t="e">
        <f aca="false">SUM(AF141:AM141,AP141:AU141)</f>
        <v>#N/A</v>
      </c>
      <c r="AX141" s="131" t="e">
        <f aca="false">SUM(AF141:AU141)</f>
        <v>#N/A</v>
      </c>
      <c r="AY141" s="70" t="e">
        <f aca="false">$AY$7*$J$2*$J$5*$S141</f>
        <v>#N/A</v>
      </c>
      <c r="AZ141" s="70" t="e">
        <f aca="false">$AY$7*$J$3*$J$5*$T141</f>
        <v>#N/A</v>
      </c>
      <c r="BA141" s="70" t="e">
        <f aca="false">$BA$7*$J$2*$J$5*$S141</f>
        <v>#N/A</v>
      </c>
      <c r="BB141" s="70" t="e">
        <f aca="false">$BA$7*$J$3*$J$5*$T141</f>
        <v>#N/A</v>
      </c>
      <c r="BC141" s="70" t="e">
        <f aca="false">$BC$7*$J$2*$J$5*$S141</f>
        <v>#N/A</v>
      </c>
      <c r="BD141" s="70" t="e">
        <f aca="false">$BC$7*$J$3*$J$5*$T141</f>
        <v>#N/A</v>
      </c>
      <c r="BE141" s="70" t="e">
        <f aca="false">$BE$7*$J$2*$J$5*$S141</f>
        <v>#N/A</v>
      </c>
      <c r="BF141" s="70" t="e">
        <f aca="false">$BE$7*$J$3*$J$5*$T141</f>
        <v>#N/A</v>
      </c>
      <c r="BG141" s="70" t="e">
        <f aca="false">$BG$7*$J$2*$J$5*$S141</f>
        <v>#N/A</v>
      </c>
      <c r="BH141" s="70" t="e">
        <f aca="false">$BG$7*$J$3*$J$5*$T141</f>
        <v>#N/A</v>
      </c>
      <c r="BI141" s="70" t="e">
        <f aca="false">$BI$7*$J$2*$J$5*$S141</f>
        <v>#N/A</v>
      </c>
      <c r="BJ141" s="70" t="e">
        <f aca="false">$BI$7*$J$3*$J$5*$T141</f>
        <v>#N/A</v>
      </c>
      <c r="BK141" s="70" t="e">
        <f aca="false">$BK$7*$J$2*$J$5*$S141</f>
        <v>#N/A</v>
      </c>
      <c r="BL141" s="70" t="e">
        <f aca="false">$BK$7*$J$3*$J$5*$T141</f>
        <v>#N/A</v>
      </c>
      <c r="BM141" s="70" t="e">
        <f aca="false">$BM$7*$J$2*$J$5*$S141</f>
        <v>#N/A</v>
      </c>
      <c r="BN141" s="70" t="e">
        <f aca="false">$BM$7*$J$3*$J$5*$T141</f>
        <v>#N/A</v>
      </c>
      <c r="BO141" s="70" t="e">
        <f aca="false">$BO$7*$J$2*$J$5*$S141</f>
        <v>#N/A</v>
      </c>
      <c r="BP141" s="70" t="e">
        <f aca="false">$BO$7*$J$3*$J$5*$T141</f>
        <v>#N/A</v>
      </c>
      <c r="BQ141" s="70" t="e">
        <f aca="false">$BQ$7*$J$2*$J$5*$S141</f>
        <v>#N/A</v>
      </c>
      <c r="BR141" s="70" t="e">
        <f aca="false">$BQ$7*$J$3*$J$5*$T141</f>
        <v>#N/A</v>
      </c>
      <c r="BS141" s="70" t="e">
        <f aca="false">$BS$7*$J$2*$J$5*$S141</f>
        <v>#N/A</v>
      </c>
      <c r="BT141" s="70" t="e">
        <f aca="false">$BS$7*$J$3*$J$5*$T141</f>
        <v>#N/A</v>
      </c>
      <c r="BU141" s="70" t="e">
        <f aca="false">$BU$7*$J$2*$J$5*$S141</f>
        <v>#N/A</v>
      </c>
      <c r="BV141" s="70" t="e">
        <f aca="false">$BU$7*$J$3*$J$5*$T141</f>
        <v>#N/A</v>
      </c>
      <c r="BW141" s="382" t="e">
        <f aca="false">SUM(AY141:BF141,BI141:BL141)</f>
        <v>#N/A</v>
      </c>
      <c r="BX141" s="383" t="e">
        <f aca="false">SUM(AY141:BF141,BI141:BL141,BS141:BV141)</f>
        <v>#N/A</v>
      </c>
      <c r="BY141" s="25" t="e">
        <f aca="false">SUM(AY141:BV141)</f>
        <v>#N/A</v>
      </c>
      <c r="BZ141" s="70" t="e">
        <f aca="false">$BZ$7*$J$2*$J$5*$N141</f>
        <v>#N/A</v>
      </c>
      <c r="CA141" s="70" t="e">
        <f aca="false">$BZ$7*$J$3*$J$5*$O141</f>
        <v>#N/A</v>
      </c>
      <c r="CB141" s="70" t="e">
        <f aca="false">$CB$7*$J$2*$J$5*$N141</f>
        <v>#N/A</v>
      </c>
      <c r="CC141" s="70" t="e">
        <f aca="false">$CB$7*$J$3*$J$5*$O141</f>
        <v>#N/A</v>
      </c>
      <c r="CD141" s="70" t="e">
        <f aca="false">$CD$7*$J$2*$J$5*$N141</f>
        <v>#N/A</v>
      </c>
      <c r="CE141" s="70" t="e">
        <f aca="false">$CD$7*$J$3*$J$5*$O141</f>
        <v>#N/A</v>
      </c>
      <c r="CF141" s="131" t="e">
        <f aca="false">SUM(BZ141:CA141)</f>
        <v>#N/A</v>
      </c>
      <c r="CG141" s="383" t="e">
        <f aca="false">SUM(BZ141:CC141)</f>
        <v>#N/A</v>
      </c>
      <c r="CH141" s="131" t="e">
        <f aca="false">SUM(BZ141:CE141)</f>
        <v>#N/A</v>
      </c>
      <c r="CI141" s="70" t="e">
        <f aca="false">$CI$7*$J$2*$J$5*$AB141</f>
        <v>#N/A</v>
      </c>
      <c r="CJ141" s="70" t="e">
        <f aca="false">$CI$7*$J$3*$J$5*$AC141</f>
        <v>#N/A</v>
      </c>
      <c r="CK141" s="70" t="e">
        <f aca="false">$CK$7*$J$2*$J$5*$AB141</f>
        <v>#N/A</v>
      </c>
      <c r="CL141" s="70" t="e">
        <f aca="false">$CK$7*$J$3*$J$5*$AC141</f>
        <v>#N/A</v>
      </c>
      <c r="CM141" s="70" t="e">
        <f aca="false">$CM$7*$J$2*$J$5*$AB141</f>
        <v>#N/A</v>
      </c>
      <c r="CN141" s="70" t="e">
        <f aca="false">$CM$7*$J$3*$J$5*$AC141</f>
        <v>#N/A</v>
      </c>
      <c r="CO141" s="70" t="e">
        <f aca="false">$CO$7*$J$2*$J$5*$AB141</f>
        <v>#N/A</v>
      </c>
      <c r="CP141" s="70" t="e">
        <f aca="false">$CO$7*$J$3*$J$5*$AC141</f>
        <v>#N/A</v>
      </c>
      <c r="CQ141" s="70" t="e">
        <f aca="false">$CQ$7*$J$2*$J$5*$AB141</f>
        <v>#N/A</v>
      </c>
      <c r="CR141" s="70" t="e">
        <f aca="false">$CQ$7*$J$3*$J$5*$AC141</f>
        <v>#N/A</v>
      </c>
      <c r="CS141" s="70" t="e">
        <f aca="false">$CS$7*$J$2*$J$5*$AB141</f>
        <v>#N/A</v>
      </c>
      <c r="CT141" s="70" t="e">
        <f aca="false">$CS$7*$J$3*$J$5*$AC141</f>
        <v>#N/A</v>
      </c>
      <c r="CU141" s="70" t="e">
        <f aca="false">$CU$7*$J$2*$J$5*$AB141</f>
        <v>#N/A</v>
      </c>
      <c r="CV141" s="70" t="e">
        <f aca="false">$CU$7*$J$3*$J$5*$AC141</f>
        <v>#N/A</v>
      </c>
      <c r="CW141" s="70" t="e">
        <f aca="false">$CW$7*$J$2*$J$5*$AB141</f>
        <v>#N/A</v>
      </c>
      <c r="CX141" s="70" t="e">
        <f aca="false">$CW$7*$J$3*$J$5*$AC141</f>
        <v>#N/A</v>
      </c>
      <c r="CY141" s="70" t="e">
        <f aca="false">$CY$7*$J$2*$J$5*$AB141</f>
        <v>#N/A</v>
      </c>
      <c r="CZ141" s="70" t="e">
        <f aca="false">$CY$7*$J$3*$J$5*$AC141</f>
        <v>#N/A</v>
      </c>
      <c r="DA141" s="70" t="e">
        <f aca="false">$DA$7*$J$2*$J$5*$AB141</f>
        <v>#N/A</v>
      </c>
      <c r="DB141" s="70" t="e">
        <f aca="false">$DA$7*$J$3*$J$5*$AC141</f>
        <v>#N/A</v>
      </c>
      <c r="DC141" s="70"/>
      <c r="DD141" s="70"/>
      <c r="DE141" s="70" t="e">
        <f aca="false">$DF$7*$J$2*$J$5*$AB141</f>
        <v>#N/A</v>
      </c>
      <c r="DF141" s="70" t="e">
        <f aca="false">$DF$7*$J$3*$J$5*$AC141</f>
        <v>#N/A</v>
      </c>
      <c r="DG141" s="70" t="e">
        <f aca="false">$DG$7*$J$2*$J$5*$AB141</f>
        <v>#N/A</v>
      </c>
      <c r="DH141" s="70" t="e">
        <f aca="false">$DG$7*$J$3*$J$5*$AC141</f>
        <v>#N/A</v>
      </c>
      <c r="DI141" s="70" t="e">
        <f aca="false">$DI$7*$J$2*$J$5*$AB141</f>
        <v>#N/A</v>
      </c>
      <c r="DJ141" s="70" t="e">
        <f aca="false">$DI$7*$J$3*$J$5*$AC141</f>
        <v>#N/A</v>
      </c>
      <c r="DK141" s="70" t="e">
        <f aca="false">$DK$7*$J$2*$J$5*$AB141</f>
        <v>#N/A</v>
      </c>
      <c r="DL141" s="70" t="e">
        <f aca="false">$DK$7*$J$3*$J$5*$AC141</f>
        <v>#N/A</v>
      </c>
      <c r="DM141" s="70" t="e">
        <f aca="false">$DM$7*$J$2*$J$5*$AB141</f>
        <v>#N/A</v>
      </c>
      <c r="DN141" s="70" t="e">
        <f aca="false">$DM$7*$J$3*$J$5*$AC141</f>
        <v>#N/A</v>
      </c>
      <c r="DO141" s="70" t="e">
        <f aca="false">$DO$7*$J$2*$J$5*$AB141</f>
        <v>#N/A</v>
      </c>
      <c r="DP141" s="70" t="e">
        <f aca="false">$DO$7*$J$3*$J$5*$AC141</f>
        <v>#N/A</v>
      </c>
      <c r="DQ141" s="70" t="e">
        <f aca="false">$DQ$7*$J$2*$J$5*$AB141</f>
        <v>#N/A</v>
      </c>
      <c r="DR141" s="70" t="e">
        <f aca="false">$DQ$7*$J$3*$J$5*$AC141</f>
        <v>#N/A</v>
      </c>
      <c r="DS141" s="131" t="e">
        <f aca="false">SUM(CI141:CR141,CW141:CX141,DG141:DH141)</f>
        <v>#N/A</v>
      </c>
      <c r="DT141" s="25" t="e">
        <f aca="false">SUM(CI141:CZ141,DC141:DL141)</f>
        <v>#N/A</v>
      </c>
      <c r="DU141" s="131" t="e">
        <f aca="false">SUM(CI141:DR141)</f>
        <v>#N/A</v>
      </c>
      <c r="DZ141" s="70" t="e">
        <f aca="false">$DZ$7*$J$2*$J$5*$AB141</f>
        <v>#N/A</v>
      </c>
      <c r="EA141" s="70" t="e">
        <f aca="false">$DZ$7*$J$3*$J$5*$AC141</f>
        <v>#N/A</v>
      </c>
      <c r="EB141" s="70" t="e">
        <f aca="false">$EB$7*$J$2*$J$5*$AB141</f>
        <v>#N/A</v>
      </c>
      <c r="EC141" s="70" t="e">
        <f aca="false">$EB$7*$J$3*$J$5*$AC141</f>
        <v>#N/A</v>
      </c>
      <c r="ED141" s="70" t="e">
        <f aca="false">$ED$7*$J$2*$J$5*$AB141</f>
        <v>#N/A</v>
      </c>
      <c r="EE141" s="70" t="e">
        <f aca="false">$ED$7*$J$3*$J$5*$AC141</f>
        <v>#N/A</v>
      </c>
      <c r="EF141" s="70" t="e">
        <f aca="false">$EF$7*$J$2*$J$5*$AB141</f>
        <v>#N/A</v>
      </c>
      <c r="EG141" s="70" t="e">
        <f aca="false">$EF$7*$J$3*$J$5*$AC141</f>
        <v>#N/A</v>
      </c>
      <c r="EH141" s="70" t="e">
        <f aca="false">$EH$7*$J$2*$J$5*$AB141</f>
        <v>#N/A</v>
      </c>
      <c r="EI141" s="70" t="e">
        <f aca="false">$EH$7*$J$3*$J$5*$AC141</f>
        <v>#N/A</v>
      </c>
      <c r="EJ141" s="70" t="e">
        <f aca="false">$EJ$7*$J$2*$J$5*$AB141</f>
        <v>#N/A</v>
      </c>
      <c r="EK141" s="70" t="e">
        <f aca="false">$EJ$7*$J$3*$J$5*$AC141</f>
        <v>#N/A</v>
      </c>
      <c r="EL141" s="70" t="e">
        <f aca="false">$EL$7*$J$2*$J$5*$AB141</f>
        <v>#N/A</v>
      </c>
      <c r="EM141" s="70" t="e">
        <f aca="false">$EL$7*$J$3*$J$5*$AC141</f>
        <v>#N/A</v>
      </c>
      <c r="EN141" s="131" t="e">
        <f aca="false">SUM(EB141:EC141)</f>
        <v>#N/A</v>
      </c>
      <c r="EO141" s="25" t="e">
        <f aca="false">SUM(EB141:EE141,EJ141:EM141)</f>
        <v>#N/A</v>
      </c>
      <c r="EP141" s="25" t="e">
        <f aca="false">SUM(DZ141:EM141)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3" t="e">
        <f aca="false">(1+($A142/2))^(-2*($D142-$A$1)/365.25)</f>
        <v>#N/A</v>
      </c>
      <c r="C142" s="83" t="n">
        <f aca="false">D143-D142</f>
        <v>31</v>
      </c>
      <c r="D142" s="374" t="n">
        <v>40969</v>
      </c>
      <c r="E142" s="375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76" t="e">
        <f aca="false">VLOOKUP($D142,Curves!$A$2:$H$1700,8)*$B142</f>
        <v>#N/A</v>
      </c>
      <c r="K142" s="51" t="e">
        <f aca="false">($E142+$I142)*$J$5+$J$4</f>
        <v>#N/A</v>
      </c>
      <c r="L142" s="377" t="e">
        <f aca="false">VLOOKUP($D142,Curves!$N$2:$T$2600,2)*$B142</f>
        <v>#N/A</v>
      </c>
      <c r="M142" s="241" t="e">
        <f aca="false">VLOOKUP($D142,Curves!$N$2:$T$2600,3)*$B142</f>
        <v>#N/A</v>
      </c>
      <c r="N142" s="378" t="e">
        <f aca="false">IF($K142&lt;$L142,1,0)</f>
        <v>#N/A</v>
      </c>
      <c r="O142" s="379" t="e">
        <f aca="false">IF($K142&lt;$M142,1,0)</f>
        <v>#N/A</v>
      </c>
      <c r="P142" s="375" t="e">
        <f aca="false">($E142+J142)*$J$5+$J$4</f>
        <v>#N/A</v>
      </c>
      <c r="Q142" s="377" t="e">
        <f aca="false">VLOOKUP($D142,Curves!$N$2:$T$2600,4)*$B142</f>
        <v>#N/A</v>
      </c>
      <c r="R142" s="241" t="e">
        <f aca="false">VLOOKUP($D142,Curves!$N$2:$T$2600,5)*$B142</f>
        <v>#N/A</v>
      </c>
      <c r="S142" s="378" t="e">
        <f aca="false">IF($P142&lt;$Q142,1,0)</f>
        <v>#N/A</v>
      </c>
      <c r="T142" s="379" t="e">
        <f aca="false">IF($P142&lt;$R142,1,0)</f>
        <v>#N/A</v>
      </c>
      <c r="U142" s="380" t="e">
        <f aca="false">($E142+G142)*$J$5+$J$4</f>
        <v>#N/A</v>
      </c>
      <c r="V142" s="380" t="e">
        <f aca="false">($E142+H142)*$J$5+$J$4</f>
        <v>#N/A</v>
      </c>
      <c r="W142" s="380" t="e">
        <f aca="false">($E142+I142)*$J$5+$J$4</f>
        <v>#N/A</v>
      </c>
      <c r="X142" s="269" t="e">
        <f aca="false">VLOOKUP($D142,[5]CurveFetch!$D$8:$S$13000,16,0)*$B142</f>
        <v>#N/A</v>
      </c>
      <c r="Y142" s="241" t="e">
        <f aca="false">VLOOKUP($D142,Curves!$N$2:$T$2600,7)*$B142</f>
        <v>#N/A</v>
      </c>
      <c r="Z142" s="381" t="e">
        <f aca="false">IF($U142&lt;$X142,1,0)</f>
        <v>#N/A</v>
      </c>
      <c r="AA142" s="378" t="e">
        <f aca="false">IF($U142&lt;$Y142,1,0)</f>
        <v>#N/A</v>
      </c>
      <c r="AB142" s="378" t="e">
        <f aca="false">IF($V142&lt;$X142,1,0)</f>
        <v>#N/A</v>
      </c>
      <c r="AC142" s="378" t="e">
        <f aca="false">IF($V142&lt;$X142,1,0)</f>
        <v>#N/A</v>
      </c>
      <c r="AD142" s="378" t="e">
        <f aca="false">IF($W142&lt;$X142,1,0)</f>
        <v>#N/A</v>
      </c>
      <c r="AE142" s="379" t="e">
        <f aca="false">IF($W142&lt;$Y142,1,0)</f>
        <v>#N/A</v>
      </c>
      <c r="AF142" s="70" t="e">
        <f aca="false">$AF$7*$J$2*$J$5*$N142</f>
        <v>#N/A</v>
      </c>
      <c r="AG142" s="70" t="e">
        <f aca="false">$AF$7*$J$2*$J$5*$O142</f>
        <v>#N/A</v>
      </c>
      <c r="AH142" s="70" t="e">
        <f aca="false">$AH$7*$J$2*$J$5*$N142</f>
        <v>#N/A</v>
      </c>
      <c r="AI142" s="70" t="e">
        <f aca="false">$AH$7*$J$2*$J$5*$O142</f>
        <v>#N/A</v>
      </c>
      <c r="AJ142" s="70" t="e">
        <f aca="false">$AJ$7*$J$2*$J$5*$N142</f>
        <v>#N/A</v>
      </c>
      <c r="AK142" s="70" t="e">
        <f aca="false">$AJ$7*$J$2*$J$5*$O142</f>
        <v>#N/A</v>
      </c>
      <c r="AL142" s="70" t="e">
        <f aca="false">$AL$7*$J$2*$J$5*$N142</f>
        <v>#N/A</v>
      </c>
      <c r="AM142" s="70" t="e">
        <f aca="false">$AL$7*$J$3*$J$5*$O142</f>
        <v>#N/A</v>
      </c>
      <c r="AN142" s="70" t="e">
        <f aca="false">$AN$7*$J$2*$J$5*$N142</f>
        <v>#N/A</v>
      </c>
      <c r="AO142" s="70" t="e">
        <f aca="false">$AN$7*$J$3*$J$5*$O142</f>
        <v>#N/A</v>
      </c>
      <c r="AP142" s="70" t="e">
        <f aca="false">$AP$7*$J$2*$J$5*$N142</f>
        <v>#N/A</v>
      </c>
      <c r="AQ142" s="70" t="e">
        <f aca="false">$AN$7*$J$3*$J$5*$O142</f>
        <v>#N/A</v>
      </c>
      <c r="AR142" s="70" t="e">
        <f aca="false">$AR$7*$J$2*$J$5*$N142</f>
        <v>#N/A</v>
      </c>
      <c r="AS142" s="70" t="e">
        <f aca="false">$AR$7*$J$3*$J$5*$O142</f>
        <v>#N/A</v>
      </c>
      <c r="AT142" s="70" t="e">
        <f aca="false">$AT$7*$J$2*$J$5*$N142</f>
        <v>#N/A</v>
      </c>
      <c r="AU142" s="70" t="e">
        <f aca="false">$AT$7*$J$3*$J$5*$O142</f>
        <v>#N/A</v>
      </c>
      <c r="AV142" s="131" t="e">
        <f aca="false">SUM(AF142:AG142,AL142:AM142,AP142:AQ142)</f>
        <v>#N/A</v>
      </c>
      <c r="AW142" s="158" t="e">
        <f aca="false">SUM(AF142:AM142,AP142:AU142)</f>
        <v>#N/A</v>
      </c>
      <c r="AX142" s="131" t="e">
        <f aca="false">SUM(AF142:AU142)</f>
        <v>#N/A</v>
      </c>
      <c r="AY142" s="70" t="e">
        <f aca="false">$AY$7*$J$2*$J$5*$S142</f>
        <v>#N/A</v>
      </c>
      <c r="AZ142" s="70" t="e">
        <f aca="false">$AY$7*$J$3*$J$5*$T142</f>
        <v>#N/A</v>
      </c>
      <c r="BA142" s="70" t="e">
        <f aca="false">$BA$7*$J$2*$J$5*$S142</f>
        <v>#N/A</v>
      </c>
      <c r="BB142" s="70" t="e">
        <f aca="false">$BA$7*$J$3*$J$5*$T142</f>
        <v>#N/A</v>
      </c>
      <c r="BC142" s="70" t="e">
        <f aca="false">$BC$7*$J$2*$J$5*$S142</f>
        <v>#N/A</v>
      </c>
      <c r="BD142" s="70" t="e">
        <f aca="false">$BC$7*$J$3*$J$5*$T142</f>
        <v>#N/A</v>
      </c>
      <c r="BE142" s="70" t="e">
        <f aca="false">$BE$7*$J$2*$J$5*$S142</f>
        <v>#N/A</v>
      </c>
      <c r="BF142" s="70" t="e">
        <f aca="false">$BE$7*$J$3*$J$5*$T142</f>
        <v>#N/A</v>
      </c>
      <c r="BG142" s="70" t="e">
        <f aca="false">$BG$7*$J$2*$J$5*$S142</f>
        <v>#N/A</v>
      </c>
      <c r="BH142" s="70" t="e">
        <f aca="false">$BG$7*$J$3*$J$5*$T142</f>
        <v>#N/A</v>
      </c>
      <c r="BI142" s="70" t="e">
        <f aca="false">$BI$7*$J$2*$J$5*$S142</f>
        <v>#N/A</v>
      </c>
      <c r="BJ142" s="70" t="e">
        <f aca="false">$BI$7*$J$3*$J$5*$T142</f>
        <v>#N/A</v>
      </c>
      <c r="BK142" s="70" t="e">
        <f aca="false">$BK$7*$J$2*$J$5*$S142</f>
        <v>#N/A</v>
      </c>
      <c r="BL142" s="70" t="e">
        <f aca="false">$BK$7*$J$3*$J$5*$T142</f>
        <v>#N/A</v>
      </c>
      <c r="BM142" s="70" t="e">
        <f aca="false">$BM$7*$J$2*$J$5*$S142</f>
        <v>#N/A</v>
      </c>
      <c r="BN142" s="70" t="e">
        <f aca="false">$BM$7*$J$3*$J$5*$T142</f>
        <v>#N/A</v>
      </c>
      <c r="BO142" s="70" t="e">
        <f aca="false">$BO$7*$J$2*$J$5*$S142</f>
        <v>#N/A</v>
      </c>
      <c r="BP142" s="70" t="e">
        <f aca="false">$BO$7*$J$3*$J$5*$T142</f>
        <v>#N/A</v>
      </c>
      <c r="BQ142" s="70" t="e">
        <f aca="false">$BQ$7*$J$2*$J$5*$S142</f>
        <v>#N/A</v>
      </c>
      <c r="BR142" s="70" t="e">
        <f aca="false">$BQ$7*$J$3*$J$5*$T142</f>
        <v>#N/A</v>
      </c>
      <c r="BS142" s="70" t="e">
        <f aca="false">$BS$7*$J$2*$J$5*$S142</f>
        <v>#N/A</v>
      </c>
      <c r="BT142" s="70" t="e">
        <f aca="false">$BS$7*$J$3*$J$5*$T142</f>
        <v>#N/A</v>
      </c>
      <c r="BU142" s="70" t="e">
        <f aca="false">$BU$7*$J$2*$J$5*$S142</f>
        <v>#N/A</v>
      </c>
      <c r="BV142" s="70" t="e">
        <f aca="false">$BU$7*$J$3*$J$5*$T142</f>
        <v>#N/A</v>
      </c>
      <c r="BW142" s="382" t="e">
        <f aca="false">SUM(AY142:BF142,BI142:BL142)</f>
        <v>#N/A</v>
      </c>
      <c r="BX142" s="383" t="e">
        <f aca="false">SUM(AY142:BF142,BI142:BL142,BS142:BV142)</f>
        <v>#N/A</v>
      </c>
      <c r="BY142" s="25" t="e">
        <f aca="false">SUM(AY142:BV142)</f>
        <v>#N/A</v>
      </c>
      <c r="BZ142" s="70" t="e">
        <f aca="false">$BZ$7*$J$2*$J$5*$N142</f>
        <v>#N/A</v>
      </c>
      <c r="CA142" s="70" t="e">
        <f aca="false">$BZ$7*$J$3*$J$5*$O142</f>
        <v>#N/A</v>
      </c>
      <c r="CB142" s="70" t="e">
        <f aca="false">$CB$7*$J$2*$J$5*$N142</f>
        <v>#N/A</v>
      </c>
      <c r="CC142" s="70" t="e">
        <f aca="false">$CB$7*$J$3*$J$5*$O142</f>
        <v>#N/A</v>
      </c>
      <c r="CD142" s="70" t="e">
        <f aca="false">$CD$7*$J$2*$J$5*$N142</f>
        <v>#N/A</v>
      </c>
      <c r="CE142" s="70" t="e">
        <f aca="false">$CD$7*$J$3*$J$5*$O142</f>
        <v>#N/A</v>
      </c>
      <c r="CF142" s="131" t="e">
        <f aca="false">SUM(BZ142:CA142)</f>
        <v>#N/A</v>
      </c>
      <c r="CG142" s="383" t="e">
        <f aca="false">SUM(BZ142:CC142)</f>
        <v>#N/A</v>
      </c>
      <c r="CH142" s="131" t="e">
        <f aca="false">SUM(BZ142:CE142)</f>
        <v>#N/A</v>
      </c>
      <c r="CI142" s="70" t="e">
        <f aca="false">$CI$7*$J$2*$J$5*$AB142</f>
        <v>#N/A</v>
      </c>
      <c r="CJ142" s="70" t="e">
        <f aca="false">$CI$7*$J$3*$J$5*$AC142</f>
        <v>#N/A</v>
      </c>
      <c r="CK142" s="70" t="e">
        <f aca="false">$CK$7*$J$2*$J$5*$AB142</f>
        <v>#N/A</v>
      </c>
      <c r="CL142" s="70" t="e">
        <f aca="false">$CK$7*$J$3*$J$5*$AC142</f>
        <v>#N/A</v>
      </c>
      <c r="CM142" s="70" t="e">
        <f aca="false">$CM$7*$J$2*$J$5*$AB142</f>
        <v>#N/A</v>
      </c>
      <c r="CN142" s="70" t="e">
        <f aca="false">$CM$7*$J$3*$J$5*$AC142</f>
        <v>#N/A</v>
      </c>
      <c r="CO142" s="70" t="e">
        <f aca="false">$CO$7*$J$2*$J$5*$AB142</f>
        <v>#N/A</v>
      </c>
      <c r="CP142" s="70" t="e">
        <f aca="false">$CO$7*$J$3*$J$5*$AC142</f>
        <v>#N/A</v>
      </c>
      <c r="CQ142" s="70" t="e">
        <f aca="false">$CQ$7*$J$2*$J$5*$AB142</f>
        <v>#N/A</v>
      </c>
      <c r="CR142" s="70" t="e">
        <f aca="false">$CQ$7*$J$3*$J$5*$AC142</f>
        <v>#N/A</v>
      </c>
      <c r="CS142" s="70" t="e">
        <f aca="false">$CS$7*$J$2*$J$5*$AB142</f>
        <v>#N/A</v>
      </c>
      <c r="CT142" s="70" t="e">
        <f aca="false">$CS$7*$J$3*$J$5*$AC142</f>
        <v>#N/A</v>
      </c>
      <c r="CU142" s="70" t="e">
        <f aca="false">$CU$7*$J$2*$J$5*$AB142</f>
        <v>#N/A</v>
      </c>
      <c r="CV142" s="70" t="e">
        <f aca="false">$CU$7*$J$3*$J$5*$AC142</f>
        <v>#N/A</v>
      </c>
      <c r="CW142" s="70" t="e">
        <f aca="false">$CW$7*$J$2*$J$5*$AB142</f>
        <v>#N/A</v>
      </c>
      <c r="CX142" s="70" t="e">
        <f aca="false">$CW$7*$J$3*$J$5*$AC142</f>
        <v>#N/A</v>
      </c>
      <c r="CY142" s="70" t="e">
        <f aca="false">$CY$7*$J$2*$J$5*$AB142</f>
        <v>#N/A</v>
      </c>
      <c r="CZ142" s="70" t="e">
        <f aca="false">$CY$7*$J$3*$J$5*$AC142</f>
        <v>#N/A</v>
      </c>
      <c r="DA142" s="70" t="e">
        <f aca="false">$DA$7*$J$2*$J$5*$AB142</f>
        <v>#N/A</v>
      </c>
      <c r="DB142" s="70" t="e">
        <f aca="false">$DA$7*$J$3*$J$5*$AC142</f>
        <v>#N/A</v>
      </c>
      <c r="DC142" s="70"/>
      <c r="DD142" s="70"/>
      <c r="DE142" s="70" t="e">
        <f aca="false">$DF$7*$J$2*$J$5*$AB142</f>
        <v>#N/A</v>
      </c>
      <c r="DF142" s="70" t="e">
        <f aca="false">$DF$7*$J$3*$J$5*$AC142</f>
        <v>#N/A</v>
      </c>
      <c r="DG142" s="70" t="e">
        <f aca="false">$DG$7*$J$2*$J$5*$AB142</f>
        <v>#N/A</v>
      </c>
      <c r="DH142" s="70" t="e">
        <f aca="false">$DG$7*$J$3*$J$5*$AC142</f>
        <v>#N/A</v>
      </c>
      <c r="DI142" s="70" t="e">
        <f aca="false">$DI$7*$J$2*$J$5*$AB142</f>
        <v>#N/A</v>
      </c>
      <c r="DJ142" s="70" t="e">
        <f aca="false">$DI$7*$J$3*$J$5*$AC142</f>
        <v>#N/A</v>
      </c>
      <c r="DK142" s="70" t="e">
        <f aca="false">$DK$7*$J$2*$J$5*$AB142</f>
        <v>#N/A</v>
      </c>
      <c r="DL142" s="70" t="e">
        <f aca="false">$DK$7*$J$3*$J$5*$AC142</f>
        <v>#N/A</v>
      </c>
      <c r="DM142" s="70" t="e">
        <f aca="false">$DM$7*$J$2*$J$5*$AB142</f>
        <v>#N/A</v>
      </c>
      <c r="DN142" s="70" t="e">
        <f aca="false">$DM$7*$J$3*$J$5*$AC142</f>
        <v>#N/A</v>
      </c>
      <c r="DO142" s="70" t="e">
        <f aca="false">$DO$7*$J$2*$J$5*$AB142</f>
        <v>#N/A</v>
      </c>
      <c r="DP142" s="70" t="e">
        <f aca="false">$DO$7*$J$3*$J$5*$AC142</f>
        <v>#N/A</v>
      </c>
      <c r="DQ142" s="70" t="e">
        <f aca="false">$DQ$7*$J$2*$J$5*$AB142</f>
        <v>#N/A</v>
      </c>
      <c r="DR142" s="70" t="e">
        <f aca="false">$DQ$7*$J$3*$J$5*$AC142</f>
        <v>#N/A</v>
      </c>
      <c r="DS142" s="131" t="e">
        <f aca="false">SUM(CI142:CR142,CW142:CX142,DG142:DH142)</f>
        <v>#N/A</v>
      </c>
      <c r="DT142" s="25" t="e">
        <f aca="false">SUM(CI142:CZ142,DC142:DL142)</f>
        <v>#N/A</v>
      </c>
      <c r="DU142" s="131" t="e">
        <f aca="false">SUM(CI142:DR142)</f>
        <v>#N/A</v>
      </c>
      <c r="DZ142" s="70" t="e">
        <f aca="false">$DZ$7*$J$2*$J$5*$AB142</f>
        <v>#N/A</v>
      </c>
      <c r="EA142" s="70" t="e">
        <f aca="false">$DZ$7*$J$3*$J$5*$AC142</f>
        <v>#N/A</v>
      </c>
      <c r="EB142" s="70" t="e">
        <f aca="false">$EB$7*$J$2*$J$5*$AB142</f>
        <v>#N/A</v>
      </c>
      <c r="EC142" s="70" t="e">
        <f aca="false">$EB$7*$J$3*$J$5*$AC142</f>
        <v>#N/A</v>
      </c>
      <c r="ED142" s="70" t="e">
        <f aca="false">$ED$7*$J$2*$J$5*$AB142</f>
        <v>#N/A</v>
      </c>
      <c r="EE142" s="70" t="e">
        <f aca="false">$ED$7*$J$3*$J$5*$AC142</f>
        <v>#N/A</v>
      </c>
      <c r="EF142" s="70" t="e">
        <f aca="false">$EF$7*$J$2*$J$5*$AB142</f>
        <v>#N/A</v>
      </c>
      <c r="EG142" s="70" t="e">
        <f aca="false">$EF$7*$J$3*$J$5*$AC142</f>
        <v>#N/A</v>
      </c>
      <c r="EH142" s="70" t="e">
        <f aca="false">$EH$7*$J$2*$J$5*$AB142</f>
        <v>#N/A</v>
      </c>
      <c r="EI142" s="70" t="e">
        <f aca="false">$EH$7*$J$3*$J$5*$AC142</f>
        <v>#N/A</v>
      </c>
      <c r="EJ142" s="70" t="e">
        <f aca="false">$EJ$7*$J$2*$J$5*$AB142</f>
        <v>#N/A</v>
      </c>
      <c r="EK142" s="70" t="e">
        <f aca="false">$EJ$7*$J$3*$J$5*$AC142</f>
        <v>#N/A</v>
      </c>
      <c r="EL142" s="70" t="e">
        <f aca="false">$EL$7*$J$2*$J$5*$AB142</f>
        <v>#N/A</v>
      </c>
      <c r="EM142" s="70" t="e">
        <f aca="false">$EL$7*$J$3*$J$5*$AC142</f>
        <v>#N/A</v>
      </c>
      <c r="EN142" s="131" t="e">
        <f aca="false">SUM(EB142:EC142)</f>
        <v>#N/A</v>
      </c>
      <c r="EO142" s="25" t="e">
        <f aca="false">SUM(EB142:EE142,EJ142:EM142)</f>
        <v>#N/A</v>
      </c>
      <c r="EP142" s="25" t="e">
        <f aca="false">SUM(DZ142:EM142)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3" t="e">
        <f aca="false">(1+($A143/2))^(-2*($D143-$A$1)/365.25)</f>
        <v>#N/A</v>
      </c>
      <c r="C143" s="83" t="n">
        <f aca="false">D144-D143</f>
        <v>30</v>
      </c>
      <c r="D143" s="374" t="n">
        <v>41000</v>
      </c>
      <c r="E143" s="375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76" t="e">
        <f aca="false">VLOOKUP($D143,Curves!$A$2:$H$1700,8)*$B143</f>
        <v>#N/A</v>
      </c>
      <c r="K143" s="51" t="e">
        <f aca="false">($E143+$I143)*$J$5+$J$4</f>
        <v>#N/A</v>
      </c>
      <c r="L143" s="377" t="e">
        <f aca="false">VLOOKUP($D143,Curves!$N$2:$T$2600,2)*$B143</f>
        <v>#N/A</v>
      </c>
      <c r="M143" s="241" t="e">
        <f aca="false">VLOOKUP($D143,Curves!$N$2:$T$2600,3)*$B143</f>
        <v>#N/A</v>
      </c>
      <c r="N143" s="378" t="e">
        <f aca="false">IF($K143&lt;$L143,1,0)</f>
        <v>#N/A</v>
      </c>
      <c r="O143" s="379" t="e">
        <f aca="false">IF($K143&lt;$M143,1,0)</f>
        <v>#N/A</v>
      </c>
      <c r="P143" s="375" t="e">
        <f aca="false">($E143+J143)*$J$5+$J$4</f>
        <v>#N/A</v>
      </c>
      <c r="Q143" s="377" t="e">
        <f aca="false">VLOOKUP($D143,Curves!$N$2:$T$2600,4)*$B143</f>
        <v>#N/A</v>
      </c>
      <c r="R143" s="241" t="e">
        <f aca="false">VLOOKUP($D143,Curves!$N$2:$T$2600,5)*$B143</f>
        <v>#N/A</v>
      </c>
      <c r="S143" s="378" t="e">
        <f aca="false">IF($P143&lt;$Q143,1,0)</f>
        <v>#N/A</v>
      </c>
      <c r="T143" s="379" t="e">
        <f aca="false">IF($P143&lt;$R143,1,0)</f>
        <v>#N/A</v>
      </c>
      <c r="U143" s="380" t="e">
        <f aca="false">($E143+G143)*$J$5+$J$4</f>
        <v>#N/A</v>
      </c>
      <c r="V143" s="380" t="e">
        <f aca="false">($E143+H143)*$J$5+$J$4</f>
        <v>#N/A</v>
      </c>
      <c r="W143" s="380" t="e">
        <f aca="false">($E143+I143)*$J$5+$J$4</f>
        <v>#N/A</v>
      </c>
      <c r="X143" s="269" t="e">
        <f aca="false">VLOOKUP($D143,[5]CurveFetch!$D$8:$S$13000,16,0)*$B143</f>
        <v>#N/A</v>
      </c>
      <c r="Y143" s="241" t="e">
        <f aca="false">VLOOKUP($D143,Curves!$N$2:$T$2600,7)*$B143</f>
        <v>#N/A</v>
      </c>
      <c r="Z143" s="381" t="e">
        <f aca="false">IF($U143&lt;$X143,1,0)</f>
        <v>#N/A</v>
      </c>
      <c r="AA143" s="378" t="e">
        <f aca="false">IF($U143&lt;$Y143,1,0)</f>
        <v>#N/A</v>
      </c>
      <c r="AB143" s="378" t="e">
        <f aca="false">IF($V143&lt;$X143,1,0)</f>
        <v>#N/A</v>
      </c>
      <c r="AC143" s="378" t="e">
        <f aca="false">IF($V143&lt;$X143,1,0)</f>
        <v>#N/A</v>
      </c>
      <c r="AD143" s="378" t="e">
        <f aca="false">IF($W143&lt;$X143,1,0)</f>
        <v>#N/A</v>
      </c>
      <c r="AE143" s="379" t="e">
        <f aca="false">IF($W143&lt;$Y143,1,0)</f>
        <v>#N/A</v>
      </c>
      <c r="AF143" s="70" t="e">
        <f aca="false">$AF$7*$J$2*$J$5*$N143</f>
        <v>#N/A</v>
      </c>
      <c r="AG143" s="70" t="e">
        <f aca="false">$AF$7*$J$2*$J$5*$O143</f>
        <v>#N/A</v>
      </c>
      <c r="AH143" s="70" t="e">
        <f aca="false">$AH$7*$J$2*$J$5*$N143</f>
        <v>#N/A</v>
      </c>
      <c r="AI143" s="70" t="e">
        <f aca="false">$AH$7*$J$2*$J$5*$O143</f>
        <v>#N/A</v>
      </c>
      <c r="AJ143" s="70" t="e">
        <f aca="false">$AJ$7*$J$2*$J$5*$N143</f>
        <v>#N/A</v>
      </c>
      <c r="AK143" s="70" t="e">
        <f aca="false">$AJ$7*$J$2*$J$5*$O143</f>
        <v>#N/A</v>
      </c>
      <c r="AL143" s="70" t="e">
        <f aca="false">$AL$7*$J$2*$J$5*$N143</f>
        <v>#N/A</v>
      </c>
      <c r="AM143" s="70" t="e">
        <f aca="false">$AL$7*$J$3*$J$5*$O143</f>
        <v>#N/A</v>
      </c>
      <c r="AN143" s="70" t="e">
        <f aca="false">$AN$7*$J$2*$J$5*$N143</f>
        <v>#N/A</v>
      </c>
      <c r="AO143" s="70" t="e">
        <f aca="false">$AN$7*$J$3*$J$5*$O143</f>
        <v>#N/A</v>
      </c>
      <c r="AP143" s="70" t="e">
        <f aca="false">$AP$7*$J$2*$J$5*$N143</f>
        <v>#N/A</v>
      </c>
      <c r="AQ143" s="70" t="e">
        <f aca="false">$AN$7*$J$3*$J$5*$O143</f>
        <v>#N/A</v>
      </c>
      <c r="AR143" s="70" t="e">
        <f aca="false">$AR$7*$J$2*$J$5*$N143</f>
        <v>#N/A</v>
      </c>
      <c r="AS143" s="70" t="e">
        <f aca="false">$AR$7*$J$3*$J$5*$O143</f>
        <v>#N/A</v>
      </c>
      <c r="AT143" s="70" t="e">
        <f aca="false">$AT$7*$J$2*$J$5*$N143</f>
        <v>#N/A</v>
      </c>
      <c r="AU143" s="70" t="e">
        <f aca="false">$AT$7*$J$3*$J$5*$O143</f>
        <v>#N/A</v>
      </c>
      <c r="AV143" s="131" t="e">
        <f aca="false">SUM(AF143:AG143,AL143:AM143,AP143:AQ143)</f>
        <v>#N/A</v>
      </c>
      <c r="AW143" s="158" t="e">
        <f aca="false">SUM(AF143:AM143,AP143:AU143)</f>
        <v>#N/A</v>
      </c>
      <c r="AX143" s="131" t="e">
        <f aca="false">SUM(AF143:AU143)</f>
        <v>#N/A</v>
      </c>
      <c r="AY143" s="70" t="e">
        <f aca="false">$AY$7*$J$2*$J$5*$S143</f>
        <v>#N/A</v>
      </c>
      <c r="AZ143" s="70" t="e">
        <f aca="false">$AY$7*$J$3*$J$5*$T143</f>
        <v>#N/A</v>
      </c>
      <c r="BA143" s="70" t="e">
        <f aca="false">$BA$7*$J$2*$J$5*$S143</f>
        <v>#N/A</v>
      </c>
      <c r="BB143" s="70" t="e">
        <f aca="false">$BA$7*$J$3*$J$5*$T143</f>
        <v>#N/A</v>
      </c>
      <c r="BC143" s="70" t="e">
        <f aca="false">$BC$7*$J$2*$J$5*$S143</f>
        <v>#N/A</v>
      </c>
      <c r="BD143" s="70" t="e">
        <f aca="false">$BC$7*$J$3*$J$5*$T143</f>
        <v>#N/A</v>
      </c>
      <c r="BE143" s="70" t="e">
        <f aca="false">$BE$7*$J$2*$J$5*$S143</f>
        <v>#N/A</v>
      </c>
      <c r="BF143" s="70" t="e">
        <f aca="false">$BE$7*$J$3*$J$5*$T143</f>
        <v>#N/A</v>
      </c>
      <c r="BG143" s="70" t="e">
        <f aca="false">$BG$7*$J$2*$J$5*$S143</f>
        <v>#N/A</v>
      </c>
      <c r="BH143" s="70" t="e">
        <f aca="false">$BG$7*$J$3*$J$5*$T143</f>
        <v>#N/A</v>
      </c>
      <c r="BI143" s="70" t="e">
        <f aca="false">$BI$7*$J$2*$J$5*$S143</f>
        <v>#N/A</v>
      </c>
      <c r="BJ143" s="70" t="e">
        <f aca="false">$BI$7*$J$3*$J$5*$T143</f>
        <v>#N/A</v>
      </c>
      <c r="BK143" s="70" t="e">
        <f aca="false">$BK$7*$J$2*$J$5*$S143</f>
        <v>#N/A</v>
      </c>
      <c r="BL143" s="70" t="e">
        <f aca="false">$BK$7*$J$3*$J$5*$T143</f>
        <v>#N/A</v>
      </c>
      <c r="BM143" s="70" t="e">
        <f aca="false">$BM$7*$J$2*$J$5*$S143</f>
        <v>#N/A</v>
      </c>
      <c r="BN143" s="70" t="e">
        <f aca="false">$BM$7*$J$3*$J$5*$T143</f>
        <v>#N/A</v>
      </c>
      <c r="BO143" s="70" t="e">
        <f aca="false">$BO$7*$J$2*$J$5*$S143</f>
        <v>#N/A</v>
      </c>
      <c r="BP143" s="70" t="e">
        <f aca="false">$BO$7*$J$3*$J$5*$T143</f>
        <v>#N/A</v>
      </c>
      <c r="BQ143" s="70" t="e">
        <f aca="false">$BQ$7*$J$2*$J$5*$S143</f>
        <v>#N/A</v>
      </c>
      <c r="BR143" s="70" t="e">
        <f aca="false">$BQ$7*$J$3*$J$5*$T143</f>
        <v>#N/A</v>
      </c>
      <c r="BS143" s="70" t="e">
        <f aca="false">$BS$7*$J$2*$J$5*$S143</f>
        <v>#N/A</v>
      </c>
      <c r="BT143" s="70" t="e">
        <f aca="false">$BS$7*$J$3*$J$5*$T143</f>
        <v>#N/A</v>
      </c>
      <c r="BU143" s="70" t="e">
        <f aca="false">$BU$7*$J$2*$J$5*$S143</f>
        <v>#N/A</v>
      </c>
      <c r="BV143" s="70" t="e">
        <f aca="false">$BU$7*$J$3*$J$5*$T143</f>
        <v>#N/A</v>
      </c>
      <c r="BW143" s="382" t="e">
        <f aca="false">SUM(AY143:BF143,BI143:BL143)</f>
        <v>#N/A</v>
      </c>
      <c r="BX143" s="383" t="e">
        <f aca="false">SUM(AY143:BF143,BI143:BL143,BS143:BV143)</f>
        <v>#N/A</v>
      </c>
      <c r="BY143" s="25" t="e">
        <f aca="false">SUM(AY143:BV143)</f>
        <v>#N/A</v>
      </c>
      <c r="BZ143" s="70" t="e">
        <f aca="false">$BZ$7*$J$2*$J$5*$N143</f>
        <v>#N/A</v>
      </c>
      <c r="CA143" s="70" t="e">
        <f aca="false">$BZ$7*$J$3*$J$5*$O143</f>
        <v>#N/A</v>
      </c>
      <c r="CB143" s="70" t="e">
        <f aca="false">$CB$7*$J$2*$J$5*$N143</f>
        <v>#N/A</v>
      </c>
      <c r="CC143" s="70" t="e">
        <f aca="false">$CB$7*$J$3*$J$5*$O143</f>
        <v>#N/A</v>
      </c>
      <c r="CD143" s="70" t="e">
        <f aca="false">$CD$7*$J$2*$J$5*$N143</f>
        <v>#N/A</v>
      </c>
      <c r="CE143" s="70" t="e">
        <f aca="false">$CD$7*$J$3*$J$5*$O143</f>
        <v>#N/A</v>
      </c>
      <c r="CF143" s="131" t="e">
        <f aca="false">SUM(BZ143:CA143)</f>
        <v>#N/A</v>
      </c>
      <c r="CG143" s="383" t="e">
        <f aca="false">SUM(BZ143:CC143)</f>
        <v>#N/A</v>
      </c>
      <c r="CH143" s="131" t="e">
        <f aca="false">SUM(BZ143:CE143)</f>
        <v>#N/A</v>
      </c>
      <c r="CI143" s="70" t="e">
        <f aca="false">$CI$7*$J$2*$J$5*$AB143</f>
        <v>#N/A</v>
      </c>
      <c r="CJ143" s="70" t="e">
        <f aca="false">$CI$7*$J$3*$J$5*$AC143</f>
        <v>#N/A</v>
      </c>
      <c r="CK143" s="70" t="e">
        <f aca="false">$CK$7*$J$2*$J$5*$AB143</f>
        <v>#N/A</v>
      </c>
      <c r="CL143" s="70" t="e">
        <f aca="false">$CK$7*$J$3*$J$5*$AC143</f>
        <v>#N/A</v>
      </c>
      <c r="CM143" s="70" t="e">
        <f aca="false">$CM$7*$J$2*$J$5*$AB143</f>
        <v>#N/A</v>
      </c>
      <c r="CN143" s="70" t="e">
        <f aca="false">$CM$7*$J$3*$J$5*$AC143</f>
        <v>#N/A</v>
      </c>
      <c r="CO143" s="70" t="e">
        <f aca="false">$CO$7*$J$2*$J$5*$AB143</f>
        <v>#N/A</v>
      </c>
      <c r="CP143" s="70" t="e">
        <f aca="false">$CO$7*$J$3*$J$5*$AC143</f>
        <v>#N/A</v>
      </c>
      <c r="CQ143" s="70" t="e">
        <f aca="false">$CQ$7*$J$2*$J$5*$AB143</f>
        <v>#N/A</v>
      </c>
      <c r="CR143" s="70" t="e">
        <f aca="false">$CQ$7*$J$3*$J$5*$AC143</f>
        <v>#N/A</v>
      </c>
      <c r="CS143" s="70" t="e">
        <f aca="false">$CS$7*$J$2*$J$5*$AB143</f>
        <v>#N/A</v>
      </c>
      <c r="CT143" s="70" t="e">
        <f aca="false">$CS$7*$J$3*$J$5*$AC143</f>
        <v>#N/A</v>
      </c>
      <c r="CU143" s="70" t="e">
        <f aca="false">$CU$7*$J$2*$J$5*$AB143</f>
        <v>#N/A</v>
      </c>
      <c r="CV143" s="70" t="e">
        <f aca="false">$CU$7*$J$3*$J$5*$AC143</f>
        <v>#N/A</v>
      </c>
      <c r="CW143" s="70" t="e">
        <f aca="false">$CW$7*$J$2*$J$5*$AB143</f>
        <v>#N/A</v>
      </c>
      <c r="CX143" s="70" t="e">
        <f aca="false">$CW$7*$J$3*$J$5*$AC143</f>
        <v>#N/A</v>
      </c>
      <c r="CY143" s="70" t="e">
        <f aca="false">$CY$7*$J$2*$J$5*$AB143</f>
        <v>#N/A</v>
      </c>
      <c r="CZ143" s="70" t="e">
        <f aca="false">$CY$7*$J$3*$J$5*$AC143</f>
        <v>#N/A</v>
      </c>
      <c r="DA143" s="70" t="e">
        <f aca="false">$DA$7*$J$2*$J$5*$AB143</f>
        <v>#N/A</v>
      </c>
      <c r="DB143" s="70" t="e">
        <f aca="false">$DA$7*$J$3*$J$5*$AC143</f>
        <v>#N/A</v>
      </c>
      <c r="DC143" s="70"/>
      <c r="DD143" s="70"/>
      <c r="DE143" s="70" t="e">
        <f aca="false">$DF$7*$J$2*$J$5*$AB143</f>
        <v>#N/A</v>
      </c>
      <c r="DF143" s="70" t="e">
        <f aca="false">$DF$7*$J$3*$J$5*$AC143</f>
        <v>#N/A</v>
      </c>
      <c r="DG143" s="70" t="e">
        <f aca="false">$DG$7*$J$2*$J$5*$AB143</f>
        <v>#N/A</v>
      </c>
      <c r="DH143" s="70" t="e">
        <f aca="false">$DG$7*$J$3*$J$5*$AC143</f>
        <v>#N/A</v>
      </c>
      <c r="DI143" s="70" t="e">
        <f aca="false">$DI$7*$J$2*$J$5*$AB143</f>
        <v>#N/A</v>
      </c>
      <c r="DJ143" s="70" t="e">
        <f aca="false">$DI$7*$J$3*$J$5*$AC143</f>
        <v>#N/A</v>
      </c>
      <c r="DK143" s="70" t="e">
        <f aca="false">$DK$7*$J$2*$J$5*$AB143</f>
        <v>#N/A</v>
      </c>
      <c r="DL143" s="70" t="e">
        <f aca="false">$DK$7*$J$3*$J$5*$AC143</f>
        <v>#N/A</v>
      </c>
      <c r="DM143" s="70" t="e">
        <f aca="false">$DM$7*$J$2*$J$5*$AB143</f>
        <v>#N/A</v>
      </c>
      <c r="DN143" s="70" t="e">
        <f aca="false">$DM$7*$J$3*$J$5*$AC143</f>
        <v>#N/A</v>
      </c>
      <c r="DO143" s="70" t="e">
        <f aca="false">$DO$7*$J$2*$J$5*$AB143</f>
        <v>#N/A</v>
      </c>
      <c r="DP143" s="70" t="e">
        <f aca="false">$DO$7*$J$3*$J$5*$AC143</f>
        <v>#N/A</v>
      </c>
      <c r="DQ143" s="70" t="e">
        <f aca="false">$DQ$7*$J$2*$J$5*$AB143</f>
        <v>#N/A</v>
      </c>
      <c r="DR143" s="70" t="e">
        <f aca="false">$DQ$7*$J$3*$J$5*$AC143</f>
        <v>#N/A</v>
      </c>
      <c r="DS143" s="131" t="e">
        <f aca="false">SUM(CI143:CR143,CW143:CX143,DG143:DH143)</f>
        <v>#N/A</v>
      </c>
      <c r="DT143" s="25" t="e">
        <f aca="false">SUM(CI143:CZ143,DC143:DL143)</f>
        <v>#N/A</v>
      </c>
      <c r="DU143" s="131" t="e">
        <f aca="false">SUM(CI143:DR143)</f>
        <v>#N/A</v>
      </c>
      <c r="DZ143" s="70" t="e">
        <f aca="false">$DZ$7*$J$2*$J$5*$AB143</f>
        <v>#N/A</v>
      </c>
      <c r="EA143" s="70" t="e">
        <f aca="false">$DZ$7*$J$3*$J$5*$AC143</f>
        <v>#N/A</v>
      </c>
      <c r="EB143" s="70" t="e">
        <f aca="false">$EB$7*$J$2*$J$5*$AB143</f>
        <v>#N/A</v>
      </c>
      <c r="EC143" s="70" t="e">
        <f aca="false">$EB$7*$J$3*$J$5*$AC143</f>
        <v>#N/A</v>
      </c>
      <c r="ED143" s="70" t="e">
        <f aca="false">$ED$7*$J$2*$J$5*$AB143</f>
        <v>#N/A</v>
      </c>
      <c r="EE143" s="70" t="e">
        <f aca="false">$ED$7*$J$3*$J$5*$AC143</f>
        <v>#N/A</v>
      </c>
      <c r="EF143" s="70" t="e">
        <f aca="false">$EF$7*$J$2*$J$5*$AB143</f>
        <v>#N/A</v>
      </c>
      <c r="EG143" s="70" t="e">
        <f aca="false">$EF$7*$J$3*$J$5*$AC143</f>
        <v>#N/A</v>
      </c>
      <c r="EH143" s="70" t="e">
        <f aca="false">$EH$7*$J$2*$J$5*$AB143</f>
        <v>#N/A</v>
      </c>
      <c r="EI143" s="70" t="e">
        <f aca="false">$EH$7*$J$3*$J$5*$AC143</f>
        <v>#N/A</v>
      </c>
      <c r="EJ143" s="70" t="e">
        <f aca="false">$EJ$7*$J$2*$J$5*$AB143</f>
        <v>#N/A</v>
      </c>
      <c r="EK143" s="70" t="e">
        <f aca="false">$EJ$7*$J$3*$J$5*$AC143</f>
        <v>#N/A</v>
      </c>
      <c r="EL143" s="70" t="e">
        <f aca="false">$EL$7*$J$2*$J$5*$AB143</f>
        <v>#N/A</v>
      </c>
      <c r="EM143" s="70" t="e">
        <f aca="false">$EL$7*$J$3*$J$5*$AC143</f>
        <v>#N/A</v>
      </c>
      <c r="EN143" s="131" t="e">
        <f aca="false">SUM(EB143:EC143)</f>
        <v>#N/A</v>
      </c>
      <c r="EO143" s="25" t="e">
        <f aca="false">SUM(EB143:EE143,EJ143:EM143)</f>
        <v>#N/A</v>
      </c>
      <c r="EP143" s="25" t="e">
        <f aca="false">SUM(DZ143:EM143)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3" t="e">
        <f aca="false">(1+($A144/2))^(-2*($D144-$A$1)/365.25)</f>
        <v>#N/A</v>
      </c>
      <c r="C144" s="83" t="n">
        <f aca="false">D145-D144</f>
        <v>31</v>
      </c>
      <c r="D144" s="374" t="n">
        <v>41030</v>
      </c>
      <c r="E144" s="375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76" t="e">
        <f aca="false">VLOOKUP($D144,Curves!$A$2:$H$1700,8)*$B144</f>
        <v>#N/A</v>
      </c>
      <c r="K144" s="51" t="e">
        <f aca="false">($E144+$I144)*$J$5+$J$4</f>
        <v>#N/A</v>
      </c>
      <c r="L144" s="377" t="e">
        <f aca="false">VLOOKUP($D144,Curves!$N$2:$T$2600,2)*$B144</f>
        <v>#N/A</v>
      </c>
      <c r="M144" s="241" t="e">
        <f aca="false">VLOOKUP($D144,Curves!$N$2:$T$2600,3)*$B144</f>
        <v>#N/A</v>
      </c>
      <c r="N144" s="378" t="e">
        <f aca="false">IF($K144&lt;$L144,1,0)</f>
        <v>#N/A</v>
      </c>
      <c r="O144" s="379" t="e">
        <f aca="false">IF($K144&lt;$M144,1,0)</f>
        <v>#N/A</v>
      </c>
      <c r="P144" s="375" t="e">
        <f aca="false">($E144+J144)*$J$5+$J$4</f>
        <v>#N/A</v>
      </c>
      <c r="Q144" s="377" t="e">
        <f aca="false">VLOOKUP($D144,Curves!$N$2:$T$2600,4)*$B144</f>
        <v>#N/A</v>
      </c>
      <c r="R144" s="241" t="e">
        <f aca="false">VLOOKUP($D144,Curves!$N$2:$T$2600,5)*$B144</f>
        <v>#N/A</v>
      </c>
      <c r="S144" s="378" t="e">
        <f aca="false">IF($P144&lt;$Q144,1,0)</f>
        <v>#N/A</v>
      </c>
      <c r="T144" s="379" t="e">
        <f aca="false">IF($P144&lt;$R144,1,0)</f>
        <v>#N/A</v>
      </c>
      <c r="U144" s="380" t="e">
        <f aca="false">($E144+G144)*$J$5+$J$4</f>
        <v>#N/A</v>
      </c>
      <c r="V144" s="380" t="e">
        <f aca="false">($E144+H144)*$J$5+$J$4</f>
        <v>#N/A</v>
      </c>
      <c r="W144" s="380" t="e">
        <f aca="false">($E144+I144)*$J$5+$J$4</f>
        <v>#N/A</v>
      </c>
      <c r="X144" s="269" t="e">
        <f aca="false">VLOOKUP($D144,[5]CurveFetch!$D$8:$S$13000,16,0)*$B144</f>
        <v>#N/A</v>
      </c>
      <c r="Y144" s="241" t="e">
        <f aca="false">VLOOKUP($D144,Curves!$N$2:$T$2600,7)*$B144</f>
        <v>#N/A</v>
      </c>
      <c r="Z144" s="381" t="e">
        <f aca="false">IF($U144&lt;$X144,1,0)</f>
        <v>#N/A</v>
      </c>
      <c r="AA144" s="378" t="e">
        <f aca="false">IF($U144&lt;$Y144,1,0)</f>
        <v>#N/A</v>
      </c>
      <c r="AB144" s="378" t="e">
        <f aca="false">IF($V144&lt;$X144,1,0)</f>
        <v>#N/A</v>
      </c>
      <c r="AC144" s="378" t="e">
        <f aca="false">IF($V144&lt;$X144,1,0)</f>
        <v>#N/A</v>
      </c>
      <c r="AD144" s="378" t="e">
        <f aca="false">IF($W144&lt;$X144,1,0)</f>
        <v>#N/A</v>
      </c>
      <c r="AE144" s="379" t="e">
        <f aca="false">IF($W144&lt;$Y144,1,0)</f>
        <v>#N/A</v>
      </c>
      <c r="AF144" s="70" t="e">
        <f aca="false">$AF$7*$J$2*$J$5*$N144</f>
        <v>#N/A</v>
      </c>
      <c r="AG144" s="70" t="e">
        <f aca="false">$AF$7*$J$2*$J$5*$O144</f>
        <v>#N/A</v>
      </c>
      <c r="AH144" s="70" t="e">
        <f aca="false">$AH$7*$J$2*$J$5*$N144</f>
        <v>#N/A</v>
      </c>
      <c r="AI144" s="70" t="e">
        <f aca="false">$AH$7*$J$2*$J$5*$O144</f>
        <v>#N/A</v>
      </c>
      <c r="AJ144" s="70" t="e">
        <f aca="false">$AJ$7*$J$2*$J$5*$N144</f>
        <v>#N/A</v>
      </c>
      <c r="AK144" s="70" t="e">
        <f aca="false">$AJ$7*$J$2*$J$5*$O144</f>
        <v>#N/A</v>
      </c>
      <c r="AL144" s="70" t="e">
        <f aca="false">$AL$7*$J$2*$J$5*$N144</f>
        <v>#N/A</v>
      </c>
      <c r="AM144" s="70" t="e">
        <f aca="false">$AL$7*$J$3*$J$5*$O144</f>
        <v>#N/A</v>
      </c>
      <c r="AN144" s="70" t="e">
        <f aca="false">$AN$7*$J$2*$J$5*$N144</f>
        <v>#N/A</v>
      </c>
      <c r="AO144" s="70" t="e">
        <f aca="false">$AN$7*$J$3*$J$5*$O144</f>
        <v>#N/A</v>
      </c>
      <c r="AP144" s="70" t="e">
        <f aca="false">$AP$7*$J$2*$J$5*$N144</f>
        <v>#N/A</v>
      </c>
      <c r="AQ144" s="70" t="e">
        <f aca="false">$AN$7*$J$3*$J$5*$O144</f>
        <v>#N/A</v>
      </c>
      <c r="AR144" s="70" t="e">
        <f aca="false">$AR$7*$J$2*$J$5*$N144</f>
        <v>#N/A</v>
      </c>
      <c r="AS144" s="70" t="e">
        <f aca="false">$AR$7*$J$3*$J$5*$O144</f>
        <v>#N/A</v>
      </c>
      <c r="AT144" s="70" t="e">
        <f aca="false">$AT$7*$J$2*$J$5*$N144</f>
        <v>#N/A</v>
      </c>
      <c r="AU144" s="70" t="e">
        <f aca="false">$AT$7*$J$3*$J$5*$O144</f>
        <v>#N/A</v>
      </c>
      <c r="AV144" s="131" t="e">
        <f aca="false">SUM(AF144:AG144,AL144:AM144,AP144:AQ144)</f>
        <v>#N/A</v>
      </c>
      <c r="AW144" s="158" t="e">
        <f aca="false">SUM(AF144:AM144,AP144:AU144)</f>
        <v>#N/A</v>
      </c>
      <c r="AX144" s="131" t="e">
        <f aca="false">SUM(AF144:AU144)</f>
        <v>#N/A</v>
      </c>
      <c r="AY144" s="70" t="e">
        <f aca="false">$AY$7*$J$2*$J$5*$S144</f>
        <v>#N/A</v>
      </c>
      <c r="AZ144" s="70" t="e">
        <f aca="false">$AY$7*$J$3*$J$5*$T144</f>
        <v>#N/A</v>
      </c>
      <c r="BA144" s="70" t="e">
        <f aca="false">$BA$7*$J$2*$J$5*$S144</f>
        <v>#N/A</v>
      </c>
      <c r="BB144" s="70" t="e">
        <f aca="false">$BA$7*$J$3*$J$5*$T144</f>
        <v>#N/A</v>
      </c>
      <c r="BC144" s="70" t="e">
        <f aca="false">$BC$7*$J$2*$J$5*$S144</f>
        <v>#N/A</v>
      </c>
      <c r="BD144" s="70" t="e">
        <f aca="false">$BC$7*$J$3*$J$5*$T144</f>
        <v>#N/A</v>
      </c>
      <c r="BE144" s="70" t="e">
        <f aca="false">$BE$7*$J$2*$J$5*$S144</f>
        <v>#N/A</v>
      </c>
      <c r="BF144" s="70" t="e">
        <f aca="false">$BE$7*$J$3*$J$5*$T144</f>
        <v>#N/A</v>
      </c>
      <c r="BG144" s="70" t="e">
        <f aca="false">$BG$7*$J$2*$J$5*$S144</f>
        <v>#N/A</v>
      </c>
      <c r="BH144" s="70" t="e">
        <f aca="false">$BG$7*$J$3*$J$5*$T144</f>
        <v>#N/A</v>
      </c>
      <c r="BI144" s="70" t="e">
        <f aca="false">$BI$7*$J$2*$J$5*$S144</f>
        <v>#N/A</v>
      </c>
      <c r="BJ144" s="70" t="e">
        <f aca="false">$BI$7*$J$3*$J$5*$T144</f>
        <v>#N/A</v>
      </c>
      <c r="BK144" s="70" t="e">
        <f aca="false">$BK$7*$J$2*$J$5*$S144</f>
        <v>#N/A</v>
      </c>
      <c r="BL144" s="70" t="e">
        <f aca="false">$BK$7*$J$3*$J$5*$T144</f>
        <v>#N/A</v>
      </c>
      <c r="BM144" s="70" t="e">
        <f aca="false">$BM$7*$J$2*$J$5*$S144</f>
        <v>#N/A</v>
      </c>
      <c r="BN144" s="70" t="e">
        <f aca="false">$BM$7*$J$3*$J$5*$T144</f>
        <v>#N/A</v>
      </c>
      <c r="BO144" s="70" t="e">
        <f aca="false">$BO$7*$J$2*$J$5*$S144</f>
        <v>#N/A</v>
      </c>
      <c r="BP144" s="70" t="e">
        <f aca="false">$BO$7*$J$3*$J$5*$T144</f>
        <v>#N/A</v>
      </c>
      <c r="BQ144" s="70" t="e">
        <f aca="false">$BQ$7*$J$2*$J$5*$S144</f>
        <v>#N/A</v>
      </c>
      <c r="BR144" s="70" t="e">
        <f aca="false">$BQ$7*$J$3*$J$5*$T144</f>
        <v>#N/A</v>
      </c>
      <c r="BS144" s="70" t="e">
        <f aca="false">$BS$7*$J$2*$J$5*$S144</f>
        <v>#N/A</v>
      </c>
      <c r="BT144" s="70" t="e">
        <f aca="false">$BS$7*$J$3*$J$5*$T144</f>
        <v>#N/A</v>
      </c>
      <c r="BU144" s="70" t="e">
        <f aca="false">$BU$7*$J$2*$J$5*$S144</f>
        <v>#N/A</v>
      </c>
      <c r="BV144" s="70" t="e">
        <f aca="false">$BU$7*$J$3*$J$5*$T144</f>
        <v>#N/A</v>
      </c>
      <c r="BW144" s="382" t="e">
        <f aca="false">SUM(AY144:BF144,BI144:BL144)</f>
        <v>#N/A</v>
      </c>
      <c r="BX144" s="383" t="e">
        <f aca="false">SUM(AY144:BF144,BI144:BL144,BS144:BV144)</f>
        <v>#N/A</v>
      </c>
      <c r="BY144" s="25" t="e">
        <f aca="false">SUM(AY144:BV144)</f>
        <v>#N/A</v>
      </c>
      <c r="BZ144" s="70" t="e">
        <f aca="false">$BZ$7*$J$2*$J$5*$N144</f>
        <v>#N/A</v>
      </c>
      <c r="CA144" s="70" t="e">
        <f aca="false">$BZ$7*$J$3*$J$5*$O144</f>
        <v>#N/A</v>
      </c>
      <c r="CB144" s="70" t="e">
        <f aca="false">$CB$7*$J$2*$J$5*$N144</f>
        <v>#N/A</v>
      </c>
      <c r="CC144" s="70" t="e">
        <f aca="false">$CB$7*$J$3*$J$5*$O144</f>
        <v>#N/A</v>
      </c>
      <c r="CD144" s="70" t="e">
        <f aca="false">$CD$7*$J$2*$J$5*$N144</f>
        <v>#N/A</v>
      </c>
      <c r="CE144" s="70" t="e">
        <f aca="false">$CD$7*$J$3*$J$5*$O144</f>
        <v>#N/A</v>
      </c>
      <c r="CF144" s="131" t="e">
        <f aca="false">SUM(BZ144:CA144)</f>
        <v>#N/A</v>
      </c>
      <c r="CG144" s="383" t="e">
        <f aca="false">SUM(BZ144:CC144)</f>
        <v>#N/A</v>
      </c>
      <c r="CH144" s="131" t="e">
        <f aca="false">SUM(BZ144:CE144)</f>
        <v>#N/A</v>
      </c>
      <c r="CI144" s="70" t="e">
        <f aca="false">$CI$7*$J$2*$J$5*$AB144</f>
        <v>#N/A</v>
      </c>
      <c r="CJ144" s="70" t="e">
        <f aca="false">$CI$7*$J$3*$J$5*$AC144</f>
        <v>#N/A</v>
      </c>
      <c r="CK144" s="70" t="e">
        <f aca="false">$CK$7*$J$2*$J$5*$AB144</f>
        <v>#N/A</v>
      </c>
      <c r="CL144" s="70" t="e">
        <f aca="false">$CK$7*$J$3*$J$5*$AC144</f>
        <v>#N/A</v>
      </c>
      <c r="CM144" s="70" t="e">
        <f aca="false">$CM$7*$J$2*$J$5*$AB144</f>
        <v>#N/A</v>
      </c>
      <c r="CN144" s="70" t="e">
        <f aca="false">$CM$7*$J$3*$J$5*$AC144</f>
        <v>#N/A</v>
      </c>
      <c r="CO144" s="70" t="e">
        <f aca="false">$CO$7*$J$2*$J$5*$AB144</f>
        <v>#N/A</v>
      </c>
      <c r="CP144" s="70" t="e">
        <f aca="false">$CO$7*$J$3*$J$5*$AC144</f>
        <v>#N/A</v>
      </c>
      <c r="CQ144" s="70" t="e">
        <f aca="false">$CQ$7*$J$2*$J$5*$AB144</f>
        <v>#N/A</v>
      </c>
      <c r="CR144" s="70" t="e">
        <f aca="false">$CQ$7*$J$3*$J$5*$AC144</f>
        <v>#N/A</v>
      </c>
      <c r="CS144" s="70" t="e">
        <f aca="false">$CS$7*$J$2*$J$5*$AB144</f>
        <v>#N/A</v>
      </c>
      <c r="CT144" s="70" t="e">
        <f aca="false">$CS$7*$J$3*$J$5*$AC144</f>
        <v>#N/A</v>
      </c>
      <c r="CU144" s="70" t="e">
        <f aca="false">$CU$7*$J$2*$J$5*$AB144</f>
        <v>#N/A</v>
      </c>
      <c r="CV144" s="70" t="e">
        <f aca="false">$CU$7*$J$3*$J$5*$AC144</f>
        <v>#N/A</v>
      </c>
      <c r="CW144" s="70" t="e">
        <f aca="false">$CW$7*$J$2*$J$5*$AB144</f>
        <v>#N/A</v>
      </c>
      <c r="CX144" s="70" t="e">
        <f aca="false">$CW$7*$J$3*$J$5*$AC144</f>
        <v>#N/A</v>
      </c>
      <c r="CY144" s="70" t="e">
        <f aca="false">$CY$7*$J$2*$J$5*$AB144</f>
        <v>#N/A</v>
      </c>
      <c r="CZ144" s="70" t="e">
        <f aca="false">$CY$7*$J$3*$J$5*$AC144</f>
        <v>#N/A</v>
      </c>
      <c r="DA144" s="70" t="e">
        <f aca="false">$DA$7*$J$2*$J$5*$AB144</f>
        <v>#N/A</v>
      </c>
      <c r="DB144" s="70" t="e">
        <f aca="false">$DA$7*$J$3*$J$5*$AC144</f>
        <v>#N/A</v>
      </c>
      <c r="DC144" s="70"/>
      <c r="DD144" s="70"/>
      <c r="DE144" s="70" t="e">
        <f aca="false">$DF$7*$J$2*$J$5*$AB144</f>
        <v>#N/A</v>
      </c>
      <c r="DF144" s="70" t="e">
        <f aca="false">$DF$7*$J$3*$J$5*$AC144</f>
        <v>#N/A</v>
      </c>
      <c r="DG144" s="70" t="e">
        <f aca="false">$DG$7*$J$2*$J$5*$AB144</f>
        <v>#N/A</v>
      </c>
      <c r="DH144" s="70" t="e">
        <f aca="false">$DG$7*$J$3*$J$5*$AC144</f>
        <v>#N/A</v>
      </c>
      <c r="DI144" s="70" t="e">
        <f aca="false">$DI$7*$J$2*$J$5*$AB144</f>
        <v>#N/A</v>
      </c>
      <c r="DJ144" s="70" t="e">
        <f aca="false">$DI$7*$J$3*$J$5*$AC144</f>
        <v>#N/A</v>
      </c>
      <c r="DK144" s="70" t="e">
        <f aca="false">$DK$7*$J$2*$J$5*$AB144</f>
        <v>#N/A</v>
      </c>
      <c r="DL144" s="70" t="e">
        <f aca="false">$DK$7*$J$3*$J$5*$AC144</f>
        <v>#N/A</v>
      </c>
      <c r="DM144" s="70" t="e">
        <f aca="false">$DM$7*$J$2*$J$5*$AB144</f>
        <v>#N/A</v>
      </c>
      <c r="DN144" s="70" t="e">
        <f aca="false">$DM$7*$J$3*$J$5*$AC144</f>
        <v>#N/A</v>
      </c>
      <c r="DO144" s="70" t="e">
        <f aca="false">$DO$7*$J$2*$J$5*$AB144</f>
        <v>#N/A</v>
      </c>
      <c r="DP144" s="70" t="e">
        <f aca="false">$DO$7*$J$3*$J$5*$AC144</f>
        <v>#N/A</v>
      </c>
      <c r="DQ144" s="70" t="e">
        <f aca="false">$DQ$7*$J$2*$J$5*$AB144</f>
        <v>#N/A</v>
      </c>
      <c r="DR144" s="70" t="e">
        <f aca="false">$DQ$7*$J$3*$J$5*$AC144</f>
        <v>#N/A</v>
      </c>
      <c r="DS144" s="131" t="e">
        <f aca="false">SUM(CI144:CR144,CW144:CX144,DG144:DH144)</f>
        <v>#N/A</v>
      </c>
      <c r="DT144" s="25" t="e">
        <f aca="false">SUM(CI144:CZ144,DC144:DL144)</f>
        <v>#N/A</v>
      </c>
      <c r="DU144" s="131" t="e">
        <f aca="false">SUM(CI144:DR144)</f>
        <v>#N/A</v>
      </c>
      <c r="DZ144" s="70" t="e">
        <f aca="false">$DZ$7*$J$2*$J$5*$AB144</f>
        <v>#N/A</v>
      </c>
      <c r="EA144" s="70" t="e">
        <f aca="false">$DZ$7*$J$3*$J$5*$AC144</f>
        <v>#N/A</v>
      </c>
      <c r="EB144" s="70" t="e">
        <f aca="false">$EB$7*$J$2*$J$5*$AB144</f>
        <v>#N/A</v>
      </c>
      <c r="EC144" s="70" t="e">
        <f aca="false">$EB$7*$J$3*$J$5*$AC144</f>
        <v>#N/A</v>
      </c>
      <c r="ED144" s="70" t="e">
        <f aca="false">$ED$7*$J$2*$J$5*$AB144</f>
        <v>#N/A</v>
      </c>
      <c r="EE144" s="70" t="e">
        <f aca="false">$ED$7*$J$3*$J$5*$AC144</f>
        <v>#N/A</v>
      </c>
      <c r="EF144" s="70" t="e">
        <f aca="false">$EF$7*$J$2*$J$5*$AB144</f>
        <v>#N/A</v>
      </c>
      <c r="EG144" s="70" t="e">
        <f aca="false">$EF$7*$J$3*$J$5*$AC144</f>
        <v>#N/A</v>
      </c>
      <c r="EH144" s="70" t="e">
        <f aca="false">$EH$7*$J$2*$J$5*$AB144</f>
        <v>#N/A</v>
      </c>
      <c r="EI144" s="70" t="e">
        <f aca="false">$EH$7*$J$3*$J$5*$AC144</f>
        <v>#N/A</v>
      </c>
      <c r="EJ144" s="70" t="e">
        <f aca="false">$EJ$7*$J$2*$J$5*$AB144</f>
        <v>#N/A</v>
      </c>
      <c r="EK144" s="70" t="e">
        <f aca="false">$EJ$7*$J$3*$J$5*$AC144</f>
        <v>#N/A</v>
      </c>
      <c r="EL144" s="70" t="e">
        <f aca="false">$EL$7*$J$2*$J$5*$AB144</f>
        <v>#N/A</v>
      </c>
      <c r="EM144" s="70" t="e">
        <f aca="false">$EL$7*$J$3*$J$5*$AC144</f>
        <v>#N/A</v>
      </c>
      <c r="EN144" s="131" t="e">
        <f aca="false">SUM(EB144:EC144)</f>
        <v>#N/A</v>
      </c>
      <c r="EO144" s="25" t="e">
        <f aca="false">SUM(EB144:EE144,EJ144:EM144)</f>
        <v>#N/A</v>
      </c>
      <c r="EP144" s="25" t="e">
        <f aca="false">SUM(DZ144:EM144)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3" t="e">
        <f aca="false">(1+($A145/2))^(-2*($D145-$A$1)/365.25)</f>
        <v>#N/A</v>
      </c>
      <c r="C145" s="83" t="n">
        <f aca="false">D146-D145</f>
        <v>30</v>
      </c>
      <c r="D145" s="374" t="n">
        <v>41061</v>
      </c>
      <c r="E145" s="375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76" t="e">
        <f aca="false">VLOOKUP($D145,Curves!$A$2:$H$1700,8)*$B145</f>
        <v>#N/A</v>
      </c>
      <c r="K145" s="51" t="e">
        <f aca="false">($E145+$I145)*$J$5+$J$4</f>
        <v>#N/A</v>
      </c>
      <c r="L145" s="377" t="e">
        <f aca="false">VLOOKUP($D145,Curves!$N$2:$T$2600,2)*$B145</f>
        <v>#N/A</v>
      </c>
      <c r="M145" s="241" t="e">
        <f aca="false">VLOOKUP($D145,Curves!$N$2:$T$2600,3)*$B145</f>
        <v>#N/A</v>
      </c>
      <c r="N145" s="378" t="e">
        <f aca="false">IF($K145&lt;$L145,1,0)</f>
        <v>#N/A</v>
      </c>
      <c r="O145" s="379" t="e">
        <f aca="false">IF($K145&lt;$M145,1,0)</f>
        <v>#N/A</v>
      </c>
      <c r="P145" s="375" t="e">
        <f aca="false">($E145+J145)*$J$5+$J$4</f>
        <v>#N/A</v>
      </c>
      <c r="Q145" s="377" t="e">
        <f aca="false">VLOOKUP($D145,Curves!$N$2:$T$2600,4)*$B145</f>
        <v>#N/A</v>
      </c>
      <c r="R145" s="241" t="e">
        <f aca="false">VLOOKUP($D145,Curves!$N$2:$T$2600,5)*$B145</f>
        <v>#N/A</v>
      </c>
      <c r="S145" s="378" t="e">
        <f aca="false">IF($P145&lt;$Q145,1,0)</f>
        <v>#N/A</v>
      </c>
      <c r="T145" s="379" t="e">
        <f aca="false">IF($P145&lt;$R145,1,0)</f>
        <v>#N/A</v>
      </c>
      <c r="U145" s="380" t="e">
        <f aca="false">($E145+G145)*$J$5+$J$4</f>
        <v>#N/A</v>
      </c>
      <c r="V145" s="380" t="e">
        <f aca="false">($E145+H145)*$J$5+$J$4</f>
        <v>#N/A</v>
      </c>
      <c r="W145" s="380" t="e">
        <f aca="false">($E145+I145)*$J$5+$J$4</f>
        <v>#N/A</v>
      </c>
      <c r="X145" s="269" t="e">
        <f aca="false">VLOOKUP($D145,[5]CurveFetch!$D$8:$S$13000,16,0)*$B145</f>
        <v>#N/A</v>
      </c>
      <c r="Y145" s="241" t="e">
        <f aca="false">VLOOKUP($D145,Curves!$N$2:$T$2600,7)*$B145</f>
        <v>#N/A</v>
      </c>
      <c r="Z145" s="381" t="e">
        <f aca="false">IF($U145&lt;$X145,1,0)</f>
        <v>#N/A</v>
      </c>
      <c r="AA145" s="378" t="e">
        <f aca="false">IF($U145&lt;$Y145,1,0)</f>
        <v>#N/A</v>
      </c>
      <c r="AB145" s="378" t="e">
        <f aca="false">IF($V145&lt;$X145,1,0)</f>
        <v>#N/A</v>
      </c>
      <c r="AC145" s="378" t="e">
        <f aca="false">IF($V145&lt;$X145,1,0)</f>
        <v>#N/A</v>
      </c>
      <c r="AD145" s="378" t="e">
        <f aca="false">IF($W145&lt;$X145,1,0)</f>
        <v>#N/A</v>
      </c>
      <c r="AE145" s="379" t="e">
        <f aca="false">IF($W145&lt;$Y145,1,0)</f>
        <v>#N/A</v>
      </c>
      <c r="AF145" s="70" t="e">
        <f aca="false">$AF$7*$J$2*$J$5*$N145</f>
        <v>#N/A</v>
      </c>
      <c r="AG145" s="70" t="e">
        <f aca="false">$AF$7*$J$2*$J$5*$O145</f>
        <v>#N/A</v>
      </c>
      <c r="AH145" s="70" t="e">
        <f aca="false">$AH$7*$J$2*$J$5*$N145</f>
        <v>#N/A</v>
      </c>
      <c r="AI145" s="70" t="e">
        <f aca="false">$AH$7*$J$2*$J$5*$O145</f>
        <v>#N/A</v>
      </c>
      <c r="AJ145" s="70" t="e">
        <f aca="false">$AJ$7*$J$2*$J$5*$N145</f>
        <v>#N/A</v>
      </c>
      <c r="AK145" s="70" t="e">
        <f aca="false">$AJ$7*$J$2*$J$5*$O145</f>
        <v>#N/A</v>
      </c>
      <c r="AL145" s="70" t="e">
        <f aca="false">$AL$7*$J$2*$J$5*$N145</f>
        <v>#N/A</v>
      </c>
      <c r="AM145" s="70" t="e">
        <f aca="false">$AL$7*$J$3*$J$5*$O145</f>
        <v>#N/A</v>
      </c>
      <c r="AN145" s="70" t="e">
        <f aca="false">$AN$7*$J$2*$J$5*$N145</f>
        <v>#N/A</v>
      </c>
      <c r="AO145" s="70" t="e">
        <f aca="false">$AN$7*$J$3*$J$5*$O145</f>
        <v>#N/A</v>
      </c>
      <c r="AP145" s="70" t="e">
        <f aca="false">$AP$7*$J$2*$J$5*$N145</f>
        <v>#N/A</v>
      </c>
      <c r="AQ145" s="70" t="e">
        <f aca="false">$AN$7*$J$3*$J$5*$O145</f>
        <v>#N/A</v>
      </c>
      <c r="AR145" s="70" t="e">
        <f aca="false">$AR$7*$J$2*$J$5*$N145</f>
        <v>#N/A</v>
      </c>
      <c r="AS145" s="70" t="e">
        <f aca="false">$AR$7*$J$3*$J$5*$O145</f>
        <v>#N/A</v>
      </c>
      <c r="AT145" s="70" t="e">
        <f aca="false">$AT$7*$J$2*$J$5*$N145</f>
        <v>#N/A</v>
      </c>
      <c r="AU145" s="70" t="e">
        <f aca="false">$AT$7*$J$3*$J$5*$O145</f>
        <v>#N/A</v>
      </c>
      <c r="AV145" s="131" t="e">
        <f aca="false">SUM(AF145:AG145,AL145:AM145,AP145:AQ145)</f>
        <v>#N/A</v>
      </c>
      <c r="AW145" s="158" t="e">
        <f aca="false">SUM(AF145:AM145,AP145:AU145)</f>
        <v>#N/A</v>
      </c>
      <c r="AX145" s="131" t="e">
        <f aca="false">SUM(AF145:AU145)</f>
        <v>#N/A</v>
      </c>
      <c r="AY145" s="70" t="e">
        <f aca="false">$AY$7*$J$2*$J$5*$S145</f>
        <v>#N/A</v>
      </c>
      <c r="AZ145" s="70" t="e">
        <f aca="false">$AY$7*$J$3*$J$5*$T145</f>
        <v>#N/A</v>
      </c>
      <c r="BA145" s="70" t="e">
        <f aca="false">$BA$7*$J$2*$J$5*$S145</f>
        <v>#N/A</v>
      </c>
      <c r="BB145" s="70" t="e">
        <f aca="false">$BA$7*$J$3*$J$5*$T145</f>
        <v>#N/A</v>
      </c>
      <c r="BC145" s="70" t="e">
        <f aca="false">$BC$7*$J$2*$J$5*$S145</f>
        <v>#N/A</v>
      </c>
      <c r="BD145" s="70" t="e">
        <f aca="false">$BC$7*$J$3*$J$5*$T145</f>
        <v>#N/A</v>
      </c>
      <c r="BE145" s="70" t="e">
        <f aca="false">$BE$7*$J$2*$J$5*$S145</f>
        <v>#N/A</v>
      </c>
      <c r="BF145" s="70" t="e">
        <f aca="false">$BE$7*$J$3*$J$5*$T145</f>
        <v>#N/A</v>
      </c>
      <c r="BG145" s="70" t="e">
        <f aca="false">$BG$7*$J$2*$J$5*$S145</f>
        <v>#N/A</v>
      </c>
      <c r="BH145" s="70" t="e">
        <f aca="false">$BG$7*$J$3*$J$5*$T145</f>
        <v>#N/A</v>
      </c>
      <c r="BI145" s="70" t="e">
        <f aca="false">$BI$7*$J$2*$J$5*$S145</f>
        <v>#N/A</v>
      </c>
      <c r="BJ145" s="70" t="e">
        <f aca="false">$BI$7*$J$3*$J$5*$T145</f>
        <v>#N/A</v>
      </c>
      <c r="BK145" s="70" t="e">
        <f aca="false">$BK$7*$J$2*$J$5*$S145</f>
        <v>#N/A</v>
      </c>
      <c r="BL145" s="70" t="e">
        <f aca="false">$BK$7*$J$3*$J$5*$T145</f>
        <v>#N/A</v>
      </c>
      <c r="BM145" s="70" t="e">
        <f aca="false">$BM$7*$J$2*$J$5*$S145</f>
        <v>#N/A</v>
      </c>
      <c r="BN145" s="70" t="e">
        <f aca="false">$BM$7*$J$3*$J$5*$T145</f>
        <v>#N/A</v>
      </c>
      <c r="BO145" s="70" t="e">
        <f aca="false">$BO$7*$J$2*$J$5*$S145</f>
        <v>#N/A</v>
      </c>
      <c r="BP145" s="70" t="e">
        <f aca="false">$BO$7*$J$3*$J$5*$T145</f>
        <v>#N/A</v>
      </c>
      <c r="BQ145" s="70" t="e">
        <f aca="false">$BQ$7*$J$2*$J$5*$S145</f>
        <v>#N/A</v>
      </c>
      <c r="BR145" s="70" t="e">
        <f aca="false">$BQ$7*$J$3*$J$5*$T145</f>
        <v>#N/A</v>
      </c>
      <c r="BS145" s="70" t="e">
        <f aca="false">$BS$7*$J$2*$J$5*$S145</f>
        <v>#N/A</v>
      </c>
      <c r="BT145" s="70" t="e">
        <f aca="false">$BS$7*$J$3*$J$5*$T145</f>
        <v>#N/A</v>
      </c>
      <c r="BU145" s="70" t="e">
        <f aca="false">$BU$7*$J$2*$J$5*$S145</f>
        <v>#N/A</v>
      </c>
      <c r="BV145" s="70" t="e">
        <f aca="false">$BU$7*$J$3*$J$5*$T145</f>
        <v>#N/A</v>
      </c>
      <c r="BW145" s="382" t="e">
        <f aca="false">SUM(AY145:BF145,BI145:BL145)</f>
        <v>#N/A</v>
      </c>
      <c r="BX145" s="383" t="e">
        <f aca="false">SUM(AY145:BF145,BI145:BL145,BS145:BV145)</f>
        <v>#N/A</v>
      </c>
      <c r="BY145" s="25" t="e">
        <f aca="false">SUM(AY145:BV145)</f>
        <v>#N/A</v>
      </c>
      <c r="BZ145" s="70" t="e">
        <f aca="false">$BZ$7*$J$2*$J$5*$N145</f>
        <v>#N/A</v>
      </c>
      <c r="CA145" s="70" t="e">
        <f aca="false">$BZ$7*$J$3*$J$5*$O145</f>
        <v>#N/A</v>
      </c>
      <c r="CB145" s="70" t="e">
        <f aca="false">$CB$7*$J$2*$J$5*$N145</f>
        <v>#N/A</v>
      </c>
      <c r="CC145" s="70" t="e">
        <f aca="false">$CB$7*$J$3*$J$5*$O145</f>
        <v>#N/A</v>
      </c>
      <c r="CD145" s="70" t="e">
        <f aca="false">$CD$7*$J$2*$J$5*$N145</f>
        <v>#N/A</v>
      </c>
      <c r="CE145" s="70" t="e">
        <f aca="false">$CD$7*$J$3*$J$5*$O145</f>
        <v>#N/A</v>
      </c>
      <c r="CF145" s="131" t="e">
        <f aca="false">SUM(BZ145:CA145)</f>
        <v>#N/A</v>
      </c>
      <c r="CG145" s="383" t="e">
        <f aca="false">SUM(BZ145:CC145)</f>
        <v>#N/A</v>
      </c>
      <c r="CH145" s="131" t="e">
        <f aca="false">SUM(BZ145:CE145)</f>
        <v>#N/A</v>
      </c>
      <c r="CI145" s="70" t="e">
        <f aca="false">$CI$7*$J$2*$J$5*$AB145</f>
        <v>#N/A</v>
      </c>
      <c r="CJ145" s="70" t="e">
        <f aca="false">$CI$7*$J$3*$J$5*$AC145</f>
        <v>#N/A</v>
      </c>
      <c r="CK145" s="70" t="e">
        <f aca="false">$CK$7*$J$2*$J$5*$AB145</f>
        <v>#N/A</v>
      </c>
      <c r="CL145" s="70" t="e">
        <f aca="false">$CK$7*$J$3*$J$5*$AC145</f>
        <v>#N/A</v>
      </c>
      <c r="CM145" s="70" t="e">
        <f aca="false">$CM$7*$J$2*$J$5*$AB145</f>
        <v>#N/A</v>
      </c>
      <c r="CN145" s="70" t="e">
        <f aca="false">$CM$7*$J$3*$J$5*$AC145</f>
        <v>#N/A</v>
      </c>
      <c r="CO145" s="70" t="e">
        <f aca="false">$CO$7*$J$2*$J$5*$AB145</f>
        <v>#N/A</v>
      </c>
      <c r="CP145" s="70" t="e">
        <f aca="false">$CO$7*$J$3*$J$5*$AC145</f>
        <v>#N/A</v>
      </c>
      <c r="CQ145" s="70" t="e">
        <f aca="false">$CQ$7*$J$2*$J$5*$AB145</f>
        <v>#N/A</v>
      </c>
      <c r="CR145" s="70" t="e">
        <f aca="false">$CQ$7*$J$3*$J$5*$AC145</f>
        <v>#N/A</v>
      </c>
      <c r="CS145" s="70" t="e">
        <f aca="false">$CS$7*$J$2*$J$5*$AB145</f>
        <v>#N/A</v>
      </c>
      <c r="CT145" s="70" t="e">
        <f aca="false">$CS$7*$J$3*$J$5*$AC145</f>
        <v>#N/A</v>
      </c>
      <c r="CU145" s="70" t="e">
        <f aca="false">$CU$7*$J$2*$J$5*$AB145</f>
        <v>#N/A</v>
      </c>
      <c r="CV145" s="70" t="e">
        <f aca="false">$CU$7*$J$3*$J$5*$AC145</f>
        <v>#N/A</v>
      </c>
      <c r="CW145" s="70" t="e">
        <f aca="false">$CW$7*$J$2*$J$5*$AB145</f>
        <v>#N/A</v>
      </c>
      <c r="CX145" s="70" t="e">
        <f aca="false">$CW$7*$J$3*$J$5*$AC145</f>
        <v>#N/A</v>
      </c>
      <c r="CY145" s="70" t="e">
        <f aca="false">$CY$7*$J$2*$J$5*$AB145</f>
        <v>#N/A</v>
      </c>
      <c r="CZ145" s="70" t="e">
        <f aca="false">$CY$7*$J$3*$J$5*$AC145</f>
        <v>#N/A</v>
      </c>
      <c r="DA145" s="70" t="e">
        <f aca="false">$DA$7*$J$2*$J$5*$AB145</f>
        <v>#N/A</v>
      </c>
      <c r="DB145" s="70" t="e">
        <f aca="false">$DA$7*$J$3*$J$5*$AC145</f>
        <v>#N/A</v>
      </c>
      <c r="DC145" s="70"/>
      <c r="DD145" s="70"/>
      <c r="DE145" s="70" t="e">
        <f aca="false">$DF$7*$J$2*$J$5*$AB145</f>
        <v>#N/A</v>
      </c>
      <c r="DF145" s="70" t="e">
        <f aca="false">$DF$7*$J$3*$J$5*$AC145</f>
        <v>#N/A</v>
      </c>
      <c r="DG145" s="70" t="e">
        <f aca="false">$DG$7*$J$2*$J$5*$AB145</f>
        <v>#N/A</v>
      </c>
      <c r="DH145" s="70" t="e">
        <f aca="false">$DG$7*$J$3*$J$5*$AC145</f>
        <v>#N/A</v>
      </c>
      <c r="DI145" s="70" t="e">
        <f aca="false">$DI$7*$J$2*$J$5*$AB145</f>
        <v>#N/A</v>
      </c>
      <c r="DJ145" s="70" t="e">
        <f aca="false">$DI$7*$J$3*$J$5*$AC145</f>
        <v>#N/A</v>
      </c>
      <c r="DK145" s="70" t="e">
        <f aca="false">$DK$7*$J$2*$J$5*$AB145</f>
        <v>#N/A</v>
      </c>
      <c r="DL145" s="70" t="e">
        <f aca="false">$DK$7*$J$3*$J$5*$AC145</f>
        <v>#N/A</v>
      </c>
      <c r="DM145" s="70" t="e">
        <f aca="false">$DM$7*$J$2*$J$5*$AB145</f>
        <v>#N/A</v>
      </c>
      <c r="DN145" s="70" t="e">
        <f aca="false">$DM$7*$J$3*$J$5*$AC145</f>
        <v>#N/A</v>
      </c>
      <c r="DO145" s="70" t="e">
        <f aca="false">$DO$7*$J$2*$J$5*$AB145</f>
        <v>#N/A</v>
      </c>
      <c r="DP145" s="70" t="e">
        <f aca="false">$DO$7*$J$3*$J$5*$AC145</f>
        <v>#N/A</v>
      </c>
      <c r="DQ145" s="70" t="e">
        <f aca="false">$DQ$7*$J$2*$J$5*$AB145</f>
        <v>#N/A</v>
      </c>
      <c r="DR145" s="70" t="e">
        <f aca="false">$DQ$7*$J$3*$J$5*$AC145</f>
        <v>#N/A</v>
      </c>
      <c r="DS145" s="131" t="e">
        <f aca="false">SUM(CI145:CR145,CW145:CX145,DG145:DH145)</f>
        <v>#N/A</v>
      </c>
      <c r="DT145" s="25" t="e">
        <f aca="false">SUM(CI145:CZ145,DC145:DL145)</f>
        <v>#N/A</v>
      </c>
      <c r="DU145" s="131" t="e">
        <f aca="false">SUM(CI145:DR145)</f>
        <v>#N/A</v>
      </c>
      <c r="DZ145" s="70" t="e">
        <f aca="false">$DZ$7*$J$2*$J$5*$AB145</f>
        <v>#N/A</v>
      </c>
      <c r="EA145" s="70" t="e">
        <f aca="false">$DZ$7*$J$3*$J$5*$AC145</f>
        <v>#N/A</v>
      </c>
      <c r="EB145" s="70" t="e">
        <f aca="false">$EB$7*$J$2*$J$5*$AB145</f>
        <v>#N/A</v>
      </c>
      <c r="EC145" s="70" t="e">
        <f aca="false">$EB$7*$J$3*$J$5*$AC145</f>
        <v>#N/A</v>
      </c>
      <c r="ED145" s="70" t="e">
        <f aca="false">$ED$7*$J$2*$J$5*$AB145</f>
        <v>#N/A</v>
      </c>
      <c r="EE145" s="70" t="e">
        <f aca="false">$ED$7*$J$3*$J$5*$AC145</f>
        <v>#N/A</v>
      </c>
      <c r="EF145" s="70" t="e">
        <f aca="false">$EF$7*$J$2*$J$5*$AB145</f>
        <v>#N/A</v>
      </c>
      <c r="EG145" s="70" t="e">
        <f aca="false">$EF$7*$J$3*$J$5*$AC145</f>
        <v>#N/A</v>
      </c>
      <c r="EH145" s="70" t="e">
        <f aca="false">$EH$7*$J$2*$J$5*$AB145</f>
        <v>#N/A</v>
      </c>
      <c r="EI145" s="70" t="e">
        <f aca="false">$EH$7*$J$3*$J$5*$AC145</f>
        <v>#N/A</v>
      </c>
      <c r="EJ145" s="70" t="e">
        <f aca="false">$EJ$7*$J$2*$J$5*$AB145</f>
        <v>#N/A</v>
      </c>
      <c r="EK145" s="70" t="e">
        <f aca="false">$EJ$7*$J$3*$J$5*$AC145</f>
        <v>#N/A</v>
      </c>
      <c r="EL145" s="70" t="e">
        <f aca="false">$EL$7*$J$2*$J$5*$AB145</f>
        <v>#N/A</v>
      </c>
      <c r="EM145" s="70" t="e">
        <f aca="false">$EL$7*$J$3*$J$5*$AC145</f>
        <v>#N/A</v>
      </c>
      <c r="EN145" s="131" t="e">
        <f aca="false">SUM(EB145:EC145)</f>
        <v>#N/A</v>
      </c>
      <c r="EO145" s="25" t="e">
        <f aca="false">SUM(EB145:EE145,EJ145:EM145)</f>
        <v>#N/A</v>
      </c>
      <c r="EP145" s="25" t="e">
        <f aca="false">SUM(DZ145:EM145)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3" t="e">
        <f aca="false">(1+($A146/2))^(-2*($D146-$A$1)/365.25)</f>
        <v>#N/A</v>
      </c>
      <c r="C146" s="83" t="n">
        <f aca="false">D147-D146</f>
        <v>31</v>
      </c>
      <c r="D146" s="374" t="n">
        <v>41091</v>
      </c>
      <c r="E146" s="375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76" t="e">
        <f aca="false">VLOOKUP($D146,Curves!$A$2:$H$1700,8)*$B146</f>
        <v>#N/A</v>
      </c>
      <c r="K146" s="51" t="e">
        <f aca="false">($E146+$I146)*$J$5+$J$4</f>
        <v>#N/A</v>
      </c>
      <c r="L146" s="377" t="e">
        <f aca="false">VLOOKUP($D146,Curves!$N$2:$T$2600,2)*$B146</f>
        <v>#N/A</v>
      </c>
      <c r="M146" s="241" t="e">
        <f aca="false">VLOOKUP($D146,Curves!$N$2:$T$2600,3)*$B146</f>
        <v>#N/A</v>
      </c>
      <c r="N146" s="378" t="e">
        <f aca="false">IF($K146&lt;$L146,1,0)</f>
        <v>#N/A</v>
      </c>
      <c r="O146" s="379" t="e">
        <f aca="false">IF($K146&lt;$M146,1,0)</f>
        <v>#N/A</v>
      </c>
      <c r="P146" s="375" t="e">
        <f aca="false">($E146+J146)*$J$5+$J$4</f>
        <v>#N/A</v>
      </c>
      <c r="Q146" s="377" t="e">
        <f aca="false">VLOOKUP($D146,Curves!$N$2:$T$2600,4)*$B146</f>
        <v>#N/A</v>
      </c>
      <c r="R146" s="241" t="e">
        <f aca="false">VLOOKUP($D146,Curves!$N$2:$T$2600,5)*$B146</f>
        <v>#N/A</v>
      </c>
      <c r="S146" s="378" t="e">
        <f aca="false">IF($P146&lt;$Q146,1,0)</f>
        <v>#N/A</v>
      </c>
      <c r="T146" s="379" t="e">
        <f aca="false">IF($P146&lt;$R146,1,0)</f>
        <v>#N/A</v>
      </c>
      <c r="U146" s="380" t="e">
        <f aca="false">($E146+G146)*$J$5+$J$4</f>
        <v>#N/A</v>
      </c>
      <c r="V146" s="380" t="e">
        <f aca="false">($E146+H146)*$J$5+$J$4</f>
        <v>#N/A</v>
      </c>
      <c r="W146" s="380" t="e">
        <f aca="false">($E146+I146)*$J$5+$J$4</f>
        <v>#N/A</v>
      </c>
      <c r="X146" s="269" t="e">
        <f aca="false">VLOOKUP($D146,[5]CurveFetch!$D$8:$S$13000,16,0)*$B146</f>
        <v>#N/A</v>
      </c>
      <c r="Y146" s="241" t="e">
        <f aca="false">VLOOKUP($D146,Curves!$N$2:$T$2600,7)*$B146</f>
        <v>#N/A</v>
      </c>
      <c r="Z146" s="381" t="e">
        <f aca="false">IF($U146&lt;$X146,1,0)</f>
        <v>#N/A</v>
      </c>
      <c r="AA146" s="378" t="e">
        <f aca="false">IF($U146&lt;$Y146,1,0)</f>
        <v>#N/A</v>
      </c>
      <c r="AB146" s="378" t="e">
        <f aca="false">IF($V146&lt;$X146,1,0)</f>
        <v>#N/A</v>
      </c>
      <c r="AC146" s="378" t="e">
        <f aca="false">IF($V146&lt;$X146,1,0)</f>
        <v>#N/A</v>
      </c>
      <c r="AD146" s="378" t="e">
        <f aca="false">IF($W146&lt;$X146,1,0)</f>
        <v>#N/A</v>
      </c>
      <c r="AE146" s="379" t="e">
        <f aca="false">IF($W146&lt;$Y146,1,0)</f>
        <v>#N/A</v>
      </c>
      <c r="AF146" s="70" t="e">
        <f aca="false">$AF$7*$J$2*$J$5*$N146</f>
        <v>#N/A</v>
      </c>
      <c r="AG146" s="70" t="e">
        <f aca="false">$AF$7*$J$2*$J$5*$O146</f>
        <v>#N/A</v>
      </c>
      <c r="AH146" s="70" t="e">
        <f aca="false">$AH$7*$J$2*$J$5*$N146</f>
        <v>#N/A</v>
      </c>
      <c r="AI146" s="70" t="e">
        <f aca="false">$AH$7*$J$2*$J$5*$O146</f>
        <v>#N/A</v>
      </c>
      <c r="AJ146" s="70" t="e">
        <f aca="false">$AJ$7*$J$2*$J$5*$N146</f>
        <v>#N/A</v>
      </c>
      <c r="AK146" s="70" t="e">
        <f aca="false">$AJ$7*$J$2*$J$5*$O146</f>
        <v>#N/A</v>
      </c>
      <c r="AL146" s="70" t="e">
        <f aca="false">$AL$7*$J$2*$J$5*$N146</f>
        <v>#N/A</v>
      </c>
      <c r="AM146" s="70" t="e">
        <f aca="false">$AL$7*$J$3*$J$5*$O146</f>
        <v>#N/A</v>
      </c>
      <c r="AN146" s="70" t="e">
        <f aca="false">$AN$7*$J$2*$J$5*$N146</f>
        <v>#N/A</v>
      </c>
      <c r="AO146" s="70" t="e">
        <f aca="false">$AN$7*$J$3*$J$5*$O146</f>
        <v>#N/A</v>
      </c>
      <c r="AP146" s="70" t="e">
        <f aca="false">$AP$7*$J$2*$J$5*$N146</f>
        <v>#N/A</v>
      </c>
      <c r="AQ146" s="70" t="e">
        <f aca="false">$AN$7*$J$3*$J$5*$O146</f>
        <v>#N/A</v>
      </c>
      <c r="AR146" s="70" t="e">
        <f aca="false">$AR$7*$J$2*$J$5*$N146</f>
        <v>#N/A</v>
      </c>
      <c r="AS146" s="70" t="e">
        <f aca="false">$AR$7*$J$3*$J$5*$O146</f>
        <v>#N/A</v>
      </c>
      <c r="AT146" s="70" t="e">
        <f aca="false">$AT$7*$J$2*$J$5*$N146</f>
        <v>#N/A</v>
      </c>
      <c r="AU146" s="70" t="e">
        <f aca="false">$AT$7*$J$3*$J$5*$O146</f>
        <v>#N/A</v>
      </c>
      <c r="AV146" s="131" t="e">
        <f aca="false">SUM(AF146:AG146,AL146:AM146,AP146:AQ146)</f>
        <v>#N/A</v>
      </c>
      <c r="AW146" s="158" t="e">
        <f aca="false">SUM(AF146:AM146,AP146:AU146)</f>
        <v>#N/A</v>
      </c>
      <c r="AX146" s="131" t="e">
        <f aca="false">SUM(AF146:AU146)</f>
        <v>#N/A</v>
      </c>
      <c r="AY146" s="70" t="e">
        <f aca="false">$AY$7*$J$2*$J$5*$S146</f>
        <v>#N/A</v>
      </c>
      <c r="AZ146" s="70" t="e">
        <f aca="false">$AY$7*$J$3*$J$5*$T146</f>
        <v>#N/A</v>
      </c>
      <c r="BA146" s="70" t="e">
        <f aca="false">$BA$7*$J$2*$J$5*$S146</f>
        <v>#N/A</v>
      </c>
      <c r="BB146" s="70" t="e">
        <f aca="false">$BA$7*$J$3*$J$5*$T146</f>
        <v>#N/A</v>
      </c>
      <c r="BC146" s="70" t="e">
        <f aca="false">$BC$7*$J$2*$J$5*$S146</f>
        <v>#N/A</v>
      </c>
      <c r="BD146" s="70" t="e">
        <f aca="false">$BC$7*$J$3*$J$5*$T146</f>
        <v>#N/A</v>
      </c>
      <c r="BE146" s="70" t="e">
        <f aca="false">$BE$7*$J$2*$J$5*$S146</f>
        <v>#N/A</v>
      </c>
      <c r="BF146" s="70" t="e">
        <f aca="false">$BE$7*$J$3*$J$5*$T146</f>
        <v>#N/A</v>
      </c>
      <c r="BG146" s="70" t="e">
        <f aca="false">$BG$7*$J$2*$J$5*$S146</f>
        <v>#N/A</v>
      </c>
      <c r="BH146" s="70" t="e">
        <f aca="false">$BG$7*$J$3*$J$5*$T146</f>
        <v>#N/A</v>
      </c>
      <c r="BI146" s="70" t="e">
        <f aca="false">$BI$7*$J$2*$J$5*$S146</f>
        <v>#N/A</v>
      </c>
      <c r="BJ146" s="70" t="e">
        <f aca="false">$BI$7*$J$3*$J$5*$T146</f>
        <v>#N/A</v>
      </c>
      <c r="BK146" s="70" t="e">
        <f aca="false">$BK$7*$J$2*$J$5*$S146</f>
        <v>#N/A</v>
      </c>
      <c r="BL146" s="70" t="e">
        <f aca="false">$BK$7*$J$3*$J$5*$T146</f>
        <v>#N/A</v>
      </c>
      <c r="BM146" s="70" t="e">
        <f aca="false">$BM$7*$J$2*$J$5*$S146</f>
        <v>#N/A</v>
      </c>
      <c r="BN146" s="70" t="e">
        <f aca="false">$BM$7*$J$3*$J$5*$T146</f>
        <v>#N/A</v>
      </c>
      <c r="BO146" s="70" t="e">
        <f aca="false">$BO$7*$J$2*$J$5*$S146</f>
        <v>#N/A</v>
      </c>
      <c r="BP146" s="70" t="e">
        <f aca="false">$BO$7*$J$3*$J$5*$T146</f>
        <v>#N/A</v>
      </c>
      <c r="BQ146" s="70" t="e">
        <f aca="false">$BQ$7*$J$2*$J$5*$S146</f>
        <v>#N/A</v>
      </c>
      <c r="BR146" s="70" t="e">
        <f aca="false">$BQ$7*$J$3*$J$5*$T146</f>
        <v>#N/A</v>
      </c>
      <c r="BS146" s="70" t="e">
        <f aca="false">$BS$7*$J$2*$J$5*$S146</f>
        <v>#N/A</v>
      </c>
      <c r="BT146" s="70" t="e">
        <f aca="false">$BS$7*$J$3*$J$5*$T146</f>
        <v>#N/A</v>
      </c>
      <c r="BU146" s="70" t="e">
        <f aca="false">$BU$7*$J$2*$J$5*$S146</f>
        <v>#N/A</v>
      </c>
      <c r="BV146" s="70" t="e">
        <f aca="false">$BU$7*$J$3*$J$5*$T146</f>
        <v>#N/A</v>
      </c>
      <c r="BW146" s="382" t="e">
        <f aca="false">SUM(AY146:BF146,BI146:BL146)</f>
        <v>#N/A</v>
      </c>
      <c r="BX146" s="383" t="e">
        <f aca="false">SUM(AY146:BF146,BI146:BL146,BS146:BV146)</f>
        <v>#N/A</v>
      </c>
      <c r="BY146" s="25" t="e">
        <f aca="false">SUM(AY146:BV146)</f>
        <v>#N/A</v>
      </c>
      <c r="BZ146" s="70" t="e">
        <f aca="false">$BZ$7*$J$2*$J$5*$N146</f>
        <v>#N/A</v>
      </c>
      <c r="CA146" s="70" t="e">
        <f aca="false">$BZ$7*$J$3*$J$5*$O146</f>
        <v>#N/A</v>
      </c>
      <c r="CB146" s="70" t="e">
        <f aca="false">$CB$7*$J$2*$J$5*$N146</f>
        <v>#N/A</v>
      </c>
      <c r="CC146" s="70" t="e">
        <f aca="false">$CB$7*$J$3*$J$5*$O146</f>
        <v>#N/A</v>
      </c>
      <c r="CD146" s="70" t="e">
        <f aca="false">$CD$7*$J$2*$J$5*$N146</f>
        <v>#N/A</v>
      </c>
      <c r="CE146" s="70" t="e">
        <f aca="false">$CD$7*$J$3*$J$5*$O146</f>
        <v>#N/A</v>
      </c>
      <c r="CF146" s="131" t="e">
        <f aca="false">SUM(BZ146:CA146)</f>
        <v>#N/A</v>
      </c>
      <c r="CG146" s="383" t="e">
        <f aca="false">SUM(BZ146:CC146)</f>
        <v>#N/A</v>
      </c>
      <c r="CH146" s="131" t="e">
        <f aca="false">SUM(BZ146:CE146)</f>
        <v>#N/A</v>
      </c>
      <c r="CI146" s="70" t="e">
        <f aca="false">$CI$7*$J$2*$J$5*$AB146</f>
        <v>#N/A</v>
      </c>
      <c r="CJ146" s="70" t="e">
        <f aca="false">$CI$7*$J$3*$J$5*$AC146</f>
        <v>#N/A</v>
      </c>
      <c r="CK146" s="70" t="e">
        <f aca="false">$CK$7*$J$2*$J$5*$AB146</f>
        <v>#N/A</v>
      </c>
      <c r="CL146" s="70" t="e">
        <f aca="false">$CK$7*$J$3*$J$5*$AC146</f>
        <v>#N/A</v>
      </c>
      <c r="CM146" s="70" t="e">
        <f aca="false">$CM$7*$J$2*$J$5*$AB146</f>
        <v>#N/A</v>
      </c>
      <c r="CN146" s="70" t="e">
        <f aca="false">$CM$7*$J$3*$J$5*$AC146</f>
        <v>#N/A</v>
      </c>
      <c r="CO146" s="70" t="e">
        <f aca="false">$CO$7*$J$2*$J$5*$AB146</f>
        <v>#N/A</v>
      </c>
      <c r="CP146" s="70" t="e">
        <f aca="false">$CO$7*$J$3*$J$5*$AC146</f>
        <v>#N/A</v>
      </c>
      <c r="CQ146" s="70" t="e">
        <f aca="false">$CQ$7*$J$2*$J$5*$AB146</f>
        <v>#N/A</v>
      </c>
      <c r="CR146" s="70" t="e">
        <f aca="false">$CQ$7*$J$3*$J$5*$AC146</f>
        <v>#N/A</v>
      </c>
      <c r="CS146" s="70" t="e">
        <f aca="false">$CS$7*$J$2*$J$5*$AB146</f>
        <v>#N/A</v>
      </c>
      <c r="CT146" s="70" t="e">
        <f aca="false">$CS$7*$J$3*$J$5*$AC146</f>
        <v>#N/A</v>
      </c>
      <c r="CU146" s="70" t="e">
        <f aca="false">$CU$7*$J$2*$J$5*$AB146</f>
        <v>#N/A</v>
      </c>
      <c r="CV146" s="70" t="e">
        <f aca="false">$CU$7*$J$3*$J$5*$AC146</f>
        <v>#N/A</v>
      </c>
      <c r="CW146" s="70" t="e">
        <f aca="false">$CW$7*$J$2*$J$5*$AB146</f>
        <v>#N/A</v>
      </c>
      <c r="CX146" s="70" t="e">
        <f aca="false">$CW$7*$J$3*$J$5*$AC146</f>
        <v>#N/A</v>
      </c>
      <c r="CY146" s="70" t="e">
        <f aca="false">$CY$7*$J$2*$J$5*$AB146</f>
        <v>#N/A</v>
      </c>
      <c r="CZ146" s="70" t="e">
        <f aca="false">$CY$7*$J$3*$J$5*$AC146</f>
        <v>#N/A</v>
      </c>
      <c r="DA146" s="70" t="e">
        <f aca="false">$DA$7*$J$2*$J$5*$AB146</f>
        <v>#N/A</v>
      </c>
      <c r="DB146" s="70" t="e">
        <f aca="false">$DA$7*$J$3*$J$5*$AC146</f>
        <v>#N/A</v>
      </c>
      <c r="DC146" s="70"/>
      <c r="DD146" s="70"/>
      <c r="DE146" s="70" t="e">
        <f aca="false">$DF$7*$J$2*$J$5*$AB146</f>
        <v>#N/A</v>
      </c>
      <c r="DF146" s="70" t="e">
        <f aca="false">$DF$7*$J$3*$J$5*$AC146</f>
        <v>#N/A</v>
      </c>
      <c r="DG146" s="70" t="e">
        <f aca="false">$DG$7*$J$2*$J$5*$AB146</f>
        <v>#N/A</v>
      </c>
      <c r="DH146" s="70" t="e">
        <f aca="false">$DG$7*$J$3*$J$5*$AC146</f>
        <v>#N/A</v>
      </c>
      <c r="DI146" s="70" t="e">
        <f aca="false">$DI$7*$J$2*$J$5*$AB146</f>
        <v>#N/A</v>
      </c>
      <c r="DJ146" s="70" t="e">
        <f aca="false">$DI$7*$J$3*$J$5*$AC146</f>
        <v>#N/A</v>
      </c>
      <c r="DK146" s="70" t="e">
        <f aca="false">$DK$7*$J$2*$J$5*$AB146</f>
        <v>#N/A</v>
      </c>
      <c r="DL146" s="70" t="e">
        <f aca="false">$DK$7*$J$3*$J$5*$AC146</f>
        <v>#N/A</v>
      </c>
      <c r="DM146" s="70" t="e">
        <f aca="false">$DM$7*$J$2*$J$5*$AB146</f>
        <v>#N/A</v>
      </c>
      <c r="DN146" s="70" t="e">
        <f aca="false">$DM$7*$J$3*$J$5*$AC146</f>
        <v>#N/A</v>
      </c>
      <c r="DO146" s="70" t="e">
        <f aca="false">$DO$7*$J$2*$J$5*$AB146</f>
        <v>#N/A</v>
      </c>
      <c r="DP146" s="70" t="e">
        <f aca="false">$DO$7*$J$3*$J$5*$AC146</f>
        <v>#N/A</v>
      </c>
      <c r="DQ146" s="70" t="e">
        <f aca="false">$DQ$7*$J$2*$J$5*$AB146</f>
        <v>#N/A</v>
      </c>
      <c r="DR146" s="70" t="e">
        <f aca="false">$DQ$7*$J$3*$J$5*$AC146</f>
        <v>#N/A</v>
      </c>
      <c r="DS146" s="131" t="e">
        <f aca="false">SUM(CI146:CR146,CW146:CX146,DG146:DH146)</f>
        <v>#N/A</v>
      </c>
      <c r="DT146" s="25" t="e">
        <f aca="false">SUM(CI146:CZ146,DC146:DL146)</f>
        <v>#N/A</v>
      </c>
      <c r="DU146" s="131" t="e">
        <f aca="false">SUM(CI146:DR146)</f>
        <v>#N/A</v>
      </c>
      <c r="DZ146" s="70" t="e">
        <f aca="false">$DZ$7*$J$2*$J$5*$AB146</f>
        <v>#N/A</v>
      </c>
      <c r="EA146" s="70" t="e">
        <f aca="false">$DZ$7*$J$3*$J$5*$AC146</f>
        <v>#N/A</v>
      </c>
      <c r="EB146" s="70" t="e">
        <f aca="false">$EB$7*$J$2*$J$5*$AB146</f>
        <v>#N/A</v>
      </c>
      <c r="EC146" s="70" t="e">
        <f aca="false">$EB$7*$J$3*$J$5*$AC146</f>
        <v>#N/A</v>
      </c>
      <c r="ED146" s="70" t="e">
        <f aca="false">$ED$7*$J$2*$J$5*$AB146</f>
        <v>#N/A</v>
      </c>
      <c r="EE146" s="70" t="e">
        <f aca="false">$ED$7*$J$3*$J$5*$AC146</f>
        <v>#N/A</v>
      </c>
      <c r="EF146" s="70" t="e">
        <f aca="false">$EF$7*$J$2*$J$5*$AB146</f>
        <v>#N/A</v>
      </c>
      <c r="EG146" s="70" t="e">
        <f aca="false">$EF$7*$J$3*$J$5*$AC146</f>
        <v>#N/A</v>
      </c>
      <c r="EH146" s="70" t="e">
        <f aca="false">$EH$7*$J$2*$J$5*$AB146</f>
        <v>#N/A</v>
      </c>
      <c r="EI146" s="70" t="e">
        <f aca="false">$EH$7*$J$3*$J$5*$AC146</f>
        <v>#N/A</v>
      </c>
      <c r="EJ146" s="70" t="e">
        <f aca="false">$EJ$7*$J$2*$J$5*$AB146</f>
        <v>#N/A</v>
      </c>
      <c r="EK146" s="70" t="e">
        <f aca="false">$EJ$7*$J$3*$J$5*$AC146</f>
        <v>#N/A</v>
      </c>
      <c r="EL146" s="70" t="e">
        <f aca="false">$EL$7*$J$2*$J$5*$AB146</f>
        <v>#N/A</v>
      </c>
      <c r="EM146" s="70" t="e">
        <f aca="false">$EL$7*$J$3*$J$5*$AC146</f>
        <v>#N/A</v>
      </c>
      <c r="EN146" s="131" t="e">
        <f aca="false">SUM(EB146:EC146)</f>
        <v>#N/A</v>
      </c>
      <c r="EO146" s="25" t="e">
        <f aca="false">SUM(EB146:EE146,EJ146:EM146)</f>
        <v>#N/A</v>
      </c>
      <c r="EP146" s="25" t="e">
        <f aca="false">SUM(DZ146:EM146)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3" t="e">
        <f aca="false">(1+($A147/2))^(-2*($D147-$A$1)/365.25)</f>
        <v>#N/A</v>
      </c>
      <c r="C147" s="83" t="n">
        <f aca="false">D148-D147</f>
        <v>31</v>
      </c>
      <c r="D147" s="374" t="n">
        <v>41122</v>
      </c>
      <c r="E147" s="375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76" t="e">
        <f aca="false">VLOOKUP($D147,Curves!$A$2:$H$1700,8)*$B147</f>
        <v>#N/A</v>
      </c>
      <c r="K147" s="51" t="e">
        <f aca="false">($E147+$I147)*$J$5+$J$4</f>
        <v>#N/A</v>
      </c>
      <c r="L147" s="377" t="e">
        <f aca="false">VLOOKUP($D147,Curves!$N$2:$T$2600,2)*$B147</f>
        <v>#N/A</v>
      </c>
      <c r="M147" s="241" t="e">
        <f aca="false">VLOOKUP($D147,Curves!$N$2:$T$2600,3)*$B147</f>
        <v>#N/A</v>
      </c>
      <c r="N147" s="378" t="e">
        <f aca="false">IF($K147&lt;$L147,1,0)</f>
        <v>#N/A</v>
      </c>
      <c r="O147" s="379" t="e">
        <f aca="false">IF($K147&lt;$M147,1,0)</f>
        <v>#N/A</v>
      </c>
      <c r="P147" s="375" t="e">
        <f aca="false">($E147+J147)*$J$5+$J$4</f>
        <v>#N/A</v>
      </c>
      <c r="Q147" s="377" t="e">
        <f aca="false">VLOOKUP($D147,Curves!$N$2:$T$2600,4)*$B147</f>
        <v>#N/A</v>
      </c>
      <c r="R147" s="241" t="e">
        <f aca="false">VLOOKUP($D147,Curves!$N$2:$T$2600,5)*$B147</f>
        <v>#N/A</v>
      </c>
      <c r="S147" s="378" t="e">
        <f aca="false">IF($P147&lt;$Q147,1,0)</f>
        <v>#N/A</v>
      </c>
      <c r="T147" s="379" t="e">
        <f aca="false">IF($P147&lt;$R147,1,0)</f>
        <v>#N/A</v>
      </c>
      <c r="U147" s="380" t="e">
        <f aca="false">($E147+G147)*$J$5+$J$4</f>
        <v>#N/A</v>
      </c>
      <c r="V147" s="380" t="e">
        <f aca="false">($E147+H147)*$J$5+$J$4</f>
        <v>#N/A</v>
      </c>
      <c r="W147" s="380" t="e">
        <f aca="false">($E147+I147)*$J$5+$J$4</f>
        <v>#N/A</v>
      </c>
      <c r="X147" s="269" t="e">
        <f aca="false">VLOOKUP($D147,[5]CurveFetch!$D$8:$S$13000,16,0)*$B147</f>
        <v>#N/A</v>
      </c>
      <c r="Y147" s="241" t="e">
        <f aca="false">VLOOKUP($D147,Curves!$N$2:$T$2600,7)*$B147</f>
        <v>#N/A</v>
      </c>
      <c r="Z147" s="381" t="e">
        <f aca="false">IF($U147&lt;$X147,1,0)</f>
        <v>#N/A</v>
      </c>
      <c r="AA147" s="378" t="e">
        <f aca="false">IF($U147&lt;$Y147,1,0)</f>
        <v>#N/A</v>
      </c>
      <c r="AB147" s="378" t="e">
        <f aca="false">IF($V147&lt;$X147,1,0)</f>
        <v>#N/A</v>
      </c>
      <c r="AC147" s="378" t="e">
        <f aca="false">IF($V147&lt;$X147,1,0)</f>
        <v>#N/A</v>
      </c>
      <c r="AD147" s="378" t="e">
        <f aca="false">IF($W147&lt;$X147,1,0)</f>
        <v>#N/A</v>
      </c>
      <c r="AE147" s="379" t="e">
        <f aca="false">IF($W147&lt;$Y147,1,0)</f>
        <v>#N/A</v>
      </c>
      <c r="AF147" s="70" t="e">
        <f aca="false">$AF$7*$J$2*$J$5*$N147</f>
        <v>#N/A</v>
      </c>
      <c r="AG147" s="70" t="e">
        <f aca="false">$AF$7*$J$2*$J$5*$O147</f>
        <v>#N/A</v>
      </c>
      <c r="AH147" s="70" t="e">
        <f aca="false">$AH$7*$J$2*$J$5*$N147</f>
        <v>#N/A</v>
      </c>
      <c r="AI147" s="70" t="e">
        <f aca="false">$AH$7*$J$2*$J$5*$O147</f>
        <v>#N/A</v>
      </c>
      <c r="AJ147" s="70" t="e">
        <f aca="false">$AJ$7*$J$2*$J$5*$N147</f>
        <v>#N/A</v>
      </c>
      <c r="AK147" s="70" t="e">
        <f aca="false">$AJ$7*$J$2*$J$5*$O147</f>
        <v>#N/A</v>
      </c>
      <c r="AL147" s="70" t="e">
        <f aca="false">$AL$7*$J$2*$J$5*$N147</f>
        <v>#N/A</v>
      </c>
      <c r="AM147" s="70" t="e">
        <f aca="false">$AL$7*$J$3*$J$5*$O147</f>
        <v>#N/A</v>
      </c>
      <c r="AN147" s="70" t="e">
        <f aca="false">$AN$7*$J$2*$J$5*$N147</f>
        <v>#N/A</v>
      </c>
      <c r="AO147" s="70" t="e">
        <f aca="false">$AN$7*$J$3*$J$5*$O147</f>
        <v>#N/A</v>
      </c>
      <c r="AP147" s="70" t="e">
        <f aca="false">$AP$7*$J$2*$J$5*$N147</f>
        <v>#N/A</v>
      </c>
      <c r="AQ147" s="70" t="e">
        <f aca="false">$AN$7*$J$3*$J$5*$O147</f>
        <v>#N/A</v>
      </c>
      <c r="AR147" s="70" t="e">
        <f aca="false">$AR$7*$J$2*$J$5*$N147</f>
        <v>#N/A</v>
      </c>
      <c r="AS147" s="70" t="e">
        <f aca="false">$AR$7*$J$3*$J$5*$O147</f>
        <v>#N/A</v>
      </c>
      <c r="AT147" s="70" t="e">
        <f aca="false">$AT$7*$J$2*$J$5*$N147</f>
        <v>#N/A</v>
      </c>
      <c r="AU147" s="70" t="e">
        <f aca="false">$AT$7*$J$3*$J$5*$O147</f>
        <v>#N/A</v>
      </c>
      <c r="AV147" s="131" t="e">
        <f aca="false">SUM(AF147:AG147,AL147:AM147,AP147:AQ147)</f>
        <v>#N/A</v>
      </c>
      <c r="AW147" s="158" t="e">
        <f aca="false">SUM(AF147:AM147,AP147:AU147)</f>
        <v>#N/A</v>
      </c>
      <c r="AX147" s="131" t="e">
        <f aca="false">SUM(AF147:AU147)</f>
        <v>#N/A</v>
      </c>
      <c r="AY147" s="70" t="e">
        <f aca="false">$AY$7*$J$2*$J$5*$S147</f>
        <v>#N/A</v>
      </c>
      <c r="AZ147" s="70" t="e">
        <f aca="false">$AY$7*$J$3*$J$5*$T147</f>
        <v>#N/A</v>
      </c>
      <c r="BA147" s="70" t="e">
        <f aca="false">$BA$7*$J$2*$J$5*$S147</f>
        <v>#N/A</v>
      </c>
      <c r="BB147" s="70" t="e">
        <f aca="false">$BA$7*$J$3*$J$5*$T147</f>
        <v>#N/A</v>
      </c>
      <c r="BC147" s="70" t="e">
        <f aca="false">$BC$7*$J$2*$J$5*$S147</f>
        <v>#N/A</v>
      </c>
      <c r="BD147" s="70" t="e">
        <f aca="false">$BC$7*$J$3*$J$5*$T147</f>
        <v>#N/A</v>
      </c>
      <c r="BE147" s="70" t="e">
        <f aca="false">$BE$7*$J$2*$J$5*$S147</f>
        <v>#N/A</v>
      </c>
      <c r="BF147" s="70" t="e">
        <f aca="false">$BE$7*$J$3*$J$5*$T147</f>
        <v>#N/A</v>
      </c>
      <c r="BG147" s="70" t="e">
        <f aca="false">$BG$7*$J$2*$J$5*$S147</f>
        <v>#N/A</v>
      </c>
      <c r="BH147" s="70" t="e">
        <f aca="false">$BG$7*$J$3*$J$5*$T147</f>
        <v>#N/A</v>
      </c>
      <c r="BI147" s="70" t="e">
        <f aca="false">$BI$7*$J$2*$J$5*$S147</f>
        <v>#N/A</v>
      </c>
      <c r="BJ147" s="70" t="e">
        <f aca="false">$BI$7*$J$3*$J$5*$T147</f>
        <v>#N/A</v>
      </c>
      <c r="BK147" s="70" t="e">
        <f aca="false">$BK$7*$J$2*$J$5*$S147</f>
        <v>#N/A</v>
      </c>
      <c r="BL147" s="70" t="e">
        <f aca="false">$BK$7*$J$3*$J$5*$T147</f>
        <v>#N/A</v>
      </c>
      <c r="BM147" s="70" t="e">
        <f aca="false">$BM$7*$J$2*$J$5*$S147</f>
        <v>#N/A</v>
      </c>
      <c r="BN147" s="70" t="e">
        <f aca="false">$BM$7*$J$3*$J$5*$T147</f>
        <v>#N/A</v>
      </c>
      <c r="BO147" s="70" t="e">
        <f aca="false">$BO$7*$J$2*$J$5*$S147</f>
        <v>#N/A</v>
      </c>
      <c r="BP147" s="70" t="e">
        <f aca="false">$BO$7*$J$3*$J$5*$T147</f>
        <v>#N/A</v>
      </c>
      <c r="BQ147" s="70" t="e">
        <f aca="false">$BQ$7*$J$2*$J$5*$S147</f>
        <v>#N/A</v>
      </c>
      <c r="BR147" s="70" t="e">
        <f aca="false">$BQ$7*$J$3*$J$5*$T147</f>
        <v>#N/A</v>
      </c>
      <c r="BS147" s="70" t="e">
        <f aca="false">$BS$7*$J$2*$J$5*$S147</f>
        <v>#N/A</v>
      </c>
      <c r="BT147" s="70" t="e">
        <f aca="false">$BS$7*$J$3*$J$5*$T147</f>
        <v>#N/A</v>
      </c>
      <c r="BU147" s="70" t="e">
        <f aca="false">$BU$7*$J$2*$J$5*$S147</f>
        <v>#N/A</v>
      </c>
      <c r="BV147" s="70" t="e">
        <f aca="false">$BU$7*$J$3*$J$5*$T147</f>
        <v>#N/A</v>
      </c>
      <c r="BW147" s="382" t="e">
        <f aca="false">SUM(AY147:BF147,BI147:BL147)</f>
        <v>#N/A</v>
      </c>
      <c r="BX147" s="383" t="e">
        <f aca="false">SUM(AY147:BF147,BI147:BL147,BS147:BV147)</f>
        <v>#N/A</v>
      </c>
      <c r="BY147" s="25" t="e">
        <f aca="false">SUM(AY147:BV147)</f>
        <v>#N/A</v>
      </c>
      <c r="BZ147" s="70" t="e">
        <f aca="false">$BZ$7*$J$2*$J$5*$N147</f>
        <v>#N/A</v>
      </c>
      <c r="CA147" s="70" t="e">
        <f aca="false">$BZ$7*$J$3*$J$5*$O147</f>
        <v>#N/A</v>
      </c>
      <c r="CB147" s="70" t="e">
        <f aca="false">$CB$7*$J$2*$J$5*$N147</f>
        <v>#N/A</v>
      </c>
      <c r="CC147" s="70" t="e">
        <f aca="false">$CB$7*$J$3*$J$5*$O147</f>
        <v>#N/A</v>
      </c>
      <c r="CD147" s="70" t="e">
        <f aca="false">$CD$7*$J$2*$J$5*$N147</f>
        <v>#N/A</v>
      </c>
      <c r="CE147" s="70" t="e">
        <f aca="false">$CD$7*$J$3*$J$5*$O147</f>
        <v>#N/A</v>
      </c>
      <c r="CF147" s="131" t="e">
        <f aca="false">SUM(BZ147:CA147)</f>
        <v>#N/A</v>
      </c>
      <c r="CG147" s="383" t="e">
        <f aca="false">SUM(BZ147:CC147)</f>
        <v>#N/A</v>
      </c>
      <c r="CH147" s="131" t="e">
        <f aca="false">SUM(BZ147:CE147)</f>
        <v>#N/A</v>
      </c>
      <c r="CI147" s="70" t="e">
        <f aca="false">$CI$7*$J$2*$J$5*$AB147</f>
        <v>#N/A</v>
      </c>
      <c r="CJ147" s="70" t="e">
        <f aca="false">$CI$7*$J$3*$J$5*$AC147</f>
        <v>#N/A</v>
      </c>
      <c r="CK147" s="70" t="e">
        <f aca="false">$CK$7*$J$2*$J$5*$AB147</f>
        <v>#N/A</v>
      </c>
      <c r="CL147" s="70" t="e">
        <f aca="false">$CK$7*$J$3*$J$5*$AC147</f>
        <v>#N/A</v>
      </c>
      <c r="CM147" s="70" t="e">
        <f aca="false">$CM$7*$J$2*$J$5*$AB147</f>
        <v>#N/A</v>
      </c>
      <c r="CN147" s="70" t="e">
        <f aca="false">$CM$7*$J$3*$J$5*$AC147</f>
        <v>#N/A</v>
      </c>
      <c r="CO147" s="70" t="e">
        <f aca="false">$CO$7*$J$2*$J$5*$AB147</f>
        <v>#N/A</v>
      </c>
      <c r="CP147" s="70" t="e">
        <f aca="false">$CO$7*$J$3*$J$5*$AC147</f>
        <v>#N/A</v>
      </c>
      <c r="CQ147" s="70" t="e">
        <f aca="false">$CQ$7*$J$2*$J$5*$AB147</f>
        <v>#N/A</v>
      </c>
      <c r="CR147" s="70" t="e">
        <f aca="false">$CQ$7*$J$3*$J$5*$AC147</f>
        <v>#N/A</v>
      </c>
      <c r="CS147" s="70" t="e">
        <f aca="false">$CS$7*$J$2*$J$5*$AB147</f>
        <v>#N/A</v>
      </c>
      <c r="CT147" s="70" t="e">
        <f aca="false">$CS$7*$J$3*$J$5*$AC147</f>
        <v>#N/A</v>
      </c>
      <c r="CU147" s="70" t="e">
        <f aca="false">$CU$7*$J$2*$J$5*$AB147</f>
        <v>#N/A</v>
      </c>
      <c r="CV147" s="70" t="e">
        <f aca="false">$CU$7*$J$3*$J$5*$AC147</f>
        <v>#N/A</v>
      </c>
      <c r="CW147" s="70" t="e">
        <f aca="false">$CW$7*$J$2*$J$5*$AB147</f>
        <v>#N/A</v>
      </c>
      <c r="CX147" s="70" t="e">
        <f aca="false">$CW$7*$J$3*$J$5*$AC147</f>
        <v>#N/A</v>
      </c>
      <c r="CY147" s="70" t="e">
        <f aca="false">$CY$7*$J$2*$J$5*$AB147</f>
        <v>#N/A</v>
      </c>
      <c r="CZ147" s="70" t="e">
        <f aca="false">$CY$7*$J$3*$J$5*$AC147</f>
        <v>#N/A</v>
      </c>
      <c r="DA147" s="70" t="e">
        <f aca="false">$DA$7*$J$2*$J$5*$AB147</f>
        <v>#N/A</v>
      </c>
      <c r="DB147" s="70" t="e">
        <f aca="false">$DA$7*$J$3*$J$5*$AC147</f>
        <v>#N/A</v>
      </c>
      <c r="DC147" s="70"/>
      <c r="DD147" s="70"/>
      <c r="DE147" s="70" t="e">
        <f aca="false">$DF$7*$J$2*$J$5*$AB147</f>
        <v>#N/A</v>
      </c>
      <c r="DF147" s="70" t="e">
        <f aca="false">$DF$7*$J$3*$J$5*$AC147</f>
        <v>#N/A</v>
      </c>
      <c r="DG147" s="70" t="e">
        <f aca="false">$DG$7*$J$2*$J$5*$AB147</f>
        <v>#N/A</v>
      </c>
      <c r="DH147" s="70" t="e">
        <f aca="false">$DG$7*$J$3*$J$5*$AC147</f>
        <v>#N/A</v>
      </c>
      <c r="DI147" s="70" t="e">
        <f aca="false">$DI$7*$J$2*$J$5*$AB147</f>
        <v>#N/A</v>
      </c>
      <c r="DJ147" s="70" t="e">
        <f aca="false">$DI$7*$J$3*$J$5*$AC147</f>
        <v>#N/A</v>
      </c>
      <c r="DK147" s="70" t="e">
        <f aca="false">$DK$7*$J$2*$J$5*$AB147</f>
        <v>#N/A</v>
      </c>
      <c r="DL147" s="70" t="e">
        <f aca="false">$DK$7*$J$3*$J$5*$AC147</f>
        <v>#N/A</v>
      </c>
      <c r="DM147" s="70" t="e">
        <f aca="false">$DM$7*$J$2*$J$5*$AB147</f>
        <v>#N/A</v>
      </c>
      <c r="DN147" s="70" t="e">
        <f aca="false">$DM$7*$J$3*$J$5*$AC147</f>
        <v>#N/A</v>
      </c>
      <c r="DO147" s="70" t="e">
        <f aca="false">$DO$7*$J$2*$J$5*$AB147</f>
        <v>#N/A</v>
      </c>
      <c r="DP147" s="70" t="e">
        <f aca="false">$DO$7*$J$3*$J$5*$AC147</f>
        <v>#N/A</v>
      </c>
      <c r="DQ147" s="70" t="e">
        <f aca="false">$DQ$7*$J$2*$J$5*$AB147</f>
        <v>#N/A</v>
      </c>
      <c r="DR147" s="70" t="e">
        <f aca="false">$DQ$7*$J$3*$J$5*$AC147</f>
        <v>#N/A</v>
      </c>
      <c r="DS147" s="131" t="e">
        <f aca="false">SUM(CI147:CR147,CW147:CX147,DG147:DH147)</f>
        <v>#N/A</v>
      </c>
      <c r="DT147" s="25" t="e">
        <f aca="false">SUM(CI147:CZ147,DC147:DL147)</f>
        <v>#N/A</v>
      </c>
      <c r="DU147" s="131" t="e">
        <f aca="false">SUM(CI147:DR147)</f>
        <v>#N/A</v>
      </c>
      <c r="DZ147" s="70" t="e">
        <f aca="false">$DZ$7*$J$2*$J$5*$AB147</f>
        <v>#N/A</v>
      </c>
      <c r="EA147" s="70" t="e">
        <f aca="false">$DZ$7*$J$3*$J$5*$AC147</f>
        <v>#N/A</v>
      </c>
      <c r="EB147" s="70" t="e">
        <f aca="false">$EB$7*$J$2*$J$5*$AB147</f>
        <v>#N/A</v>
      </c>
      <c r="EC147" s="70" t="e">
        <f aca="false">$EB$7*$J$3*$J$5*$AC147</f>
        <v>#N/A</v>
      </c>
      <c r="ED147" s="70" t="e">
        <f aca="false">$ED$7*$J$2*$J$5*$AB147</f>
        <v>#N/A</v>
      </c>
      <c r="EE147" s="70" t="e">
        <f aca="false">$ED$7*$J$3*$J$5*$AC147</f>
        <v>#N/A</v>
      </c>
      <c r="EF147" s="70" t="e">
        <f aca="false">$EF$7*$J$2*$J$5*$AB147</f>
        <v>#N/A</v>
      </c>
      <c r="EG147" s="70" t="e">
        <f aca="false">$EF$7*$J$3*$J$5*$AC147</f>
        <v>#N/A</v>
      </c>
      <c r="EH147" s="70" t="e">
        <f aca="false">$EH$7*$J$2*$J$5*$AB147</f>
        <v>#N/A</v>
      </c>
      <c r="EI147" s="70" t="e">
        <f aca="false">$EH$7*$J$3*$J$5*$AC147</f>
        <v>#N/A</v>
      </c>
      <c r="EJ147" s="70" t="e">
        <f aca="false">$EJ$7*$J$2*$J$5*$AB147</f>
        <v>#N/A</v>
      </c>
      <c r="EK147" s="70" t="e">
        <f aca="false">$EJ$7*$J$3*$J$5*$AC147</f>
        <v>#N/A</v>
      </c>
      <c r="EL147" s="70" t="e">
        <f aca="false">$EL$7*$J$2*$J$5*$AB147</f>
        <v>#N/A</v>
      </c>
      <c r="EM147" s="70" t="e">
        <f aca="false">$EL$7*$J$3*$J$5*$AC147</f>
        <v>#N/A</v>
      </c>
      <c r="EN147" s="131" t="e">
        <f aca="false">SUM(EB147:EC147)</f>
        <v>#N/A</v>
      </c>
      <c r="EO147" s="25" t="e">
        <f aca="false">SUM(EB147:EE147,EJ147:EM147)</f>
        <v>#N/A</v>
      </c>
      <c r="EP147" s="25" t="e">
        <f aca="false">SUM(DZ147:EM147)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3" t="e">
        <f aca="false">(1+($A148/2))^(-2*($D148-$A$1)/365.25)</f>
        <v>#N/A</v>
      </c>
      <c r="C148" s="83" t="n">
        <f aca="false">D149-D148</f>
        <v>30</v>
      </c>
      <c r="D148" s="374" t="n">
        <v>41153</v>
      </c>
      <c r="E148" s="375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76" t="e">
        <f aca="false">VLOOKUP($D148,Curves!$A$2:$H$1700,8)*$B148</f>
        <v>#N/A</v>
      </c>
      <c r="K148" s="51" t="e">
        <f aca="false">($E148+$I148)*$J$5+$J$4</f>
        <v>#N/A</v>
      </c>
      <c r="L148" s="377" t="e">
        <f aca="false">VLOOKUP($D148,Curves!$N$2:$T$2600,2)*$B148</f>
        <v>#N/A</v>
      </c>
      <c r="M148" s="241" t="e">
        <f aca="false">VLOOKUP($D148,Curves!$N$2:$T$2600,3)*$B148</f>
        <v>#N/A</v>
      </c>
      <c r="N148" s="378" t="e">
        <f aca="false">IF($K148&lt;$L148,1,0)</f>
        <v>#N/A</v>
      </c>
      <c r="O148" s="379" t="e">
        <f aca="false">IF($K148&lt;$M148,1,0)</f>
        <v>#N/A</v>
      </c>
      <c r="P148" s="375" t="e">
        <f aca="false">($E148+J148)*$J$5+$J$4</f>
        <v>#N/A</v>
      </c>
      <c r="Q148" s="377" t="e">
        <f aca="false">VLOOKUP($D148,Curves!$N$2:$T$2600,4)*$B148</f>
        <v>#N/A</v>
      </c>
      <c r="R148" s="241" t="e">
        <f aca="false">VLOOKUP($D148,Curves!$N$2:$T$2600,5)*$B148</f>
        <v>#N/A</v>
      </c>
      <c r="S148" s="378" t="e">
        <f aca="false">IF($P148&lt;$Q148,1,0)</f>
        <v>#N/A</v>
      </c>
      <c r="T148" s="379" t="e">
        <f aca="false">IF($P148&lt;$R148,1,0)</f>
        <v>#N/A</v>
      </c>
      <c r="U148" s="380" t="e">
        <f aca="false">($E148+G148)*$J$5+$J$4</f>
        <v>#N/A</v>
      </c>
      <c r="V148" s="380" t="e">
        <f aca="false">($E148+H148)*$J$5+$J$4</f>
        <v>#N/A</v>
      </c>
      <c r="W148" s="380" t="e">
        <f aca="false">($E148+I148)*$J$5+$J$4</f>
        <v>#N/A</v>
      </c>
      <c r="X148" s="269" t="e">
        <f aca="false">VLOOKUP($D148,[5]CurveFetch!$D$8:$S$13000,16,0)*$B148</f>
        <v>#N/A</v>
      </c>
      <c r="Y148" s="241" t="e">
        <f aca="false">VLOOKUP($D148,Curves!$N$2:$T$2600,7)*$B148</f>
        <v>#N/A</v>
      </c>
      <c r="Z148" s="381" t="e">
        <f aca="false">IF($U148&lt;$X148,1,0)</f>
        <v>#N/A</v>
      </c>
      <c r="AA148" s="378" t="e">
        <f aca="false">IF($U148&lt;$Y148,1,0)</f>
        <v>#N/A</v>
      </c>
      <c r="AB148" s="378" t="e">
        <f aca="false">IF($V148&lt;$X148,1,0)</f>
        <v>#N/A</v>
      </c>
      <c r="AC148" s="378" t="e">
        <f aca="false">IF($V148&lt;$X148,1,0)</f>
        <v>#N/A</v>
      </c>
      <c r="AD148" s="378" t="e">
        <f aca="false">IF($W148&lt;$X148,1,0)</f>
        <v>#N/A</v>
      </c>
      <c r="AE148" s="379" t="e">
        <f aca="false">IF($W148&lt;$Y148,1,0)</f>
        <v>#N/A</v>
      </c>
      <c r="AF148" s="70" t="e">
        <f aca="false">$AF$7*$J$2*$J$5*$N148</f>
        <v>#N/A</v>
      </c>
      <c r="AG148" s="70" t="e">
        <f aca="false">$AF$7*$J$2*$J$5*$O148</f>
        <v>#N/A</v>
      </c>
      <c r="AH148" s="70" t="e">
        <f aca="false">$AH$7*$J$2*$J$5*$N148</f>
        <v>#N/A</v>
      </c>
      <c r="AI148" s="70" t="e">
        <f aca="false">$AH$7*$J$2*$J$5*$O148</f>
        <v>#N/A</v>
      </c>
      <c r="AJ148" s="70" t="e">
        <f aca="false">$AJ$7*$J$2*$J$5*$N148</f>
        <v>#N/A</v>
      </c>
      <c r="AK148" s="70" t="e">
        <f aca="false">$AJ$7*$J$2*$J$5*$O148</f>
        <v>#N/A</v>
      </c>
      <c r="AL148" s="70" t="e">
        <f aca="false">$AL$7*$J$2*$J$5*$N148</f>
        <v>#N/A</v>
      </c>
      <c r="AM148" s="70" t="e">
        <f aca="false">$AL$7*$J$3*$J$5*$O148</f>
        <v>#N/A</v>
      </c>
      <c r="AN148" s="70" t="e">
        <f aca="false">$AN$7*$J$2*$J$5*$N148</f>
        <v>#N/A</v>
      </c>
      <c r="AO148" s="70" t="e">
        <f aca="false">$AN$7*$J$3*$J$5*$O148</f>
        <v>#N/A</v>
      </c>
      <c r="AP148" s="70" t="e">
        <f aca="false">$AP$7*$J$2*$J$5*$N148</f>
        <v>#N/A</v>
      </c>
      <c r="AQ148" s="70" t="e">
        <f aca="false">$AN$7*$J$3*$J$5*$O148</f>
        <v>#N/A</v>
      </c>
      <c r="AR148" s="70" t="e">
        <f aca="false">$AR$7*$J$2*$J$5*$N148</f>
        <v>#N/A</v>
      </c>
      <c r="AS148" s="70" t="e">
        <f aca="false">$AR$7*$J$3*$J$5*$O148</f>
        <v>#N/A</v>
      </c>
      <c r="AT148" s="70" t="e">
        <f aca="false">$AT$7*$J$2*$J$5*$N148</f>
        <v>#N/A</v>
      </c>
      <c r="AU148" s="70" t="e">
        <f aca="false">$AT$7*$J$3*$J$5*$O148</f>
        <v>#N/A</v>
      </c>
      <c r="AV148" s="131" t="e">
        <f aca="false">SUM(AF148:AG148,AL148:AM148,AP148:AQ148)</f>
        <v>#N/A</v>
      </c>
      <c r="AW148" s="158" t="e">
        <f aca="false">SUM(AF148:AM148,AP148:AU148)</f>
        <v>#N/A</v>
      </c>
      <c r="AX148" s="131" t="e">
        <f aca="false">SUM(AF148:AU148)</f>
        <v>#N/A</v>
      </c>
      <c r="AY148" s="70" t="e">
        <f aca="false">$AY$7*$J$2*$J$5*$S148</f>
        <v>#N/A</v>
      </c>
      <c r="AZ148" s="70" t="e">
        <f aca="false">$AY$7*$J$3*$J$5*$T148</f>
        <v>#N/A</v>
      </c>
      <c r="BA148" s="70" t="e">
        <f aca="false">$BA$7*$J$2*$J$5*$S148</f>
        <v>#N/A</v>
      </c>
      <c r="BB148" s="70" t="e">
        <f aca="false">$BA$7*$J$3*$J$5*$T148</f>
        <v>#N/A</v>
      </c>
      <c r="BC148" s="70" t="e">
        <f aca="false">$BC$7*$J$2*$J$5*$S148</f>
        <v>#N/A</v>
      </c>
      <c r="BD148" s="70" t="e">
        <f aca="false">$BC$7*$J$3*$J$5*$T148</f>
        <v>#N/A</v>
      </c>
      <c r="BE148" s="70" t="e">
        <f aca="false">$BE$7*$J$2*$J$5*$S148</f>
        <v>#N/A</v>
      </c>
      <c r="BF148" s="70" t="e">
        <f aca="false">$BE$7*$J$3*$J$5*$T148</f>
        <v>#N/A</v>
      </c>
      <c r="BG148" s="70" t="e">
        <f aca="false">$BG$7*$J$2*$J$5*$S148</f>
        <v>#N/A</v>
      </c>
      <c r="BH148" s="70" t="e">
        <f aca="false">$BG$7*$J$3*$J$5*$T148</f>
        <v>#N/A</v>
      </c>
      <c r="BI148" s="70" t="e">
        <f aca="false">$BI$7*$J$2*$J$5*$S148</f>
        <v>#N/A</v>
      </c>
      <c r="BJ148" s="70" t="e">
        <f aca="false">$BI$7*$J$3*$J$5*$T148</f>
        <v>#N/A</v>
      </c>
      <c r="BK148" s="70" t="e">
        <f aca="false">$BK$7*$J$2*$J$5*$S148</f>
        <v>#N/A</v>
      </c>
      <c r="BL148" s="70" t="e">
        <f aca="false">$BK$7*$J$3*$J$5*$T148</f>
        <v>#N/A</v>
      </c>
      <c r="BM148" s="70" t="e">
        <f aca="false">$BM$7*$J$2*$J$5*$S148</f>
        <v>#N/A</v>
      </c>
      <c r="BN148" s="70" t="e">
        <f aca="false">$BM$7*$J$3*$J$5*$T148</f>
        <v>#N/A</v>
      </c>
      <c r="BO148" s="70" t="e">
        <f aca="false">$BO$7*$J$2*$J$5*$S148</f>
        <v>#N/A</v>
      </c>
      <c r="BP148" s="70" t="e">
        <f aca="false">$BO$7*$J$3*$J$5*$T148</f>
        <v>#N/A</v>
      </c>
      <c r="BQ148" s="70" t="e">
        <f aca="false">$BQ$7*$J$2*$J$5*$S148</f>
        <v>#N/A</v>
      </c>
      <c r="BR148" s="70" t="e">
        <f aca="false">$BQ$7*$J$3*$J$5*$T148</f>
        <v>#N/A</v>
      </c>
      <c r="BS148" s="70" t="e">
        <f aca="false">$BS$7*$J$2*$J$5*$S148</f>
        <v>#N/A</v>
      </c>
      <c r="BT148" s="70" t="e">
        <f aca="false">$BS$7*$J$3*$J$5*$T148</f>
        <v>#N/A</v>
      </c>
      <c r="BU148" s="70" t="e">
        <f aca="false">$BU$7*$J$2*$J$5*$S148</f>
        <v>#N/A</v>
      </c>
      <c r="BV148" s="70" t="e">
        <f aca="false">$BU$7*$J$3*$J$5*$T148</f>
        <v>#N/A</v>
      </c>
      <c r="BW148" s="382" t="e">
        <f aca="false">SUM(AY148:BF148,BI148:BL148)</f>
        <v>#N/A</v>
      </c>
      <c r="BX148" s="383" t="e">
        <f aca="false">SUM(AY148:BF148,BI148:BL148,BS148:BV148)</f>
        <v>#N/A</v>
      </c>
      <c r="BY148" s="25" t="e">
        <f aca="false">SUM(AY148:BV148)</f>
        <v>#N/A</v>
      </c>
      <c r="BZ148" s="70" t="e">
        <f aca="false">$BZ$7*$J$2*$J$5*$N148</f>
        <v>#N/A</v>
      </c>
      <c r="CA148" s="70" t="e">
        <f aca="false">$BZ$7*$J$3*$J$5*$O148</f>
        <v>#N/A</v>
      </c>
      <c r="CB148" s="70" t="e">
        <f aca="false">$CB$7*$J$2*$J$5*$N148</f>
        <v>#N/A</v>
      </c>
      <c r="CC148" s="70" t="e">
        <f aca="false">$CB$7*$J$3*$J$5*$O148</f>
        <v>#N/A</v>
      </c>
      <c r="CD148" s="70" t="e">
        <f aca="false">$CD$7*$J$2*$J$5*$N148</f>
        <v>#N/A</v>
      </c>
      <c r="CE148" s="70" t="e">
        <f aca="false">$CD$7*$J$3*$J$5*$O148</f>
        <v>#N/A</v>
      </c>
      <c r="CF148" s="131" t="e">
        <f aca="false">SUM(BZ148:CA148)</f>
        <v>#N/A</v>
      </c>
      <c r="CG148" s="383" t="e">
        <f aca="false">SUM(BZ148:CC148)</f>
        <v>#N/A</v>
      </c>
      <c r="CH148" s="131" t="e">
        <f aca="false">SUM(BZ148:CE148)</f>
        <v>#N/A</v>
      </c>
      <c r="CI148" s="70" t="e">
        <f aca="false">$CI$7*$J$2*$J$5*$AB148</f>
        <v>#N/A</v>
      </c>
      <c r="CJ148" s="70" t="e">
        <f aca="false">$CI$7*$J$3*$J$5*$AC148</f>
        <v>#N/A</v>
      </c>
      <c r="CK148" s="70" t="e">
        <f aca="false">$CK$7*$J$2*$J$5*$AB148</f>
        <v>#N/A</v>
      </c>
      <c r="CL148" s="70" t="e">
        <f aca="false">$CK$7*$J$3*$J$5*$AC148</f>
        <v>#N/A</v>
      </c>
      <c r="CM148" s="70" t="e">
        <f aca="false">$CM$7*$J$2*$J$5*$AB148</f>
        <v>#N/A</v>
      </c>
      <c r="CN148" s="70" t="e">
        <f aca="false">$CM$7*$J$3*$J$5*$AC148</f>
        <v>#N/A</v>
      </c>
      <c r="CO148" s="70" t="e">
        <f aca="false">$CO$7*$J$2*$J$5*$AB148</f>
        <v>#N/A</v>
      </c>
      <c r="CP148" s="70" t="e">
        <f aca="false">$CO$7*$J$3*$J$5*$AC148</f>
        <v>#N/A</v>
      </c>
      <c r="CQ148" s="70" t="e">
        <f aca="false">$CQ$7*$J$2*$J$5*$AB148</f>
        <v>#N/A</v>
      </c>
      <c r="CR148" s="70" t="e">
        <f aca="false">$CQ$7*$J$3*$J$5*$AC148</f>
        <v>#N/A</v>
      </c>
      <c r="CS148" s="70" t="e">
        <f aca="false">$CS$7*$J$2*$J$5*$AB148</f>
        <v>#N/A</v>
      </c>
      <c r="CT148" s="70" t="e">
        <f aca="false">$CS$7*$J$3*$J$5*$AC148</f>
        <v>#N/A</v>
      </c>
      <c r="CU148" s="70" t="e">
        <f aca="false">$CU$7*$J$2*$J$5*$AB148</f>
        <v>#N/A</v>
      </c>
      <c r="CV148" s="70" t="e">
        <f aca="false">$CU$7*$J$3*$J$5*$AC148</f>
        <v>#N/A</v>
      </c>
      <c r="CW148" s="70" t="e">
        <f aca="false">$CW$7*$J$2*$J$5*$AB148</f>
        <v>#N/A</v>
      </c>
      <c r="CX148" s="70" t="e">
        <f aca="false">$CW$7*$J$3*$J$5*$AC148</f>
        <v>#N/A</v>
      </c>
      <c r="CY148" s="70" t="e">
        <f aca="false">$CY$7*$J$2*$J$5*$AB148</f>
        <v>#N/A</v>
      </c>
      <c r="CZ148" s="70" t="e">
        <f aca="false">$CY$7*$J$3*$J$5*$AC148</f>
        <v>#N/A</v>
      </c>
      <c r="DA148" s="70" t="e">
        <f aca="false">$DA$7*$J$2*$J$5*$AB148</f>
        <v>#N/A</v>
      </c>
      <c r="DB148" s="70" t="e">
        <f aca="false">$DA$7*$J$3*$J$5*$AC148</f>
        <v>#N/A</v>
      </c>
      <c r="DC148" s="70"/>
      <c r="DD148" s="70"/>
      <c r="DE148" s="70" t="e">
        <f aca="false">$DF$7*$J$2*$J$5*$AB148</f>
        <v>#N/A</v>
      </c>
      <c r="DF148" s="70" t="e">
        <f aca="false">$DF$7*$J$3*$J$5*$AC148</f>
        <v>#N/A</v>
      </c>
      <c r="DG148" s="70" t="e">
        <f aca="false">$DG$7*$J$2*$J$5*$AB148</f>
        <v>#N/A</v>
      </c>
      <c r="DH148" s="70" t="e">
        <f aca="false">$DG$7*$J$3*$J$5*$AC148</f>
        <v>#N/A</v>
      </c>
      <c r="DI148" s="70" t="e">
        <f aca="false">$DI$7*$J$2*$J$5*$AB148</f>
        <v>#N/A</v>
      </c>
      <c r="DJ148" s="70" t="e">
        <f aca="false">$DI$7*$J$3*$J$5*$AC148</f>
        <v>#N/A</v>
      </c>
      <c r="DK148" s="70" t="e">
        <f aca="false">$DK$7*$J$2*$J$5*$AB148</f>
        <v>#N/A</v>
      </c>
      <c r="DL148" s="70" t="e">
        <f aca="false">$DK$7*$J$3*$J$5*$AC148</f>
        <v>#N/A</v>
      </c>
      <c r="DM148" s="70" t="e">
        <f aca="false">$DM$7*$J$2*$J$5*$AB148</f>
        <v>#N/A</v>
      </c>
      <c r="DN148" s="70" t="e">
        <f aca="false">$DM$7*$J$3*$J$5*$AC148</f>
        <v>#N/A</v>
      </c>
      <c r="DO148" s="70" t="e">
        <f aca="false">$DO$7*$J$2*$J$5*$AB148</f>
        <v>#N/A</v>
      </c>
      <c r="DP148" s="70" t="e">
        <f aca="false">$DO$7*$J$3*$J$5*$AC148</f>
        <v>#N/A</v>
      </c>
      <c r="DQ148" s="70" t="e">
        <f aca="false">$DQ$7*$J$2*$J$5*$AB148</f>
        <v>#N/A</v>
      </c>
      <c r="DR148" s="70" t="e">
        <f aca="false">$DQ$7*$J$3*$J$5*$AC148</f>
        <v>#N/A</v>
      </c>
      <c r="DS148" s="131" t="e">
        <f aca="false">SUM(CI148:CR148,CW148:CX148,DG148:DH148)</f>
        <v>#N/A</v>
      </c>
      <c r="DT148" s="25" t="e">
        <f aca="false">SUM(CI148:CZ148,DC148:DL148)</f>
        <v>#N/A</v>
      </c>
      <c r="DU148" s="131" t="e">
        <f aca="false">SUM(CI148:DR148)</f>
        <v>#N/A</v>
      </c>
      <c r="DZ148" s="70" t="e">
        <f aca="false">$DZ$7*$J$2*$J$5*$AB148</f>
        <v>#N/A</v>
      </c>
      <c r="EA148" s="70" t="e">
        <f aca="false">$DZ$7*$J$3*$J$5*$AC148</f>
        <v>#N/A</v>
      </c>
      <c r="EB148" s="70" t="e">
        <f aca="false">$EB$7*$J$2*$J$5*$AB148</f>
        <v>#N/A</v>
      </c>
      <c r="EC148" s="70" t="e">
        <f aca="false">$EB$7*$J$3*$J$5*$AC148</f>
        <v>#N/A</v>
      </c>
      <c r="ED148" s="70" t="e">
        <f aca="false">$ED$7*$J$2*$J$5*$AB148</f>
        <v>#N/A</v>
      </c>
      <c r="EE148" s="70" t="e">
        <f aca="false">$ED$7*$J$3*$J$5*$AC148</f>
        <v>#N/A</v>
      </c>
      <c r="EF148" s="70" t="e">
        <f aca="false">$EF$7*$J$2*$J$5*$AB148</f>
        <v>#N/A</v>
      </c>
      <c r="EG148" s="70" t="e">
        <f aca="false">$EF$7*$J$3*$J$5*$AC148</f>
        <v>#N/A</v>
      </c>
      <c r="EH148" s="70" t="e">
        <f aca="false">$EH$7*$J$2*$J$5*$AB148</f>
        <v>#N/A</v>
      </c>
      <c r="EI148" s="70" t="e">
        <f aca="false">$EH$7*$J$3*$J$5*$AC148</f>
        <v>#N/A</v>
      </c>
      <c r="EJ148" s="70" t="e">
        <f aca="false">$EJ$7*$J$2*$J$5*$AB148</f>
        <v>#N/A</v>
      </c>
      <c r="EK148" s="70" t="e">
        <f aca="false">$EJ$7*$J$3*$J$5*$AC148</f>
        <v>#N/A</v>
      </c>
      <c r="EL148" s="70" t="e">
        <f aca="false">$EL$7*$J$2*$J$5*$AB148</f>
        <v>#N/A</v>
      </c>
      <c r="EM148" s="70" t="e">
        <f aca="false">$EL$7*$J$3*$J$5*$AC148</f>
        <v>#N/A</v>
      </c>
      <c r="EN148" s="131" t="e">
        <f aca="false">SUM(EB148:EC148)</f>
        <v>#N/A</v>
      </c>
      <c r="EO148" s="25" t="e">
        <f aca="false">SUM(EB148:EE148,EJ148:EM148)</f>
        <v>#N/A</v>
      </c>
      <c r="EP148" s="25" t="e">
        <f aca="false">SUM(DZ148:EM148)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3" t="e">
        <f aca="false">(1+($A149/2))^(-2*($D149-$A$1)/365.25)</f>
        <v>#N/A</v>
      </c>
      <c r="C149" s="83" t="n">
        <f aca="false">D150-D149</f>
        <v>31</v>
      </c>
      <c r="D149" s="374" t="n">
        <v>41183</v>
      </c>
      <c r="E149" s="375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76" t="e">
        <f aca="false">VLOOKUP($D149,Curves!$A$2:$H$1700,8)*$B149</f>
        <v>#N/A</v>
      </c>
      <c r="K149" s="51" t="e">
        <f aca="false">($E149+$I149)*$J$5+$J$4</f>
        <v>#N/A</v>
      </c>
      <c r="L149" s="377" t="e">
        <f aca="false">VLOOKUP($D149,Curves!$N$2:$T$2600,2)*$B149</f>
        <v>#N/A</v>
      </c>
      <c r="M149" s="241" t="e">
        <f aca="false">VLOOKUP($D149,Curves!$N$2:$T$2600,3)*$B149</f>
        <v>#N/A</v>
      </c>
      <c r="N149" s="378" t="e">
        <f aca="false">IF($K149&lt;$L149,1,0)</f>
        <v>#N/A</v>
      </c>
      <c r="O149" s="379" t="e">
        <f aca="false">IF($K149&lt;$M149,1,0)</f>
        <v>#N/A</v>
      </c>
      <c r="P149" s="375" t="e">
        <f aca="false">($E149+J149)*$J$5+$J$4</f>
        <v>#N/A</v>
      </c>
      <c r="Q149" s="377" t="e">
        <f aca="false">VLOOKUP($D149,Curves!$N$2:$T$2600,4)*$B149</f>
        <v>#N/A</v>
      </c>
      <c r="R149" s="241" t="e">
        <f aca="false">VLOOKUP($D149,Curves!$N$2:$T$2600,5)*$B149</f>
        <v>#N/A</v>
      </c>
      <c r="S149" s="378" t="e">
        <f aca="false">IF($P149&lt;$Q149,1,0)</f>
        <v>#N/A</v>
      </c>
      <c r="T149" s="379" t="e">
        <f aca="false">IF($P149&lt;$R149,1,0)</f>
        <v>#N/A</v>
      </c>
      <c r="U149" s="380" t="e">
        <f aca="false">($E149+G149)*$J$5+$J$4</f>
        <v>#N/A</v>
      </c>
      <c r="V149" s="380" t="e">
        <f aca="false">($E149+H149)*$J$5+$J$4</f>
        <v>#N/A</v>
      </c>
      <c r="W149" s="380" t="e">
        <f aca="false">($E149+I149)*$J$5+$J$4</f>
        <v>#N/A</v>
      </c>
      <c r="X149" s="269" t="e">
        <f aca="false">VLOOKUP($D149,[5]CurveFetch!$D$8:$S$13000,16,0)*$B149</f>
        <v>#N/A</v>
      </c>
      <c r="Y149" s="241" t="e">
        <f aca="false">VLOOKUP($D149,Curves!$N$2:$T$2600,7)*$B149</f>
        <v>#N/A</v>
      </c>
      <c r="Z149" s="381" t="e">
        <f aca="false">IF($U149&lt;$X149,1,0)</f>
        <v>#N/A</v>
      </c>
      <c r="AA149" s="378" t="e">
        <f aca="false">IF($U149&lt;$Y149,1,0)</f>
        <v>#N/A</v>
      </c>
      <c r="AB149" s="378" t="e">
        <f aca="false">IF($V149&lt;$X149,1,0)</f>
        <v>#N/A</v>
      </c>
      <c r="AC149" s="378" t="e">
        <f aca="false">IF($V149&lt;$X149,1,0)</f>
        <v>#N/A</v>
      </c>
      <c r="AD149" s="378" t="e">
        <f aca="false">IF($W149&lt;$X149,1,0)</f>
        <v>#N/A</v>
      </c>
      <c r="AE149" s="379" t="e">
        <f aca="false">IF($W149&lt;$Y149,1,0)</f>
        <v>#N/A</v>
      </c>
      <c r="AF149" s="70" t="e">
        <f aca="false">$AF$7*$J$2*$J$5*$N149</f>
        <v>#N/A</v>
      </c>
      <c r="AG149" s="70" t="e">
        <f aca="false">$AF$7*$J$2*$J$5*$O149</f>
        <v>#N/A</v>
      </c>
      <c r="AH149" s="70" t="e">
        <f aca="false">$AH$7*$J$2*$J$5*$N149</f>
        <v>#N/A</v>
      </c>
      <c r="AI149" s="70" t="e">
        <f aca="false">$AH$7*$J$2*$J$5*$O149</f>
        <v>#N/A</v>
      </c>
      <c r="AJ149" s="70" t="e">
        <f aca="false">$AJ$7*$J$2*$J$5*$N149</f>
        <v>#N/A</v>
      </c>
      <c r="AK149" s="70" t="e">
        <f aca="false">$AJ$7*$J$2*$J$5*$O149</f>
        <v>#N/A</v>
      </c>
      <c r="AL149" s="70" t="e">
        <f aca="false">$AL$7*$J$2*$J$5*$N149</f>
        <v>#N/A</v>
      </c>
      <c r="AM149" s="70" t="e">
        <f aca="false">$AL$7*$J$3*$J$5*$O149</f>
        <v>#N/A</v>
      </c>
      <c r="AN149" s="70" t="e">
        <f aca="false">$AN$7*$J$2*$J$5*$N149</f>
        <v>#N/A</v>
      </c>
      <c r="AO149" s="70" t="e">
        <f aca="false">$AN$7*$J$3*$J$5*$O149</f>
        <v>#N/A</v>
      </c>
      <c r="AP149" s="70" t="e">
        <f aca="false">$AP$7*$J$2*$J$5*$N149</f>
        <v>#N/A</v>
      </c>
      <c r="AQ149" s="70" t="e">
        <f aca="false">$AN$7*$J$3*$J$5*$O149</f>
        <v>#N/A</v>
      </c>
      <c r="AR149" s="70" t="e">
        <f aca="false">$AR$7*$J$2*$J$5*$N149</f>
        <v>#N/A</v>
      </c>
      <c r="AS149" s="70" t="e">
        <f aca="false">$AR$7*$J$3*$J$5*$O149</f>
        <v>#N/A</v>
      </c>
      <c r="AT149" s="70" t="e">
        <f aca="false">$AT$7*$J$2*$J$5*$N149</f>
        <v>#N/A</v>
      </c>
      <c r="AU149" s="70" t="e">
        <f aca="false">$AT$7*$J$3*$J$5*$O149</f>
        <v>#N/A</v>
      </c>
      <c r="AV149" s="131" t="e">
        <f aca="false">SUM(AF149:AG149,AL149:AM149,AP149:AQ149)</f>
        <v>#N/A</v>
      </c>
      <c r="AW149" s="158" t="e">
        <f aca="false">SUM(AF149:AM149,AP149:AU149)</f>
        <v>#N/A</v>
      </c>
      <c r="AX149" s="131" t="e">
        <f aca="false">SUM(AF149:AU149)</f>
        <v>#N/A</v>
      </c>
      <c r="AY149" s="70" t="e">
        <f aca="false">$AY$7*$J$2*$J$5*$S149</f>
        <v>#N/A</v>
      </c>
      <c r="AZ149" s="70" t="e">
        <f aca="false">$AY$7*$J$3*$J$5*$T149</f>
        <v>#N/A</v>
      </c>
      <c r="BA149" s="70" t="e">
        <f aca="false">$BA$7*$J$2*$J$5*$S149</f>
        <v>#N/A</v>
      </c>
      <c r="BB149" s="70" t="e">
        <f aca="false">$BA$7*$J$3*$J$5*$T149</f>
        <v>#N/A</v>
      </c>
      <c r="BC149" s="70" t="e">
        <f aca="false">$BC$7*$J$2*$J$5*$S149</f>
        <v>#N/A</v>
      </c>
      <c r="BD149" s="70" t="e">
        <f aca="false">$BC$7*$J$3*$J$5*$T149</f>
        <v>#N/A</v>
      </c>
      <c r="BE149" s="70" t="e">
        <f aca="false">$BE$7*$J$2*$J$5*$S149</f>
        <v>#N/A</v>
      </c>
      <c r="BF149" s="70" t="e">
        <f aca="false">$BE$7*$J$3*$J$5*$T149</f>
        <v>#N/A</v>
      </c>
      <c r="BG149" s="70" t="e">
        <f aca="false">$BG$7*$J$2*$J$5*$S149</f>
        <v>#N/A</v>
      </c>
      <c r="BH149" s="70" t="e">
        <f aca="false">$BG$7*$J$3*$J$5*$T149</f>
        <v>#N/A</v>
      </c>
      <c r="BI149" s="70" t="e">
        <f aca="false">$BI$7*$J$2*$J$5*$S149</f>
        <v>#N/A</v>
      </c>
      <c r="BJ149" s="70" t="e">
        <f aca="false">$BI$7*$J$3*$J$5*$T149</f>
        <v>#N/A</v>
      </c>
      <c r="BK149" s="70" t="e">
        <f aca="false">$BK$7*$J$2*$J$5*$S149</f>
        <v>#N/A</v>
      </c>
      <c r="BL149" s="70" t="e">
        <f aca="false">$BK$7*$J$3*$J$5*$T149</f>
        <v>#N/A</v>
      </c>
      <c r="BM149" s="70" t="e">
        <f aca="false">$BM$7*$J$2*$J$5*$S149</f>
        <v>#N/A</v>
      </c>
      <c r="BN149" s="70" t="e">
        <f aca="false">$BM$7*$J$3*$J$5*$T149</f>
        <v>#N/A</v>
      </c>
      <c r="BO149" s="70" t="e">
        <f aca="false">$BO$7*$J$2*$J$5*$S149</f>
        <v>#N/A</v>
      </c>
      <c r="BP149" s="70" t="e">
        <f aca="false">$BO$7*$J$3*$J$5*$T149</f>
        <v>#N/A</v>
      </c>
      <c r="BQ149" s="70" t="e">
        <f aca="false">$BQ$7*$J$2*$J$5*$S149</f>
        <v>#N/A</v>
      </c>
      <c r="BR149" s="70" t="e">
        <f aca="false">$BQ$7*$J$3*$J$5*$T149</f>
        <v>#N/A</v>
      </c>
      <c r="BS149" s="70" t="e">
        <f aca="false">$BS$7*$J$2*$J$5*$S149</f>
        <v>#N/A</v>
      </c>
      <c r="BT149" s="70" t="e">
        <f aca="false">$BS$7*$J$3*$J$5*$T149</f>
        <v>#N/A</v>
      </c>
      <c r="BU149" s="70" t="e">
        <f aca="false">$BU$7*$J$2*$J$5*$S149</f>
        <v>#N/A</v>
      </c>
      <c r="BV149" s="70" t="e">
        <f aca="false">$BU$7*$J$3*$J$5*$T149</f>
        <v>#N/A</v>
      </c>
      <c r="BW149" s="382" t="e">
        <f aca="false">SUM(AY149:BF149,BI149:BL149)</f>
        <v>#N/A</v>
      </c>
      <c r="BX149" s="383" t="e">
        <f aca="false">SUM(AY149:BF149,BI149:BL149,BS149:BV149)</f>
        <v>#N/A</v>
      </c>
      <c r="BY149" s="25" t="e">
        <f aca="false">SUM(AY149:BV149)</f>
        <v>#N/A</v>
      </c>
      <c r="BZ149" s="70" t="e">
        <f aca="false">$BZ$7*$J$2*$J$5*$N149</f>
        <v>#N/A</v>
      </c>
      <c r="CA149" s="70" t="e">
        <f aca="false">$BZ$7*$J$3*$J$5*$O149</f>
        <v>#N/A</v>
      </c>
      <c r="CB149" s="70" t="e">
        <f aca="false">$CB$7*$J$2*$J$5*$N149</f>
        <v>#N/A</v>
      </c>
      <c r="CC149" s="70" t="e">
        <f aca="false">$CB$7*$J$3*$J$5*$O149</f>
        <v>#N/A</v>
      </c>
      <c r="CD149" s="70" t="e">
        <f aca="false">$CD$7*$J$2*$J$5*$N149</f>
        <v>#N/A</v>
      </c>
      <c r="CE149" s="70" t="e">
        <f aca="false">$CD$7*$J$3*$J$5*$O149</f>
        <v>#N/A</v>
      </c>
      <c r="CF149" s="131" t="e">
        <f aca="false">SUM(BZ149:CA149)</f>
        <v>#N/A</v>
      </c>
      <c r="CG149" s="383" t="e">
        <f aca="false">SUM(BZ149:CC149)</f>
        <v>#N/A</v>
      </c>
      <c r="CH149" s="131" t="e">
        <f aca="false">SUM(BZ149:CE149)</f>
        <v>#N/A</v>
      </c>
      <c r="CI149" s="70" t="e">
        <f aca="false">$CI$7*$J$2*$J$5*$AB149</f>
        <v>#N/A</v>
      </c>
      <c r="CJ149" s="70" t="e">
        <f aca="false">$CI$7*$J$3*$J$5*$AC149</f>
        <v>#N/A</v>
      </c>
      <c r="CK149" s="70" t="e">
        <f aca="false">$CK$7*$J$2*$J$5*$AB149</f>
        <v>#N/A</v>
      </c>
      <c r="CL149" s="70" t="e">
        <f aca="false">$CK$7*$J$3*$J$5*$AC149</f>
        <v>#N/A</v>
      </c>
      <c r="CM149" s="70" t="e">
        <f aca="false">$CM$7*$J$2*$J$5*$AB149</f>
        <v>#N/A</v>
      </c>
      <c r="CN149" s="70" t="e">
        <f aca="false">$CM$7*$J$3*$J$5*$AC149</f>
        <v>#N/A</v>
      </c>
      <c r="CO149" s="70" t="e">
        <f aca="false">$CO$7*$J$2*$J$5*$AB149</f>
        <v>#N/A</v>
      </c>
      <c r="CP149" s="70" t="e">
        <f aca="false">$CO$7*$J$3*$J$5*$AC149</f>
        <v>#N/A</v>
      </c>
      <c r="CQ149" s="70" t="e">
        <f aca="false">$CQ$7*$J$2*$J$5*$AB149</f>
        <v>#N/A</v>
      </c>
      <c r="CR149" s="70" t="e">
        <f aca="false">$CQ$7*$J$3*$J$5*$AC149</f>
        <v>#N/A</v>
      </c>
      <c r="CS149" s="70" t="e">
        <f aca="false">$CS$7*$J$2*$J$5*$AB149</f>
        <v>#N/A</v>
      </c>
      <c r="CT149" s="70" t="e">
        <f aca="false">$CS$7*$J$3*$J$5*$AC149</f>
        <v>#N/A</v>
      </c>
      <c r="CU149" s="70" t="e">
        <f aca="false">$CU$7*$J$2*$J$5*$AB149</f>
        <v>#N/A</v>
      </c>
      <c r="CV149" s="70" t="e">
        <f aca="false">$CU$7*$J$3*$J$5*$AC149</f>
        <v>#N/A</v>
      </c>
      <c r="CW149" s="70" t="e">
        <f aca="false">$CW$7*$J$2*$J$5*$AB149</f>
        <v>#N/A</v>
      </c>
      <c r="CX149" s="70" t="e">
        <f aca="false">$CW$7*$J$3*$J$5*$AC149</f>
        <v>#N/A</v>
      </c>
      <c r="CY149" s="70" t="e">
        <f aca="false">$CY$7*$J$2*$J$5*$AB149</f>
        <v>#N/A</v>
      </c>
      <c r="CZ149" s="70" t="e">
        <f aca="false">$CY$7*$J$3*$J$5*$AC149</f>
        <v>#N/A</v>
      </c>
      <c r="DA149" s="70" t="e">
        <f aca="false">$DA$7*$J$2*$J$5*$AB149</f>
        <v>#N/A</v>
      </c>
      <c r="DB149" s="70" t="e">
        <f aca="false">$DA$7*$J$3*$J$5*$AC149</f>
        <v>#N/A</v>
      </c>
      <c r="DC149" s="70"/>
      <c r="DD149" s="70"/>
      <c r="DE149" s="70" t="e">
        <f aca="false">$DF$7*$J$2*$J$5*$AB149</f>
        <v>#N/A</v>
      </c>
      <c r="DF149" s="70" t="e">
        <f aca="false">$DF$7*$J$3*$J$5*$AC149</f>
        <v>#N/A</v>
      </c>
      <c r="DG149" s="70" t="e">
        <f aca="false">$DG$7*$J$2*$J$5*$AB149</f>
        <v>#N/A</v>
      </c>
      <c r="DH149" s="70" t="e">
        <f aca="false">$DG$7*$J$3*$J$5*$AC149</f>
        <v>#N/A</v>
      </c>
      <c r="DI149" s="70" t="e">
        <f aca="false">$DI$7*$J$2*$J$5*$AB149</f>
        <v>#N/A</v>
      </c>
      <c r="DJ149" s="70" t="e">
        <f aca="false">$DI$7*$J$3*$J$5*$AC149</f>
        <v>#N/A</v>
      </c>
      <c r="DK149" s="70" t="e">
        <f aca="false">$DK$7*$J$2*$J$5*$AB149</f>
        <v>#N/A</v>
      </c>
      <c r="DL149" s="70" t="e">
        <f aca="false">$DK$7*$J$3*$J$5*$AC149</f>
        <v>#N/A</v>
      </c>
      <c r="DM149" s="70" t="e">
        <f aca="false">$DM$7*$J$2*$J$5*$AB149</f>
        <v>#N/A</v>
      </c>
      <c r="DN149" s="70" t="e">
        <f aca="false">$DM$7*$J$3*$J$5*$AC149</f>
        <v>#N/A</v>
      </c>
      <c r="DO149" s="70" t="e">
        <f aca="false">$DO$7*$J$2*$J$5*$AB149</f>
        <v>#N/A</v>
      </c>
      <c r="DP149" s="70" t="e">
        <f aca="false">$DO$7*$J$3*$J$5*$AC149</f>
        <v>#N/A</v>
      </c>
      <c r="DQ149" s="70" t="e">
        <f aca="false">$DQ$7*$J$2*$J$5*$AB149</f>
        <v>#N/A</v>
      </c>
      <c r="DR149" s="70" t="e">
        <f aca="false">$DQ$7*$J$3*$J$5*$AC149</f>
        <v>#N/A</v>
      </c>
      <c r="DS149" s="131" t="e">
        <f aca="false">SUM(CI149:CR149,CW149:CX149,DG149:DH149)</f>
        <v>#N/A</v>
      </c>
      <c r="DT149" s="25" t="e">
        <f aca="false">SUM(CI149:CZ149,DC149:DL149)</f>
        <v>#N/A</v>
      </c>
      <c r="DU149" s="131" t="e">
        <f aca="false">SUM(CI149:DR149)</f>
        <v>#N/A</v>
      </c>
      <c r="DZ149" s="70" t="e">
        <f aca="false">$DZ$7*$J$2*$J$5*$AB149</f>
        <v>#N/A</v>
      </c>
      <c r="EA149" s="70" t="e">
        <f aca="false">$DZ$7*$J$3*$J$5*$AC149</f>
        <v>#N/A</v>
      </c>
      <c r="EB149" s="70" t="e">
        <f aca="false">$EB$7*$J$2*$J$5*$AB149</f>
        <v>#N/A</v>
      </c>
      <c r="EC149" s="70" t="e">
        <f aca="false">$EB$7*$J$3*$J$5*$AC149</f>
        <v>#N/A</v>
      </c>
      <c r="ED149" s="70" t="e">
        <f aca="false">$ED$7*$J$2*$J$5*$AB149</f>
        <v>#N/A</v>
      </c>
      <c r="EE149" s="70" t="e">
        <f aca="false">$ED$7*$J$3*$J$5*$AC149</f>
        <v>#N/A</v>
      </c>
      <c r="EF149" s="70" t="e">
        <f aca="false">$EF$7*$J$2*$J$5*$AB149</f>
        <v>#N/A</v>
      </c>
      <c r="EG149" s="70" t="e">
        <f aca="false">$EF$7*$J$3*$J$5*$AC149</f>
        <v>#N/A</v>
      </c>
      <c r="EH149" s="70" t="e">
        <f aca="false">$EH$7*$J$2*$J$5*$AB149</f>
        <v>#N/A</v>
      </c>
      <c r="EI149" s="70" t="e">
        <f aca="false">$EH$7*$J$3*$J$5*$AC149</f>
        <v>#N/A</v>
      </c>
      <c r="EJ149" s="70" t="e">
        <f aca="false">$EJ$7*$J$2*$J$5*$AB149</f>
        <v>#N/A</v>
      </c>
      <c r="EK149" s="70" t="e">
        <f aca="false">$EJ$7*$J$3*$J$5*$AC149</f>
        <v>#N/A</v>
      </c>
      <c r="EL149" s="70" t="e">
        <f aca="false">$EL$7*$J$2*$J$5*$AB149</f>
        <v>#N/A</v>
      </c>
      <c r="EM149" s="70" t="e">
        <f aca="false">$EL$7*$J$3*$J$5*$AC149</f>
        <v>#N/A</v>
      </c>
      <c r="EN149" s="131" t="e">
        <f aca="false">SUM(EB149:EC149)</f>
        <v>#N/A</v>
      </c>
      <c r="EO149" s="25" t="e">
        <f aca="false">SUM(EB149:EE149,EJ149:EM149)</f>
        <v>#N/A</v>
      </c>
      <c r="EP149" s="25" t="e">
        <f aca="false">SUM(DZ149:EM149)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3" t="e">
        <f aca="false">(1+($A150/2))^(-2*($D150-$A$1)/365.25)</f>
        <v>#N/A</v>
      </c>
      <c r="C150" s="83" t="n">
        <f aca="false">D151-D150</f>
        <v>30</v>
      </c>
      <c r="D150" s="374" t="n">
        <v>41214</v>
      </c>
      <c r="E150" s="375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76" t="e">
        <f aca="false">VLOOKUP($D150,Curves!$A$2:$H$1700,8)*$B150</f>
        <v>#N/A</v>
      </c>
      <c r="K150" s="51" t="e">
        <f aca="false">($E150+$I150)*$J$5+$J$4</f>
        <v>#N/A</v>
      </c>
      <c r="L150" s="377" t="e">
        <f aca="false">VLOOKUP($D150,Curves!$N$2:$T$2600,2)*$B150</f>
        <v>#N/A</v>
      </c>
      <c r="M150" s="241" t="e">
        <f aca="false">VLOOKUP($D150,Curves!$N$2:$T$2600,3)*$B150</f>
        <v>#N/A</v>
      </c>
      <c r="N150" s="378" t="e">
        <f aca="false">IF($K150&lt;$L150,1,0)</f>
        <v>#N/A</v>
      </c>
      <c r="O150" s="379" t="e">
        <f aca="false">IF($K150&lt;$M150,1,0)</f>
        <v>#N/A</v>
      </c>
      <c r="P150" s="375" t="e">
        <f aca="false">($E150+J150)*$J$5+$J$4</f>
        <v>#N/A</v>
      </c>
      <c r="Q150" s="377" t="e">
        <f aca="false">VLOOKUP($D150,Curves!$N$2:$T$2600,4)*$B150</f>
        <v>#N/A</v>
      </c>
      <c r="R150" s="241" t="e">
        <f aca="false">VLOOKUP($D150,Curves!$N$2:$T$2600,5)*$B150</f>
        <v>#N/A</v>
      </c>
      <c r="S150" s="378" t="e">
        <f aca="false">IF($P150&lt;$Q150,1,0)</f>
        <v>#N/A</v>
      </c>
      <c r="T150" s="379" t="e">
        <f aca="false">IF($P150&lt;$R150,1,0)</f>
        <v>#N/A</v>
      </c>
      <c r="U150" s="380" t="e">
        <f aca="false">($E150+G150)*$J$5+$J$4</f>
        <v>#N/A</v>
      </c>
      <c r="V150" s="380" t="e">
        <f aca="false">($E150+H150)*$J$5+$J$4</f>
        <v>#N/A</v>
      </c>
      <c r="W150" s="380" t="e">
        <f aca="false">($E150+I150)*$J$5+$J$4</f>
        <v>#N/A</v>
      </c>
      <c r="X150" s="269" t="e">
        <f aca="false">VLOOKUP($D150,[5]CurveFetch!$D$8:$S$13000,16,0)*$B150</f>
        <v>#N/A</v>
      </c>
      <c r="Y150" s="241" t="e">
        <f aca="false">VLOOKUP($D150,Curves!$N$2:$T$2600,7)*$B150</f>
        <v>#N/A</v>
      </c>
      <c r="Z150" s="381" t="e">
        <f aca="false">IF($U150&lt;$X150,1,0)</f>
        <v>#N/A</v>
      </c>
      <c r="AA150" s="378" t="e">
        <f aca="false">IF($U150&lt;$Y150,1,0)</f>
        <v>#N/A</v>
      </c>
      <c r="AB150" s="378" t="e">
        <f aca="false">IF($V150&lt;$X150,1,0)</f>
        <v>#N/A</v>
      </c>
      <c r="AC150" s="378" t="e">
        <f aca="false">IF($V150&lt;$X150,1,0)</f>
        <v>#N/A</v>
      </c>
      <c r="AD150" s="378" t="e">
        <f aca="false">IF($W150&lt;$X150,1,0)</f>
        <v>#N/A</v>
      </c>
      <c r="AE150" s="379" t="e">
        <f aca="false">IF($W150&lt;$Y150,1,0)</f>
        <v>#N/A</v>
      </c>
      <c r="AF150" s="70" t="e">
        <f aca="false">$AF$7*$J$2*$J$5*$N150</f>
        <v>#N/A</v>
      </c>
      <c r="AG150" s="70" t="e">
        <f aca="false">$AF$7*$J$2*$J$5*$O150</f>
        <v>#N/A</v>
      </c>
      <c r="AH150" s="70" t="e">
        <f aca="false">$AH$7*$J$2*$J$5*$N150</f>
        <v>#N/A</v>
      </c>
      <c r="AI150" s="70" t="e">
        <f aca="false">$AH$7*$J$2*$J$5*$O150</f>
        <v>#N/A</v>
      </c>
      <c r="AJ150" s="70" t="e">
        <f aca="false">$AJ$7*$J$2*$J$5*$N150</f>
        <v>#N/A</v>
      </c>
      <c r="AK150" s="70" t="e">
        <f aca="false">$AJ$7*$J$2*$J$5*$O150</f>
        <v>#N/A</v>
      </c>
      <c r="AL150" s="70" t="e">
        <f aca="false">$AL$7*$J$2*$J$5*$N150</f>
        <v>#N/A</v>
      </c>
      <c r="AM150" s="70" t="e">
        <f aca="false">$AL$7*$J$3*$J$5*$O150</f>
        <v>#N/A</v>
      </c>
      <c r="AN150" s="70" t="e">
        <f aca="false">$AN$7*$J$2*$J$5*$N150</f>
        <v>#N/A</v>
      </c>
      <c r="AO150" s="70" t="e">
        <f aca="false">$AN$7*$J$3*$J$5*$O150</f>
        <v>#N/A</v>
      </c>
      <c r="AP150" s="70" t="e">
        <f aca="false">$AP$7*$J$2*$J$5*$N150</f>
        <v>#N/A</v>
      </c>
      <c r="AQ150" s="70" t="e">
        <f aca="false">$AN$7*$J$3*$J$5*$O150</f>
        <v>#N/A</v>
      </c>
      <c r="AR150" s="70" t="e">
        <f aca="false">$AR$7*$J$2*$J$5*$N150</f>
        <v>#N/A</v>
      </c>
      <c r="AS150" s="70" t="e">
        <f aca="false">$AR$7*$J$3*$J$5*$O150</f>
        <v>#N/A</v>
      </c>
      <c r="AT150" s="70" t="e">
        <f aca="false">$AT$7*$J$2*$J$5*$N150</f>
        <v>#N/A</v>
      </c>
      <c r="AU150" s="70" t="e">
        <f aca="false">$AT$7*$J$3*$J$5*$O150</f>
        <v>#N/A</v>
      </c>
      <c r="AV150" s="131" t="e">
        <f aca="false">SUM(AF150:AG150,AL150:AM150,AP150:AQ150)</f>
        <v>#N/A</v>
      </c>
      <c r="AW150" s="158" t="e">
        <f aca="false">SUM(AF150:AM150,AP150:AU150)</f>
        <v>#N/A</v>
      </c>
      <c r="AX150" s="131" t="e">
        <f aca="false">SUM(AF150:AU150)</f>
        <v>#N/A</v>
      </c>
      <c r="AY150" s="70" t="e">
        <f aca="false">$AY$7*$J$2*$J$5*$S150</f>
        <v>#N/A</v>
      </c>
      <c r="AZ150" s="70" t="e">
        <f aca="false">$AY$7*$J$3*$J$5*$T150</f>
        <v>#N/A</v>
      </c>
      <c r="BA150" s="70" t="e">
        <f aca="false">$BA$7*$J$2*$J$5*$S150</f>
        <v>#N/A</v>
      </c>
      <c r="BB150" s="70" t="e">
        <f aca="false">$BA$7*$J$3*$J$5*$T150</f>
        <v>#N/A</v>
      </c>
      <c r="BC150" s="70" t="e">
        <f aca="false">$BC$7*$J$2*$J$5*$S150</f>
        <v>#N/A</v>
      </c>
      <c r="BD150" s="70" t="e">
        <f aca="false">$BC$7*$J$3*$J$5*$T150</f>
        <v>#N/A</v>
      </c>
      <c r="BE150" s="70" t="e">
        <f aca="false">$BE$7*$J$2*$J$5*$S150</f>
        <v>#N/A</v>
      </c>
      <c r="BF150" s="70" t="e">
        <f aca="false">$BE$7*$J$3*$J$5*$T150</f>
        <v>#N/A</v>
      </c>
      <c r="BG150" s="70" t="e">
        <f aca="false">$BG$7*$J$2*$J$5*$S150</f>
        <v>#N/A</v>
      </c>
      <c r="BH150" s="70" t="e">
        <f aca="false">$BG$7*$J$3*$J$5*$T150</f>
        <v>#N/A</v>
      </c>
      <c r="BI150" s="70" t="e">
        <f aca="false">$BI$7*$J$2*$J$5*$S150</f>
        <v>#N/A</v>
      </c>
      <c r="BJ150" s="70" t="e">
        <f aca="false">$BI$7*$J$3*$J$5*$T150</f>
        <v>#N/A</v>
      </c>
      <c r="BK150" s="70" t="e">
        <f aca="false">$BK$7*$J$2*$J$5*$S150</f>
        <v>#N/A</v>
      </c>
      <c r="BL150" s="70" t="e">
        <f aca="false">$BK$7*$J$3*$J$5*$T150</f>
        <v>#N/A</v>
      </c>
      <c r="BM150" s="70" t="e">
        <f aca="false">$BM$7*$J$2*$J$5*$S150</f>
        <v>#N/A</v>
      </c>
      <c r="BN150" s="70" t="e">
        <f aca="false">$BM$7*$J$3*$J$5*$T150</f>
        <v>#N/A</v>
      </c>
      <c r="BO150" s="70" t="e">
        <f aca="false">$BO$7*$J$2*$J$5*$S150</f>
        <v>#N/A</v>
      </c>
      <c r="BP150" s="70" t="e">
        <f aca="false">$BO$7*$J$3*$J$5*$T150</f>
        <v>#N/A</v>
      </c>
      <c r="BQ150" s="70" t="e">
        <f aca="false">$BQ$7*$J$2*$J$5*$S150</f>
        <v>#N/A</v>
      </c>
      <c r="BR150" s="70" t="e">
        <f aca="false">$BQ$7*$J$3*$J$5*$T150</f>
        <v>#N/A</v>
      </c>
      <c r="BS150" s="70" t="e">
        <f aca="false">$BS$7*$J$2*$J$5*$S150</f>
        <v>#N/A</v>
      </c>
      <c r="BT150" s="70" t="e">
        <f aca="false">$BS$7*$J$3*$J$5*$T150</f>
        <v>#N/A</v>
      </c>
      <c r="BU150" s="70" t="e">
        <f aca="false">$BU$7*$J$2*$J$5*$S150</f>
        <v>#N/A</v>
      </c>
      <c r="BV150" s="70" t="e">
        <f aca="false">$BU$7*$J$3*$J$5*$T150</f>
        <v>#N/A</v>
      </c>
      <c r="BW150" s="382" t="e">
        <f aca="false">SUM(AY150:BF150,BI150:BL150)</f>
        <v>#N/A</v>
      </c>
      <c r="BX150" s="383" t="e">
        <f aca="false">SUM(AY150:BF150,BI150:BL150,BS150:BV150)</f>
        <v>#N/A</v>
      </c>
      <c r="BY150" s="25" t="e">
        <f aca="false">SUM(AY150:BV150)</f>
        <v>#N/A</v>
      </c>
      <c r="BZ150" s="70" t="e">
        <f aca="false">$BZ$7*$J$2*$J$5*$N150</f>
        <v>#N/A</v>
      </c>
      <c r="CA150" s="70" t="e">
        <f aca="false">$BZ$7*$J$3*$J$5*$O150</f>
        <v>#N/A</v>
      </c>
      <c r="CB150" s="70" t="e">
        <f aca="false">$CB$7*$J$2*$J$5*$N150</f>
        <v>#N/A</v>
      </c>
      <c r="CC150" s="70" t="e">
        <f aca="false">$CB$7*$J$3*$J$5*$O150</f>
        <v>#N/A</v>
      </c>
      <c r="CD150" s="70" t="e">
        <f aca="false">$CD$7*$J$2*$J$5*$N150</f>
        <v>#N/A</v>
      </c>
      <c r="CE150" s="70" t="e">
        <f aca="false">$CD$7*$J$3*$J$5*$O150</f>
        <v>#N/A</v>
      </c>
      <c r="CF150" s="131" t="e">
        <f aca="false">SUM(BZ150:CA150)</f>
        <v>#N/A</v>
      </c>
      <c r="CG150" s="383" t="e">
        <f aca="false">SUM(BZ150:CC150)</f>
        <v>#N/A</v>
      </c>
      <c r="CH150" s="131" t="e">
        <f aca="false">SUM(BZ150:CE150)</f>
        <v>#N/A</v>
      </c>
      <c r="CI150" s="70" t="e">
        <f aca="false">$CI$7*$J$2*$J$5*$AB150</f>
        <v>#N/A</v>
      </c>
      <c r="CJ150" s="70" t="e">
        <f aca="false">$CI$7*$J$3*$J$5*$AC150</f>
        <v>#N/A</v>
      </c>
      <c r="CK150" s="70" t="e">
        <f aca="false">$CK$7*$J$2*$J$5*$AB150</f>
        <v>#N/A</v>
      </c>
      <c r="CL150" s="70" t="e">
        <f aca="false">$CK$7*$J$3*$J$5*$AC150</f>
        <v>#N/A</v>
      </c>
      <c r="CM150" s="70" t="e">
        <f aca="false">$CM$7*$J$2*$J$5*$AB150</f>
        <v>#N/A</v>
      </c>
      <c r="CN150" s="70" t="e">
        <f aca="false">$CM$7*$J$3*$J$5*$AC150</f>
        <v>#N/A</v>
      </c>
      <c r="CO150" s="70" t="e">
        <f aca="false">$CO$7*$J$2*$J$5*$AB150</f>
        <v>#N/A</v>
      </c>
      <c r="CP150" s="70" t="e">
        <f aca="false">$CO$7*$J$3*$J$5*$AC150</f>
        <v>#N/A</v>
      </c>
      <c r="CQ150" s="70" t="e">
        <f aca="false">$CQ$7*$J$2*$J$5*$AB150</f>
        <v>#N/A</v>
      </c>
      <c r="CR150" s="70" t="e">
        <f aca="false">$CQ$7*$J$3*$J$5*$AC150</f>
        <v>#N/A</v>
      </c>
      <c r="CS150" s="70" t="e">
        <f aca="false">$CS$7*$J$2*$J$5*$AB150</f>
        <v>#N/A</v>
      </c>
      <c r="CT150" s="70" t="e">
        <f aca="false">$CS$7*$J$3*$J$5*$AC150</f>
        <v>#N/A</v>
      </c>
      <c r="CU150" s="70" t="e">
        <f aca="false">$CU$7*$J$2*$J$5*$AB150</f>
        <v>#N/A</v>
      </c>
      <c r="CV150" s="70" t="e">
        <f aca="false">$CU$7*$J$3*$J$5*$AC150</f>
        <v>#N/A</v>
      </c>
      <c r="CW150" s="70" t="e">
        <f aca="false">$CW$7*$J$2*$J$5*$AB150</f>
        <v>#N/A</v>
      </c>
      <c r="CX150" s="70" t="e">
        <f aca="false">$CW$7*$J$3*$J$5*$AC150</f>
        <v>#N/A</v>
      </c>
      <c r="CY150" s="70" t="e">
        <f aca="false">$CY$7*$J$2*$J$5*$AB150</f>
        <v>#N/A</v>
      </c>
      <c r="CZ150" s="70" t="e">
        <f aca="false">$CY$7*$J$3*$J$5*$AC150</f>
        <v>#N/A</v>
      </c>
      <c r="DA150" s="70" t="e">
        <f aca="false">$DA$7*$J$2*$J$5*$AB150</f>
        <v>#N/A</v>
      </c>
      <c r="DB150" s="70" t="e">
        <f aca="false">$DA$7*$J$3*$J$5*$AC150</f>
        <v>#N/A</v>
      </c>
      <c r="DC150" s="70"/>
      <c r="DD150" s="70"/>
      <c r="DE150" s="70" t="e">
        <f aca="false">$DF$7*$J$2*$J$5*$AB150</f>
        <v>#N/A</v>
      </c>
      <c r="DF150" s="70" t="e">
        <f aca="false">$DF$7*$J$3*$J$5*$AC150</f>
        <v>#N/A</v>
      </c>
      <c r="DG150" s="70" t="e">
        <f aca="false">$DG$7*$J$2*$J$5*$AB150</f>
        <v>#N/A</v>
      </c>
      <c r="DH150" s="70" t="e">
        <f aca="false">$DG$7*$J$3*$J$5*$AC150</f>
        <v>#N/A</v>
      </c>
      <c r="DI150" s="70" t="e">
        <f aca="false">$DI$7*$J$2*$J$5*$AB150</f>
        <v>#N/A</v>
      </c>
      <c r="DJ150" s="70" t="e">
        <f aca="false">$DI$7*$J$3*$J$5*$AC150</f>
        <v>#N/A</v>
      </c>
      <c r="DK150" s="70" t="e">
        <f aca="false">$DK$7*$J$2*$J$5*$AB150</f>
        <v>#N/A</v>
      </c>
      <c r="DL150" s="70" t="e">
        <f aca="false">$DK$7*$J$3*$J$5*$AC150</f>
        <v>#N/A</v>
      </c>
      <c r="DM150" s="70" t="e">
        <f aca="false">$DM$7*$J$2*$J$5*$AB150</f>
        <v>#N/A</v>
      </c>
      <c r="DN150" s="70" t="e">
        <f aca="false">$DM$7*$J$3*$J$5*$AC150</f>
        <v>#N/A</v>
      </c>
      <c r="DO150" s="70" t="e">
        <f aca="false">$DO$7*$J$2*$J$5*$AB150</f>
        <v>#N/A</v>
      </c>
      <c r="DP150" s="70" t="e">
        <f aca="false">$DO$7*$J$3*$J$5*$AC150</f>
        <v>#N/A</v>
      </c>
      <c r="DQ150" s="70" t="e">
        <f aca="false">$DQ$7*$J$2*$J$5*$AB150</f>
        <v>#N/A</v>
      </c>
      <c r="DR150" s="70" t="e">
        <f aca="false">$DQ$7*$J$3*$J$5*$AC150</f>
        <v>#N/A</v>
      </c>
      <c r="DS150" s="131" t="e">
        <f aca="false">SUM(CI150:CR150,CW150:CX150,DG150:DH150)</f>
        <v>#N/A</v>
      </c>
      <c r="DT150" s="25" t="e">
        <f aca="false">SUM(CI150:CZ150,DC150:DL150)</f>
        <v>#N/A</v>
      </c>
      <c r="DU150" s="131" t="e">
        <f aca="false">SUM(CI150:DR150)</f>
        <v>#N/A</v>
      </c>
      <c r="DZ150" s="70" t="e">
        <f aca="false">$DZ$7*$J$2*$J$5*$AB150</f>
        <v>#N/A</v>
      </c>
      <c r="EA150" s="70" t="e">
        <f aca="false">$DZ$7*$J$3*$J$5*$AC150</f>
        <v>#N/A</v>
      </c>
      <c r="EB150" s="70" t="e">
        <f aca="false">$EB$7*$J$2*$J$5*$AB150</f>
        <v>#N/A</v>
      </c>
      <c r="EC150" s="70" t="e">
        <f aca="false">$EB$7*$J$3*$J$5*$AC150</f>
        <v>#N/A</v>
      </c>
      <c r="ED150" s="70" t="e">
        <f aca="false">$ED$7*$J$2*$J$5*$AB150</f>
        <v>#N/A</v>
      </c>
      <c r="EE150" s="70" t="e">
        <f aca="false">$ED$7*$J$3*$J$5*$AC150</f>
        <v>#N/A</v>
      </c>
      <c r="EF150" s="70" t="e">
        <f aca="false">$EF$7*$J$2*$J$5*$AB150</f>
        <v>#N/A</v>
      </c>
      <c r="EG150" s="70" t="e">
        <f aca="false">$EF$7*$J$3*$J$5*$AC150</f>
        <v>#N/A</v>
      </c>
      <c r="EH150" s="70" t="e">
        <f aca="false">$EH$7*$J$2*$J$5*$AB150</f>
        <v>#N/A</v>
      </c>
      <c r="EI150" s="70" t="e">
        <f aca="false">$EH$7*$J$3*$J$5*$AC150</f>
        <v>#N/A</v>
      </c>
      <c r="EJ150" s="70" t="e">
        <f aca="false">$EJ$7*$J$2*$J$5*$AB150</f>
        <v>#N/A</v>
      </c>
      <c r="EK150" s="70" t="e">
        <f aca="false">$EJ$7*$J$3*$J$5*$AC150</f>
        <v>#N/A</v>
      </c>
      <c r="EL150" s="70" t="e">
        <f aca="false">$EL$7*$J$2*$J$5*$AB150</f>
        <v>#N/A</v>
      </c>
      <c r="EM150" s="70" t="e">
        <f aca="false">$EL$7*$J$3*$J$5*$AC150</f>
        <v>#N/A</v>
      </c>
      <c r="EN150" s="131" t="e">
        <f aca="false">SUM(EB150:EC150)</f>
        <v>#N/A</v>
      </c>
      <c r="EO150" s="25" t="e">
        <f aca="false">SUM(EB150:EE150,EJ150:EM150)</f>
        <v>#N/A</v>
      </c>
      <c r="EP150" s="25" t="e">
        <f aca="false">SUM(DZ150:EM150)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3" t="e">
        <f aca="false">(1+($A151/2))^(-2*($D151-$A$1)/365.25)</f>
        <v>#N/A</v>
      </c>
      <c r="C151" s="83" t="n">
        <f aca="false">D152-D151</f>
        <v>31</v>
      </c>
      <c r="D151" s="374" t="n">
        <v>41244</v>
      </c>
      <c r="E151" s="375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76" t="e">
        <f aca="false">VLOOKUP($D151,Curves!$A$2:$H$1700,8)*$B151</f>
        <v>#N/A</v>
      </c>
      <c r="K151" s="51" t="e">
        <f aca="false">($E151+$I151)*$J$5+$J$4</f>
        <v>#N/A</v>
      </c>
      <c r="L151" s="377" t="e">
        <f aca="false">VLOOKUP($D151,Curves!$N$2:$T$2600,2)*$B151</f>
        <v>#N/A</v>
      </c>
      <c r="M151" s="241" t="e">
        <f aca="false">VLOOKUP($D151,Curves!$N$2:$T$2600,3)*$B151</f>
        <v>#N/A</v>
      </c>
      <c r="N151" s="378" t="e">
        <f aca="false">IF($K151&lt;$L151,1,0)</f>
        <v>#N/A</v>
      </c>
      <c r="O151" s="379" t="e">
        <f aca="false">IF($K151&lt;$M151,1,0)</f>
        <v>#N/A</v>
      </c>
      <c r="P151" s="375" t="e">
        <f aca="false">($E151+J151)*$J$5+$J$4</f>
        <v>#N/A</v>
      </c>
      <c r="Q151" s="377" t="e">
        <f aca="false">VLOOKUP($D151,Curves!$N$2:$T$2600,4)*$B151</f>
        <v>#N/A</v>
      </c>
      <c r="R151" s="241" t="e">
        <f aca="false">VLOOKUP($D151,Curves!$N$2:$T$2600,5)*$B151</f>
        <v>#N/A</v>
      </c>
      <c r="S151" s="378" t="e">
        <f aca="false">IF($P151&lt;$Q151,1,0)</f>
        <v>#N/A</v>
      </c>
      <c r="T151" s="379" t="e">
        <f aca="false">IF($P151&lt;$R151,1,0)</f>
        <v>#N/A</v>
      </c>
      <c r="U151" s="380" t="e">
        <f aca="false">($E151+G151)*$J$5+$J$4</f>
        <v>#N/A</v>
      </c>
      <c r="V151" s="380" t="e">
        <f aca="false">($E151+H151)*$J$5+$J$4</f>
        <v>#N/A</v>
      </c>
      <c r="W151" s="380" t="e">
        <f aca="false">($E151+I151)*$J$5+$J$4</f>
        <v>#N/A</v>
      </c>
      <c r="X151" s="269" t="e">
        <f aca="false">VLOOKUP($D151,[5]CurveFetch!$D$8:$S$13000,16,0)*$B151</f>
        <v>#N/A</v>
      </c>
      <c r="Y151" s="241" t="e">
        <f aca="false">VLOOKUP($D151,Curves!$N$2:$T$2600,7)*$B151</f>
        <v>#N/A</v>
      </c>
      <c r="Z151" s="381" t="e">
        <f aca="false">IF($U151&lt;$X151,1,0)</f>
        <v>#N/A</v>
      </c>
      <c r="AA151" s="378" t="e">
        <f aca="false">IF($U151&lt;$Y151,1,0)</f>
        <v>#N/A</v>
      </c>
      <c r="AB151" s="378" t="e">
        <f aca="false">IF($V151&lt;$X151,1,0)</f>
        <v>#N/A</v>
      </c>
      <c r="AC151" s="378" t="e">
        <f aca="false">IF($V151&lt;$X151,1,0)</f>
        <v>#N/A</v>
      </c>
      <c r="AD151" s="378" t="e">
        <f aca="false">IF($W151&lt;$X151,1,0)</f>
        <v>#N/A</v>
      </c>
      <c r="AE151" s="379" t="e">
        <f aca="false">IF($W151&lt;$Y151,1,0)</f>
        <v>#N/A</v>
      </c>
      <c r="AF151" s="70" t="e">
        <f aca="false">$AF$7*$J$2*$J$5*$N151</f>
        <v>#N/A</v>
      </c>
      <c r="AG151" s="70" t="e">
        <f aca="false">$AF$7*$J$2*$J$5*$O151</f>
        <v>#N/A</v>
      </c>
      <c r="AH151" s="70" t="e">
        <f aca="false">$AH$7*$J$2*$J$5*$N151</f>
        <v>#N/A</v>
      </c>
      <c r="AI151" s="70" t="e">
        <f aca="false">$AH$7*$J$2*$J$5*$O151</f>
        <v>#N/A</v>
      </c>
      <c r="AJ151" s="70" t="e">
        <f aca="false">$AJ$7*$J$2*$J$5*$N151</f>
        <v>#N/A</v>
      </c>
      <c r="AK151" s="70" t="e">
        <f aca="false">$AJ$7*$J$2*$J$5*$O151</f>
        <v>#N/A</v>
      </c>
      <c r="AL151" s="70" t="e">
        <f aca="false">$AL$7*$J$2*$J$5*$N151</f>
        <v>#N/A</v>
      </c>
      <c r="AM151" s="70" t="e">
        <f aca="false">$AL$7*$J$3*$J$5*$O151</f>
        <v>#N/A</v>
      </c>
      <c r="AN151" s="70" t="e">
        <f aca="false">$AN$7*$J$2*$J$5*$N151</f>
        <v>#N/A</v>
      </c>
      <c r="AO151" s="70" t="e">
        <f aca="false">$AN$7*$J$3*$J$5*$O151</f>
        <v>#N/A</v>
      </c>
      <c r="AP151" s="70" t="e">
        <f aca="false">$AP$7*$J$2*$J$5*$N151</f>
        <v>#N/A</v>
      </c>
      <c r="AQ151" s="70" t="e">
        <f aca="false">$AN$7*$J$3*$J$5*$O151</f>
        <v>#N/A</v>
      </c>
      <c r="AR151" s="70" t="e">
        <f aca="false">$AR$7*$J$2*$J$5*$N151</f>
        <v>#N/A</v>
      </c>
      <c r="AS151" s="70" t="e">
        <f aca="false">$AR$7*$J$3*$J$5*$O151</f>
        <v>#N/A</v>
      </c>
      <c r="AT151" s="70" t="e">
        <f aca="false">$AT$7*$J$2*$J$5*$N151</f>
        <v>#N/A</v>
      </c>
      <c r="AU151" s="70" t="e">
        <f aca="false">$AT$7*$J$3*$J$5*$O151</f>
        <v>#N/A</v>
      </c>
      <c r="AV151" s="131" t="e">
        <f aca="false">SUM(AF151:AG151,AL151:AM151,AP151:AQ151)</f>
        <v>#N/A</v>
      </c>
      <c r="AW151" s="158" t="e">
        <f aca="false">SUM(AF151:AM151,AP151:AU151)</f>
        <v>#N/A</v>
      </c>
      <c r="AX151" s="131" t="e">
        <f aca="false">SUM(AF151:AU151)</f>
        <v>#N/A</v>
      </c>
      <c r="AY151" s="70" t="e">
        <f aca="false">$AY$7*$J$2*$J$5*$S151</f>
        <v>#N/A</v>
      </c>
      <c r="AZ151" s="70" t="e">
        <f aca="false">$AY$7*$J$3*$J$5*$T151</f>
        <v>#N/A</v>
      </c>
      <c r="BA151" s="70" t="e">
        <f aca="false">$BA$7*$J$2*$J$5*$S151</f>
        <v>#N/A</v>
      </c>
      <c r="BB151" s="70" t="e">
        <f aca="false">$BA$7*$J$3*$J$5*$T151</f>
        <v>#N/A</v>
      </c>
      <c r="BC151" s="70" t="e">
        <f aca="false">$BC$7*$J$2*$J$5*$S151</f>
        <v>#N/A</v>
      </c>
      <c r="BD151" s="70" t="e">
        <f aca="false">$BC$7*$J$3*$J$5*$T151</f>
        <v>#N/A</v>
      </c>
      <c r="BE151" s="70" t="e">
        <f aca="false">$BE$7*$J$2*$J$5*$S151</f>
        <v>#N/A</v>
      </c>
      <c r="BF151" s="70" t="e">
        <f aca="false">$BE$7*$J$3*$J$5*$T151</f>
        <v>#N/A</v>
      </c>
      <c r="BG151" s="70" t="e">
        <f aca="false">$BG$7*$J$2*$J$5*$S151</f>
        <v>#N/A</v>
      </c>
      <c r="BH151" s="70" t="e">
        <f aca="false">$BG$7*$J$3*$J$5*$T151</f>
        <v>#N/A</v>
      </c>
      <c r="BI151" s="70" t="e">
        <f aca="false">$BI$7*$J$2*$J$5*$S151</f>
        <v>#N/A</v>
      </c>
      <c r="BJ151" s="70" t="e">
        <f aca="false">$BI$7*$J$3*$J$5*$T151</f>
        <v>#N/A</v>
      </c>
      <c r="BK151" s="70" t="e">
        <f aca="false">$BK$7*$J$2*$J$5*$S151</f>
        <v>#N/A</v>
      </c>
      <c r="BL151" s="70" t="e">
        <f aca="false">$BK$7*$J$3*$J$5*$T151</f>
        <v>#N/A</v>
      </c>
      <c r="BM151" s="70" t="e">
        <f aca="false">$BM$7*$J$2*$J$5*$S151</f>
        <v>#N/A</v>
      </c>
      <c r="BN151" s="70" t="e">
        <f aca="false">$BM$7*$J$3*$J$5*$T151</f>
        <v>#N/A</v>
      </c>
      <c r="BO151" s="70" t="e">
        <f aca="false">$BO$7*$J$2*$J$5*$S151</f>
        <v>#N/A</v>
      </c>
      <c r="BP151" s="70" t="e">
        <f aca="false">$BO$7*$J$3*$J$5*$T151</f>
        <v>#N/A</v>
      </c>
      <c r="BQ151" s="70" t="e">
        <f aca="false">$BQ$7*$J$2*$J$5*$S151</f>
        <v>#N/A</v>
      </c>
      <c r="BR151" s="70" t="e">
        <f aca="false">$BQ$7*$J$3*$J$5*$T151</f>
        <v>#N/A</v>
      </c>
      <c r="BS151" s="70" t="e">
        <f aca="false">$BS$7*$J$2*$J$5*$S151</f>
        <v>#N/A</v>
      </c>
      <c r="BT151" s="70" t="e">
        <f aca="false">$BS$7*$J$3*$J$5*$T151</f>
        <v>#N/A</v>
      </c>
      <c r="BU151" s="70" t="e">
        <f aca="false">$BU$7*$J$2*$J$5*$S151</f>
        <v>#N/A</v>
      </c>
      <c r="BV151" s="70" t="e">
        <f aca="false">$BU$7*$J$3*$J$5*$T151</f>
        <v>#N/A</v>
      </c>
      <c r="BW151" s="382" t="e">
        <f aca="false">SUM(AY151:BF151,BI151:BL151)</f>
        <v>#N/A</v>
      </c>
      <c r="BX151" s="383" t="e">
        <f aca="false">SUM(AY151:BF151,BI151:BL151,BS151:BV151)</f>
        <v>#N/A</v>
      </c>
      <c r="BY151" s="25" t="e">
        <f aca="false">SUM(AY151:BV151)</f>
        <v>#N/A</v>
      </c>
      <c r="BZ151" s="70" t="e">
        <f aca="false">$BZ$7*$J$2*$J$5*$N151</f>
        <v>#N/A</v>
      </c>
      <c r="CA151" s="70" t="e">
        <f aca="false">$BZ$7*$J$3*$J$5*$O151</f>
        <v>#N/A</v>
      </c>
      <c r="CB151" s="70" t="e">
        <f aca="false">$CB$7*$J$2*$J$5*$N151</f>
        <v>#N/A</v>
      </c>
      <c r="CC151" s="70" t="e">
        <f aca="false">$CB$7*$J$3*$J$5*$O151</f>
        <v>#N/A</v>
      </c>
      <c r="CD151" s="70" t="e">
        <f aca="false">$CD$7*$J$2*$J$5*$N151</f>
        <v>#N/A</v>
      </c>
      <c r="CE151" s="70" t="e">
        <f aca="false">$CD$7*$J$3*$J$5*$O151</f>
        <v>#N/A</v>
      </c>
      <c r="CF151" s="131" t="e">
        <f aca="false">SUM(BZ151:CA151)</f>
        <v>#N/A</v>
      </c>
      <c r="CG151" s="383" t="e">
        <f aca="false">SUM(BZ151:CC151)</f>
        <v>#N/A</v>
      </c>
      <c r="CH151" s="131" t="e">
        <f aca="false">SUM(BZ151:CE151)</f>
        <v>#N/A</v>
      </c>
      <c r="CI151" s="70" t="e">
        <f aca="false">$CI$7*$J$2*$J$5*$AB151</f>
        <v>#N/A</v>
      </c>
      <c r="CJ151" s="70" t="e">
        <f aca="false">$CI$7*$J$3*$J$5*$AC151</f>
        <v>#N/A</v>
      </c>
      <c r="CK151" s="70" t="e">
        <f aca="false">$CK$7*$J$2*$J$5*$AB151</f>
        <v>#N/A</v>
      </c>
      <c r="CL151" s="70" t="e">
        <f aca="false">$CK$7*$J$3*$J$5*$AC151</f>
        <v>#N/A</v>
      </c>
      <c r="CM151" s="70" t="e">
        <f aca="false">$CM$7*$J$2*$J$5*$AB151</f>
        <v>#N/A</v>
      </c>
      <c r="CN151" s="70" t="e">
        <f aca="false">$CM$7*$J$3*$J$5*$AC151</f>
        <v>#N/A</v>
      </c>
      <c r="CO151" s="70" t="e">
        <f aca="false">$CO$7*$J$2*$J$5*$AB151</f>
        <v>#N/A</v>
      </c>
      <c r="CP151" s="70" t="e">
        <f aca="false">$CO$7*$J$3*$J$5*$AC151</f>
        <v>#N/A</v>
      </c>
      <c r="CQ151" s="70" t="e">
        <f aca="false">$CQ$7*$J$2*$J$5*$AB151</f>
        <v>#N/A</v>
      </c>
      <c r="CR151" s="70" t="e">
        <f aca="false">$CQ$7*$J$3*$J$5*$AC151</f>
        <v>#N/A</v>
      </c>
      <c r="CS151" s="70" t="e">
        <f aca="false">$CS$7*$J$2*$J$5*$AB151</f>
        <v>#N/A</v>
      </c>
      <c r="CT151" s="70" t="e">
        <f aca="false">$CS$7*$J$3*$J$5*$AC151</f>
        <v>#N/A</v>
      </c>
      <c r="CU151" s="70" t="e">
        <f aca="false">$CU$7*$J$2*$J$5*$AB151</f>
        <v>#N/A</v>
      </c>
      <c r="CV151" s="70" t="e">
        <f aca="false">$CU$7*$J$3*$J$5*$AC151</f>
        <v>#N/A</v>
      </c>
      <c r="CW151" s="70" t="e">
        <f aca="false">$CW$7*$J$2*$J$5*$AB151</f>
        <v>#N/A</v>
      </c>
      <c r="CX151" s="70" t="e">
        <f aca="false">$CW$7*$J$3*$J$5*$AC151</f>
        <v>#N/A</v>
      </c>
      <c r="CY151" s="70" t="e">
        <f aca="false">$CY$7*$J$2*$J$5*$AB151</f>
        <v>#N/A</v>
      </c>
      <c r="CZ151" s="70" t="e">
        <f aca="false">$CY$7*$J$3*$J$5*$AC151</f>
        <v>#N/A</v>
      </c>
      <c r="DA151" s="70" t="e">
        <f aca="false">$DA$7*$J$2*$J$5*$AB151</f>
        <v>#N/A</v>
      </c>
      <c r="DB151" s="70" t="e">
        <f aca="false">$DA$7*$J$3*$J$5*$AC151</f>
        <v>#N/A</v>
      </c>
      <c r="DC151" s="70"/>
      <c r="DD151" s="70"/>
      <c r="DE151" s="70" t="e">
        <f aca="false">$DF$7*$J$2*$J$5*$AB151</f>
        <v>#N/A</v>
      </c>
      <c r="DF151" s="70" t="e">
        <f aca="false">$DF$7*$J$3*$J$5*$AC151</f>
        <v>#N/A</v>
      </c>
      <c r="DG151" s="70" t="e">
        <f aca="false">$DG$7*$J$2*$J$5*$AB151</f>
        <v>#N/A</v>
      </c>
      <c r="DH151" s="70" t="e">
        <f aca="false">$DG$7*$J$3*$J$5*$AC151</f>
        <v>#N/A</v>
      </c>
      <c r="DI151" s="70" t="e">
        <f aca="false">$DI$7*$J$2*$J$5*$AB151</f>
        <v>#N/A</v>
      </c>
      <c r="DJ151" s="70" t="e">
        <f aca="false">$DI$7*$J$3*$J$5*$AC151</f>
        <v>#N/A</v>
      </c>
      <c r="DK151" s="70" t="e">
        <f aca="false">$DK$7*$J$2*$J$5*$AB151</f>
        <v>#N/A</v>
      </c>
      <c r="DL151" s="70" t="e">
        <f aca="false">$DK$7*$J$3*$J$5*$AC151</f>
        <v>#N/A</v>
      </c>
      <c r="DM151" s="70" t="e">
        <f aca="false">$DM$7*$J$2*$J$5*$AB151</f>
        <v>#N/A</v>
      </c>
      <c r="DN151" s="70" t="e">
        <f aca="false">$DM$7*$J$3*$J$5*$AC151</f>
        <v>#N/A</v>
      </c>
      <c r="DO151" s="70" t="e">
        <f aca="false">$DO$7*$J$2*$J$5*$AB151</f>
        <v>#N/A</v>
      </c>
      <c r="DP151" s="70" t="e">
        <f aca="false">$DO$7*$J$3*$J$5*$AC151</f>
        <v>#N/A</v>
      </c>
      <c r="DQ151" s="70" t="e">
        <f aca="false">$DQ$7*$J$2*$J$5*$AB151</f>
        <v>#N/A</v>
      </c>
      <c r="DR151" s="70" t="e">
        <f aca="false">$DQ$7*$J$3*$J$5*$AC151</f>
        <v>#N/A</v>
      </c>
      <c r="DS151" s="131" t="e">
        <f aca="false">SUM(CI151:CR151,CW151:CX151,DG151:DH151)</f>
        <v>#N/A</v>
      </c>
      <c r="DT151" s="25" t="e">
        <f aca="false">SUM(CI151:CZ151,DC151:DL151)</f>
        <v>#N/A</v>
      </c>
      <c r="DU151" s="131" t="e">
        <f aca="false">SUM(CI151:DR151)</f>
        <v>#N/A</v>
      </c>
      <c r="DZ151" s="70" t="e">
        <f aca="false">$DZ$7*$J$2*$J$5*$AB151</f>
        <v>#N/A</v>
      </c>
      <c r="EA151" s="70" t="e">
        <f aca="false">$DZ$7*$J$3*$J$5*$AC151</f>
        <v>#N/A</v>
      </c>
      <c r="EB151" s="70" t="e">
        <f aca="false">$EB$7*$J$2*$J$5*$AB151</f>
        <v>#N/A</v>
      </c>
      <c r="EC151" s="70" t="e">
        <f aca="false">$EB$7*$J$3*$J$5*$AC151</f>
        <v>#N/A</v>
      </c>
      <c r="ED151" s="70" t="e">
        <f aca="false">$ED$7*$J$2*$J$5*$AB151</f>
        <v>#N/A</v>
      </c>
      <c r="EE151" s="70" t="e">
        <f aca="false">$ED$7*$J$3*$J$5*$AC151</f>
        <v>#N/A</v>
      </c>
      <c r="EF151" s="70" t="e">
        <f aca="false">$EF$7*$J$2*$J$5*$AB151</f>
        <v>#N/A</v>
      </c>
      <c r="EG151" s="70" t="e">
        <f aca="false">$EF$7*$J$3*$J$5*$AC151</f>
        <v>#N/A</v>
      </c>
      <c r="EH151" s="70" t="e">
        <f aca="false">$EH$7*$J$2*$J$5*$AB151</f>
        <v>#N/A</v>
      </c>
      <c r="EI151" s="70" t="e">
        <f aca="false">$EH$7*$J$3*$J$5*$AC151</f>
        <v>#N/A</v>
      </c>
      <c r="EJ151" s="70" t="e">
        <f aca="false">$EJ$7*$J$2*$J$5*$AB151</f>
        <v>#N/A</v>
      </c>
      <c r="EK151" s="70" t="e">
        <f aca="false">$EJ$7*$J$3*$J$5*$AC151</f>
        <v>#N/A</v>
      </c>
      <c r="EL151" s="70" t="e">
        <f aca="false">$EL$7*$J$2*$J$5*$AB151</f>
        <v>#N/A</v>
      </c>
      <c r="EM151" s="70" t="e">
        <f aca="false">$EL$7*$J$3*$J$5*$AC151</f>
        <v>#N/A</v>
      </c>
      <c r="EN151" s="131" t="e">
        <f aca="false">SUM(EB151:EC151)</f>
        <v>#N/A</v>
      </c>
      <c r="EO151" s="25" t="e">
        <f aca="false">SUM(EB151:EE151,EJ151:EM151)</f>
        <v>#N/A</v>
      </c>
      <c r="EP151" s="25" t="e">
        <f aca="false">SUM(DZ151:EM151)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3" t="e">
        <f aca="false">(1+($A152/2))^(-2*($D152-$A$1)/365.25)</f>
        <v>#N/A</v>
      </c>
      <c r="C152" s="83" t="n">
        <f aca="false">D153-D152</f>
        <v>31</v>
      </c>
      <c r="D152" s="374" t="n">
        <v>41275</v>
      </c>
      <c r="E152" s="375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76" t="e">
        <f aca="false">VLOOKUP($D152,Curves!$A$2:$H$1700,8)*$B152</f>
        <v>#N/A</v>
      </c>
      <c r="K152" s="51" t="e">
        <f aca="false">($E152+$I152)*$J$5+$J$4</f>
        <v>#N/A</v>
      </c>
      <c r="L152" s="377" t="e">
        <f aca="false">VLOOKUP($D152,Curves!$N$2:$T$2600,2)*$B152</f>
        <v>#N/A</v>
      </c>
      <c r="M152" s="241" t="e">
        <f aca="false">VLOOKUP($D152,Curves!$N$2:$T$2600,3)*$B152</f>
        <v>#N/A</v>
      </c>
      <c r="N152" s="378" t="e">
        <f aca="false">IF($K152&lt;$L152,1,0)</f>
        <v>#N/A</v>
      </c>
      <c r="O152" s="379" t="e">
        <f aca="false">IF($K152&lt;$M152,1,0)</f>
        <v>#N/A</v>
      </c>
      <c r="P152" s="375" t="e">
        <f aca="false">($E152+J152)*$J$5+$J$4</f>
        <v>#N/A</v>
      </c>
      <c r="Q152" s="377" t="e">
        <f aca="false">VLOOKUP($D152,Curves!$N$2:$T$2600,4)*$B152</f>
        <v>#N/A</v>
      </c>
      <c r="R152" s="241" t="e">
        <f aca="false">VLOOKUP($D152,Curves!$N$2:$T$2600,5)*$B152</f>
        <v>#N/A</v>
      </c>
      <c r="S152" s="378" t="e">
        <f aca="false">IF($P152&lt;$Q152,1,0)</f>
        <v>#N/A</v>
      </c>
      <c r="T152" s="379" t="e">
        <f aca="false">IF($P152&lt;$R152,1,0)</f>
        <v>#N/A</v>
      </c>
      <c r="U152" s="380" t="e">
        <f aca="false">($E152+G152)*$J$5+$J$4</f>
        <v>#N/A</v>
      </c>
      <c r="V152" s="380" t="e">
        <f aca="false">($E152+H152)*$J$5+$J$4</f>
        <v>#N/A</v>
      </c>
      <c r="W152" s="380" t="e">
        <f aca="false">($E152+I152)*$J$5+$J$4</f>
        <v>#N/A</v>
      </c>
      <c r="X152" s="269" t="e">
        <f aca="false">VLOOKUP($D152,[5]CurveFetch!$D$8:$S$13000,16,0)*$B152</f>
        <v>#N/A</v>
      </c>
      <c r="Y152" s="241" t="e">
        <f aca="false">VLOOKUP($D152,Curves!$N$2:$T$2600,7)*$B152</f>
        <v>#N/A</v>
      </c>
      <c r="Z152" s="381" t="e">
        <f aca="false">IF($U152&lt;$X152,1,0)</f>
        <v>#N/A</v>
      </c>
      <c r="AA152" s="378" t="e">
        <f aca="false">IF($U152&lt;$Y152,1,0)</f>
        <v>#N/A</v>
      </c>
      <c r="AB152" s="378" t="e">
        <f aca="false">IF($V152&lt;$X152,1,0)</f>
        <v>#N/A</v>
      </c>
      <c r="AC152" s="378" t="e">
        <f aca="false">IF($V152&lt;$X152,1,0)</f>
        <v>#N/A</v>
      </c>
      <c r="AD152" s="378" t="e">
        <f aca="false">IF($W152&lt;$X152,1,0)</f>
        <v>#N/A</v>
      </c>
      <c r="AE152" s="379" t="e">
        <f aca="false">IF($W152&lt;$Y152,1,0)</f>
        <v>#N/A</v>
      </c>
      <c r="AF152" s="70" t="e">
        <f aca="false">$AF$7*$J$2*$J$5*$N152</f>
        <v>#N/A</v>
      </c>
      <c r="AG152" s="70" t="e">
        <f aca="false">$AF$7*$J$2*$J$5*$O152</f>
        <v>#N/A</v>
      </c>
      <c r="AH152" s="70" t="e">
        <f aca="false">$AH$7*$J$2*$J$5*$N152</f>
        <v>#N/A</v>
      </c>
      <c r="AI152" s="70" t="e">
        <f aca="false">$AH$7*$J$2*$J$5*$O152</f>
        <v>#N/A</v>
      </c>
      <c r="AJ152" s="70" t="e">
        <f aca="false">$AJ$7*$J$2*$J$5*$N152</f>
        <v>#N/A</v>
      </c>
      <c r="AK152" s="70" t="e">
        <f aca="false">$AJ$7*$J$2*$J$5*$O152</f>
        <v>#N/A</v>
      </c>
      <c r="AL152" s="70" t="e">
        <f aca="false">$AL$7*$J$2*$J$5*$N152</f>
        <v>#N/A</v>
      </c>
      <c r="AM152" s="70" t="e">
        <f aca="false">$AL$7*$J$3*$J$5*$O152</f>
        <v>#N/A</v>
      </c>
      <c r="AN152" s="70" t="e">
        <f aca="false">$AN$7*$J$2*$J$5*$N152</f>
        <v>#N/A</v>
      </c>
      <c r="AO152" s="70" t="e">
        <f aca="false">$AN$7*$J$3*$J$5*$O152</f>
        <v>#N/A</v>
      </c>
      <c r="AP152" s="70" t="e">
        <f aca="false">$AP$7*$J$2*$J$5*$N152</f>
        <v>#N/A</v>
      </c>
      <c r="AQ152" s="70" t="e">
        <f aca="false">$AN$7*$J$3*$J$5*$O152</f>
        <v>#N/A</v>
      </c>
      <c r="AR152" s="70" t="e">
        <f aca="false">$AR$7*$J$2*$J$5*$N152</f>
        <v>#N/A</v>
      </c>
      <c r="AS152" s="70" t="e">
        <f aca="false">$AR$7*$J$3*$J$5*$O152</f>
        <v>#N/A</v>
      </c>
      <c r="AT152" s="70" t="e">
        <f aca="false">$AT$7*$J$2*$J$5*$N152</f>
        <v>#N/A</v>
      </c>
      <c r="AU152" s="70" t="e">
        <f aca="false">$AT$7*$J$3*$J$5*$O152</f>
        <v>#N/A</v>
      </c>
      <c r="AV152" s="131" t="e">
        <f aca="false">SUM(AF152:AG152,AL152:AM152,AP152:AQ152)</f>
        <v>#N/A</v>
      </c>
      <c r="AW152" s="158" t="e">
        <f aca="false">SUM(AF152:AM152,AP152:AU152)</f>
        <v>#N/A</v>
      </c>
      <c r="AX152" s="131" t="e">
        <f aca="false">SUM(AF152:AU152)</f>
        <v>#N/A</v>
      </c>
      <c r="AY152" s="70" t="e">
        <f aca="false">$AY$7*$J$2*$J$5*$S152</f>
        <v>#N/A</v>
      </c>
      <c r="AZ152" s="70" t="e">
        <f aca="false">$AY$7*$J$3*$J$5*$T152</f>
        <v>#N/A</v>
      </c>
      <c r="BA152" s="70" t="e">
        <f aca="false">$BA$7*$J$2*$J$5*$S152</f>
        <v>#N/A</v>
      </c>
      <c r="BB152" s="70" t="e">
        <f aca="false">$BA$7*$J$3*$J$5*$T152</f>
        <v>#N/A</v>
      </c>
      <c r="BC152" s="70" t="e">
        <f aca="false">$BC$7*$J$2*$J$5*$S152</f>
        <v>#N/A</v>
      </c>
      <c r="BD152" s="70" t="e">
        <f aca="false">$BC$7*$J$3*$J$5*$T152</f>
        <v>#N/A</v>
      </c>
      <c r="BE152" s="70" t="e">
        <f aca="false">$BE$7*$J$2*$J$5*$S152</f>
        <v>#N/A</v>
      </c>
      <c r="BF152" s="70" t="e">
        <f aca="false">$BE$7*$J$3*$J$5*$T152</f>
        <v>#N/A</v>
      </c>
      <c r="BG152" s="70" t="e">
        <f aca="false">$BG$7*$J$2*$J$5*$S152</f>
        <v>#N/A</v>
      </c>
      <c r="BH152" s="70" t="e">
        <f aca="false">$BG$7*$J$3*$J$5*$T152</f>
        <v>#N/A</v>
      </c>
      <c r="BI152" s="70" t="e">
        <f aca="false">$BI$7*$J$2*$J$5*$S152</f>
        <v>#N/A</v>
      </c>
      <c r="BJ152" s="70" t="e">
        <f aca="false">$BI$7*$J$3*$J$5*$T152</f>
        <v>#N/A</v>
      </c>
      <c r="BK152" s="70" t="e">
        <f aca="false">$BK$7*$J$2*$J$5*$S152</f>
        <v>#N/A</v>
      </c>
      <c r="BL152" s="70" t="e">
        <f aca="false">$BK$7*$J$3*$J$5*$T152</f>
        <v>#N/A</v>
      </c>
      <c r="BM152" s="70" t="e">
        <f aca="false">$BM$7*$J$2*$J$5*$S152</f>
        <v>#N/A</v>
      </c>
      <c r="BN152" s="70" t="e">
        <f aca="false">$BM$7*$J$3*$J$5*$T152</f>
        <v>#N/A</v>
      </c>
      <c r="BO152" s="70" t="e">
        <f aca="false">$BO$7*$J$2*$J$5*$S152</f>
        <v>#N/A</v>
      </c>
      <c r="BP152" s="70" t="e">
        <f aca="false">$BO$7*$J$3*$J$5*$T152</f>
        <v>#N/A</v>
      </c>
      <c r="BQ152" s="70" t="e">
        <f aca="false">$BQ$7*$J$2*$J$5*$S152</f>
        <v>#N/A</v>
      </c>
      <c r="BR152" s="70" t="e">
        <f aca="false">$BQ$7*$J$3*$J$5*$T152</f>
        <v>#N/A</v>
      </c>
      <c r="BS152" s="70" t="e">
        <f aca="false">$BS$7*$J$2*$J$5*$S152</f>
        <v>#N/A</v>
      </c>
      <c r="BT152" s="70" t="e">
        <f aca="false">$BS$7*$J$3*$J$5*$T152</f>
        <v>#N/A</v>
      </c>
      <c r="BU152" s="70" t="e">
        <f aca="false">$BU$7*$J$2*$J$5*$S152</f>
        <v>#N/A</v>
      </c>
      <c r="BV152" s="70" t="e">
        <f aca="false">$BU$7*$J$3*$J$5*$T152</f>
        <v>#N/A</v>
      </c>
      <c r="BW152" s="382" t="e">
        <f aca="false">SUM(AY152:BF152,BI152:BL152)</f>
        <v>#N/A</v>
      </c>
      <c r="BX152" s="383" t="e">
        <f aca="false">SUM(AY152:BF152,BI152:BL152,BS152:BV152)</f>
        <v>#N/A</v>
      </c>
      <c r="BY152" s="25" t="e">
        <f aca="false">SUM(AY152:BV152)</f>
        <v>#N/A</v>
      </c>
      <c r="BZ152" s="70" t="e">
        <f aca="false">$BZ$7*$J$2*$J$5*$N152</f>
        <v>#N/A</v>
      </c>
      <c r="CA152" s="70" t="e">
        <f aca="false">$BZ$7*$J$3*$J$5*$O152</f>
        <v>#N/A</v>
      </c>
      <c r="CB152" s="70" t="e">
        <f aca="false">$CB$7*$J$2*$J$5*$N152</f>
        <v>#N/A</v>
      </c>
      <c r="CC152" s="70" t="e">
        <f aca="false">$CB$7*$J$3*$J$5*$O152</f>
        <v>#N/A</v>
      </c>
      <c r="CD152" s="70" t="e">
        <f aca="false">$CD$7*$J$2*$J$5*$N152</f>
        <v>#N/A</v>
      </c>
      <c r="CE152" s="70" t="e">
        <f aca="false">$CD$7*$J$3*$J$5*$O152</f>
        <v>#N/A</v>
      </c>
      <c r="CF152" s="131" t="e">
        <f aca="false">SUM(BZ152:CA152)</f>
        <v>#N/A</v>
      </c>
      <c r="CG152" s="383" t="e">
        <f aca="false">SUM(BZ152:CC152)</f>
        <v>#N/A</v>
      </c>
      <c r="CH152" s="131" t="e">
        <f aca="false">SUM(BZ152:CE152)</f>
        <v>#N/A</v>
      </c>
      <c r="CI152" s="70" t="e">
        <f aca="false">$CI$7*$J$2*$J$5*$AB152</f>
        <v>#N/A</v>
      </c>
      <c r="CJ152" s="70" t="e">
        <f aca="false">$CI$7*$J$3*$J$5*$AC152</f>
        <v>#N/A</v>
      </c>
      <c r="CK152" s="70" t="e">
        <f aca="false">$CK$7*$J$2*$J$5*$AB152</f>
        <v>#N/A</v>
      </c>
      <c r="CL152" s="70" t="e">
        <f aca="false">$CK$7*$J$3*$J$5*$AC152</f>
        <v>#N/A</v>
      </c>
      <c r="CM152" s="70" t="e">
        <f aca="false">$CM$7*$J$2*$J$5*$AB152</f>
        <v>#N/A</v>
      </c>
      <c r="CN152" s="70" t="e">
        <f aca="false">$CM$7*$J$3*$J$5*$AC152</f>
        <v>#N/A</v>
      </c>
      <c r="CO152" s="70" t="e">
        <f aca="false">$CO$7*$J$2*$J$5*$AB152</f>
        <v>#N/A</v>
      </c>
      <c r="CP152" s="70" t="e">
        <f aca="false">$CO$7*$J$3*$J$5*$AC152</f>
        <v>#N/A</v>
      </c>
      <c r="CQ152" s="70" t="e">
        <f aca="false">$CQ$7*$J$2*$J$5*$AB152</f>
        <v>#N/A</v>
      </c>
      <c r="CR152" s="70" t="e">
        <f aca="false">$CQ$7*$J$3*$J$5*$AC152</f>
        <v>#N/A</v>
      </c>
      <c r="CS152" s="70" t="e">
        <f aca="false">$CS$7*$J$2*$J$5*$AB152</f>
        <v>#N/A</v>
      </c>
      <c r="CT152" s="70" t="e">
        <f aca="false">$CS$7*$J$3*$J$5*$AC152</f>
        <v>#N/A</v>
      </c>
      <c r="CU152" s="70" t="e">
        <f aca="false">$CU$7*$J$2*$J$5*$AB152</f>
        <v>#N/A</v>
      </c>
      <c r="CV152" s="70" t="e">
        <f aca="false">$CU$7*$J$3*$J$5*$AC152</f>
        <v>#N/A</v>
      </c>
      <c r="CW152" s="70" t="e">
        <f aca="false">$CW$7*$J$2*$J$5*$AB152</f>
        <v>#N/A</v>
      </c>
      <c r="CX152" s="70" t="e">
        <f aca="false">$CW$7*$J$3*$J$5*$AC152</f>
        <v>#N/A</v>
      </c>
      <c r="CY152" s="70" t="e">
        <f aca="false">$CY$7*$J$2*$J$5*$AB152</f>
        <v>#N/A</v>
      </c>
      <c r="CZ152" s="70" t="e">
        <f aca="false">$CY$7*$J$3*$J$5*$AC152</f>
        <v>#N/A</v>
      </c>
      <c r="DA152" s="70" t="e">
        <f aca="false">$DA$7*$J$2*$J$5*$AB152</f>
        <v>#N/A</v>
      </c>
      <c r="DB152" s="70" t="e">
        <f aca="false">$DA$7*$J$3*$J$5*$AC152</f>
        <v>#N/A</v>
      </c>
      <c r="DC152" s="70"/>
      <c r="DD152" s="70"/>
      <c r="DE152" s="70" t="e">
        <f aca="false">$DF$7*$J$2*$J$5*$AB152</f>
        <v>#N/A</v>
      </c>
      <c r="DF152" s="70" t="e">
        <f aca="false">$DF$7*$J$3*$J$5*$AC152</f>
        <v>#N/A</v>
      </c>
      <c r="DG152" s="70" t="e">
        <f aca="false">$DG$7*$J$2*$J$5*$AB152</f>
        <v>#N/A</v>
      </c>
      <c r="DH152" s="70" t="e">
        <f aca="false">$DG$7*$J$3*$J$5*$AC152</f>
        <v>#N/A</v>
      </c>
      <c r="DI152" s="70" t="e">
        <f aca="false">$DI$7*$J$2*$J$5*$AB152</f>
        <v>#N/A</v>
      </c>
      <c r="DJ152" s="70" t="e">
        <f aca="false">$DI$7*$J$3*$J$5*$AC152</f>
        <v>#N/A</v>
      </c>
      <c r="DK152" s="70" t="e">
        <f aca="false">$DK$7*$J$2*$J$5*$AB152</f>
        <v>#N/A</v>
      </c>
      <c r="DL152" s="70" t="e">
        <f aca="false">$DK$7*$J$3*$J$5*$AC152</f>
        <v>#N/A</v>
      </c>
      <c r="DM152" s="70" t="e">
        <f aca="false">$DM$7*$J$2*$J$5*$AB152</f>
        <v>#N/A</v>
      </c>
      <c r="DN152" s="70" t="e">
        <f aca="false">$DM$7*$J$3*$J$5*$AC152</f>
        <v>#N/A</v>
      </c>
      <c r="DO152" s="70" t="e">
        <f aca="false">$DO$7*$J$2*$J$5*$AB152</f>
        <v>#N/A</v>
      </c>
      <c r="DP152" s="70" t="e">
        <f aca="false">$DO$7*$J$3*$J$5*$AC152</f>
        <v>#N/A</v>
      </c>
      <c r="DQ152" s="70" t="e">
        <f aca="false">$DQ$7*$J$2*$J$5*$AB152</f>
        <v>#N/A</v>
      </c>
      <c r="DR152" s="70" t="e">
        <f aca="false">$DQ$7*$J$3*$J$5*$AC152</f>
        <v>#N/A</v>
      </c>
      <c r="DS152" s="131" t="e">
        <f aca="false">SUM(CI152:CR152,CW152:CX152,DG152:DH152)</f>
        <v>#N/A</v>
      </c>
      <c r="DT152" s="25" t="e">
        <f aca="false">SUM(CI152:CZ152,DC152:DL152)</f>
        <v>#N/A</v>
      </c>
      <c r="DU152" s="131" t="e">
        <f aca="false">SUM(CI152:DR152)</f>
        <v>#N/A</v>
      </c>
      <c r="DZ152" s="70" t="e">
        <f aca="false">$DZ$7*$J$2*$J$5*$AB152</f>
        <v>#N/A</v>
      </c>
      <c r="EA152" s="70" t="e">
        <f aca="false">$DZ$7*$J$3*$J$5*$AC152</f>
        <v>#N/A</v>
      </c>
      <c r="EB152" s="70" t="e">
        <f aca="false">$EB$7*$J$2*$J$5*$AB152</f>
        <v>#N/A</v>
      </c>
      <c r="EC152" s="70" t="e">
        <f aca="false">$EB$7*$J$3*$J$5*$AC152</f>
        <v>#N/A</v>
      </c>
      <c r="ED152" s="70" t="e">
        <f aca="false">$ED$7*$J$2*$J$5*$AB152</f>
        <v>#N/A</v>
      </c>
      <c r="EE152" s="70" t="e">
        <f aca="false">$ED$7*$J$3*$J$5*$AC152</f>
        <v>#N/A</v>
      </c>
      <c r="EF152" s="70" t="e">
        <f aca="false">$EF$7*$J$2*$J$5*$AB152</f>
        <v>#N/A</v>
      </c>
      <c r="EG152" s="70" t="e">
        <f aca="false">$EF$7*$J$3*$J$5*$AC152</f>
        <v>#N/A</v>
      </c>
      <c r="EH152" s="70" t="e">
        <f aca="false">$EH$7*$J$2*$J$5*$AB152</f>
        <v>#N/A</v>
      </c>
      <c r="EI152" s="70" t="e">
        <f aca="false">$EH$7*$J$3*$J$5*$AC152</f>
        <v>#N/A</v>
      </c>
      <c r="EJ152" s="70" t="e">
        <f aca="false">$EJ$7*$J$2*$J$5*$AB152</f>
        <v>#N/A</v>
      </c>
      <c r="EK152" s="70" t="e">
        <f aca="false">$EJ$7*$J$3*$J$5*$AC152</f>
        <v>#N/A</v>
      </c>
      <c r="EL152" s="70" t="e">
        <f aca="false">$EL$7*$J$2*$J$5*$AB152</f>
        <v>#N/A</v>
      </c>
      <c r="EM152" s="70" t="e">
        <f aca="false">$EL$7*$J$3*$J$5*$AC152</f>
        <v>#N/A</v>
      </c>
      <c r="EN152" s="131" t="e">
        <f aca="false">SUM(EB152:EC152)</f>
        <v>#N/A</v>
      </c>
      <c r="EO152" s="25" t="e">
        <f aca="false">SUM(EB152:EE152,EJ152:EM152)</f>
        <v>#N/A</v>
      </c>
      <c r="EP152" s="25" t="e">
        <f aca="false">SUM(DZ152:EM152)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3" t="e">
        <f aca="false">(1+($A153/2))^(-2*($D153-$A$1)/365.25)</f>
        <v>#N/A</v>
      </c>
      <c r="C153" s="83" t="n">
        <f aca="false">D154-D153</f>
        <v>28</v>
      </c>
      <c r="D153" s="374" t="n">
        <v>41306</v>
      </c>
      <c r="E153" s="375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76" t="e">
        <f aca="false">VLOOKUP($D153,Curves!$A$2:$H$1700,8)*$B153</f>
        <v>#N/A</v>
      </c>
      <c r="K153" s="51" t="e">
        <f aca="false">($E153+$I153)*$J$5+$J$4</f>
        <v>#N/A</v>
      </c>
      <c r="L153" s="377" t="e">
        <f aca="false">VLOOKUP($D153,Curves!$N$2:$T$2600,2)*$B153</f>
        <v>#N/A</v>
      </c>
      <c r="M153" s="241" t="e">
        <f aca="false">VLOOKUP($D153,Curves!$N$2:$T$2600,3)*$B153</f>
        <v>#N/A</v>
      </c>
      <c r="N153" s="378" t="e">
        <f aca="false">IF($K153&lt;$L153,1,0)</f>
        <v>#N/A</v>
      </c>
      <c r="O153" s="379" t="e">
        <f aca="false">IF($K153&lt;$M153,1,0)</f>
        <v>#N/A</v>
      </c>
      <c r="P153" s="375" t="e">
        <f aca="false">($E153+J153)*$J$5+$J$4</f>
        <v>#N/A</v>
      </c>
      <c r="Q153" s="377" t="e">
        <f aca="false">VLOOKUP($D153,Curves!$N$2:$T$2600,4)*$B153</f>
        <v>#N/A</v>
      </c>
      <c r="R153" s="241" t="e">
        <f aca="false">VLOOKUP($D153,Curves!$N$2:$T$2600,5)*$B153</f>
        <v>#N/A</v>
      </c>
      <c r="S153" s="378" t="e">
        <f aca="false">IF($P153&lt;$Q153,1,0)</f>
        <v>#N/A</v>
      </c>
      <c r="T153" s="379" t="e">
        <f aca="false">IF($P153&lt;$R153,1,0)</f>
        <v>#N/A</v>
      </c>
      <c r="U153" s="380" t="e">
        <f aca="false">($E153+G153)*$J$5+$J$4</f>
        <v>#N/A</v>
      </c>
      <c r="V153" s="380" t="e">
        <f aca="false">($E153+H153)*$J$5+$J$4</f>
        <v>#N/A</v>
      </c>
      <c r="W153" s="380" t="e">
        <f aca="false">($E153+I153)*$J$5+$J$4</f>
        <v>#N/A</v>
      </c>
      <c r="X153" s="269" t="e">
        <f aca="false">VLOOKUP($D153,[5]CurveFetch!$D$8:$S$13000,16,0)*$B153</f>
        <v>#N/A</v>
      </c>
      <c r="Y153" s="241" t="e">
        <f aca="false">VLOOKUP($D153,Curves!$N$2:$T$2600,7)*$B153</f>
        <v>#N/A</v>
      </c>
      <c r="Z153" s="381" t="e">
        <f aca="false">IF($U153&lt;$X153,1,0)</f>
        <v>#N/A</v>
      </c>
      <c r="AA153" s="378" t="e">
        <f aca="false">IF($U153&lt;$Y153,1,0)</f>
        <v>#N/A</v>
      </c>
      <c r="AB153" s="378" t="e">
        <f aca="false">IF($V153&lt;$X153,1,0)</f>
        <v>#N/A</v>
      </c>
      <c r="AC153" s="378" t="e">
        <f aca="false">IF($V153&lt;$X153,1,0)</f>
        <v>#N/A</v>
      </c>
      <c r="AD153" s="378" t="e">
        <f aca="false">IF($W153&lt;$X153,1,0)</f>
        <v>#N/A</v>
      </c>
      <c r="AE153" s="379" t="e">
        <f aca="false">IF($W153&lt;$Y153,1,0)</f>
        <v>#N/A</v>
      </c>
      <c r="AF153" s="70" t="e">
        <f aca="false">$AF$7*$J$2*$J$5*$N153</f>
        <v>#N/A</v>
      </c>
      <c r="AG153" s="70" t="e">
        <f aca="false">$AF$7*$J$2*$J$5*$O153</f>
        <v>#N/A</v>
      </c>
      <c r="AH153" s="70" t="e">
        <f aca="false">$AH$7*$J$2*$J$5*$N153</f>
        <v>#N/A</v>
      </c>
      <c r="AI153" s="70" t="e">
        <f aca="false">$AH$7*$J$2*$J$5*$O153</f>
        <v>#N/A</v>
      </c>
      <c r="AJ153" s="70" t="e">
        <f aca="false">$AJ$7*$J$2*$J$5*$N153</f>
        <v>#N/A</v>
      </c>
      <c r="AK153" s="70" t="e">
        <f aca="false">$AJ$7*$J$2*$J$5*$O153</f>
        <v>#N/A</v>
      </c>
      <c r="AL153" s="70" t="e">
        <f aca="false">$AL$7*$J$2*$J$5*$N153</f>
        <v>#N/A</v>
      </c>
      <c r="AM153" s="70" t="e">
        <f aca="false">$AL$7*$J$3*$J$5*$O153</f>
        <v>#N/A</v>
      </c>
      <c r="AN153" s="70" t="e">
        <f aca="false">$AN$7*$J$2*$J$5*$N153</f>
        <v>#N/A</v>
      </c>
      <c r="AO153" s="70" t="e">
        <f aca="false">$AN$7*$J$3*$J$5*$O153</f>
        <v>#N/A</v>
      </c>
      <c r="AP153" s="70" t="e">
        <f aca="false">$AP$7*$J$2*$J$5*$N153</f>
        <v>#N/A</v>
      </c>
      <c r="AQ153" s="70" t="e">
        <f aca="false">$AN$7*$J$3*$J$5*$O153</f>
        <v>#N/A</v>
      </c>
      <c r="AR153" s="70" t="e">
        <f aca="false">$AR$7*$J$2*$J$5*$N153</f>
        <v>#N/A</v>
      </c>
      <c r="AS153" s="70" t="e">
        <f aca="false">$AR$7*$J$3*$J$5*$O153</f>
        <v>#N/A</v>
      </c>
      <c r="AT153" s="70" t="e">
        <f aca="false">$AT$7*$J$2*$J$5*$N153</f>
        <v>#N/A</v>
      </c>
      <c r="AU153" s="70" t="e">
        <f aca="false">$AT$7*$J$3*$J$5*$O153</f>
        <v>#N/A</v>
      </c>
      <c r="AV153" s="131" t="e">
        <f aca="false">SUM(AF153:AG153,AL153:AM153,AP153:AQ153)</f>
        <v>#N/A</v>
      </c>
      <c r="AW153" s="158" t="e">
        <f aca="false">SUM(AF153:AM153,AP153:AU153)</f>
        <v>#N/A</v>
      </c>
      <c r="AX153" s="131" t="e">
        <f aca="false">SUM(AF153:AU153)</f>
        <v>#N/A</v>
      </c>
      <c r="AY153" s="70" t="e">
        <f aca="false">$AY$7*$J$2*$J$5*$S153</f>
        <v>#N/A</v>
      </c>
      <c r="AZ153" s="70" t="e">
        <f aca="false">$AY$7*$J$3*$J$5*$T153</f>
        <v>#N/A</v>
      </c>
      <c r="BA153" s="70" t="e">
        <f aca="false">$BA$7*$J$2*$J$5*$S153</f>
        <v>#N/A</v>
      </c>
      <c r="BB153" s="70" t="e">
        <f aca="false">$BA$7*$J$3*$J$5*$T153</f>
        <v>#N/A</v>
      </c>
      <c r="BC153" s="70" t="e">
        <f aca="false">$BC$7*$J$2*$J$5*$S153</f>
        <v>#N/A</v>
      </c>
      <c r="BD153" s="70" t="e">
        <f aca="false">$BC$7*$J$3*$J$5*$T153</f>
        <v>#N/A</v>
      </c>
      <c r="BE153" s="70" t="e">
        <f aca="false">$BE$7*$J$2*$J$5*$S153</f>
        <v>#N/A</v>
      </c>
      <c r="BF153" s="70" t="e">
        <f aca="false">$BE$7*$J$3*$J$5*$T153</f>
        <v>#N/A</v>
      </c>
      <c r="BG153" s="70" t="e">
        <f aca="false">$BG$7*$J$2*$J$5*$S153</f>
        <v>#N/A</v>
      </c>
      <c r="BH153" s="70" t="e">
        <f aca="false">$BG$7*$J$3*$J$5*$T153</f>
        <v>#N/A</v>
      </c>
      <c r="BI153" s="70" t="e">
        <f aca="false">$BI$7*$J$2*$J$5*$S153</f>
        <v>#N/A</v>
      </c>
      <c r="BJ153" s="70" t="e">
        <f aca="false">$BI$7*$J$3*$J$5*$T153</f>
        <v>#N/A</v>
      </c>
      <c r="BK153" s="70" t="e">
        <f aca="false">$BK$7*$J$2*$J$5*$S153</f>
        <v>#N/A</v>
      </c>
      <c r="BL153" s="70" t="e">
        <f aca="false">$BK$7*$J$3*$J$5*$T153</f>
        <v>#N/A</v>
      </c>
      <c r="BM153" s="70" t="e">
        <f aca="false">$BM$7*$J$2*$J$5*$S153</f>
        <v>#N/A</v>
      </c>
      <c r="BN153" s="70" t="e">
        <f aca="false">$BM$7*$J$3*$J$5*$T153</f>
        <v>#N/A</v>
      </c>
      <c r="BO153" s="70" t="e">
        <f aca="false">$BO$7*$J$2*$J$5*$S153</f>
        <v>#N/A</v>
      </c>
      <c r="BP153" s="70" t="e">
        <f aca="false">$BO$7*$J$3*$J$5*$T153</f>
        <v>#N/A</v>
      </c>
      <c r="BQ153" s="70" t="e">
        <f aca="false">$BQ$7*$J$2*$J$5*$S153</f>
        <v>#N/A</v>
      </c>
      <c r="BR153" s="70" t="e">
        <f aca="false">$BQ$7*$J$3*$J$5*$T153</f>
        <v>#N/A</v>
      </c>
      <c r="BS153" s="70" t="e">
        <f aca="false">$BS$7*$J$2*$J$5*$S153</f>
        <v>#N/A</v>
      </c>
      <c r="BT153" s="70" t="e">
        <f aca="false">$BS$7*$J$3*$J$5*$T153</f>
        <v>#N/A</v>
      </c>
      <c r="BU153" s="70" t="e">
        <f aca="false">$BU$7*$J$2*$J$5*$S153</f>
        <v>#N/A</v>
      </c>
      <c r="BV153" s="70" t="e">
        <f aca="false">$BU$7*$J$3*$J$5*$T153</f>
        <v>#N/A</v>
      </c>
      <c r="BW153" s="382" t="e">
        <f aca="false">SUM(AY153:BF153,BI153:BL153)</f>
        <v>#N/A</v>
      </c>
      <c r="BX153" s="383" t="e">
        <f aca="false">SUM(AY153:BF153,BI153:BL153,BS153:BV153)</f>
        <v>#N/A</v>
      </c>
      <c r="BY153" s="25" t="e">
        <f aca="false">SUM(AY153:BV153)</f>
        <v>#N/A</v>
      </c>
      <c r="BZ153" s="70" t="e">
        <f aca="false">$BZ$7*$J$2*$J$5*$N153</f>
        <v>#N/A</v>
      </c>
      <c r="CA153" s="70" t="e">
        <f aca="false">$BZ$7*$J$3*$J$5*$O153</f>
        <v>#N/A</v>
      </c>
      <c r="CB153" s="70" t="e">
        <f aca="false">$CB$7*$J$2*$J$5*$N153</f>
        <v>#N/A</v>
      </c>
      <c r="CC153" s="70" t="e">
        <f aca="false">$CB$7*$J$3*$J$5*$O153</f>
        <v>#N/A</v>
      </c>
      <c r="CD153" s="70" t="e">
        <f aca="false">$CD$7*$J$2*$J$5*$N153</f>
        <v>#N/A</v>
      </c>
      <c r="CE153" s="70" t="e">
        <f aca="false">$CD$7*$J$3*$J$5*$O153</f>
        <v>#N/A</v>
      </c>
      <c r="CF153" s="131" t="e">
        <f aca="false">SUM(BZ153:CA153)</f>
        <v>#N/A</v>
      </c>
      <c r="CG153" s="383" t="e">
        <f aca="false">SUM(BZ153:CC153)</f>
        <v>#N/A</v>
      </c>
      <c r="CH153" s="131" t="e">
        <f aca="false">SUM(BZ153:CE153)</f>
        <v>#N/A</v>
      </c>
      <c r="CI153" s="70" t="e">
        <f aca="false">$CI$7*$J$2*$J$5*$AB153</f>
        <v>#N/A</v>
      </c>
      <c r="CJ153" s="70" t="e">
        <f aca="false">$CI$7*$J$3*$J$5*$AC153</f>
        <v>#N/A</v>
      </c>
      <c r="CK153" s="70" t="e">
        <f aca="false">$CK$7*$J$2*$J$5*$AB153</f>
        <v>#N/A</v>
      </c>
      <c r="CL153" s="70" t="e">
        <f aca="false">$CK$7*$J$3*$J$5*$AC153</f>
        <v>#N/A</v>
      </c>
      <c r="CM153" s="70" t="e">
        <f aca="false">$CM$7*$J$2*$J$5*$AB153</f>
        <v>#N/A</v>
      </c>
      <c r="CN153" s="70" t="e">
        <f aca="false">$CM$7*$J$3*$J$5*$AC153</f>
        <v>#N/A</v>
      </c>
      <c r="CO153" s="70" t="e">
        <f aca="false">$CO$7*$J$2*$J$5*$AB153</f>
        <v>#N/A</v>
      </c>
      <c r="CP153" s="70" t="e">
        <f aca="false">$CO$7*$J$3*$J$5*$AC153</f>
        <v>#N/A</v>
      </c>
      <c r="CQ153" s="70" t="e">
        <f aca="false">$CQ$7*$J$2*$J$5*$AB153</f>
        <v>#N/A</v>
      </c>
      <c r="CR153" s="70" t="e">
        <f aca="false">$CQ$7*$J$3*$J$5*$AC153</f>
        <v>#N/A</v>
      </c>
      <c r="CS153" s="70" t="e">
        <f aca="false">$CS$7*$J$2*$J$5*$AB153</f>
        <v>#N/A</v>
      </c>
      <c r="CT153" s="70" t="e">
        <f aca="false">$CS$7*$J$3*$J$5*$AC153</f>
        <v>#N/A</v>
      </c>
      <c r="CU153" s="70" t="e">
        <f aca="false">$CU$7*$J$2*$J$5*$AB153</f>
        <v>#N/A</v>
      </c>
      <c r="CV153" s="70" t="e">
        <f aca="false">$CU$7*$J$3*$J$5*$AC153</f>
        <v>#N/A</v>
      </c>
      <c r="CW153" s="70" t="e">
        <f aca="false">$CW$7*$J$2*$J$5*$AB153</f>
        <v>#N/A</v>
      </c>
      <c r="CX153" s="70" t="e">
        <f aca="false">$CW$7*$J$3*$J$5*$AC153</f>
        <v>#N/A</v>
      </c>
      <c r="CY153" s="70" t="e">
        <f aca="false">$CY$7*$J$2*$J$5*$AB153</f>
        <v>#N/A</v>
      </c>
      <c r="CZ153" s="70" t="e">
        <f aca="false">$CY$7*$J$3*$J$5*$AC153</f>
        <v>#N/A</v>
      </c>
      <c r="DA153" s="70" t="e">
        <f aca="false">$DA$7*$J$2*$J$5*$AB153</f>
        <v>#N/A</v>
      </c>
      <c r="DB153" s="70" t="e">
        <f aca="false">$DA$7*$J$3*$J$5*$AC153</f>
        <v>#N/A</v>
      </c>
      <c r="DC153" s="70"/>
      <c r="DD153" s="70"/>
      <c r="DE153" s="70" t="e">
        <f aca="false">$DF$7*$J$2*$J$5*$AB153</f>
        <v>#N/A</v>
      </c>
      <c r="DF153" s="70" t="e">
        <f aca="false">$DF$7*$J$3*$J$5*$AC153</f>
        <v>#N/A</v>
      </c>
      <c r="DG153" s="70" t="e">
        <f aca="false">$DG$7*$J$2*$J$5*$AB153</f>
        <v>#N/A</v>
      </c>
      <c r="DH153" s="70" t="e">
        <f aca="false">$DG$7*$J$3*$J$5*$AC153</f>
        <v>#N/A</v>
      </c>
      <c r="DI153" s="70" t="e">
        <f aca="false">$DI$7*$J$2*$J$5*$AB153</f>
        <v>#N/A</v>
      </c>
      <c r="DJ153" s="70" t="e">
        <f aca="false">$DI$7*$J$3*$J$5*$AC153</f>
        <v>#N/A</v>
      </c>
      <c r="DK153" s="70" t="e">
        <f aca="false">$DK$7*$J$2*$J$5*$AB153</f>
        <v>#N/A</v>
      </c>
      <c r="DL153" s="70" t="e">
        <f aca="false">$DK$7*$J$3*$J$5*$AC153</f>
        <v>#N/A</v>
      </c>
      <c r="DM153" s="70" t="e">
        <f aca="false">$DM$7*$J$2*$J$5*$AB153</f>
        <v>#N/A</v>
      </c>
      <c r="DN153" s="70" t="e">
        <f aca="false">$DM$7*$J$3*$J$5*$AC153</f>
        <v>#N/A</v>
      </c>
      <c r="DO153" s="70" t="e">
        <f aca="false">$DO$7*$J$2*$J$5*$AB153</f>
        <v>#N/A</v>
      </c>
      <c r="DP153" s="70" t="e">
        <f aca="false">$DO$7*$J$3*$J$5*$AC153</f>
        <v>#N/A</v>
      </c>
      <c r="DQ153" s="70" t="e">
        <f aca="false">$DQ$7*$J$2*$J$5*$AB153</f>
        <v>#N/A</v>
      </c>
      <c r="DR153" s="70" t="e">
        <f aca="false">$DQ$7*$J$3*$J$5*$AC153</f>
        <v>#N/A</v>
      </c>
      <c r="DS153" s="131" t="e">
        <f aca="false">SUM(CI153:CR153,CW153:CX153,DG153:DH153)</f>
        <v>#N/A</v>
      </c>
      <c r="DT153" s="25" t="e">
        <f aca="false">SUM(CI153:CZ153,DC153:DL153)</f>
        <v>#N/A</v>
      </c>
      <c r="DU153" s="131" t="e">
        <f aca="false">SUM(CI153:DR153)</f>
        <v>#N/A</v>
      </c>
      <c r="DZ153" s="70" t="e">
        <f aca="false">$DZ$7*$J$2*$J$5*$AB153</f>
        <v>#N/A</v>
      </c>
      <c r="EA153" s="70" t="e">
        <f aca="false">$DZ$7*$J$3*$J$5*$AC153</f>
        <v>#N/A</v>
      </c>
      <c r="EB153" s="70" t="e">
        <f aca="false">$EB$7*$J$2*$J$5*$AB153</f>
        <v>#N/A</v>
      </c>
      <c r="EC153" s="70" t="e">
        <f aca="false">$EB$7*$J$3*$J$5*$AC153</f>
        <v>#N/A</v>
      </c>
      <c r="ED153" s="70" t="e">
        <f aca="false">$ED$7*$J$2*$J$5*$AB153</f>
        <v>#N/A</v>
      </c>
      <c r="EE153" s="70" t="e">
        <f aca="false">$ED$7*$J$3*$J$5*$AC153</f>
        <v>#N/A</v>
      </c>
      <c r="EF153" s="70" t="e">
        <f aca="false">$EF$7*$J$2*$J$5*$AB153</f>
        <v>#N/A</v>
      </c>
      <c r="EG153" s="70" t="e">
        <f aca="false">$EF$7*$J$3*$J$5*$AC153</f>
        <v>#N/A</v>
      </c>
      <c r="EH153" s="70" t="e">
        <f aca="false">$EH$7*$J$2*$J$5*$AB153</f>
        <v>#N/A</v>
      </c>
      <c r="EI153" s="70" t="e">
        <f aca="false">$EH$7*$J$3*$J$5*$AC153</f>
        <v>#N/A</v>
      </c>
      <c r="EJ153" s="70" t="e">
        <f aca="false">$EJ$7*$J$2*$J$5*$AB153</f>
        <v>#N/A</v>
      </c>
      <c r="EK153" s="70" t="e">
        <f aca="false">$EJ$7*$J$3*$J$5*$AC153</f>
        <v>#N/A</v>
      </c>
      <c r="EL153" s="70" t="e">
        <f aca="false">$EL$7*$J$2*$J$5*$AB153</f>
        <v>#N/A</v>
      </c>
      <c r="EM153" s="70" t="e">
        <f aca="false">$EL$7*$J$3*$J$5*$AC153</f>
        <v>#N/A</v>
      </c>
      <c r="EN153" s="131" t="e">
        <f aca="false">SUM(EB153:EC153)</f>
        <v>#N/A</v>
      </c>
      <c r="EO153" s="25" t="e">
        <f aca="false">SUM(EB153:EE153,EJ153:EM153)</f>
        <v>#N/A</v>
      </c>
      <c r="EP153" s="25" t="e">
        <f aca="false">SUM(DZ153:EM153)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3" t="e">
        <f aca="false">(1+($A154/2))^(-2*($D154-$A$1)/365.25)</f>
        <v>#N/A</v>
      </c>
      <c r="C154" s="83" t="n">
        <f aca="false">D155-D154</f>
        <v>31</v>
      </c>
      <c r="D154" s="374" t="n">
        <v>41334</v>
      </c>
      <c r="E154" s="375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76" t="e">
        <f aca="false">VLOOKUP($D154,Curves!$A$2:$H$1700,8)*$B154</f>
        <v>#N/A</v>
      </c>
      <c r="K154" s="51" t="e">
        <f aca="false">($E154+$I154)*$J$5+$J$4</f>
        <v>#N/A</v>
      </c>
      <c r="L154" s="377" t="e">
        <f aca="false">VLOOKUP($D154,Curves!$N$2:$T$2600,2)*$B154</f>
        <v>#N/A</v>
      </c>
      <c r="M154" s="241" t="e">
        <f aca="false">VLOOKUP($D154,Curves!$N$2:$T$2600,3)*$B154</f>
        <v>#N/A</v>
      </c>
      <c r="N154" s="378" t="e">
        <f aca="false">IF($K154&lt;$L154,1,0)</f>
        <v>#N/A</v>
      </c>
      <c r="O154" s="379" t="e">
        <f aca="false">IF($K154&lt;$M154,1,0)</f>
        <v>#N/A</v>
      </c>
      <c r="P154" s="375" t="e">
        <f aca="false">($E154+J154)*$J$5+$J$4</f>
        <v>#N/A</v>
      </c>
      <c r="Q154" s="377" t="e">
        <f aca="false">VLOOKUP($D154,Curves!$N$2:$T$2600,4)*$B154</f>
        <v>#N/A</v>
      </c>
      <c r="R154" s="241" t="e">
        <f aca="false">VLOOKUP($D154,Curves!$N$2:$T$2600,5)*$B154</f>
        <v>#N/A</v>
      </c>
      <c r="S154" s="378" t="e">
        <f aca="false">IF($P154&lt;$Q154,1,0)</f>
        <v>#N/A</v>
      </c>
      <c r="T154" s="379" t="e">
        <f aca="false">IF($P154&lt;$R154,1,0)</f>
        <v>#N/A</v>
      </c>
      <c r="U154" s="380" t="e">
        <f aca="false">($E154+G154)*$J$5+$J$4</f>
        <v>#N/A</v>
      </c>
      <c r="V154" s="380" t="e">
        <f aca="false">($E154+H154)*$J$5+$J$4</f>
        <v>#N/A</v>
      </c>
      <c r="W154" s="380" t="e">
        <f aca="false">($E154+I154)*$J$5+$J$4</f>
        <v>#N/A</v>
      </c>
      <c r="X154" s="269" t="e">
        <f aca="false">VLOOKUP($D154,[5]CurveFetch!$D$8:$S$13000,16,0)*$B154</f>
        <v>#N/A</v>
      </c>
      <c r="Y154" s="241" t="e">
        <f aca="false">VLOOKUP($D154,Curves!$N$2:$T$2600,7)*$B154</f>
        <v>#N/A</v>
      </c>
      <c r="Z154" s="381" t="e">
        <f aca="false">IF($U154&lt;$X154,1,0)</f>
        <v>#N/A</v>
      </c>
      <c r="AA154" s="378" t="e">
        <f aca="false">IF($U154&lt;$Y154,1,0)</f>
        <v>#N/A</v>
      </c>
      <c r="AB154" s="378" t="e">
        <f aca="false">IF($V154&lt;$X154,1,0)</f>
        <v>#N/A</v>
      </c>
      <c r="AC154" s="378" t="e">
        <f aca="false">IF($V154&lt;$X154,1,0)</f>
        <v>#N/A</v>
      </c>
      <c r="AD154" s="378" t="e">
        <f aca="false">IF($W154&lt;$X154,1,0)</f>
        <v>#N/A</v>
      </c>
      <c r="AE154" s="379" t="e">
        <f aca="false">IF($W154&lt;$Y154,1,0)</f>
        <v>#N/A</v>
      </c>
      <c r="AF154" s="70" t="e">
        <f aca="false">$AF$7*$J$2*$J$5*$N154</f>
        <v>#N/A</v>
      </c>
      <c r="AG154" s="70" t="e">
        <f aca="false">$AF$7*$J$2*$J$5*$O154</f>
        <v>#N/A</v>
      </c>
      <c r="AH154" s="70" t="e">
        <f aca="false">$AH$7*$J$2*$J$5*$N154</f>
        <v>#N/A</v>
      </c>
      <c r="AI154" s="70" t="e">
        <f aca="false">$AH$7*$J$2*$J$5*$O154</f>
        <v>#N/A</v>
      </c>
      <c r="AJ154" s="70" t="e">
        <f aca="false">$AJ$7*$J$2*$J$5*$N154</f>
        <v>#N/A</v>
      </c>
      <c r="AK154" s="70" t="e">
        <f aca="false">$AJ$7*$J$2*$J$5*$O154</f>
        <v>#N/A</v>
      </c>
      <c r="AL154" s="70" t="e">
        <f aca="false">$AL$7*$J$2*$J$5*$N154</f>
        <v>#N/A</v>
      </c>
      <c r="AM154" s="70" t="e">
        <f aca="false">$AL$7*$J$3*$J$5*$O154</f>
        <v>#N/A</v>
      </c>
      <c r="AN154" s="70" t="e">
        <f aca="false">$AN$7*$J$2*$J$5*$N154</f>
        <v>#N/A</v>
      </c>
      <c r="AO154" s="70" t="e">
        <f aca="false">$AN$7*$J$3*$J$5*$O154</f>
        <v>#N/A</v>
      </c>
      <c r="AP154" s="70" t="e">
        <f aca="false">$AP$7*$J$2*$J$5*$N154</f>
        <v>#N/A</v>
      </c>
      <c r="AQ154" s="70" t="e">
        <f aca="false">$AN$7*$J$3*$J$5*$O154</f>
        <v>#N/A</v>
      </c>
      <c r="AR154" s="70" t="e">
        <f aca="false">$AR$7*$J$2*$J$5*$N154</f>
        <v>#N/A</v>
      </c>
      <c r="AS154" s="70" t="e">
        <f aca="false">$AR$7*$J$3*$J$5*$O154</f>
        <v>#N/A</v>
      </c>
      <c r="AT154" s="70" t="e">
        <f aca="false">$AT$7*$J$2*$J$5*$N154</f>
        <v>#N/A</v>
      </c>
      <c r="AU154" s="70" t="e">
        <f aca="false">$AT$7*$J$3*$J$5*$O154</f>
        <v>#N/A</v>
      </c>
      <c r="AV154" s="131" t="e">
        <f aca="false">SUM(AF154:AG154,AL154:AM154,AP154:AQ154)</f>
        <v>#N/A</v>
      </c>
      <c r="AW154" s="158" t="e">
        <f aca="false">SUM(AF154:AM154,AP154:AU154)</f>
        <v>#N/A</v>
      </c>
      <c r="AX154" s="131" t="e">
        <f aca="false">SUM(AF154:AU154)</f>
        <v>#N/A</v>
      </c>
      <c r="AY154" s="70" t="e">
        <f aca="false">$AY$7*$J$2*$J$5*$S154</f>
        <v>#N/A</v>
      </c>
      <c r="AZ154" s="70" t="e">
        <f aca="false">$AY$7*$J$3*$J$5*$T154</f>
        <v>#N/A</v>
      </c>
      <c r="BA154" s="70" t="e">
        <f aca="false">$BA$7*$J$2*$J$5*$S154</f>
        <v>#N/A</v>
      </c>
      <c r="BB154" s="70" t="e">
        <f aca="false">$BA$7*$J$3*$J$5*$T154</f>
        <v>#N/A</v>
      </c>
      <c r="BC154" s="70" t="e">
        <f aca="false">$BC$7*$J$2*$J$5*$S154</f>
        <v>#N/A</v>
      </c>
      <c r="BD154" s="70" t="e">
        <f aca="false">$BC$7*$J$3*$J$5*$T154</f>
        <v>#N/A</v>
      </c>
      <c r="BE154" s="70" t="e">
        <f aca="false">$BE$7*$J$2*$J$5*$S154</f>
        <v>#N/A</v>
      </c>
      <c r="BF154" s="70" t="e">
        <f aca="false">$BE$7*$J$3*$J$5*$T154</f>
        <v>#N/A</v>
      </c>
      <c r="BG154" s="70" t="e">
        <f aca="false">$BG$7*$J$2*$J$5*$S154</f>
        <v>#N/A</v>
      </c>
      <c r="BH154" s="70" t="e">
        <f aca="false">$BG$7*$J$3*$J$5*$T154</f>
        <v>#N/A</v>
      </c>
      <c r="BI154" s="70" t="e">
        <f aca="false">$BI$7*$J$2*$J$5*$S154</f>
        <v>#N/A</v>
      </c>
      <c r="BJ154" s="70" t="e">
        <f aca="false">$BI$7*$J$3*$J$5*$T154</f>
        <v>#N/A</v>
      </c>
      <c r="BK154" s="70" t="e">
        <f aca="false">$BK$7*$J$2*$J$5*$S154</f>
        <v>#N/A</v>
      </c>
      <c r="BL154" s="70" t="e">
        <f aca="false">$BK$7*$J$3*$J$5*$T154</f>
        <v>#N/A</v>
      </c>
      <c r="BM154" s="70" t="e">
        <f aca="false">$BM$7*$J$2*$J$5*$S154</f>
        <v>#N/A</v>
      </c>
      <c r="BN154" s="70" t="e">
        <f aca="false">$BM$7*$J$3*$J$5*$T154</f>
        <v>#N/A</v>
      </c>
      <c r="BO154" s="70" t="e">
        <f aca="false">$BO$7*$J$2*$J$5*$S154</f>
        <v>#N/A</v>
      </c>
      <c r="BP154" s="70" t="e">
        <f aca="false">$BO$7*$J$3*$J$5*$T154</f>
        <v>#N/A</v>
      </c>
      <c r="BQ154" s="70" t="e">
        <f aca="false">$BQ$7*$J$2*$J$5*$S154</f>
        <v>#N/A</v>
      </c>
      <c r="BR154" s="70" t="e">
        <f aca="false">$BQ$7*$J$3*$J$5*$T154</f>
        <v>#N/A</v>
      </c>
      <c r="BS154" s="70" t="e">
        <f aca="false">$BS$7*$J$2*$J$5*$S154</f>
        <v>#N/A</v>
      </c>
      <c r="BT154" s="70" t="e">
        <f aca="false">$BS$7*$J$3*$J$5*$T154</f>
        <v>#N/A</v>
      </c>
      <c r="BU154" s="70" t="e">
        <f aca="false">$BU$7*$J$2*$J$5*$S154</f>
        <v>#N/A</v>
      </c>
      <c r="BV154" s="70" t="e">
        <f aca="false">$BU$7*$J$3*$J$5*$T154</f>
        <v>#N/A</v>
      </c>
      <c r="BW154" s="382" t="e">
        <f aca="false">SUM(AY154:BF154,BI154:BL154)</f>
        <v>#N/A</v>
      </c>
      <c r="BX154" s="383" t="e">
        <f aca="false">SUM(AY154:BF154,BI154:BL154,BS154:BV154)</f>
        <v>#N/A</v>
      </c>
      <c r="BY154" s="25" t="e">
        <f aca="false">SUM(AY154:BV154)</f>
        <v>#N/A</v>
      </c>
      <c r="BZ154" s="70" t="e">
        <f aca="false">$BZ$7*$J$2*$J$5*$N154</f>
        <v>#N/A</v>
      </c>
      <c r="CA154" s="70" t="e">
        <f aca="false">$BZ$7*$J$3*$J$5*$O154</f>
        <v>#N/A</v>
      </c>
      <c r="CB154" s="70" t="e">
        <f aca="false">$CB$7*$J$2*$J$5*$N154</f>
        <v>#N/A</v>
      </c>
      <c r="CC154" s="70" t="e">
        <f aca="false">$CB$7*$J$3*$J$5*$O154</f>
        <v>#N/A</v>
      </c>
      <c r="CD154" s="70" t="e">
        <f aca="false">$CD$7*$J$2*$J$5*$N154</f>
        <v>#N/A</v>
      </c>
      <c r="CE154" s="70" t="e">
        <f aca="false">$CD$7*$J$3*$J$5*$O154</f>
        <v>#N/A</v>
      </c>
      <c r="CF154" s="131" t="e">
        <f aca="false">SUM(BZ154:CA154)</f>
        <v>#N/A</v>
      </c>
      <c r="CG154" s="383" t="e">
        <f aca="false">SUM(BZ154:CC154)</f>
        <v>#N/A</v>
      </c>
      <c r="CH154" s="131" t="e">
        <f aca="false">SUM(BZ154:CE154)</f>
        <v>#N/A</v>
      </c>
      <c r="CI154" s="70" t="e">
        <f aca="false">$CI$7*$J$2*$J$5*$AB154</f>
        <v>#N/A</v>
      </c>
      <c r="CJ154" s="70" t="e">
        <f aca="false">$CI$7*$J$3*$J$5*$AC154</f>
        <v>#N/A</v>
      </c>
      <c r="CK154" s="70" t="e">
        <f aca="false">$CK$7*$J$2*$J$5*$AB154</f>
        <v>#N/A</v>
      </c>
      <c r="CL154" s="70" t="e">
        <f aca="false">$CK$7*$J$3*$J$5*$AC154</f>
        <v>#N/A</v>
      </c>
      <c r="CM154" s="70" t="e">
        <f aca="false">$CM$7*$J$2*$J$5*$AB154</f>
        <v>#N/A</v>
      </c>
      <c r="CN154" s="70" t="e">
        <f aca="false">$CM$7*$J$3*$J$5*$AC154</f>
        <v>#N/A</v>
      </c>
      <c r="CO154" s="70" t="e">
        <f aca="false">$CO$7*$J$2*$J$5*$AB154</f>
        <v>#N/A</v>
      </c>
      <c r="CP154" s="70" t="e">
        <f aca="false">$CO$7*$J$3*$J$5*$AC154</f>
        <v>#N/A</v>
      </c>
      <c r="CQ154" s="70" t="e">
        <f aca="false">$CQ$7*$J$2*$J$5*$AB154</f>
        <v>#N/A</v>
      </c>
      <c r="CR154" s="70" t="e">
        <f aca="false">$CQ$7*$J$3*$J$5*$AC154</f>
        <v>#N/A</v>
      </c>
      <c r="CS154" s="70" t="e">
        <f aca="false">$CS$7*$J$2*$J$5*$AB154</f>
        <v>#N/A</v>
      </c>
      <c r="CT154" s="70" t="e">
        <f aca="false">$CS$7*$J$3*$J$5*$AC154</f>
        <v>#N/A</v>
      </c>
      <c r="CU154" s="70" t="e">
        <f aca="false">$CU$7*$J$2*$J$5*$AB154</f>
        <v>#N/A</v>
      </c>
      <c r="CV154" s="70" t="e">
        <f aca="false">$CU$7*$J$3*$J$5*$AC154</f>
        <v>#N/A</v>
      </c>
      <c r="CW154" s="70" t="e">
        <f aca="false">$CW$7*$J$2*$J$5*$AB154</f>
        <v>#N/A</v>
      </c>
      <c r="CX154" s="70" t="e">
        <f aca="false">$CW$7*$J$3*$J$5*$AC154</f>
        <v>#N/A</v>
      </c>
      <c r="CY154" s="70" t="e">
        <f aca="false">$CY$7*$J$2*$J$5*$AB154</f>
        <v>#N/A</v>
      </c>
      <c r="CZ154" s="70" t="e">
        <f aca="false">$CY$7*$J$3*$J$5*$AC154</f>
        <v>#N/A</v>
      </c>
      <c r="DA154" s="70" t="e">
        <f aca="false">$DA$7*$J$2*$J$5*$AB154</f>
        <v>#N/A</v>
      </c>
      <c r="DB154" s="70" t="e">
        <f aca="false">$DA$7*$J$3*$J$5*$AC154</f>
        <v>#N/A</v>
      </c>
      <c r="DC154" s="70"/>
      <c r="DD154" s="70"/>
      <c r="DE154" s="70" t="e">
        <f aca="false">$DF$7*$J$2*$J$5*$AB154</f>
        <v>#N/A</v>
      </c>
      <c r="DF154" s="70" t="e">
        <f aca="false">$DF$7*$J$3*$J$5*$AC154</f>
        <v>#N/A</v>
      </c>
      <c r="DG154" s="70" t="e">
        <f aca="false">$DG$7*$J$2*$J$5*$AB154</f>
        <v>#N/A</v>
      </c>
      <c r="DH154" s="70" t="e">
        <f aca="false">$DG$7*$J$3*$J$5*$AC154</f>
        <v>#N/A</v>
      </c>
      <c r="DI154" s="70" t="e">
        <f aca="false">$DI$7*$J$2*$J$5*$AB154</f>
        <v>#N/A</v>
      </c>
      <c r="DJ154" s="70" t="e">
        <f aca="false">$DI$7*$J$3*$J$5*$AC154</f>
        <v>#N/A</v>
      </c>
      <c r="DK154" s="70" t="e">
        <f aca="false">$DK$7*$J$2*$J$5*$AB154</f>
        <v>#N/A</v>
      </c>
      <c r="DL154" s="70" t="e">
        <f aca="false">$DK$7*$J$3*$J$5*$AC154</f>
        <v>#N/A</v>
      </c>
      <c r="DM154" s="70" t="e">
        <f aca="false">$DM$7*$J$2*$J$5*$AB154</f>
        <v>#N/A</v>
      </c>
      <c r="DN154" s="70" t="e">
        <f aca="false">$DM$7*$J$3*$J$5*$AC154</f>
        <v>#N/A</v>
      </c>
      <c r="DO154" s="70" t="e">
        <f aca="false">$DO$7*$J$2*$J$5*$AB154</f>
        <v>#N/A</v>
      </c>
      <c r="DP154" s="70" t="e">
        <f aca="false">$DO$7*$J$3*$J$5*$AC154</f>
        <v>#N/A</v>
      </c>
      <c r="DQ154" s="70" t="e">
        <f aca="false">$DQ$7*$J$2*$J$5*$AB154</f>
        <v>#N/A</v>
      </c>
      <c r="DR154" s="70" t="e">
        <f aca="false">$DQ$7*$J$3*$J$5*$AC154</f>
        <v>#N/A</v>
      </c>
      <c r="DS154" s="131" t="e">
        <f aca="false">SUM(CI154:CR154,CW154:CX154,DG154:DH154)</f>
        <v>#N/A</v>
      </c>
      <c r="DT154" s="25" t="e">
        <f aca="false">SUM(CI154:CZ154,DC154:DL154)</f>
        <v>#N/A</v>
      </c>
      <c r="DU154" s="131" t="e">
        <f aca="false">SUM(CI154:DR154)</f>
        <v>#N/A</v>
      </c>
      <c r="DZ154" s="70" t="e">
        <f aca="false">$DZ$7*$J$2*$J$5*$AB154</f>
        <v>#N/A</v>
      </c>
      <c r="EA154" s="70" t="e">
        <f aca="false">$DZ$7*$J$3*$J$5*$AC154</f>
        <v>#N/A</v>
      </c>
      <c r="EB154" s="70" t="e">
        <f aca="false">$EB$7*$J$2*$J$5*$AB154</f>
        <v>#N/A</v>
      </c>
      <c r="EC154" s="70" t="e">
        <f aca="false">$EB$7*$J$3*$J$5*$AC154</f>
        <v>#N/A</v>
      </c>
      <c r="ED154" s="70" t="e">
        <f aca="false">$ED$7*$J$2*$J$5*$AB154</f>
        <v>#N/A</v>
      </c>
      <c r="EE154" s="70" t="e">
        <f aca="false">$ED$7*$J$3*$J$5*$AC154</f>
        <v>#N/A</v>
      </c>
      <c r="EF154" s="70" t="e">
        <f aca="false">$EF$7*$J$2*$J$5*$AB154</f>
        <v>#N/A</v>
      </c>
      <c r="EG154" s="70" t="e">
        <f aca="false">$EF$7*$J$3*$J$5*$AC154</f>
        <v>#N/A</v>
      </c>
      <c r="EH154" s="70" t="e">
        <f aca="false">$EH$7*$J$2*$J$5*$AB154</f>
        <v>#N/A</v>
      </c>
      <c r="EI154" s="70" t="e">
        <f aca="false">$EH$7*$J$3*$J$5*$AC154</f>
        <v>#N/A</v>
      </c>
      <c r="EJ154" s="70" t="e">
        <f aca="false">$EJ$7*$J$2*$J$5*$AB154</f>
        <v>#N/A</v>
      </c>
      <c r="EK154" s="70" t="e">
        <f aca="false">$EJ$7*$J$3*$J$5*$AC154</f>
        <v>#N/A</v>
      </c>
      <c r="EL154" s="70" t="e">
        <f aca="false">$EL$7*$J$2*$J$5*$AB154</f>
        <v>#N/A</v>
      </c>
      <c r="EM154" s="70" t="e">
        <f aca="false">$EL$7*$J$3*$J$5*$AC154</f>
        <v>#N/A</v>
      </c>
      <c r="EN154" s="131" t="e">
        <f aca="false">SUM(EB154:EC154)</f>
        <v>#N/A</v>
      </c>
      <c r="EO154" s="25" t="e">
        <f aca="false">SUM(EB154:EE154,EJ154:EM154)</f>
        <v>#N/A</v>
      </c>
      <c r="EP154" s="25" t="e">
        <f aca="false">SUM(DZ154:EM154)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3" t="e">
        <f aca="false">(1+($A155/2))^(-2*($D155-$A$1)/365.25)</f>
        <v>#N/A</v>
      </c>
      <c r="C155" s="83" t="n">
        <f aca="false">D156-D155</f>
        <v>30</v>
      </c>
      <c r="D155" s="374" t="n">
        <v>41365</v>
      </c>
      <c r="E155" s="375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76" t="e">
        <f aca="false">VLOOKUP($D155,Curves!$A$2:$H$1700,8)*$B155</f>
        <v>#N/A</v>
      </c>
      <c r="K155" s="51" t="e">
        <f aca="false">($E155+$I155)*$J$5+$J$4</f>
        <v>#N/A</v>
      </c>
      <c r="L155" s="377" t="e">
        <f aca="false">VLOOKUP($D155,Curves!$N$2:$T$2600,2)*$B155</f>
        <v>#N/A</v>
      </c>
      <c r="M155" s="241" t="e">
        <f aca="false">VLOOKUP($D155,Curves!$N$2:$T$2600,3)*$B155</f>
        <v>#N/A</v>
      </c>
      <c r="N155" s="378" t="e">
        <f aca="false">IF($K155&lt;$L155,1,0)</f>
        <v>#N/A</v>
      </c>
      <c r="O155" s="379" t="e">
        <f aca="false">IF($K155&lt;$M155,1,0)</f>
        <v>#N/A</v>
      </c>
      <c r="P155" s="375" t="e">
        <f aca="false">($E155+J155)*$J$5+$J$4</f>
        <v>#N/A</v>
      </c>
      <c r="Q155" s="377" t="e">
        <f aca="false">VLOOKUP($D155,Curves!$N$2:$T$2600,4)*$B155</f>
        <v>#N/A</v>
      </c>
      <c r="R155" s="241" t="e">
        <f aca="false">VLOOKUP($D155,Curves!$N$2:$T$2600,5)*$B155</f>
        <v>#N/A</v>
      </c>
      <c r="S155" s="378" t="e">
        <f aca="false">IF($P155&lt;$Q155,1,0)</f>
        <v>#N/A</v>
      </c>
      <c r="T155" s="379" t="e">
        <f aca="false">IF($P155&lt;$R155,1,0)</f>
        <v>#N/A</v>
      </c>
      <c r="U155" s="380" t="e">
        <f aca="false">($E155+G155)*$J$5+$J$4</f>
        <v>#N/A</v>
      </c>
      <c r="V155" s="380" t="e">
        <f aca="false">($E155+H155)*$J$5+$J$4</f>
        <v>#N/A</v>
      </c>
      <c r="W155" s="380" t="e">
        <f aca="false">($E155+I155)*$J$5+$J$4</f>
        <v>#N/A</v>
      </c>
      <c r="X155" s="269" t="e">
        <f aca="false">VLOOKUP($D155,[5]CurveFetch!$D$8:$S$13000,16,0)*$B155</f>
        <v>#N/A</v>
      </c>
      <c r="Y155" s="241" t="e">
        <f aca="false">VLOOKUP($D155,Curves!$N$2:$T$2600,7)*$B155</f>
        <v>#N/A</v>
      </c>
      <c r="Z155" s="381" t="e">
        <f aca="false">IF($U155&lt;$X155,1,0)</f>
        <v>#N/A</v>
      </c>
      <c r="AA155" s="378" t="e">
        <f aca="false">IF($U155&lt;$Y155,1,0)</f>
        <v>#N/A</v>
      </c>
      <c r="AB155" s="378" t="e">
        <f aca="false">IF($V155&lt;$X155,1,0)</f>
        <v>#N/A</v>
      </c>
      <c r="AC155" s="378" t="e">
        <f aca="false">IF($V155&lt;$X155,1,0)</f>
        <v>#N/A</v>
      </c>
      <c r="AD155" s="378" t="e">
        <f aca="false">IF($W155&lt;$X155,1,0)</f>
        <v>#N/A</v>
      </c>
      <c r="AE155" s="379" t="e">
        <f aca="false">IF($W155&lt;$Y155,1,0)</f>
        <v>#N/A</v>
      </c>
      <c r="AF155" s="70" t="e">
        <f aca="false">$AF$7*$J$2*$J$5*$N155</f>
        <v>#N/A</v>
      </c>
      <c r="AG155" s="70" t="e">
        <f aca="false">$AF$7*$J$2*$J$5*$O155</f>
        <v>#N/A</v>
      </c>
      <c r="AH155" s="70" t="e">
        <f aca="false">$AH$7*$J$2*$J$5*$N155</f>
        <v>#N/A</v>
      </c>
      <c r="AI155" s="70" t="e">
        <f aca="false">$AH$7*$J$2*$J$5*$O155</f>
        <v>#N/A</v>
      </c>
      <c r="AJ155" s="70" t="e">
        <f aca="false">$AJ$7*$J$2*$J$5*$N155</f>
        <v>#N/A</v>
      </c>
      <c r="AK155" s="70" t="e">
        <f aca="false">$AJ$7*$J$2*$J$5*$O155</f>
        <v>#N/A</v>
      </c>
      <c r="AL155" s="70" t="e">
        <f aca="false">$AL$7*$J$2*$J$5*$N155</f>
        <v>#N/A</v>
      </c>
      <c r="AM155" s="70" t="e">
        <f aca="false">$AL$7*$J$3*$J$5*$O155</f>
        <v>#N/A</v>
      </c>
      <c r="AN155" s="70" t="e">
        <f aca="false">$AN$7*$J$2*$J$5*$N155</f>
        <v>#N/A</v>
      </c>
      <c r="AO155" s="70" t="e">
        <f aca="false">$AN$7*$J$3*$J$5*$O155</f>
        <v>#N/A</v>
      </c>
      <c r="AP155" s="70" t="e">
        <f aca="false">$AP$7*$J$2*$J$5*$N155</f>
        <v>#N/A</v>
      </c>
      <c r="AQ155" s="70" t="e">
        <f aca="false">$AN$7*$J$3*$J$5*$O155</f>
        <v>#N/A</v>
      </c>
      <c r="AR155" s="70" t="e">
        <f aca="false">$AR$7*$J$2*$J$5*$N155</f>
        <v>#N/A</v>
      </c>
      <c r="AS155" s="70" t="e">
        <f aca="false">$AR$7*$J$3*$J$5*$O155</f>
        <v>#N/A</v>
      </c>
      <c r="AT155" s="70" t="e">
        <f aca="false">$AT$7*$J$2*$J$5*$N155</f>
        <v>#N/A</v>
      </c>
      <c r="AU155" s="70" t="e">
        <f aca="false">$AT$7*$J$3*$J$5*$O155</f>
        <v>#N/A</v>
      </c>
      <c r="AV155" s="131" t="e">
        <f aca="false">SUM(AF155:AG155,AL155:AM155,AP155:AQ155)</f>
        <v>#N/A</v>
      </c>
      <c r="AW155" s="158" t="e">
        <f aca="false">SUM(AF155:AM155,AP155:AU155)</f>
        <v>#N/A</v>
      </c>
      <c r="AX155" s="131" t="e">
        <f aca="false">SUM(AF155:AU155)</f>
        <v>#N/A</v>
      </c>
      <c r="AY155" s="70" t="e">
        <f aca="false">$AY$7*$J$2*$J$5*$S155</f>
        <v>#N/A</v>
      </c>
      <c r="AZ155" s="70" t="e">
        <f aca="false">$AY$7*$J$3*$J$5*$T155</f>
        <v>#N/A</v>
      </c>
      <c r="BA155" s="70" t="e">
        <f aca="false">$BA$7*$J$2*$J$5*$S155</f>
        <v>#N/A</v>
      </c>
      <c r="BB155" s="70" t="e">
        <f aca="false">$BA$7*$J$3*$J$5*$T155</f>
        <v>#N/A</v>
      </c>
      <c r="BC155" s="70" t="e">
        <f aca="false">$BC$7*$J$2*$J$5*$S155</f>
        <v>#N/A</v>
      </c>
      <c r="BD155" s="70" t="e">
        <f aca="false">$BC$7*$J$3*$J$5*$T155</f>
        <v>#N/A</v>
      </c>
      <c r="BE155" s="70" t="e">
        <f aca="false">$BE$7*$J$2*$J$5*$S155</f>
        <v>#N/A</v>
      </c>
      <c r="BF155" s="70" t="e">
        <f aca="false">$BE$7*$J$3*$J$5*$T155</f>
        <v>#N/A</v>
      </c>
      <c r="BG155" s="70" t="e">
        <f aca="false">$BG$7*$J$2*$J$5*$S155</f>
        <v>#N/A</v>
      </c>
      <c r="BH155" s="70" t="e">
        <f aca="false">$BG$7*$J$3*$J$5*$T155</f>
        <v>#N/A</v>
      </c>
      <c r="BI155" s="70" t="e">
        <f aca="false">$BI$7*$J$2*$J$5*$S155</f>
        <v>#N/A</v>
      </c>
      <c r="BJ155" s="70" t="e">
        <f aca="false">$BI$7*$J$3*$J$5*$T155</f>
        <v>#N/A</v>
      </c>
      <c r="BK155" s="70" t="e">
        <f aca="false">$BK$7*$J$2*$J$5*$S155</f>
        <v>#N/A</v>
      </c>
      <c r="BL155" s="70" t="e">
        <f aca="false">$BK$7*$J$3*$J$5*$T155</f>
        <v>#N/A</v>
      </c>
      <c r="BM155" s="70" t="e">
        <f aca="false">$BM$7*$J$2*$J$5*$S155</f>
        <v>#N/A</v>
      </c>
      <c r="BN155" s="70" t="e">
        <f aca="false">$BM$7*$J$3*$J$5*$T155</f>
        <v>#N/A</v>
      </c>
      <c r="BO155" s="70" t="e">
        <f aca="false">$BO$7*$J$2*$J$5*$S155</f>
        <v>#N/A</v>
      </c>
      <c r="BP155" s="70" t="e">
        <f aca="false">$BO$7*$J$3*$J$5*$T155</f>
        <v>#N/A</v>
      </c>
      <c r="BQ155" s="70" t="e">
        <f aca="false">$BQ$7*$J$2*$J$5*$S155</f>
        <v>#N/A</v>
      </c>
      <c r="BR155" s="70" t="e">
        <f aca="false">$BQ$7*$J$3*$J$5*$T155</f>
        <v>#N/A</v>
      </c>
      <c r="BS155" s="70" t="e">
        <f aca="false">$BS$7*$J$2*$J$5*$S155</f>
        <v>#N/A</v>
      </c>
      <c r="BT155" s="70" t="e">
        <f aca="false">$BS$7*$J$3*$J$5*$T155</f>
        <v>#N/A</v>
      </c>
      <c r="BU155" s="70" t="e">
        <f aca="false">$BU$7*$J$2*$J$5*$S155</f>
        <v>#N/A</v>
      </c>
      <c r="BV155" s="70" t="e">
        <f aca="false">$BU$7*$J$3*$J$5*$T155</f>
        <v>#N/A</v>
      </c>
      <c r="BW155" s="382" t="e">
        <f aca="false">SUM(AY155:BF155,BI155:BL155)</f>
        <v>#N/A</v>
      </c>
      <c r="BX155" s="383" t="e">
        <f aca="false">SUM(AY155:BF155,BI155:BL155,BS155:BV155)</f>
        <v>#N/A</v>
      </c>
      <c r="BY155" s="25" t="e">
        <f aca="false">SUM(AY155:BV155)</f>
        <v>#N/A</v>
      </c>
      <c r="BZ155" s="70" t="e">
        <f aca="false">$BZ$7*$J$2*$J$5*$N155</f>
        <v>#N/A</v>
      </c>
      <c r="CA155" s="70" t="e">
        <f aca="false">$BZ$7*$J$3*$J$5*$O155</f>
        <v>#N/A</v>
      </c>
      <c r="CB155" s="70" t="e">
        <f aca="false">$CB$7*$J$2*$J$5*$N155</f>
        <v>#N/A</v>
      </c>
      <c r="CC155" s="70" t="e">
        <f aca="false">$CB$7*$J$3*$J$5*$O155</f>
        <v>#N/A</v>
      </c>
      <c r="CD155" s="70" t="e">
        <f aca="false">$CD$7*$J$2*$J$5*$N155</f>
        <v>#N/A</v>
      </c>
      <c r="CE155" s="70" t="e">
        <f aca="false">$CD$7*$J$3*$J$5*$O155</f>
        <v>#N/A</v>
      </c>
      <c r="CF155" s="131" t="e">
        <f aca="false">SUM(BZ155:CA155)</f>
        <v>#N/A</v>
      </c>
      <c r="CG155" s="383" t="e">
        <f aca="false">SUM(BZ155:CC155)</f>
        <v>#N/A</v>
      </c>
      <c r="CH155" s="131" t="e">
        <f aca="false">SUM(BZ155:CE155)</f>
        <v>#N/A</v>
      </c>
      <c r="CI155" s="70" t="e">
        <f aca="false">$CI$7*$J$2*$J$5*$AB155</f>
        <v>#N/A</v>
      </c>
      <c r="CJ155" s="70" t="e">
        <f aca="false">$CI$7*$J$3*$J$5*$AC155</f>
        <v>#N/A</v>
      </c>
      <c r="CK155" s="70" t="e">
        <f aca="false">$CK$7*$J$2*$J$5*$AB155</f>
        <v>#N/A</v>
      </c>
      <c r="CL155" s="70" t="e">
        <f aca="false">$CK$7*$J$3*$J$5*$AC155</f>
        <v>#N/A</v>
      </c>
      <c r="CM155" s="70" t="e">
        <f aca="false">$CM$7*$J$2*$J$5*$AB155</f>
        <v>#N/A</v>
      </c>
      <c r="CN155" s="70" t="e">
        <f aca="false">$CM$7*$J$3*$J$5*$AC155</f>
        <v>#N/A</v>
      </c>
      <c r="CO155" s="70" t="e">
        <f aca="false">$CO$7*$J$2*$J$5*$AB155</f>
        <v>#N/A</v>
      </c>
      <c r="CP155" s="70" t="e">
        <f aca="false">$CO$7*$J$3*$J$5*$AC155</f>
        <v>#N/A</v>
      </c>
      <c r="CQ155" s="70" t="e">
        <f aca="false">$CQ$7*$J$2*$J$5*$AB155</f>
        <v>#N/A</v>
      </c>
      <c r="CR155" s="70" t="e">
        <f aca="false">$CQ$7*$J$3*$J$5*$AC155</f>
        <v>#N/A</v>
      </c>
      <c r="CS155" s="70" t="e">
        <f aca="false">$CS$7*$J$2*$J$5*$AB155</f>
        <v>#N/A</v>
      </c>
      <c r="CT155" s="70" t="e">
        <f aca="false">$CS$7*$J$3*$J$5*$AC155</f>
        <v>#N/A</v>
      </c>
      <c r="CU155" s="70" t="e">
        <f aca="false">$CU$7*$J$2*$J$5*$AB155</f>
        <v>#N/A</v>
      </c>
      <c r="CV155" s="70" t="e">
        <f aca="false">$CU$7*$J$3*$J$5*$AC155</f>
        <v>#N/A</v>
      </c>
      <c r="CW155" s="70" t="e">
        <f aca="false">$CW$7*$J$2*$J$5*$AB155</f>
        <v>#N/A</v>
      </c>
      <c r="CX155" s="70" t="e">
        <f aca="false">$CW$7*$J$3*$J$5*$AC155</f>
        <v>#N/A</v>
      </c>
      <c r="CY155" s="70" t="e">
        <f aca="false">$CY$7*$J$2*$J$5*$AB155</f>
        <v>#N/A</v>
      </c>
      <c r="CZ155" s="70" t="e">
        <f aca="false">$CY$7*$J$3*$J$5*$AC155</f>
        <v>#N/A</v>
      </c>
      <c r="DA155" s="70" t="e">
        <f aca="false">$DA$7*$J$2*$J$5*$AB155</f>
        <v>#N/A</v>
      </c>
      <c r="DB155" s="70" t="e">
        <f aca="false">$DA$7*$J$3*$J$5*$AC155</f>
        <v>#N/A</v>
      </c>
      <c r="DC155" s="70"/>
      <c r="DD155" s="70"/>
      <c r="DE155" s="70" t="e">
        <f aca="false">$DF$7*$J$2*$J$5*$AB155</f>
        <v>#N/A</v>
      </c>
      <c r="DF155" s="70" t="e">
        <f aca="false">$DF$7*$J$3*$J$5*$AC155</f>
        <v>#N/A</v>
      </c>
      <c r="DG155" s="70" t="e">
        <f aca="false">$DG$7*$J$2*$J$5*$AB155</f>
        <v>#N/A</v>
      </c>
      <c r="DH155" s="70" t="e">
        <f aca="false">$DG$7*$J$3*$J$5*$AC155</f>
        <v>#N/A</v>
      </c>
      <c r="DI155" s="70" t="e">
        <f aca="false">$DI$7*$J$2*$J$5*$AB155</f>
        <v>#N/A</v>
      </c>
      <c r="DJ155" s="70" t="e">
        <f aca="false">$DI$7*$J$3*$J$5*$AC155</f>
        <v>#N/A</v>
      </c>
      <c r="DK155" s="70" t="e">
        <f aca="false">$DK$7*$J$2*$J$5*$AB155</f>
        <v>#N/A</v>
      </c>
      <c r="DL155" s="70" t="e">
        <f aca="false">$DK$7*$J$3*$J$5*$AC155</f>
        <v>#N/A</v>
      </c>
      <c r="DM155" s="70" t="e">
        <f aca="false">$DM$7*$J$2*$J$5*$AB155</f>
        <v>#N/A</v>
      </c>
      <c r="DN155" s="70" t="e">
        <f aca="false">$DM$7*$J$3*$J$5*$AC155</f>
        <v>#N/A</v>
      </c>
      <c r="DO155" s="70" t="e">
        <f aca="false">$DO$7*$J$2*$J$5*$AB155</f>
        <v>#N/A</v>
      </c>
      <c r="DP155" s="70" t="e">
        <f aca="false">$DO$7*$J$3*$J$5*$AC155</f>
        <v>#N/A</v>
      </c>
      <c r="DQ155" s="70" t="e">
        <f aca="false">$DQ$7*$J$2*$J$5*$AB155</f>
        <v>#N/A</v>
      </c>
      <c r="DR155" s="70" t="e">
        <f aca="false">$DQ$7*$J$3*$J$5*$AC155</f>
        <v>#N/A</v>
      </c>
      <c r="DS155" s="131" t="e">
        <f aca="false">SUM(CI155:CR155,CW155:CX155,DG155:DH155)</f>
        <v>#N/A</v>
      </c>
      <c r="DT155" s="25" t="e">
        <f aca="false">SUM(CI155:CZ155,DC155:DL155)</f>
        <v>#N/A</v>
      </c>
      <c r="DU155" s="131" t="e">
        <f aca="false">SUM(CI155:DR155)</f>
        <v>#N/A</v>
      </c>
      <c r="DZ155" s="70" t="e">
        <f aca="false">$DZ$7*$J$2*$J$5*$AB155</f>
        <v>#N/A</v>
      </c>
      <c r="EA155" s="70" t="e">
        <f aca="false">$DZ$7*$J$3*$J$5*$AC155</f>
        <v>#N/A</v>
      </c>
      <c r="EB155" s="70" t="e">
        <f aca="false">$EB$7*$J$2*$J$5*$AB155</f>
        <v>#N/A</v>
      </c>
      <c r="EC155" s="70" t="e">
        <f aca="false">$EB$7*$J$3*$J$5*$AC155</f>
        <v>#N/A</v>
      </c>
      <c r="ED155" s="70" t="e">
        <f aca="false">$ED$7*$J$2*$J$5*$AB155</f>
        <v>#N/A</v>
      </c>
      <c r="EE155" s="70" t="e">
        <f aca="false">$ED$7*$J$3*$J$5*$AC155</f>
        <v>#N/A</v>
      </c>
      <c r="EF155" s="70" t="e">
        <f aca="false">$EF$7*$J$2*$J$5*$AB155</f>
        <v>#N/A</v>
      </c>
      <c r="EG155" s="70" t="e">
        <f aca="false">$EF$7*$J$3*$J$5*$AC155</f>
        <v>#N/A</v>
      </c>
      <c r="EH155" s="70" t="e">
        <f aca="false">$EH$7*$J$2*$J$5*$AB155</f>
        <v>#N/A</v>
      </c>
      <c r="EI155" s="70" t="e">
        <f aca="false">$EH$7*$J$3*$J$5*$AC155</f>
        <v>#N/A</v>
      </c>
      <c r="EJ155" s="70" t="e">
        <f aca="false">$EJ$7*$J$2*$J$5*$AB155</f>
        <v>#N/A</v>
      </c>
      <c r="EK155" s="70" t="e">
        <f aca="false">$EJ$7*$J$3*$J$5*$AC155</f>
        <v>#N/A</v>
      </c>
      <c r="EL155" s="70" t="e">
        <f aca="false">$EL$7*$J$2*$J$5*$AB155</f>
        <v>#N/A</v>
      </c>
      <c r="EM155" s="70" t="e">
        <f aca="false">$EL$7*$J$3*$J$5*$AC155</f>
        <v>#N/A</v>
      </c>
      <c r="EN155" s="131" t="e">
        <f aca="false">SUM(EB155:EC155)</f>
        <v>#N/A</v>
      </c>
      <c r="EO155" s="25" t="e">
        <f aca="false">SUM(EB155:EE155,EJ155:EM155)</f>
        <v>#N/A</v>
      </c>
      <c r="EP155" s="25" t="e">
        <f aca="false">SUM(DZ155:EM155)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3" t="e">
        <f aca="false">(1+($A156/2))^(-2*($D156-$A$1)/365.25)</f>
        <v>#N/A</v>
      </c>
      <c r="C156" s="83" t="n">
        <f aca="false">D157-D156</f>
        <v>31</v>
      </c>
      <c r="D156" s="374" t="n">
        <v>41395</v>
      </c>
      <c r="E156" s="375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76" t="e">
        <f aca="false">VLOOKUP($D156,Curves!$A$2:$H$1700,8)*$B156</f>
        <v>#N/A</v>
      </c>
      <c r="K156" s="51" t="e">
        <f aca="false">($E156+$I156)*$J$5+$J$4</f>
        <v>#N/A</v>
      </c>
      <c r="L156" s="377" t="e">
        <f aca="false">VLOOKUP($D156,Curves!$N$2:$T$2600,2)*$B156</f>
        <v>#N/A</v>
      </c>
      <c r="M156" s="241" t="e">
        <f aca="false">VLOOKUP($D156,Curves!$N$2:$T$2600,3)*$B156</f>
        <v>#N/A</v>
      </c>
      <c r="N156" s="378" t="e">
        <f aca="false">IF($K156&lt;$L156,1,0)</f>
        <v>#N/A</v>
      </c>
      <c r="O156" s="379" t="e">
        <f aca="false">IF($K156&lt;$M156,1,0)</f>
        <v>#N/A</v>
      </c>
      <c r="P156" s="375" t="e">
        <f aca="false">($E156+J156)*$J$5+$J$4</f>
        <v>#N/A</v>
      </c>
      <c r="Q156" s="377" t="e">
        <f aca="false">VLOOKUP($D156,Curves!$N$2:$T$2600,4)*$B156</f>
        <v>#N/A</v>
      </c>
      <c r="R156" s="241" t="e">
        <f aca="false">VLOOKUP($D156,Curves!$N$2:$T$2600,5)*$B156</f>
        <v>#N/A</v>
      </c>
      <c r="S156" s="378" t="e">
        <f aca="false">IF($P156&lt;$Q156,1,0)</f>
        <v>#N/A</v>
      </c>
      <c r="T156" s="379" t="e">
        <f aca="false">IF($P156&lt;$R156,1,0)</f>
        <v>#N/A</v>
      </c>
      <c r="U156" s="380" t="e">
        <f aca="false">($E156+G156)*$J$5+$J$4</f>
        <v>#N/A</v>
      </c>
      <c r="V156" s="380" t="e">
        <f aca="false">($E156+H156)*$J$5+$J$4</f>
        <v>#N/A</v>
      </c>
      <c r="W156" s="380" t="e">
        <f aca="false">($E156+I156)*$J$5+$J$4</f>
        <v>#N/A</v>
      </c>
      <c r="X156" s="269" t="e">
        <f aca="false">VLOOKUP($D156,[5]CurveFetch!$D$8:$S$13000,16,0)*$B156</f>
        <v>#N/A</v>
      </c>
      <c r="Y156" s="241" t="e">
        <f aca="false">VLOOKUP($D156,Curves!$N$2:$T$2600,7)*$B156</f>
        <v>#N/A</v>
      </c>
      <c r="Z156" s="381" t="e">
        <f aca="false">IF($U156&lt;$X156,1,0)</f>
        <v>#N/A</v>
      </c>
      <c r="AA156" s="378" t="e">
        <f aca="false">IF($U156&lt;$Y156,1,0)</f>
        <v>#N/A</v>
      </c>
      <c r="AB156" s="378" t="e">
        <f aca="false">IF($V156&lt;$X156,1,0)</f>
        <v>#N/A</v>
      </c>
      <c r="AC156" s="378" t="e">
        <f aca="false">IF($V156&lt;$X156,1,0)</f>
        <v>#N/A</v>
      </c>
      <c r="AD156" s="378" t="e">
        <f aca="false">IF($W156&lt;$X156,1,0)</f>
        <v>#N/A</v>
      </c>
      <c r="AE156" s="379" t="e">
        <f aca="false">IF($W156&lt;$Y156,1,0)</f>
        <v>#N/A</v>
      </c>
      <c r="AF156" s="70" t="e">
        <f aca="false">$AF$7*$J$2*$J$5*$N156</f>
        <v>#N/A</v>
      </c>
      <c r="AG156" s="70" t="e">
        <f aca="false">$AF$7*$J$2*$J$5*$O156</f>
        <v>#N/A</v>
      </c>
      <c r="AH156" s="70" t="e">
        <f aca="false">$AH$7*$J$2*$J$5*$N156</f>
        <v>#N/A</v>
      </c>
      <c r="AI156" s="70" t="e">
        <f aca="false">$AH$7*$J$2*$J$5*$O156</f>
        <v>#N/A</v>
      </c>
      <c r="AJ156" s="70" t="e">
        <f aca="false">$AJ$7*$J$2*$J$5*$N156</f>
        <v>#N/A</v>
      </c>
      <c r="AK156" s="70" t="e">
        <f aca="false">$AJ$7*$J$2*$J$5*$O156</f>
        <v>#N/A</v>
      </c>
      <c r="AL156" s="70" t="e">
        <f aca="false">$AL$7*$J$2*$J$5*$N156</f>
        <v>#N/A</v>
      </c>
      <c r="AM156" s="70" t="e">
        <f aca="false">$AL$7*$J$3*$J$5*$O156</f>
        <v>#N/A</v>
      </c>
      <c r="AN156" s="70" t="e">
        <f aca="false">$AN$7*$J$2*$J$5*$N156</f>
        <v>#N/A</v>
      </c>
      <c r="AO156" s="70" t="e">
        <f aca="false">$AN$7*$J$3*$J$5*$O156</f>
        <v>#N/A</v>
      </c>
      <c r="AP156" s="70" t="e">
        <f aca="false">$AP$7*$J$2*$J$5*$N156</f>
        <v>#N/A</v>
      </c>
      <c r="AQ156" s="70" t="e">
        <f aca="false">$AN$7*$J$3*$J$5*$O156</f>
        <v>#N/A</v>
      </c>
      <c r="AR156" s="70" t="e">
        <f aca="false">$AR$7*$J$2*$J$5*$N156</f>
        <v>#N/A</v>
      </c>
      <c r="AS156" s="70" t="e">
        <f aca="false">$AR$7*$J$3*$J$5*$O156</f>
        <v>#N/A</v>
      </c>
      <c r="AT156" s="70" t="e">
        <f aca="false">$AT$7*$J$2*$J$5*$N156</f>
        <v>#N/A</v>
      </c>
      <c r="AU156" s="70" t="e">
        <f aca="false">$AT$7*$J$3*$J$5*$O156</f>
        <v>#N/A</v>
      </c>
      <c r="AV156" s="131" t="e">
        <f aca="false">SUM(AF156:AG156,AL156:AM156,AP156:AQ156)</f>
        <v>#N/A</v>
      </c>
      <c r="AW156" s="158" t="e">
        <f aca="false">SUM(AF156:AM156,AP156:AU156)</f>
        <v>#N/A</v>
      </c>
      <c r="AX156" s="131" t="e">
        <f aca="false">SUM(AF156:AU156)</f>
        <v>#N/A</v>
      </c>
      <c r="AY156" s="70" t="e">
        <f aca="false">$AY$7*$J$2*$J$5*$S156</f>
        <v>#N/A</v>
      </c>
      <c r="AZ156" s="70" t="e">
        <f aca="false">$AY$7*$J$3*$J$5*$T156</f>
        <v>#N/A</v>
      </c>
      <c r="BA156" s="70" t="e">
        <f aca="false">$BA$7*$J$2*$J$5*$S156</f>
        <v>#N/A</v>
      </c>
      <c r="BB156" s="70" t="e">
        <f aca="false">$BA$7*$J$3*$J$5*$T156</f>
        <v>#N/A</v>
      </c>
      <c r="BC156" s="70" t="e">
        <f aca="false">$BC$7*$J$2*$J$5*$S156</f>
        <v>#N/A</v>
      </c>
      <c r="BD156" s="70" t="e">
        <f aca="false">$BC$7*$J$3*$J$5*$T156</f>
        <v>#N/A</v>
      </c>
      <c r="BE156" s="70" t="e">
        <f aca="false">$BE$7*$J$2*$J$5*$S156</f>
        <v>#N/A</v>
      </c>
      <c r="BF156" s="70" t="e">
        <f aca="false">$BE$7*$J$3*$J$5*$T156</f>
        <v>#N/A</v>
      </c>
      <c r="BG156" s="70" t="e">
        <f aca="false">$BG$7*$J$2*$J$5*$S156</f>
        <v>#N/A</v>
      </c>
      <c r="BH156" s="70" t="e">
        <f aca="false">$BG$7*$J$3*$J$5*$T156</f>
        <v>#N/A</v>
      </c>
      <c r="BI156" s="70" t="e">
        <f aca="false">$BI$7*$J$2*$J$5*$S156</f>
        <v>#N/A</v>
      </c>
      <c r="BJ156" s="70" t="e">
        <f aca="false">$BI$7*$J$3*$J$5*$T156</f>
        <v>#N/A</v>
      </c>
      <c r="BK156" s="70" t="e">
        <f aca="false">$BK$7*$J$2*$J$5*$S156</f>
        <v>#N/A</v>
      </c>
      <c r="BL156" s="70" t="e">
        <f aca="false">$BK$7*$J$3*$J$5*$T156</f>
        <v>#N/A</v>
      </c>
      <c r="BM156" s="70" t="e">
        <f aca="false">$BM$7*$J$2*$J$5*$S156</f>
        <v>#N/A</v>
      </c>
      <c r="BN156" s="70" t="e">
        <f aca="false">$BM$7*$J$3*$J$5*$T156</f>
        <v>#N/A</v>
      </c>
      <c r="BO156" s="70" t="e">
        <f aca="false">$BO$7*$J$2*$J$5*$S156</f>
        <v>#N/A</v>
      </c>
      <c r="BP156" s="70" t="e">
        <f aca="false">$BO$7*$J$3*$J$5*$T156</f>
        <v>#N/A</v>
      </c>
      <c r="BQ156" s="70" t="e">
        <f aca="false">$BQ$7*$J$2*$J$5*$S156</f>
        <v>#N/A</v>
      </c>
      <c r="BR156" s="70" t="e">
        <f aca="false">$BQ$7*$J$3*$J$5*$T156</f>
        <v>#N/A</v>
      </c>
      <c r="BS156" s="70" t="e">
        <f aca="false">$BS$7*$J$2*$J$5*$S156</f>
        <v>#N/A</v>
      </c>
      <c r="BT156" s="70" t="e">
        <f aca="false">$BS$7*$J$3*$J$5*$T156</f>
        <v>#N/A</v>
      </c>
      <c r="BU156" s="70" t="e">
        <f aca="false">$BU$7*$J$2*$J$5*$S156</f>
        <v>#N/A</v>
      </c>
      <c r="BV156" s="70" t="e">
        <f aca="false">$BU$7*$J$3*$J$5*$T156</f>
        <v>#N/A</v>
      </c>
      <c r="BW156" s="382" t="e">
        <f aca="false">SUM(AY156:BF156,BI156:BL156)</f>
        <v>#N/A</v>
      </c>
      <c r="BX156" s="383" t="e">
        <f aca="false">SUM(AY156:BF156,BI156:BL156,BS156:BV156)</f>
        <v>#N/A</v>
      </c>
      <c r="BY156" s="25" t="e">
        <f aca="false">SUM(AY156:BV156)</f>
        <v>#N/A</v>
      </c>
      <c r="BZ156" s="70" t="e">
        <f aca="false">$BZ$7*$J$2*$J$5*$N156</f>
        <v>#N/A</v>
      </c>
      <c r="CA156" s="70" t="e">
        <f aca="false">$BZ$7*$J$3*$J$5*$O156</f>
        <v>#N/A</v>
      </c>
      <c r="CB156" s="70" t="e">
        <f aca="false">$CB$7*$J$2*$J$5*$N156</f>
        <v>#N/A</v>
      </c>
      <c r="CC156" s="70" t="e">
        <f aca="false">$CB$7*$J$3*$J$5*$O156</f>
        <v>#N/A</v>
      </c>
      <c r="CD156" s="70" t="e">
        <f aca="false">$CD$7*$J$2*$J$5*$N156</f>
        <v>#N/A</v>
      </c>
      <c r="CE156" s="70" t="e">
        <f aca="false">$CD$7*$J$3*$J$5*$O156</f>
        <v>#N/A</v>
      </c>
      <c r="CF156" s="131" t="e">
        <f aca="false">SUM(BZ156:CA156)</f>
        <v>#N/A</v>
      </c>
      <c r="CG156" s="383" t="e">
        <f aca="false">SUM(BZ156:CC156)</f>
        <v>#N/A</v>
      </c>
      <c r="CH156" s="131" t="e">
        <f aca="false">SUM(BZ156:CE156)</f>
        <v>#N/A</v>
      </c>
      <c r="CI156" s="70" t="e">
        <f aca="false">$CI$7*$J$2*$J$5*$AB156</f>
        <v>#N/A</v>
      </c>
      <c r="CJ156" s="70" t="e">
        <f aca="false">$CI$7*$J$3*$J$5*$AC156</f>
        <v>#N/A</v>
      </c>
      <c r="CK156" s="70" t="e">
        <f aca="false">$CK$7*$J$2*$J$5*$AB156</f>
        <v>#N/A</v>
      </c>
      <c r="CL156" s="70" t="e">
        <f aca="false">$CK$7*$J$3*$J$5*$AC156</f>
        <v>#N/A</v>
      </c>
      <c r="CM156" s="70" t="e">
        <f aca="false">$CM$7*$J$2*$J$5*$AB156</f>
        <v>#N/A</v>
      </c>
      <c r="CN156" s="70" t="e">
        <f aca="false">$CM$7*$J$3*$J$5*$AC156</f>
        <v>#N/A</v>
      </c>
      <c r="CO156" s="70" t="e">
        <f aca="false">$CO$7*$J$2*$J$5*$AB156</f>
        <v>#N/A</v>
      </c>
      <c r="CP156" s="70" t="e">
        <f aca="false">$CO$7*$J$3*$J$5*$AC156</f>
        <v>#N/A</v>
      </c>
      <c r="CQ156" s="70" t="e">
        <f aca="false">$CQ$7*$J$2*$J$5*$AB156</f>
        <v>#N/A</v>
      </c>
      <c r="CR156" s="70" t="e">
        <f aca="false">$CQ$7*$J$3*$J$5*$AC156</f>
        <v>#N/A</v>
      </c>
      <c r="CS156" s="70" t="e">
        <f aca="false">$CS$7*$J$2*$J$5*$AB156</f>
        <v>#N/A</v>
      </c>
      <c r="CT156" s="70" t="e">
        <f aca="false">$CS$7*$J$3*$J$5*$AC156</f>
        <v>#N/A</v>
      </c>
      <c r="CU156" s="70" t="e">
        <f aca="false">$CU$7*$J$2*$J$5*$AB156</f>
        <v>#N/A</v>
      </c>
      <c r="CV156" s="70" t="e">
        <f aca="false">$CU$7*$J$3*$J$5*$AC156</f>
        <v>#N/A</v>
      </c>
      <c r="CW156" s="70" t="e">
        <f aca="false">$CW$7*$J$2*$J$5*$AB156</f>
        <v>#N/A</v>
      </c>
      <c r="CX156" s="70" t="e">
        <f aca="false">$CW$7*$J$3*$J$5*$AC156</f>
        <v>#N/A</v>
      </c>
      <c r="CY156" s="70" t="e">
        <f aca="false">$CY$7*$J$2*$J$5*$AB156</f>
        <v>#N/A</v>
      </c>
      <c r="CZ156" s="70" t="e">
        <f aca="false">$CY$7*$J$3*$J$5*$AC156</f>
        <v>#N/A</v>
      </c>
      <c r="DA156" s="70" t="e">
        <f aca="false">$DA$7*$J$2*$J$5*$AB156</f>
        <v>#N/A</v>
      </c>
      <c r="DB156" s="70" t="e">
        <f aca="false">$DA$7*$J$3*$J$5*$AC156</f>
        <v>#N/A</v>
      </c>
      <c r="DC156" s="70"/>
      <c r="DD156" s="70"/>
      <c r="DE156" s="70" t="e">
        <f aca="false">$DF$7*$J$2*$J$5*$AB156</f>
        <v>#N/A</v>
      </c>
      <c r="DF156" s="70" t="e">
        <f aca="false">$DF$7*$J$3*$J$5*$AC156</f>
        <v>#N/A</v>
      </c>
      <c r="DG156" s="70" t="e">
        <f aca="false">$DG$7*$J$2*$J$5*$AB156</f>
        <v>#N/A</v>
      </c>
      <c r="DH156" s="70" t="e">
        <f aca="false">$DG$7*$J$3*$J$5*$AC156</f>
        <v>#N/A</v>
      </c>
      <c r="DI156" s="70" t="e">
        <f aca="false">$DI$7*$J$2*$J$5*$AB156</f>
        <v>#N/A</v>
      </c>
      <c r="DJ156" s="70" t="e">
        <f aca="false">$DI$7*$J$3*$J$5*$AC156</f>
        <v>#N/A</v>
      </c>
      <c r="DK156" s="70" t="e">
        <f aca="false">$DK$7*$J$2*$J$5*$AB156</f>
        <v>#N/A</v>
      </c>
      <c r="DL156" s="70" t="e">
        <f aca="false">$DK$7*$J$3*$J$5*$AC156</f>
        <v>#N/A</v>
      </c>
      <c r="DM156" s="70" t="e">
        <f aca="false">$DM$7*$J$2*$J$5*$AB156</f>
        <v>#N/A</v>
      </c>
      <c r="DN156" s="70" t="e">
        <f aca="false">$DM$7*$J$3*$J$5*$AC156</f>
        <v>#N/A</v>
      </c>
      <c r="DO156" s="70" t="e">
        <f aca="false">$DO$7*$J$2*$J$5*$AB156</f>
        <v>#N/A</v>
      </c>
      <c r="DP156" s="70" t="e">
        <f aca="false">$DO$7*$J$3*$J$5*$AC156</f>
        <v>#N/A</v>
      </c>
      <c r="DQ156" s="70" t="e">
        <f aca="false">$DQ$7*$J$2*$J$5*$AB156</f>
        <v>#N/A</v>
      </c>
      <c r="DR156" s="70" t="e">
        <f aca="false">$DQ$7*$J$3*$J$5*$AC156</f>
        <v>#N/A</v>
      </c>
      <c r="DS156" s="131" t="e">
        <f aca="false">SUM(CI156:CR156,CW156:CX156,DG156:DH156)</f>
        <v>#N/A</v>
      </c>
      <c r="DT156" s="25" t="e">
        <f aca="false">SUM(CI156:CZ156,DC156:DL156)</f>
        <v>#N/A</v>
      </c>
      <c r="DU156" s="131" t="e">
        <f aca="false">SUM(CI156:DR156)</f>
        <v>#N/A</v>
      </c>
      <c r="DZ156" s="70" t="e">
        <f aca="false">$DZ$7*$J$2*$J$5*$AB156</f>
        <v>#N/A</v>
      </c>
      <c r="EA156" s="70" t="e">
        <f aca="false">$DZ$7*$J$3*$J$5*$AC156</f>
        <v>#N/A</v>
      </c>
      <c r="EB156" s="70" t="e">
        <f aca="false">$EB$7*$J$2*$J$5*$AB156</f>
        <v>#N/A</v>
      </c>
      <c r="EC156" s="70" t="e">
        <f aca="false">$EB$7*$J$3*$J$5*$AC156</f>
        <v>#N/A</v>
      </c>
      <c r="ED156" s="70" t="e">
        <f aca="false">$ED$7*$J$2*$J$5*$AB156</f>
        <v>#N/A</v>
      </c>
      <c r="EE156" s="70" t="e">
        <f aca="false">$ED$7*$J$3*$J$5*$AC156</f>
        <v>#N/A</v>
      </c>
      <c r="EF156" s="70" t="e">
        <f aca="false">$EF$7*$J$2*$J$5*$AB156</f>
        <v>#N/A</v>
      </c>
      <c r="EG156" s="70" t="e">
        <f aca="false">$EF$7*$J$3*$J$5*$AC156</f>
        <v>#N/A</v>
      </c>
      <c r="EH156" s="70" t="e">
        <f aca="false">$EH$7*$J$2*$J$5*$AB156</f>
        <v>#N/A</v>
      </c>
      <c r="EI156" s="70" t="e">
        <f aca="false">$EH$7*$J$3*$J$5*$AC156</f>
        <v>#N/A</v>
      </c>
      <c r="EJ156" s="70" t="e">
        <f aca="false">$EJ$7*$J$2*$J$5*$AB156</f>
        <v>#N/A</v>
      </c>
      <c r="EK156" s="70" t="e">
        <f aca="false">$EJ$7*$J$3*$J$5*$AC156</f>
        <v>#N/A</v>
      </c>
      <c r="EL156" s="70" t="e">
        <f aca="false">$EL$7*$J$2*$J$5*$AB156</f>
        <v>#N/A</v>
      </c>
      <c r="EM156" s="70" t="e">
        <f aca="false">$EL$7*$J$3*$J$5*$AC156</f>
        <v>#N/A</v>
      </c>
      <c r="EN156" s="131" t="e">
        <f aca="false">SUM(EB156:EC156)</f>
        <v>#N/A</v>
      </c>
      <c r="EO156" s="25" t="e">
        <f aca="false">SUM(EB156:EE156,EJ156:EM156)</f>
        <v>#N/A</v>
      </c>
      <c r="EP156" s="25" t="e">
        <f aca="false">SUM(DZ156:EM156)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3" t="e">
        <f aca="false">(1+($A157/2))^(-2*($D157-$A$1)/365.25)</f>
        <v>#N/A</v>
      </c>
      <c r="C157" s="83" t="n">
        <f aca="false">D158-D157</f>
        <v>30</v>
      </c>
      <c r="D157" s="374" t="n">
        <v>41426</v>
      </c>
      <c r="E157" s="375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76" t="e">
        <f aca="false">VLOOKUP($D157,Curves!$A$2:$H$1700,8)*$B157</f>
        <v>#N/A</v>
      </c>
      <c r="K157" s="51" t="e">
        <f aca="false">($E157+$I157)*$J$5+$J$4</f>
        <v>#N/A</v>
      </c>
      <c r="L157" s="377" t="e">
        <f aca="false">VLOOKUP($D157,Curves!$N$2:$T$2600,2)*$B157</f>
        <v>#N/A</v>
      </c>
      <c r="M157" s="241" t="e">
        <f aca="false">VLOOKUP($D157,Curves!$N$2:$T$2600,3)*$B157</f>
        <v>#N/A</v>
      </c>
      <c r="N157" s="378" t="e">
        <f aca="false">IF($K157&lt;$L157,1,0)</f>
        <v>#N/A</v>
      </c>
      <c r="O157" s="379" t="e">
        <f aca="false">IF($K157&lt;$M157,1,0)</f>
        <v>#N/A</v>
      </c>
      <c r="P157" s="375" t="e">
        <f aca="false">($E157+J157)*$J$5+$J$4</f>
        <v>#N/A</v>
      </c>
      <c r="Q157" s="377" t="e">
        <f aca="false">VLOOKUP($D157,Curves!$N$2:$T$2600,4)*$B157</f>
        <v>#N/A</v>
      </c>
      <c r="R157" s="241" t="e">
        <f aca="false">VLOOKUP($D157,Curves!$N$2:$T$2600,5)*$B157</f>
        <v>#N/A</v>
      </c>
      <c r="S157" s="378" t="e">
        <f aca="false">IF($P157&lt;$Q157,1,0)</f>
        <v>#N/A</v>
      </c>
      <c r="T157" s="379" t="e">
        <f aca="false">IF($P157&lt;$R157,1,0)</f>
        <v>#N/A</v>
      </c>
      <c r="U157" s="380" t="e">
        <f aca="false">($E157+G157)*$J$5+$J$4</f>
        <v>#N/A</v>
      </c>
      <c r="V157" s="380" t="e">
        <f aca="false">($E157+H157)*$J$5+$J$4</f>
        <v>#N/A</v>
      </c>
      <c r="W157" s="380" t="e">
        <f aca="false">($E157+I157)*$J$5+$J$4</f>
        <v>#N/A</v>
      </c>
      <c r="X157" s="269" t="e">
        <f aca="false">VLOOKUP($D157,[5]CurveFetch!$D$8:$S$13000,16,0)*$B157</f>
        <v>#N/A</v>
      </c>
      <c r="Y157" s="241" t="e">
        <f aca="false">VLOOKUP($D157,Curves!$N$2:$T$2600,7)*$B157</f>
        <v>#N/A</v>
      </c>
      <c r="Z157" s="381" t="e">
        <f aca="false">IF($U157&lt;$X157,1,0)</f>
        <v>#N/A</v>
      </c>
      <c r="AA157" s="378" t="e">
        <f aca="false">IF($U157&lt;$Y157,1,0)</f>
        <v>#N/A</v>
      </c>
      <c r="AB157" s="378" t="e">
        <f aca="false">IF($V157&lt;$X157,1,0)</f>
        <v>#N/A</v>
      </c>
      <c r="AC157" s="378" t="e">
        <f aca="false">IF($V157&lt;$X157,1,0)</f>
        <v>#N/A</v>
      </c>
      <c r="AD157" s="378" t="e">
        <f aca="false">IF($W157&lt;$X157,1,0)</f>
        <v>#N/A</v>
      </c>
      <c r="AE157" s="379" t="e">
        <f aca="false">IF($W157&lt;$Y157,1,0)</f>
        <v>#N/A</v>
      </c>
      <c r="AF157" s="70" t="e">
        <f aca="false">$AF$7*$J$2*$J$5*$N157</f>
        <v>#N/A</v>
      </c>
      <c r="AG157" s="70" t="e">
        <f aca="false">$AF$7*$J$2*$J$5*$O157</f>
        <v>#N/A</v>
      </c>
      <c r="AH157" s="70" t="e">
        <f aca="false">$AH$7*$J$2*$J$5*$N157</f>
        <v>#N/A</v>
      </c>
      <c r="AI157" s="70" t="e">
        <f aca="false">$AH$7*$J$2*$J$5*$O157</f>
        <v>#N/A</v>
      </c>
      <c r="AJ157" s="70" t="e">
        <f aca="false">$AJ$7*$J$2*$J$5*$N157</f>
        <v>#N/A</v>
      </c>
      <c r="AK157" s="70" t="e">
        <f aca="false">$AJ$7*$J$2*$J$5*$O157</f>
        <v>#N/A</v>
      </c>
      <c r="AL157" s="70" t="e">
        <f aca="false">$AL$7*$J$2*$J$5*$N157</f>
        <v>#N/A</v>
      </c>
      <c r="AM157" s="70" t="e">
        <f aca="false">$AL$7*$J$3*$J$5*$O157</f>
        <v>#N/A</v>
      </c>
      <c r="AN157" s="70" t="e">
        <f aca="false">$AN$7*$J$2*$J$5*$N157</f>
        <v>#N/A</v>
      </c>
      <c r="AO157" s="70" t="e">
        <f aca="false">$AN$7*$J$3*$J$5*$O157</f>
        <v>#N/A</v>
      </c>
      <c r="AP157" s="70" t="e">
        <f aca="false">$AP$7*$J$2*$J$5*$N157</f>
        <v>#N/A</v>
      </c>
      <c r="AQ157" s="70" t="e">
        <f aca="false">$AN$7*$J$3*$J$5*$O157</f>
        <v>#N/A</v>
      </c>
      <c r="AR157" s="70" t="e">
        <f aca="false">$AR$7*$J$2*$J$5*$N157</f>
        <v>#N/A</v>
      </c>
      <c r="AS157" s="70" t="e">
        <f aca="false">$AR$7*$J$3*$J$5*$O157</f>
        <v>#N/A</v>
      </c>
      <c r="AT157" s="70" t="e">
        <f aca="false">$AT$7*$J$2*$J$5*$N157</f>
        <v>#N/A</v>
      </c>
      <c r="AU157" s="70" t="e">
        <f aca="false">$AT$7*$J$3*$J$5*$O157</f>
        <v>#N/A</v>
      </c>
      <c r="AV157" s="131" t="e">
        <f aca="false">SUM(AF157:AG157,AL157:AM157,AP157:AQ157)</f>
        <v>#N/A</v>
      </c>
      <c r="AW157" s="158" t="e">
        <f aca="false">SUM(AF157:AM157,AP157:AU157)</f>
        <v>#N/A</v>
      </c>
      <c r="AX157" s="131" t="e">
        <f aca="false">SUM(AF157:AU157)</f>
        <v>#N/A</v>
      </c>
      <c r="AY157" s="70" t="e">
        <f aca="false">$AY$7*$J$2*$J$5*$S157</f>
        <v>#N/A</v>
      </c>
      <c r="AZ157" s="70" t="e">
        <f aca="false">$AY$7*$J$3*$J$5*$T157</f>
        <v>#N/A</v>
      </c>
      <c r="BA157" s="70" t="e">
        <f aca="false">$BA$7*$J$2*$J$5*$S157</f>
        <v>#N/A</v>
      </c>
      <c r="BB157" s="70" t="e">
        <f aca="false">$BA$7*$J$3*$J$5*$T157</f>
        <v>#N/A</v>
      </c>
      <c r="BC157" s="70" t="e">
        <f aca="false">$BC$7*$J$2*$J$5*$S157</f>
        <v>#N/A</v>
      </c>
      <c r="BD157" s="70" t="e">
        <f aca="false">$BC$7*$J$3*$J$5*$T157</f>
        <v>#N/A</v>
      </c>
      <c r="BE157" s="70" t="e">
        <f aca="false">$BE$7*$J$2*$J$5*$S157</f>
        <v>#N/A</v>
      </c>
      <c r="BF157" s="70" t="e">
        <f aca="false">$BE$7*$J$3*$J$5*$T157</f>
        <v>#N/A</v>
      </c>
      <c r="BG157" s="70" t="e">
        <f aca="false">$BG$7*$J$2*$J$5*$S157</f>
        <v>#N/A</v>
      </c>
      <c r="BH157" s="70" t="e">
        <f aca="false">$BG$7*$J$3*$J$5*$T157</f>
        <v>#N/A</v>
      </c>
      <c r="BI157" s="70" t="e">
        <f aca="false">$BI$7*$J$2*$J$5*$S157</f>
        <v>#N/A</v>
      </c>
      <c r="BJ157" s="70" t="e">
        <f aca="false">$BI$7*$J$3*$J$5*$T157</f>
        <v>#N/A</v>
      </c>
      <c r="BK157" s="70" t="e">
        <f aca="false">$BK$7*$J$2*$J$5*$S157</f>
        <v>#N/A</v>
      </c>
      <c r="BL157" s="70" t="e">
        <f aca="false">$BK$7*$J$3*$J$5*$T157</f>
        <v>#N/A</v>
      </c>
      <c r="BM157" s="70" t="e">
        <f aca="false">$BM$7*$J$2*$J$5*$S157</f>
        <v>#N/A</v>
      </c>
      <c r="BN157" s="70" t="e">
        <f aca="false">$BM$7*$J$3*$J$5*$T157</f>
        <v>#N/A</v>
      </c>
      <c r="BO157" s="70" t="e">
        <f aca="false">$BO$7*$J$2*$J$5*$S157</f>
        <v>#N/A</v>
      </c>
      <c r="BP157" s="70" t="e">
        <f aca="false">$BO$7*$J$3*$J$5*$T157</f>
        <v>#N/A</v>
      </c>
      <c r="BQ157" s="70" t="e">
        <f aca="false">$BQ$7*$J$2*$J$5*$S157</f>
        <v>#N/A</v>
      </c>
      <c r="BR157" s="70" t="e">
        <f aca="false">$BQ$7*$J$3*$J$5*$T157</f>
        <v>#N/A</v>
      </c>
      <c r="BS157" s="70" t="e">
        <f aca="false">$BS$7*$J$2*$J$5*$S157</f>
        <v>#N/A</v>
      </c>
      <c r="BT157" s="70" t="e">
        <f aca="false">$BS$7*$J$3*$J$5*$T157</f>
        <v>#N/A</v>
      </c>
      <c r="BU157" s="70" t="e">
        <f aca="false">$BU$7*$J$2*$J$5*$S157</f>
        <v>#N/A</v>
      </c>
      <c r="BV157" s="70" t="e">
        <f aca="false">$BU$7*$J$3*$J$5*$T157</f>
        <v>#N/A</v>
      </c>
      <c r="BW157" s="382" t="e">
        <f aca="false">SUM(AY157:BF157,BI157:BL157)</f>
        <v>#N/A</v>
      </c>
      <c r="BX157" s="383" t="e">
        <f aca="false">SUM(AY157:BF157,BI157:BL157,BS157:BV157)</f>
        <v>#N/A</v>
      </c>
      <c r="BY157" s="25" t="e">
        <f aca="false">SUM(AY157:BV157)</f>
        <v>#N/A</v>
      </c>
      <c r="BZ157" s="70" t="e">
        <f aca="false">$BZ$7*$J$2*$J$5*$N157</f>
        <v>#N/A</v>
      </c>
      <c r="CA157" s="70" t="e">
        <f aca="false">$BZ$7*$J$3*$J$5*$O157</f>
        <v>#N/A</v>
      </c>
      <c r="CB157" s="70" t="e">
        <f aca="false">$CB$7*$J$2*$J$5*$N157</f>
        <v>#N/A</v>
      </c>
      <c r="CC157" s="70" t="e">
        <f aca="false">$CB$7*$J$3*$J$5*$O157</f>
        <v>#N/A</v>
      </c>
      <c r="CD157" s="70" t="e">
        <f aca="false">$CD$7*$J$2*$J$5*$N157</f>
        <v>#N/A</v>
      </c>
      <c r="CE157" s="70" t="e">
        <f aca="false">$CD$7*$J$3*$J$5*$O157</f>
        <v>#N/A</v>
      </c>
      <c r="CF157" s="131" t="e">
        <f aca="false">SUM(BZ157:CA157)</f>
        <v>#N/A</v>
      </c>
      <c r="CG157" s="383" t="e">
        <f aca="false">SUM(BZ157:CC157)</f>
        <v>#N/A</v>
      </c>
      <c r="CH157" s="131" t="e">
        <f aca="false">SUM(BZ157:CE157)</f>
        <v>#N/A</v>
      </c>
      <c r="CI157" s="70" t="e">
        <f aca="false">$CI$7*$J$2*$J$5*$AB157</f>
        <v>#N/A</v>
      </c>
      <c r="CJ157" s="70" t="e">
        <f aca="false">$CI$7*$J$3*$J$5*$AC157</f>
        <v>#N/A</v>
      </c>
      <c r="CK157" s="70" t="e">
        <f aca="false">$CK$7*$J$2*$J$5*$AB157</f>
        <v>#N/A</v>
      </c>
      <c r="CL157" s="70" t="e">
        <f aca="false">$CK$7*$J$3*$J$5*$AC157</f>
        <v>#N/A</v>
      </c>
      <c r="CM157" s="70" t="e">
        <f aca="false">$CM$7*$J$2*$J$5*$AB157</f>
        <v>#N/A</v>
      </c>
      <c r="CN157" s="70" t="e">
        <f aca="false">$CM$7*$J$3*$J$5*$AC157</f>
        <v>#N/A</v>
      </c>
      <c r="CO157" s="70" t="e">
        <f aca="false">$CO$7*$J$2*$J$5*$AB157</f>
        <v>#N/A</v>
      </c>
      <c r="CP157" s="70" t="e">
        <f aca="false">$CO$7*$J$3*$J$5*$AC157</f>
        <v>#N/A</v>
      </c>
      <c r="CQ157" s="70" t="e">
        <f aca="false">$CQ$7*$J$2*$J$5*$AB157</f>
        <v>#N/A</v>
      </c>
      <c r="CR157" s="70" t="e">
        <f aca="false">$CQ$7*$J$3*$J$5*$AC157</f>
        <v>#N/A</v>
      </c>
      <c r="CS157" s="70" t="e">
        <f aca="false">$CS$7*$J$2*$J$5*$AB157</f>
        <v>#N/A</v>
      </c>
      <c r="CT157" s="70" t="e">
        <f aca="false">$CS$7*$J$3*$J$5*$AC157</f>
        <v>#N/A</v>
      </c>
      <c r="CU157" s="70" t="e">
        <f aca="false">$CU$7*$J$2*$J$5*$AB157</f>
        <v>#N/A</v>
      </c>
      <c r="CV157" s="70" t="e">
        <f aca="false">$CU$7*$J$3*$J$5*$AC157</f>
        <v>#N/A</v>
      </c>
      <c r="CW157" s="70" t="e">
        <f aca="false">$CW$7*$J$2*$J$5*$AB157</f>
        <v>#N/A</v>
      </c>
      <c r="CX157" s="70" t="e">
        <f aca="false">$CW$7*$J$3*$J$5*$AC157</f>
        <v>#N/A</v>
      </c>
      <c r="CY157" s="70" t="e">
        <f aca="false">$CY$7*$J$2*$J$5*$AB157</f>
        <v>#N/A</v>
      </c>
      <c r="CZ157" s="70" t="e">
        <f aca="false">$CY$7*$J$3*$J$5*$AC157</f>
        <v>#N/A</v>
      </c>
      <c r="DA157" s="70" t="e">
        <f aca="false">$DA$7*$J$2*$J$5*$AB157</f>
        <v>#N/A</v>
      </c>
      <c r="DB157" s="70" t="e">
        <f aca="false">$DA$7*$J$3*$J$5*$AC157</f>
        <v>#N/A</v>
      </c>
      <c r="DC157" s="70"/>
      <c r="DD157" s="70"/>
      <c r="DE157" s="70" t="e">
        <f aca="false">$DF$7*$J$2*$J$5*$AB157</f>
        <v>#N/A</v>
      </c>
      <c r="DF157" s="70" t="e">
        <f aca="false">$DF$7*$J$3*$J$5*$AC157</f>
        <v>#N/A</v>
      </c>
      <c r="DG157" s="70" t="e">
        <f aca="false">$DG$7*$J$2*$J$5*$AB157</f>
        <v>#N/A</v>
      </c>
      <c r="DH157" s="70" t="e">
        <f aca="false">$DG$7*$J$3*$J$5*$AC157</f>
        <v>#N/A</v>
      </c>
      <c r="DI157" s="70" t="e">
        <f aca="false">$DI$7*$J$2*$J$5*$AB157</f>
        <v>#N/A</v>
      </c>
      <c r="DJ157" s="70" t="e">
        <f aca="false">$DI$7*$J$3*$J$5*$AC157</f>
        <v>#N/A</v>
      </c>
      <c r="DK157" s="70" t="e">
        <f aca="false">$DK$7*$J$2*$J$5*$AB157</f>
        <v>#N/A</v>
      </c>
      <c r="DL157" s="70" t="e">
        <f aca="false">$DK$7*$J$3*$J$5*$AC157</f>
        <v>#N/A</v>
      </c>
      <c r="DM157" s="70" t="e">
        <f aca="false">$DM$7*$J$2*$J$5*$AB157</f>
        <v>#N/A</v>
      </c>
      <c r="DN157" s="70" t="e">
        <f aca="false">$DM$7*$J$3*$J$5*$AC157</f>
        <v>#N/A</v>
      </c>
      <c r="DO157" s="70" t="e">
        <f aca="false">$DO$7*$J$2*$J$5*$AB157</f>
        <v>#N/A</v>
      </c>
      <c r="DP157" s="70" t="e">
        <f aca="false">$DO$7*$J$3*$J$5*$AC157</f>
        <v>#N/A</v>
      </c>
      <c r="DQ157" s="70" t="e">
        <f aca="false">$DQ$7*$J$2*$J$5*$AB157</f>
        <v>#N/A</v>
      </c>
      <c r="DR157" s="70" t="e">
        <f aca="false">$DQ$7*$J$3*$J$5*$AC157</f>
        <v>#N/A</v>
      </c>
      <c r="DS157" s="131" t="e">
        <f aca="false">SUM(CI157:CR157,CW157:CX157,DG157:DH157)</f>
        <v>#N/A</v>
      </c>
      <c r="DT157" s="25" t="e">
        <f aca="false">SUM(CI157:CZ157,DC157:DL157)</f>
        <v>#N/A</v>
      </c>
      <c r="DU157" s="131" t="e">
        <f aca="false">SUM(CI157:DR157)</f>
        <v>#N/A</v>
      </c>
      <c r="DZ157" s="70" t="e">
        <f aca="false">$DZ$7*$J$2*$J$5*$AB157</f>
        <v>#N/A</v>
      </c>
      <c r="EA157" s="70" t="e">
        <f aca="false">$DZ$7*$J$3*$J$5*$AC157</f>
        <v>#N/A</v>
      </c>
      <c r="EB157" s="70" t="e">
        <f aca="false">$EB$7*$J$2*$J$5*$AB157</f>
        <v>#N/A</v>
      </c>
      <c r="EC157" s="70" t="e">
        <f aca="false">$EB$7*$J$3*$J$5*$AC157</f>
        <v>#N/A</v>
      </c>
      <c r="ED157" s="70" t="e">
        <f aca="false">$ED$7*$J$2*$J$5*$AB157</f>
        <v>#N/A</v>
      </c>
      <c r="EE157" s="70" t="e">
        <f aca="false">$ED$7*$J$3*$J$5*$AC157</f>
        <v>#N/A</v>
      </c>
      <c r="EF157" s="70" t="e">
        <f aca="false">$EF$7*$J$2*$J$5*$AB157</f>
        <v>#N/A</v>
      </c>
      <c r="EG157" s="70" t="e">
        <f aca="false">$EF$7*$J$3*$J$5*$AC157</f>
        <v>#N/A</v>
      </c>
      <c r="EH157" s="70" t="e">
        <f aca="false">$EH$7*$J$2*$J$5*$AB157</f>
        <v>#N/A</v>
      </c>
      <c r="EI157" s="70" t="e">
        <f aca="false">$EH$7*$J$3*$J$5*$AC157</f>
        <v>#N/A</v>
      </c>
      <c r="EJ157" s="70" t="e">
        <f aca="false">$EJ$7*$J$2*$J$5*$AB157</f>
        <v>#N/A</v>
      </c>
      <c r="EK157" s="70" t="e">
        <f aca="false">$EJ$7*$J$3*$J$5*$AC157</f>
        <v>#N/A</v>
      </c>
      <c r="EL157" s="70" t="e">
        <f aca="false">$EL$7*$J$2*$J$5*$AB157</f>
        <v>#N/A</v>
      </c>
      <c r="EM157" s="70" t="e">
        <f aca="false">$EL$7*$J$3*$J$5*$AC157</f>
        <v>#N/A</v>
      </c>
      <c r="EN157" s="131" t="e">
        <f aca="false">SUM(EB157:EC157)</f>
        <v>#N/A</v>
      </c>
      <c r="EO157" s="25" t="e">
        <f aca="false">SUM(EB157:EE157,EJ157:EM157)</f>
        <v>#N/A</v>
      </c>
      <c r="EP157" s="25" t="e">
        <f aca="false">SUM(DZ157:EM157)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3" t="e">
        <f aca="false">(1+($A158/2))^(-2*($D158-$A$1)/365.25)</f>
        <v>#N/A</v>
      </c>
      <c r="C158" s="83" t="n">
        <f aca="false">D159-D158</f>
        <v>31</v>
      </c>
      <c r="D158" s="374" t="n">
        <v>41456</v>
      </c>
      <c r="E158" s="375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76" t="e">
        <f aca="false">VLOOKUP($D158,Curves!$A$2:$H$1700,8)*$B158</f>
        <v>#N/A</v>
      </c>
      <c r="K158" s="51" t="e">
        <f aca="false">($E158+$I158)*$J$5+$J$4</f>
        <v>#N/A</v>
      </c>
      <c r="L158" s="377" t="e">
        <f aca="false">VLOOKUP($D158,Curves!$N$2:$T$2600,2)*$B158</f>
        <v>#N/A</v>
      </c>
      <c r="M158" s="241" t="e">
        <f aca="false">VLOOKUP($D158,Curves!$N$2:$T$2600,3)*$B158</f>
        <v>#N/A</v>
      </c>
      <c r="N158" s="378" t="e">
        <f aca="false">IF($K158&lt;$L158,1,0)</f>
        <v>#N/A</v>
      </c>
      <c r="O158" s="379" t="e">
        <f aca="false">IF($K158&lt;$M158,1,0)</f>
        <v>#N/A</v>
      </c>
      <c r="P158" s="375" t="e">
        <f aca="false">($E158+J158)*$J$5+$J$4</f>
        <v>#N/A</v>
      </c>
      <c r="Q158" s="377" t="e">
        <f aca="false">VLOOKUP($D158,Curves!$N$2:$T$2600,4)*$B158</f>
        <v>#N/A</v>
      </c>
      <c r="R158" s="241" t="e">
        <f aca="false">VLOOKUP($D158,Curves!$N$2:$T$2600,5)*$B158</f>
        <v>#N/A</v>
      </c>
      <c r="S158" s="378" t="e">
        <f aca="false">IF($P158&lt;$Q158,1,0)</f>
        <v>#N/A</v>
      </c>
      <c r="T158" s="379" t="e">
        <f aca="false">IF($P158&lt;$R158,1,0)</f>
        <v>#N/A</v>
      </c>
      <c r="U158" s="380" t="e">
        <f aca="false">($E158+G158)*$J$5+$J$4</f>
        <v>#N/A</v>
      </c>
      <c r="V158" s="380" t="e">
        <f aca="false">($E158+H158)*$J$5+$J$4</f>
        <v>#N/A</v>
      </c>
      <c r="W158" s="380" t="e">
        <f aca="false">($E158+I158)*$J$5+$J$4</f>
        <v>#N/A</v>
      </c>
      <c r="X158" s="269" t="e">
        <f aca="false">VLOOKUP($D158,[5]CurveFetch!$D$8:$S$13000,16,0)*$B158</f>
        <v>#N/A</v>
      </c>
      <c r="Y158" s="241" t="e">
        <f aca="false">VLOOKUP($D158,Curves!$N$2:$T$2600,7)*$B158</f>
        <v>#N/A</v>
      </c>
      <c r="Z158" s="381" t="e">
        <f aca="false">IF($U158&lt;$X158,1,0)</f>
        <v>#N/A</v>
      </c>
      <c r="AA158" s="378" t="e">
        <f aca="false">IF($U158&lt;$Y158,1,0)</f>
        <v>#N/A</v>
      </c>
      <c r="AB158" s="378" t="e">
        <f aca="false">IF($V158&lt;$X158,1,0)</f>
        <v>#N/A</v>
      </c>
      <c r="AC158" s="378" t="e">
        <f aca="false">IF($V158&lt;$X158,1,0)</f>
        <v>#N/A</v>
      </c>
      <c r="AD158" s="378" t="e">
        <f aca="false">IF($W158&lt;$X158,1,0)</f>
        <v>#N/A</v>
      </c>
      <c r="AE158" s="379" t="e">
        <f aca="false">IF($W158&lt;$Y158,1,0)</f>
        <v>#N/A</v>
      </c>
      <c r="AF158" s="70" t="e">
        <f aca="false">$AF$7*$J$2*$J$5*$N158</f>
        <v>#N/A</v>
      </c>
      <c r="AG158" s="70" t="e">
        <f aca="false">$AF$7*$J$2*$J$5*$O158</f>
        <v>#N/A</v>
      </c>
      <c r="AH158" s="70" t="e">
        <f aca="false">$AH$7*$J$2*$J$5*$N158</f>
        <v>#N/A</v>
      </c>
      <c r="AI158" s="70" t="e">
        <f aca="false">$AH$7*$J$2*$J$5*$O158</f>
        <v>#N/A</v>
      </c>
      <c r="AJ158" s="70" t="e">
        <f aca="false">$AJ$7*$J$2*$J$5*$N158</f>
        <v>#N/A</v>
      </c>
      <c r="AK158" s="70" t="e">
        <f aca="false">$AJ$7*$J$2*$J$5*$O158</f>
        <v>#N/A</v>
      </c>
      <c r="AL158" s="70" t="e">
        <f aca="false">$AL$7*$J$2*$J$5*$N158</f>
        <v>#N/A</v>
      </c>
      <c r="AM158" s="70" t="e">
        <f aca="false">$AL$7*$J$3*$J$5*$O158</f>
        <v>#N/A</v>
      </c>
      <c r="AN158" s="70" t="e">
        <f aca="false">$AN$7*$J$2*$J$5*$N158</f>
        <v>#N/A</v>
      </c>
      <c r="AO158" s="70" t="e">
        <f aca="false">$AN$7*$J$3*$J$5*$O158</f>
        <v>#N/A</v>
      </c>
      <c r="AP158" s="70" t="e">
        <f aca="false">$AP$7*$J$2*$J$5*$N158</f>
        <v>#N/A</v>
      </c>
      <c r="AQ158" s="70" t="e">
        <f aca="false">$AN$7*$J$3*$J$5*$O158</f>
        <v>#N/A</v>
      </c>
      <c r="AR158" s="70" t="e">
        <f aca="false">$AR$7*$J$2*$J$5*$N158</f>
        <v>#N/A</v>
      </c>
      <c r="AS158" s="70" t="e">
        <f aca="false">$AR$7*$J$3*$J$5*$O158</f>
        <v>#N/A</v>
      </c>
      <c r="AT158" s="70" t="e">
        <f aca="false">$AT$7*$J$2*$J$5*$N158</f>
        <v>#N/A</v>
      </c>
      <c r="AU158" s="70" t="e">
        <f aca="false">$AT$7*$J$3*$J$5*$O158</f>
        <v>#N/A</v>
      </c>
      <c r="AV158" s="131" t="e">
        <f aca="false">SUM(AF158:AG158,AL158:AM158,AP158:AQ158)</f>
        <v>#N/A</v>
      </c>
      <c r="AW158" s="158" t="e">
        <f aca="false">SUM(AF158:AM158,AP158:AU158)</f>
        <v>#N/A</v>
      </c>
      <c r="AX158" s="131" t="e">
        <f aca="false">SUM(AF158:AU158)</f>
        <v>#N/A</v>
      </c>
      <c r="AY158" s="70" t="e">
        <f aca="false">$AY$7*$J$2*$J$5*$S158</f>
        <v>#N/A</v>
      </c>
      <c r="AZ158" s="70" t="e">
        <f aca="false">$AY$7*$J$3*$J$5*$T158</f>
        <v>#N/A</v>
      </c>
      <c r="BA158" s="70" t="e">
        <f aca="false">$BA$7*$J$2*$J$5*$S158</f>
        <v>#N/A</v>
      </c>
      <c r="BB158" s="70" t="e">
        <f aca="false">$BA$7*$J$3*$J$5*$T158</f>
        <v>#N/A</v>
      </c>
      <c r="BC158" s="70" t="e">
        <f aca="false">$BC$7*$J$2*$J$5*$S158</f>
        <v>#N/A</v>
      </c>
      <c r="BD158" s="70" t="e">
        <f aca="false">$BC$7*$J$3*$J$5*$T158</f>
        <v>#N/A</v>
      </c>
      <c r="BE158" s="70" t="e">
        <f aca="false">$BE$7*$J$2*$J$5*$S158</f>
        <v>#N/A</v>
      </c>
      <c r="BF158" s="70" t="e">
        <f aca="false">$BE$7*$J$3*$J$5*$T158</f>
        <v>#N/A</v>
      </c>
      <c r="BG158" s="70" t="e">
        <f aca="false">$BG$7*$J$2*$J$5*$S158</f>
        <v>#N/A</v>
      </c>
      <c r="BH158" s="70" t="e">
        <f aca="false">$BG$7*$J$3*$J$5*$T158</f>
        <v>#N/A</v>
      </c>
      <c r="BI158" s="70" t="e">
        <f aca="false">$BI$7*$J$2*$J$5*$S158</f>
        <v>#N/A</v>
      </c>
      <c r="BJ158" s="70" t="e">
        <f aca="false">$BI$7*$J$3*$J$5*$T158</f>
        <v>#N/A</v>
      </c>
      <c r="BK158" s="70" t="e">
        <f aca="false">$BK$7*$J$2*$J$5*$S158</f>
        <v>#N/A</v>
      </c>
      <c r="BL158" s="70" t="e">
        <f aca="false">$BK$7*$J$3*$J$5*$T158</f>
        <v>#N/A</v>
      </c>
      <c r="BM158" s="70" t="e">
        <f aca="false">$BM$7*$J$2*$J$5*$S158</f>
        <v>#N/A</v>
      </c>
      <c r="BN158" s="70" t="e">
        <f aca="false">$BM$7*$J$3*$J$5*$T158</f>
        <v>#N/A</v>
      </c>
      <c r="BO158" s="70" t="e">
        <f aca="false">$BO$7*$J$2*$J$5*$S158</f>
        <v>#N/A</v>
      </c>
      <c r="BP158" s="70" t="e">
        <f aca="false">$BO$7*$J$3*$J$5*$T158</f>
        <v>#N/A</v>
      </c>
      <c r="BQ158" s="70" t="e">
        <f aca="false">$BQ$7*$J$2*$J$5*$S158</f>
        <v>#N/A</v>
      </c>
      <c r="BR158" s="70" t="e">
        <f aca="false">$BQ$7*$J$3*$J$5*$T158</f>
        <v>#N/A</v>
      </c>
      <c r="BS158" s="70" t="e">
        <f aca="false">$BS$7*$J$2*$J$5*$S158</f>
        <v>#N/A</v>
      </c>
      <c r="BT158" s="70" t="e">
        <f aca="false">$BS$7*$J$3*$J$5*$T158</f>
        <v>#N/A</v>
      </c>
      <c r="BU158" s="70" t="e">
        <f aca="false">$BU$7*$J$2*$J$5*$S158</f>
        <v>#N/A</v>
      </c>
      <c r="BV158" s="70" t="e">
        <f aca="false">$BU$7*$J$3*$J$5*$T158</f>
        <v>#N/A</v>
      </c>
      <c r="BW158" s="382" t="e">
        <f aca="false">SUM(AY158:BF158,BI158:BL158)</f>
        <v>#N/A</v>
      </c>
      <c r="BX158" s="383" t="e">
        <f aca="false">SUM(AY158:BF158,BI158:BL158,BS158:BV158)</f>
        <v>#N/A</v>
      </c>
      <c r="BY158" s="25" t="e">
        <f aca="false">SUM(AY158:BV158)</f>
        <v>#N/A</v>
      </c>
      <c r="BZ158" s="70" t="e">
        <f aca="false">$BZ$7*$J$2*$J$5*$N158</f>
        <v>#N/A</v>
      </c>
      <c r="CA158" s="70" t="e">
        <f aca="false">$BZ$7*$J$3*$J$5*$O158</f>
        <v>#N/A</v>
      </c>
      <c r="CB158" s="70" t="e">
        <f aca="false">$CB$7*$J$2*$J$5*$N158</f>
        <v>#N/A</v>
      </c>
      <c r="CC158" s="70" t="e">
        <f aca="false">$CB$7*$J$3*$J$5*$O158</f>
        <v>#N/A</v>
      </c>
      <c r="CD158" s="70" t="e">
        <f aca="false">$CD$7*$J$2*$J$5*$N158</f>
        <v>#N/A</v>
      </c>
      <c r="CE158" s="70" t="e">
        <f aca="false">$CD$7*$J$3*$J$5*$O158</f>
        <v>#N/A</v>
      </c>
      <c r="CF158" s="131" t="e">
        <f aca="false">SUM(BZ158:CA158)</f>
        <v>#N/A</v>
      </c>
      <c r="CG158" s="383" t="e">
        <f aca="false">SUM(BZ158:CC158)</f>
        <v>#N/A</v>
      </c>
      <c r="CH158" s="131" t="e">
        <f aca="false">SUM(BZ158:CE158)</f>
        <v>#N/A</v>
      </c>
      <c r="CI158" s="70" t="e">
        <f aca="false">$CI$7*$J$2*$J$5*$AB158</f>
        <v>#N/A</v>
      </c>
      <c r="CJ158" s="70" t="e">
        <f aca="false">$CI$7*$J$3*$J$5*$AC158</f>
        <v>#N/A</v>
      </c>
      <c r="CK158" s="70" t="e">
        <f aca="false">$CK$7*$J$2*$J$5*$AB158</f>
        <v>#N/A</v>
      </c>
      <c r="CL158" s="70" t="e">
        <f aca="false">$CK$7*$J$3*$J$5*$AC158</f>
        <v>#N/A</v>
      </c>
      <c r="CM158" s="70" t="e">
        <f aca="false">$CM$7*$J$2*$J$5*$AB158</f>
        <v>#N/A</v>
      </c>
      <c r="CN158" s="70" t="e">
        <f aca="false">$CM$7*$J$3*$J$5*$AC158</f>
        <v>#N/A</v>
      </c>
      <c r="CO158" s="70" t="e">
        <f aca="false">$CO$7*$J$2*$J$5*$AB158</f>
        <v>#N/A</v>
      </c>
      <c r="CP158" s="70" t="e">
        <f aca="false">$CO$7*$J$3*$J$5*$AC158</f>
        <v>#N/A</v>
      </c>
      <c r="CQ158" s="70" t="e">
        <f aca="false">$CQ$7*$J$2*$J$5*$AB158</f>
        <v>#N/A</v>
      </c>
      <c r="CR158" s="70" t="e">
        <f aca="false">$CQ$7*$J$3*$J$5*$AC158</f>
        <v>#N/A</v>
      </c>
      <c r="CS158" s="70" t="e">
        <f aca="false">$CS$7*$J$2*$J$5*$AB158</f>
        <v>#N/A</v>
      </c>
      <c r="CT158" s="70" t="e">
        <f aca="false">$CS$7*$J$3*$J$5*$AC158</f>
        <v>#N/A</v>
      </c>
      <c r="CU158" s="70" t="e">
        <f aca="false">$CU$7*$J$2*$J$5*$AB158</f>
        <v>#N/A</v>
      </c>
      <c r="CV158" s="70" t="e">
        <f aca="false">$CU$7*$J$3*$J$5*$AC158</f>
        <v>#N/A</v>
      </c>
      <c r="CW158" s="70" t="e">
        <f aca="false">$CW$7*$J$2*$J$5*$AB158</f>
        <v>#N/A</v>
      </c>
      <c r="CX158" s="70" t="e">
        <f aca="false">$CW$7*$J$3*$J$5*$AC158</f>
        <v>#N/A</v>
      </c>
      <c r="CY158" s="70" t="e">
        <f aca="false">$CY$7*$J$2*$J$5*$AB158</f>
        <v>#N/A</v>
      </c>
      <c r="CZ158" s="70" t="e">
        <f aca="false">$CY$7*$J$3*$J$5*$AC158</f>
        <v>#N/A</v>
      </c>
      <c r="DA158" s="70" t="e">
        <f aca="false">$DA$7*$J$2*$J$5*$AB158</f>
        <v>#N/A</v>
      </c>
      <c r="DB158" s="70" t="e">
        <f aca="false">$DA$7*$J$3*$J$5*$AC158</f>
        <v>#N/A</v>
      </c>
      <c r="DC158" s="70"/>
      <c r="DD158" s="70"/>
      <c r="DE158" s="70" t="e">
        <f aca="false">$DF$7*$J$2*$J$5*$AB158</f>
        <v>#N/A</v>
      </c>
      <c r="DF158" s="70" t="e">
        <f aca="false">$DF$7*$J$3*$J$5*$AC158</f>
        <v>#N/A</v>
      </c>
      <c r="DG158" s="70" t="e">
        <f aca="false">$DG$7*$J$2*$J$5*$AB158</f>
        <v>#N/A</v>
      </c>
      <c r="DH158" s="70" t="e">
        <f aca="false">$DG$7*$J$3*$J$5*$AC158</f>
        <v>#N/A</v>
      </c>
      <c r="DI158" s="70" t="e">
        <f aca="false">$DI$7*$J$2*$J$5*$AB158</f>
        <v>#N/A</v>
      </c>
      <c r="DJ158" s="70" t="e">
        <f aca="false">$DI$7*$J$3*$J$5*$AC158</f>
        <v>#N/A</v>
      </c>
      <c r="DK158" s="70" t="e">
        <f aca="false">$DK$7*$J$2*$J$5*$AB158</f>
        <v>#N/A</v>
      </c>
      <c r="DL158" s="70" t="e">
        <f aca="false">$DK$7*$J$3*$J$5*$AC158</f>
        <v>#N/A</v>
      </c>
      <c r="DM158" s="70" t="e">
        <f aca="false">$DM$7*$J$2*$J$5*$AB158</f>
        <v>#N/A</v>
      </c>
      <c r="DN158" s="70" t="e">
        <f aca="false">$DM$7*$J$3*$J$5*$AC158</f>
        <v>#N/A</v>
      </c>
      <c r="DO158" s="70" t="e">
        <f aca="false">$DO$7*$J$2*$J$5*$AB158</f>
        <v>#N/A</v>
      </c>
      <c r="DP158" s="70" t="e">
        <f aca="false">$DO$7*$J$3*$J$5*$AC158</f>
        <v>#N/A</v>
      </c>
      <c r="DQ158" s="70" t="e">
        <f aca="false">$DQ$7*$J$2*$J$5*$AB158</f>
        <v>#N/A</v>
      </c>
      <c r="DR158" s="70" t="e">
        <f aca="false">$DQ$7*$J$3*$J$5*$AC158</f>
        <v>#N/A</v>
      </c>
      <c r="DS158" s="131" t="e">
        <f aca="false">SUM(CI158:CR158,CW158:CX158,DG158:DH158)</f>
        <v>#N/A</v>
      </c>
      <c r="DT158" s="25" t="e">
        <f aca="false">SUM(CI158:CZ158,DC158:DL158)</f>
        <v>#N/A</v>
      </c>
      <c r="DU158" s="131" t="e">
        <f aca="false">SUM(CI158:DR158)</f>
        <v>#N/A</v>
      </c>
      <c r="DZ158" s="70" t="e">
        <f aca="false">$DZ$7*$J$2*$J$5*$AB158</f>
        <v>#N/A</v>
      </c>
      <c r="EA158" s="70" t="e">
        <f aca="false">$DZ$7*$J$3*$J$5*$AC158</f>
        <v>#N/A</v>
      </c>
      <c r="EB158" s="70" t="e">
        <f aca="false">$EB$7*$J$2*$J$5*$AB158</f>
        <v>#N/A</v>
      </c>
      <c r="EC158" s="70" t="e">
        <f aca="false">$EB$7*$J$3*$J$5*$AC158</f>
        <v>#N/A</v>
      </c>
      <c r="ED158" s="70" t="e">
        <f aca="false">$ED$7*$J$2*$J$5*$AB158</f>
        <v>#N/A</v>
      </c>
      <c r="EE158" s="70" t="e">
        <f aca="false">$ED$7*$J$3*$J$5*$AC158</f>
        <v>#N/A</v>
      </c>
      <c r="EF158" s="70" t="e">
        <f aca="false">$EF$7*$J$2*$J$5*$AB158</f>
        <v>#N/A</v>
      </c>
      <c r="EG158" s="70" t="e">
        <f aca="false">$EF$7*$J$3*$J$5*$AC158</f>
        <v>#N/A</v>
      </c>
      <c r="EH158" s="70" t="e">
        <f aca="false">$EH$7*$J$2*$J$5*$AB158</f>
        <v>#N/A</v>
      </c>
      <c r="EI158" s="70" t="e">
        <f aca="false">$EH$7*$J$3*$J$5*$AC158</f>
        <v>#N/A</v>
      </c>
      <c r="EJ158" s="70" t="e">
        <f aca="false">$EJ$7*$J$2*$J$5*$AB158</f>
        <v>#N/A</v>
      </c>
      <c r="EK158" s="70" t="e">
        <f aca="false">$EJ$7*$J$3*$J$5*$AC158</f>
        <v>#N/A</v>
      </c>
      <c r="EL158" s="70" t="e">
        <f aca="false">$EL$7*$J$2*$J$5*$AB158</f>
        <v>#N/A</v>
      </c>
      <c r="EM158" s="70" t="e">
        <f aca="false">$EL$7*$J$3*$J$5*$AC158</f>
        <v>#N/A</v>
      </c>
      <c r="EN158" s="131" t="e">
        <f aca="false">SUM(EB158:EC158)</f>
        <v>#N/A</v>
      </c>
      <c r="EO158" s="25" t="e">
        <f aca="false">SUM(EB158:EE158,EJ158:EM158)</f>
        <v>#N/A</v>
      </c>
      <c r="EP158" s="25" t="e">
        <f aca="false">SUM(DZ158:EM158)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3" t="e">
        <f aca="false">(1+($A159/2))^(-2*($D159-$A$1)/365.25)</f>
        <v>#N/A</v>
      </c>
      <c r="C159" s="83" t="n">
        <f aca="false">D160-D159</f>
        <v>31</v>
      </c>
      <c r="D159" s="374" t="n">
        <v>41487</v>
      </c>
      <c r="E159" s="375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76" t="e">
        <f aca="false">VLOOKUP($D159,Curves!$A$2:$H$1700,8)*$B159</f>
        <v>#N/A</v>
      </c>
      <c r="K159" s="51" t="e">
        <f aca="false">($E159+$I159)*$J$5+$J$4</f>
        <v>#N/A</v>
      </c>
      <c r="L159" s="377" t="e">
        <f aca="false">VLOOKUP($D159,Curves!$N$2:$T$2600,2)*$B159</f>
        <v>#N/A</v>
      </c>
      <c r="M159" s="241" t="e">
        <f aca="false">VLOOKUP($D159,Curves!$N$2:$T$2600,3)*$B159</f>
        <v>#N/A</v>
      </c>
      <c r="N159" s="378" t="e">
        <f aca="false">IF($K159&lt;$L159,1,0)</f>
        <v>#N/A</v>
      </c>
      <c r="O159" s="379" t="e">
        <f aca="false">IF($K159&lt;$M159,1,0)</f>
        <v>#N/A</v>
      </c>
      <c r="P159" s="375" t="e">
        <f aca="false">($E159+J159)*$J$5+$J$4</f>
        <v>#N/A</v>
      </c>
      <c r="Q159" s="377" t="e">
        <f aca="false">VLOOKUP($D159,Curves!$N$2:$T$2600,4)*$B159</f>
        <v>#N/A</v>
      </c>
      <c r="R159" s="241" t="e">
        <f aca="false">VLOOKUP($D159,Curves!$N$2:$T$2600,5)*$B159</f>
        <v>#N/A</v>
      </c>
      <c r="S159" s="378" t="e">
        <f aca="false">IF($P159&lt;$Q159,1,0)</f>
        <v>#N/A</v>
      </c>
      <c r="T159" s="379" t="e">
        <f aca="false">IF($P159&lt;$R159,1,0)</f>
        <v>#N/A</v>
      </c>
      <c r="U159" s="380" t="e">
        <f aca="false">($E159+G159)*$J$5+$J$4</f>
        <v>#N/A</v>
      </c>
      <c r="V159" s="380" t="e">
        <f aca="false">($E159+H159)*$J$5+$J$4</f>
        <v>#N/A</v>
      </c>
      <c r="W159" s="380" t="e">
        <f aca="false">($E159+I159)*$J$5+$J$4</f>
        <v>#N/A</v>
      </c>
      <c r="X159" s="269" t="e">
        <f aca="false">VLOOKUP($D159,[5]CurveFetch!$D$8:$S$13000,16,0)*$B159</f>
        <v>#N/A</v>
      </c>
      <c r="Y159" s="241" t="e">
        <f aca="false">VLOOKUP($D159,Curves!$N$2:$T$2600,7)*$B159</f>
        <v>#N/A</v>
      </c>
      <c r="Z159" s="381" t="e">
        <f aca="false">IF($U159&lt;$X159,1,0)</f>
        <v>#N/A</v>
      </c>
      <c r="AA159" s="378" t="e">
        <f aca="false">IF($U159&lt;$Y159,1,0)</f>
        <v>#N/A</v>
      </c>
      <c r="AB159" s="378" t="e">
        <f aca="false">IF($V159&lt;$X159,1,0)</f>
        <v>#N/A</v>
      </c>
      <c r="AC159" s="378" t="e">
        <f aca="false">IF($V159&lt;$X159,1,0)</f>
        <v>#N/A</v>
      </c>
      <c r="AD159" s="378" t="e">
        <f aca="false">IF($W159&lt;$X159,1,0)</f>
        <v>#N/A</v>
      </c>
      <c r="AE159" s="379" t="e">
        <f aca="false">IF($W159&lt;$Y159,1,0)</f>
        <v>#N/A</v>
      </c>
      <c r="AF159" s="70" t="e">
        <f aca="false">$AF$7*$J$2*$J$5*$N159</f>
        <v>#N/A</v>
      </c>
      <c r="AG159" s="70" t="e">
        <f aca="false">$AF$7*$J$2*$J$5*$O159</f>
        <v>#N/A</v>
      </c>
      <c r="AH159" s="70" t="e">
        <f aca="false">$AH$7*$J$2*$J$5*$N159</f>
        <v>#N/A</v>
      </c>
      <c r="AI159" s="70" t="e">
        <f aca="false">$AH$7*$J$2*$J$5*$O159</f>
        <v>#N/A</v>
      </c>
      <c r="AJ159" s="70" t="e">
        <f aca="false">$AJ$7*$J$2*$J$5*$N159</f>
        <v>#N/A</v>
      </c>
      <c r="AK159" s="70" t="e">
        <f aca="false">$AJ$7*$J$2*$J$5*$O159</f>
        <v>#N/A</v>
      </c>
      <c r="AL159" s="70" t="e">
        <f aca="false">$AL$7*$J$2*$J$5*$N159</f>
        <v>#N/A</v>
      </c>
      <c r="AM159" s="70" t="e">
        <f aca="false">$AL$7*$J$3*$J$5*$O159</f>
        <v>#N/A</v>
      </c>
      <c r="AN159" s="70" t="e">
        <f aca="false">$AN$7*$J$2*$J$5*$N159</f>
        <v>#N/A</v>
      </c>
      <c r="AO159" s="70" t="e">
        <f aca="false">$AN$7*$J$3*$J$5*$O159</f>
        <v>#N/A</v>
      </c>
      <c r="AP159" s="70" t="e">
        <f aca="false">$AP$7*$J$2*$J$5*$N159</f>
        <v>#N/A</v>
      </c>
      <c r="AQ159" s="70" t="e">
        <f aca="false">$AN$7*$J$3*$J$5*$O159</f>
        <v>#N/A</v>
      </c>
      <c r="AR159" s="70" t="e">
        <f aca="false">$AR$7*$J$2*$J$5*$N159</f>
        <v>#N/A</v>
      </c>
      <c r="AS159" s="70" t="e">
        <f aca="false">$AR$7*$J$3*$J$5*$O159</f>
        <v>#N/A</v>
      </c>
      <c r="AT159" s="70" t="e">
        <f aca="false">$AT$7*$J$2*$J$5*$N159</f>
        <v>#N/A</v>
      </c>
      <c r="AU159" s="70" t="e">
        <f aca="false">$AT$7*$J$3*$J$5*$O159</f>
        <v>#N/A</v>
      </c>
      <c r="AV159" s="131" t="e">
        <f aca="false">SUM(AF159:AG159,AL159:AM159,AP159:AQ159)</f>
        <v>#N/A</v>
      </c>
      <c r="AW159" s="158" t="e">
        <f aca="false">SUM(AF159:AM159,AP159:AU159)</f>
        <v>#N/A</v>
      </c>
      <c r="AX159" s="131" t="e">
        <f aca="false">SUM(AF159:AU159)</f>
        <v>#N/A</v>
      </c>
      <c r="AY159" s="70" t="e">
        <f aca="false">$AY$7*$J$2*$J$5*$S159</f>
        <v>#N/A</v>
      </c>
      <c r="AZ159" s="70" t="e">
        <f aca="false">$AY$7*$J$3*$J$5*$T159</f>
        <v>#N/A</v>
      </c>
      <c r="BA159" s="70" t="e">
        <f aca="false">$BA$7*$J$2*$J$5*$S159</f>
        <v>#N/A</v>
      </c>
      <c r="BB159" s="70" t="e">
        <f aca="false">$BA$7*$J$3*$J$5*$T159</f>
        <v>#N/A</v>
      </c>
      <c r="BC159" s="70" t="e">
        <f aca="false">$BC$7*$J$2*$J$5*$S159</f>
        <v>#N/A</v>
      </c>
      <c r="BD159" s="70" t="e">
        <f aca="false">$BC$7*$J$3*$J$5*$T159</f>
        <v>#N/A</v>
      </c>
      <c r="BE159" s="70" t="e">
        <f aca="false">$BE$7*$J$2*$J$5*$S159</f>
        <v>#N/A</v>
      </c>
      <c r="BF159" s="70" t="e">
        <f aca="false">$BE$7*$J$3*$J$5*$T159</f>
        <v>#N/A</v>
      </c>
      <c r="BG159" s="70" t="e">
        <f aca="false">$BG$7*$J$2*$J$5*$S159</f>
        <v>#N/A</v>
      </c>
      <c r="BH159" s="70" t="e">
        <f aca="false">$BG$7*$J$3*$J$5*$T159</f>
        <v>#N/A</v>
      </c>
      <c r="BI159" s="70" t="e">
        <f aca="false">$BI$7*$J$2*$J$5*$S159</f>
        <v>#N/A</v>
      </c>
      <c r="BJ159" s="70" t="e">
        <f aca="false">$BI$7*$J$3*$J$5*$T159</f>
        <v>#N/A</v>
      </c>
      <c r="BK159" s="70" t="e">
        <f aca="false">$BK$7*$J$2*$J$5*$S159</f>
        <v>#N/A</v>
      </c>
      <c r="BL159" s="70" t="e">
        <f aca="false">$BK$7*$J$3*$J$5*$T159</f>
        <v>#N/A</v>
      </c>
      <c r="BM159" s="70" t="e">
        <f aca="false">$BM$7*$J$2*$J$5*$S159</f>
        <v>#N/A</v>
      </c>
      <c r="BN159" s="70" t="e">
        <f aca="false">$BM$7*$J$3*$J$5*$T159</f>
        <v>#N/A</v>
      </c>
      <c r="BO159" s="70" t="e">
        <f aca="false">$BO$7*$J$2*$J$5*$S159</f>
        <v>#N/A</v>
      </c>
      <c r="BP159" s="70" t="e">
        <f aca="false">$BO$7*$J$3*$J$5*$T159</f>
        <v>#N/A</v>
      </c>
      <c r="BQ159" s="70" t="e">
        <f aca="false">$BQ$7*$J$2*$J$5*$S159</f>
        <v>#N/A</v>
      </c>
      <c r="BR159" s="70" t="e">
        <f aca="false">$BQ$7*$J$3*$J$5*$T159</f>
        <v>#N/A</v>
      </c>
      <c r="BS159" s="70" t="e">
        <f aca="false">$BS$7*$J$2*$J$5*$S159</f>
        <v>#N/A</v>
      </c>
      <c r="BT159" s="70" t="e">
        <f aca="false">$BS$7*$J$3*$J$5*$T159</f>
        <v>#N/A</v>
      </c>
      <c r="BU159" s="70" t="e">
        <f aca="false">$BU$7*$J$2*$J$5*$S159</f>
        <v>#N/A</v>
      </c>
      <c r="BV159" s="70" t="e">
        <f aca="false">$BU$7*$J$3*$J$5*$T159</f>
        <v>#N/A</v>
      </c>
      <c r="BW159" s="382" t="e">
        <f aca="false">SUM(AY159:BF159,BI159:BL159)</f>
        <v>#N/A</v>
      </c>
      <c r="BX159" s="383" t="e">
        <f aca="false">SUM(AY159:BF159,BI159:BL159,BS159:BV159)</f>
        <v>#N/A</v>
      </c>
      <c r="BY159" s="25" t="e">
        <f aca="false">SUM(AY159:BV159)</f>
        <v>#N/A</v>
      </c>
      <c r="BZ159" s="70" t="e">
        <f aca="false">$BZ$7*$J$2*$J$5*$N159</f>
        <v>#N/A</v>
      </c>
      <c r="CA159" s="70" t="e">
        <f aca="false">$BZ$7*$J$3*$J$5*$O159</f>
        <v>#N/A</v>
      </c>
      <c r="CB159" s="70" t="e">
        <f aca="false">$CB$7*$J$2*$J$5*$N159</f>
        <v>#N/A</v>
      </c>
      <c r="CC159" s="70" t="e">
        <f aca="false">$CB$7*$J$3*$J$5*$O159</f>
        <v>#N/A</v>
      </c>
      <c r="CD159" s="70" t="e">
        <f aca="false">$CD$7*$J$2*$J$5*$N159</f>
        <v>#N/A</v>
      </c>
      <c r="CE159" s="70" t="e">
        <f aca="false">$CD$7*$J$3*$J$5*$O159</f>
        <v>#N/A</v>
      </c>
      <c r="CF159" s="131" t="e">
        <f aca="false">SUM(BZ159:CA159)</f>
        <v>#N/A</v>
      </c>
      <c r="CG159" s="383" t="e">
        <f aca="false">SUM(BZ159:CC159)</f>
        <v>#N/A</v>
      </c>
      <c r="CH159" s="131" t="e">
        <f aca="false">SUM(BZ159:CE159)</f>
        <v>#N/A</v>
      </c>
      <c r="CI159" s="70" t="e">
        <f aca="false">$CI$7*$J$2*$J$5*$AB159</f>
        <v>#N/A</v>
      </c>
      <c r="CJ159" s="70" t="e">
        <f aca="false">$CI$7*$J$3*$J$5*$AC159</f>
        <v>#N/A</v>
      </c>
      <c r="CK159" s="70" t="e">
        <f aca="false">$CK$7*$J$2*$J$5*$AB159</f>
        <v>#N/A</v>
      </c>
      <c r="CL159" s="70" t="e">
        <f aca="false">$CK$7*$J$3*$J$5*$AC159</f>
        <v>#N/A</v>
      </c>
      <c r="CM159" s="70" t="e">
        <f aca="false">$CM$7*$J$2*$J$5*$AB159</f>
        <v>#N/A</v>
      </c>
      <c r="CN159" s="70" t="e">
        <f aca="false">$CM$7*$J$3*$J$5*$AC159</f>
        <v>#N/A</v>
      </c>
      <c r="CO159" s="70" t="e">
        <f aca="false">$CO$7*$J$2*$J$5*$AB159</f>
        <v>#N/A</v>
      </c>
      <c r="CP159" s="70" t="e">
        <f aca="false">$CO$7*$J$3*$J$5*$AC159</f>
        <v>#N/A</v>
      </c>
      <c r="CQ159" s="70" t="e">
        <f aca="false">$CQ$7*$J$2*$J$5*$AB159</f>
        <v>#N/A</v>
      </c>
      <c r="CR159" s="70" t="e">
        <f aca="false">$CQ$7*$J$3*$J$5*$AC159</f>
        <v>#N/A</v>
      </c>
      <c r="CS159" s="70" t="e">
        <f aca="false">$CS$7*$J$2*$J$5*$AB159</f>
        <v>#N/A</v>
      </c>
      <c r="CT159" s="70" t="e">
        <f aca="false">$CS$7*$J$3*$J$5*$AC159</f>
        <v>#N/A</v>
      </c>
      <c r="CU159" s="70" t="e">
        <f aca="false">$CU$7*$J$2*$J$5*$AB159</f>
        <v>#N/A</v>
      </c>
      <c r="CV159" s="70" t="e">
        <f aca="false">$CU$7*$J$3*$J$5*$AC159</f>
        <v>#N/A</v>
      </c>
      <c r="CW159" s="70" t="e">
        <f aca="false">$CW$7*$J$2*$J$5*$AB159</f>
        <v>#N/A</v>
      </c>
      <c r="CX159" s="70" t="e">
        <f aca="false">$CW$7*$J$3*$J$5*$AC159</f>
        <v>#N/A</v>
      </c>
      <c r="CY159" s="70" t="e">
        <f aca="false">$CY$7*$J$2*$J$5*$AB159</f>
        <v>#N/A</v>
      </c>
      <c r="CZ159" s="70" t="e">
        <f aca="false">$CY$7*$J$3*$J$5*$AC159</f>
        <v>#N/A</v>
      </c>
      <c r="DA159" s="70" t="e">
        <f aca="false">$DA$7*$J$2*$J$5*$AB159</f>
        <v>#N/A</v>
      </c>
      <c r="DB159" s="70" t="e">
        <f aca="false">$DA$7*$J$3*$J$5*$AC159</f>
        <v>#N/A</v>
      </c>
      <c r="DC159" s="70"/>
      <c r="DD159" s="70"/>
      <c r="DE159" s="70" t="e">
        <f aca="false">$DF$7*$J$2*$J$5*$AB159</f>
        <v>#N/A</v>
      </c>
      <c r="DF159" s="70" t="e">
        <f aca="false">$DF$7*$J$3*$J$5*$AC159</f>
        <v>#N/A</v>
      </c>
      <c r="DG159" s="70" t="e">
        <f aca="false">$DG$7*$J$2*$J$5*$AB159</f>
        <v>#N/A</v>
      </c>
      <c r="DH159" s="70" t="e">
        <f aca="false">$DG$7*$J$3*$J$5*$AC159</f>
        <v>#N/A</v>
      </c>
      <c r="DI159" s="70" t="e">
        <f aca="false">$DI$7*$J$2*$J$5*$AB159</f>
        <v>#N/A</v>
      </c>
      <c r="DJ159" s="70" t="e">
        <f aca="false">$DI$7*$J$3*$J$5*$AC159</f>
        <v>#N/A</v>
      </c>
      <c r="DK159" s="70" t="e">
        <f aca="false">$DK$7*$J$2*$J$5*$AB159</f>
        <v>#N/A</v>
      </c>
      <c r="DL159" s="70" t="e">
        <f aca="false">$DK$7*$J$3*$J$5*$AC159</f>
        <v>#N/A</v>
      </c>
      <c r="DM159" s="70" t="e">
        <f aca="false">$DM$7*$J$2*$J$5*$AB159</f>
        <v>#N/A</v>
      </c>
      <c r="DN159" s="70" t="e">
        <f aca="false">$DM$7*$J$3*$J$5*$AC159</f>
        <v>#N/A</v>
      </c>
      <c r="DO159" s="70" t="e">
        <f aca="false">$DO$7*$J$2*$J$5*$AB159</f>
        <v>#N/A</v>
      </c>
      <c r="DP159" s="70" t="e">
        <f aca="false">$DO$7*$J$3*$J$5*$AC159</f>
        <v>#N/A</v>
      </c>
      <c r="DQ159" s="70" t="e">
        <f aca="false">$DQ$7*$J$2*$J$5*$AB159</f>
        <v>#N/A</v>
      </c>
      <c r="DR159" s="70" t="e">
        <f aca="false">$DQ$7*$J$3*$J$5*$AC159</f>
        <v>#N/A</v>
      </c>
      <c r="DS159" s="131" t="e">
        <f aca="false">SUM(CI159:CR159,CW159:CX159,DG159:DH159)</f>
        <v>#N/A</v>
      </c>
      <c r="DT159" s="25" t="e">
        <f aca="false">SUM(CI159:CZ159,DC159:DL159)</f>
        <v>#N/A</v>
      </c>
      <c r="DU159" s="131" t="e">
        <f aca="false">SUM(CI159:DR159)</f>
        <v>#N/A</v>
      </c>
      <c r="DZ159" s="70" t="e">
        <f aca="false">$DZ$7*$J$2*$J$5*$AB159</f>
        <v>#N/A</v>
      </c>
      <c r="EA159" s="70" t="e">
        <f aca="false">$DZ$7*$J$3*$J$5*$AC159</f>
        <v>#N/A</v>
      </c>
      <c r="EB159" s="70" t="e">
        <f aca="false">$EB$7*$J$2*$J$5*$AB159</f>
        <v>#N/A</v>
      </c>
      <c r="EC159" s="70" t="e">
        <f aca="false">$EB$7*$J$3*$J$5*$AC159</f>
        <v>#N/A</v>
      </c>
      <c r="ED159" s="70" t="e">
        <f aca="false">$ED$7*$J$2*$J$5*$AB159</f>
        <v>#N/A</v>
      </c>
      <c r="EE159" s="70" t="e">
        <f aca="false">$ED$7*$J$3*$J$5*$AC159</f>
        <v>#N/A</v>
      </c>
      <c r="EF159" s="70" t="e">
        <f aca="false">$EF$7*$J$2*$J$5*$AB159</f>
        <v>#N/A</v>
      </c>
      <c r="EG159" s="70" t="e">
        <f aca="false">$EF$7*$J$3*$J$5*$AC159</f>
        <v>#N/A</v>
      </c>
      <c r="EH159" s="70" t="e">
        <f aca="false">$EH$7*$J$2*$J$5*$AB159</f>
        <v>#N/A</v>
      </c>
      <c r="EI159" s="70" t="e">
        <f aca="false">$EH$7*$J$3*$J$5*$AC159</f>
        <v>#N/A</v>
      </c>
      <c r="EJ159" s="70" t="e">
        <f aca="false">$EJ$7*$J$2*$J$5*$AB159</f>
        <v>#N/A</v>
      </c>
      <c r="EK159" s="70" t="e">
        <f aca="false">$EJ$7*$J$3*$J$5*$AC159</f>
        <v>#N/A</v>
      </c>
      <c r="EL159" s="70" t="e">
        <f aca="false">$EL$7*$J$2*$J$5*$AB159</f>
        <v>#N/A</v>
      </c>
      <c r="EM159" s="70" t="e">
        <f aca="false">$EL$7*$J$3*$J$5*$AC159</f>
        <v>#N/A</v>
      </c>
      <c r="EN159" s="131" t="e">
        <f aca="false">SUM(EB159:EC159)</f>
        <v>#N/A</v>
      </c>
      <c r="EO159" s="25" t="e">
        <f aca="false">SUM(EB159:EE159,EJ159:EM159)</f>
        <v>#N/A</v>
      </c>
      <c r="EP159" s="25" t="e">
        <f aca="false">SUM(DZ159:EM159)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3" t="e">
        <f aca="false">(1+($A160/2))^(-2*($D160-$A$1)/365.25)</f>
        <v>#N/A</v>
      </c>
      <c r="C160" s="83" t="n">
        <f aca="false">D161-D160</f>
        <v>30</v>
      </c>
      <c r="D160" s="374" t="n">
        <v>41518</v>
      </c>
      <c r="E160" s="375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76" t="e">
        <f aca="false">VLOOKUP($D160,Curves!$A$2:$H$1700,8)*$B160</f>
        <v>#N/A</v>
      </c>
      <c r="K160" s="51" t="e">
        <f aca="false">($E160+$I160)*$J$5+$J$4</f>
        <v>#N/A</v>
      </c>
      <c r="L160" s="377" t="e">
        <f aca="false">VLOOKUP($D160,Curves!$N$2:$T$2600,2)*$B160</f>
        <v>#N/A</v>
      </c>
      <c r="M160" s="241" t="e">
        <f aca="false">VLOOKUP($D160,Curves!$N$2:$T$2600,3)*$B160</f>
        <v>#N/A</v>
      </c>
      <c r="N160" s="378" t="e">
        <f aca="false">IF($K160&lt;$L160,1,0)</f>
        <v>#N/A</v>
      </c>
      <c r="O160" s="379" t="e">
        <f aca="false">IF($K160&lt;$M160,1,0)</f>
        <v>#N/A</v>
      </c>
      <c r="P160" s="375" t="e">
        <f aca="false">($E160+J160)*$J$5+$J$4</f>
        <v>#N/A</v>
      </c>
      <c r="Q160" s="377" t="e">
        <f aca="false">VLOOKUP($D160,Curves!$N$2:$T$2600,4)*$B160</f>
        <v>#N/A</v>
      </c>
      <c r="R160" s="241" t="e">
        <f aca="false">VLOOKUP($D160,Curves!$N$2:$T$2600,5)*$B160</f>
        <v>#N/A</v>
      </c>
      <c r="S160" s="378" t="e">
        <f aca="false">IF($P160&lt;$Q160,1,0)</f>
        <v>#N/A</v>
      </c>
      <c r="T160" s="379" t="e">
        <f aca="false">IF($P160&lt;$R160,1,0)</f>
        <v>#N/A</v>
      </c>
      <c r="U160" s="380" t="e">
        <f aca="false">($E160+G160)*$J$5+$J$4</f>
        <v>#N/A</v>
      </c>
      <c r="V160" s="380" t="e">
        <f aca="false">($E160+H160)*$J$5+$J$4</f>
        <v>#N/A</v>
      </c>
      <c r="W160" s="380" t="e">
        <f aca="false">($E160+I160)*$J$5+$J$4</f>
        <v>#N/A</v>
      </c>
      <c r="X160" s="269" t="e">
        <f aca="false">VLOOKUP($D160,[5]CurveFetch!$D$8:$S$13000,16,0)*$B160</f>
        <v>#N/A</v>
      </c>
      <c r="Y160" s="241" t="e">
        <f aca="false">VLOOKUP($D160,Curves!$N$2:$T$2600,7)*$B160</f>
        <v>#N/A</v>
      </c>
      <c r="Z160" s="381" t="e">
        <f aca="false">IF($U160&lt;$X160,1,0)</f>
        <v>#N/A</v>
      </c>
      <c r="AA160" s="378" t="e">
        <f aca="false">IF($U160&lt;$Y160,1,0)</f>
        <v>#N/A</v>
      </c>
      <c r="AB160" s="378" t="e">
        <f aca="false">IF($V160&lt;$X160,1,0)</f>
        <v>#N/A</v>
      </c>
      <c r="AC160" s="378" t="e">
        <f aca="false">IF($V160&lt;$X160,1,0)</f>
        <v>#N/A</v>
      </c>
      <c r="AD160" s="378" t="e">
        <f aca="false">IF($W160&lt;$X160,1,0)</f>
        <v>#N/A</v>
      </c>
      <c r="AE160" s="379" t="e">
        <f aca="false">IF($W160&lt;$Y160,1,0)</f>
        <v>#N/A</v>
      </c>
      <c r="AF160" s="70" t="e">
        <f aca="false">$AF$7*$J$2*$J$5*$N160</f>
        <v>#N/A</v>
      </c>
      <c r="AG160" s="70" t="e">
        <f aca="false">$AF$7*$J$2*$J$5*$O160</f>
        <v>#N/A</v>
      </c>
      <c r="AH160" s="70" t="e">
        <f aca="false">$AH$7*$J$2*$J$5*$N160</f>
        <v>#N/A</v>
      </c>
      <c r="AI160" s="70" t="e">
        <f aca="false">$AH$7*$J$2*$J$5*$O160</f>
        <v>#N/A</v>
      </c>
      <c r="AJ160" s="70" t="e">
        <f aca="false">$AJ$7*$J$2*$J$5*$N160</f>
        <v>#N/A</v>
      </c>
      <c r="AK160" s="70" t="e">
        <f aca="false">$AJ$7*$J$2*$J$5*$O160</f>
        <v>#N/A</v>
      </c>
      <c r="AL160" s="70" t="e">
        <f aca="false">$AL$7*$J$2*$J$5*$N160</f>
        <v>#N/A</v>
      </c>
      <c r="AM160" s="70" t="e">
        <f aca="false">$AL$7*$J$3*$J$5*$O160</f>
        <v>#N/A</v>
      </c>
      <c r="AN160" s="70" t="e">
        <f aca="false">$AN$7*$J$2*$J$5*$N160</f>
        <v>#N/A</v>
      </c>
      <c r="AO160" s="70" t="e">
        <f aca="false">$AN$7*$J$3*$J$5*$O160</f>
        <v>#N/A</v>
      </c>
      <c r="AP160" s="70" t="e">
        <f aca="false">$AP$7*$J$2*$J$5*$N160</f>
        <v>#N/A</v>
      </c>
      <c r="AQ160" s="70" t="e">
        <f aca="false">$AN$7*$J$3*$J$5*$O160</f>
        <v>#N/A</v>
      </c>
      <c r="AR160" s="70" t="e">
        <f aca="false">$AR$7*$J$2*$J$5*$N160</f>
        <v>#N/A</v>
      </c>
      <c r="AS160" s="70" t="e">
        <f aca="false">$AR$7*$J$3*$J$5*$O160</f>
        <v>#N/A</v>
      </c>
      <c r="AT160" s="70" t="e">
        <f aca="false">$AT$7*$J$2*$J$5*$N160</f>
        <v>#N/A</v>
      </c>
      <c r="AU160" s="70" t="e">
        <f aca="false">$AT$7*$J$3*$J$5*$O160</f>
        <v>#N/A</v>
      </c>
      <c r="AV160" s="131" t="e">
        <f aca="false">SUM(AF160:AG160,AL160:AM160,AP160:AQ160)</f>
        <v>#N/A</v>
      </c>
      <c r="AW160" s="158" t="e">
        <f aca="false">SUM(AF160:AM160,AP160:AU160)</f>
        <v>#N/A</v>
      </c>
      <c r="AX160" s="131" t="e">
        <f aca="false">SUM(AF160:AU160)</f>
        <v>#N/A</v>
      </c>
      <c r="AY160" s="70" t="e">
        <f aca="false">$AY$7*$J$2*$J$5*$S160</f>
        <v>#N/A</v>
      </c>
      <c r="AZ160" s="70" t="e">
        <f aca="false">$AY$7*$J$3*$J$5*$T160</f>
        <v>#N/A</v>
      </c>
      <c r="BA160" s="70" t="e">
        <f aca="false">$BA$7*$J$2*$J$5*$S160</f>
        <v>#N/A</v>
      </c>
      <c r="BB160" s="70" t="e">
        <f aca="false">$BA$7*$J$3*$J$5*$T160</f>
        <v>#N/A</v>
      </c>
      <c r="BC160" s="70" t="e">
        <f aca="false">$BC$7*$J$2*$J$5*$S160</f>
        <v>#N/A</v>
      </c>
      <c r="BD160" s="70" t="e">
        <f aca="false">$BC$7*$J$3*$J$5*$T160</f>
        <v>#N/A</v>
      </c>
      <c r="BE160" s="70" t="e">
        <f aca="false">$BE$7*$J$2*$J$5*$S160</f>
        <v>#N/A</v>
      </c>
      <c r="BF160" s="70" t="e">
        <f aca="false">$BE$7*$J$3*$J$5*$T160</f>
        <v>#N/A</v>
      </c>
      <c r="BG160" s="70" t="e">
        <f aca="false">$BG$7*$J$2*$J$5*$S160</f>
        <v>#N/A</v>
      </c>
      <c r="BH160" s="70" t="e">
        <f aca="false">$BG$7*$J$3*$J$5*$T160</f>
        <v>#N/A</v>
      </c>
      <c r="BI160" s="70" t="e">
        <f aca="false">$BI$7*$J$2*$J$5*$S160</f>
        <v>#N/A</v>
      </c>
      <c r="BJ160" s="70" t="e">
        <f aca="false">$BI$7*$J$3*$J$5*$T160</f>
        <v>#N/A</v>
      </c>
      <c r="BK160" s="70" t="e">
        <f aca="false">$BK$7*$J$2*$J$5*$S160</f>
        <v>#N/A</v>
      </c>
      <c r="BL160" s="70" t="e">
        <f aca="false">$BK$7*$J$3*$J$5*$T160</f>
        <v>#N/A</v>
      </c>
      <c r="BM160" s="70" t="e">
        <f aca="false">$BM$7*$J$2*$J$5*$S160</f>
        <v>#N/A</v>
      </c>
      <c r="BN160" s="70" t="e">
        <f aca="false">$BM$7*$J$3*$J$5*$T160</f>
        <v>#N/A</v>
      </c>
      <c r="BO160" s="70" t="e">
        <f aca="false">$BO$7*$J$2*$J$5*$S160</f>
        <v>#N/A</v>
      </c>
      <c r="BP160" s="70" t="e">
        <f aca="false">$BO$7*$J$3*$J$5*$T160</f>
        <v>#N/A</v>
      </c>
      <c r="BQ160" s="70" t="e">
        <f aca="false">$BQ$7*$J$2*$J$5*$S160</f>
        <v>#N/A</v>
      </c>
      <c r="BR160" s="70" t="e">
        <f aca="false">$BQ$7*$J$3*$J$5*$T160</f>
        <v>#N/A</v>
      </c>
      <c r="BS160" s="70" t="e">
        <f aca="false">$BS$7*$J$2*$J$5*$S160</f>
        <v>#N/A</v>
      </c>
      <c r="BT160" s="70" t="e">
        <f aca="false">$BS$7*$J$3*$J$5*$T160</f>
        <v>#N/A</v>
      </c>
      <c r="BU160" s="70" t="e">
        <f aca="false">$BU$7*$J$2*$J$5*$S160</f>
        <v>#N/A</v>
      </c>
      <c r="BV160" s="70" t="e">
        <f aca="false">$BU$7*$J$3*$J$5*$T160</f>
        <v>#N/A</v>
      </c>
      <c r="BW160" s="382" t="e">
        <f aca="false">SUM(AY160:BF160,BI160:BL160)</f>
        <v>#N/A</v>
      </c>
      <c r="BX160" s="383" t="e">
        <f aca="false">SUM(AY160:BF160,BI160:BL160,BS160:BV160)</f>
        <v>#N/A</v>
      </c>
      <c r="BY160" s="25" t="e">
        <f aca="false">SUM(AY160:BV160)</f>
        <v>#N/A</v>
      </c>
      <c r="BZ160" s="70" t="e">
        <f aca="false">$BZ$7*$J$2*$J$5*$N160</f>
        <v>#N/A</v>
      </c>
      <c r="CA160" s="70" t="e">
        <f aca="false">$BZ$7*$J$3*$J$5*$O160</f>
        <v>#N/A</v>
      </c>
      <c r="CB160" s="70" t="e">
        <f aca="false">$CB$7*$J$2*$J$5*$N160</f>
        <v>#N/A</v>
      </c>
      <c r="CC160" s="70" t="e">
        <f aca="false">$CB$7*$J$3*$J$5*$O160</f>
        <v>#N/A</v>
      </c>
      <c r="CD160" s="70" t="e">
        <f aca="false">$CD$7*$J$2*$J$5*$N160</f>
        <v>#N/A</v>
      </c>
      <c r="CE160" s="70" t="e">
        <f aca="false">$CD$7*$J$3*$J$5*$O160</f>
        <v>#N/A</v>
      </c>
      <c r="CF160" s="131" t="e">
        <f aca="false">SUM(BZ160:CA160)</f>
        <v>#N/A</v>
      </c>
      <c r="CG160" s="383" t="e">
        <f aca="false">SUM(BZ160:CC160)</f>
        <v>#N/A</v>
      </c>
      <c r="CH160" s="131" t="e">
        <f aca="false">SUM(BZ160:CE160)</f>
        <v>#N/A</v>
      </c>
      <c r="CI160" s="70" t="e">
        <f aca="false">$CI$7*$J$2*$J$5*$AB160</f>
        <v>#N/A</v>
      </c>
      <c r="CJ160" s="70" t="e">
        <f aca="false">$CI$7*$J$3*$J$5*$AC160</f>
        <v>#N/A</v>
      </c>
      <c r="CK160" s="70" t="e">
        <f aca="false">$CK$7*$J$2*$J$5*$AB160</f>
        <v>#N/A</v>
      </c>
      <c r="CL160" s="70" t="e">
        <f aca="false">$CK$7*$J$3*$J$5*$AC160</f>
        <v>#N/A</v>
      </c>
      <c r="CM160" s="70" t="e">
        <f aca="false">$CM$7*$J$2*$J$5*$AB160</f>
        <v>#N/A</v>
      </c>
      <c r="CN160" s="70" t="e">
        <f aca="false">$CM$7*$J$3*$J$5*$AC160</f>
        <v>#N/A</v>
      </c>
      <c r="CO160" s="70" t="e">
        <f aca="false">$CO$7*$J$2*$J$5*$AB160</f>
        <v>#N/A</v>
      </c>
      <c r="CP160" s="70" t="e">
        <f aca="false">$CO$7*$J$3*$J$5*$AC160</f>
        <v>#N/A</v>
      </c>
      <c r="CQ160" s="70" t="e">
        <f aca="false">$CQ$7*$J$2*$J$5*$AB160</f>
        <v>#N/A</v>
      </c>
      <c r="CR160" s="70" t="e">
        <f aca="false">$CQ$7*$J$3*$J$5*$AC160</f>
        <v>#N/A</v>
      </c>
      <c r="CS160" s="70" t="e">
        <f aca="false">$CS$7*$J$2*$J$5*$AB160</f>
        <v>#N/A</v>
      </c>
      <c r="CT160" s="70" t="e">
        <f aca="false">$CS$7*$J$3*$J$5*$AC160</f>
        <v>#N/A</v>
      </c>
      <c r="CU160" s="70" t="e">
        <f aca="false">$CU$7*$J$2*$J$5*$AB160</f>
        <v>#N/A</v>
      </c>
      <c r="CV160" s="70" t="e">
        <f aca="false">$CU$7*$J$3*$J$5*$AC160</f>
        <v>#N/A</v>
      </c>
      <c r="CW160" s="70" t="e">
        <f aca="false">$CW$7*$J$2*$J$5*$AB160</f>
        <v>#N/A</v>
      </c>
      <c r="CX160" s="70" t="e">
        <f aca="false">$CW$7*$J$3*$J$5*$AC160</f>
        <v>#N/A</v>
      </c>
      <c r="CY160" s="70" t="e">
        <f aca="false">$CY$7*$J$2*$J$5*$AB160</f>
        <v>#N/A</v>
      </c>
      <c r="CZ160" s="70" t="e">
        <f aca="false">$CY$7*$J$3*$J$5*$AC160</f>
        <v>#N/A</v>
      </c>
      <c r="DA160" s="70" t="e">
        <f aca="false">$DA$7*$J$2*$J$5*$AB160</f>
        <v>#N/A</v>
      </c>
      <c r="DB160" s="70" t="e">
        <f aca="false">$DA$7*$J$3*$J$5*$AC160</f>
        <v>#N/A</v>
      </c>
      <c r="DC160" s="70"/>
      <c r="DD160" s="70"/>
      <c r="DE160" s="70" t="e">
        <f aca="false">$DF$7*$J$2*$J$5*$AB160</f>
        <v>#N/A</v>
      </c>
      <c r="DF160" s="70" t="e">
        <f aca="false">$DF$7*$J$3*$J$5*$AC160</f>
        <v>#N/A</v>
      </c>
      <c r="DG160" s="70" t="e">
        <f aca="false">$DG$7*$J$2*$J$5*$AB160</f>
        <v>#N/A</v>
      </c>
      <c r="DH160" s="70" t="e">
        <f aca="false">$DG$7*$J$3*$J$5*$AC160</f>
        <v>#N/A</v>
      </c>
      <c r="DI160" s="70" t="e">
        <f aca="false">$DI$7*$J$2*$J$5*$AB160</f>
        <v>#N/A</v>
      </c>
      <c r="DJ160" s="70" t="e">
        <f aca="false">$DI$7*$J$3*$J$5*$AC160</f>
        <v>#N/A</v>
      </c>
      <c r="DK160" s="70" t="e">
        <f aca="false">$DK$7*$J$2*$J$5*$AB160</f>
        <v>#N/A</v>
      </c>
      <c r="DL160" s="70" t="e">
        <f aca="false">$DK$7*$J$3*$J$5*$AC160</f>
        <v>#N/A</v>
      </c>
      <c r="DM160" s="70" t="e">
        <f aca="false">$DM$7*$J$2*$J$5*$AB160</f>
        <v>#N/A</v>
      </c>
      <c r="DN160" s="70" t="e">
        <f aca="false">$DM$7*$J$3*$J$5*$AC160</f>
        <v>#N/A</v>
      </c>
      <c r="DO160" s="70" t="e">
        <f aca="false">$DO$7*$J$2*$J$5*$AB160</f>
        <v>#N/A</v>
      </c>
      <c r="DP160" s="70" t="e">
        <f aca="false">$DO$7*$J$3*$J$5*$AC160</f>
        <v>#N/A</v>
      </c>
      <c r="DQ160" s="70" t="e">
        <f aca="false">$DQ$7*$J$2*$J$5*$AB160</f>
        <v>#N/A</v>
      </c>
      <c r="DR160" s="70" t="e">
        <f aca="false">$DQ$7*$J$3*$J$5*$AC160</f>
        <v>#N/A</v>
      </c>
      <c r="DS160" s="131" t="e">
        <f aca="false">SUM(CI160:CR160,CW160:CX160,DG160:DH160)</f>
        <v>#N/A</v>
      </c>
      <c r="DT160" s="25" t="e">
        <f aca="false">SUM(CI160:CZ160,DC160:DL160)</f>
        <v>#N/A</v>
      </c>
      <c r="DU160" s="131" t="e">
        <f aca="false">SUM(CI160:DR160)</f>
        <v>#N/A</v>
      </c>
      <c r="DZ160" s="70" t="e">
        <f aca="false">$DZ$7*$J$2*$J$5*$AB160</f>
        <v>#N/A</v>
      </c>
      <c r="EA160" s="70" t="e">
        <f aca="false">$DZ$7*$J$3*$J$5*$AC160</f>
        <v>#N/A</v>
      </c>
      <c r="EB160" s="70" t="e">
        <f aca="false">$EB$7*$J$2*$J$5*$AB160</f>
        <v>#N/A</v>
      </c>
      <c r="EC160" s="70" t="e">
        <f aca="false">$EB$7*$J$3*$J$5*$AC160</f>
        <v>#N/A</v>
      </c>
      <c r="ED160" s="70" t="e">
        <f aca="false">$ED$7*$J$2*$J$5*$AB160</f>
        <v>#N/A</v>
      </c>
      <c r="EE160" s="70" t="e">
        <f aca="false">$ED$7*$J$3*$J$5*$AC160</f>
        <v>#N/A</v>
      </c>
      <c r="EF160" s="70" t="e">
        <f aca="false">$EF$7*$J$2*$J$5*$AB160</f>
        <v>#N/A</v>
      </c>
      <c r="EG160" s="70" t="e">
        <f aca="false">$EF$7*$J$3*$J$5*$AC160</f>
        <v>#N/A</v>
      </c>
      <c r="EH160" s="70" t="e">
        <f aca="false">$EH$7*$J$2*$J$5*$AB160</f>
        <v>#N/A</v>
      </c>
      <c r="EI160" s="70" t="e">
        <f aca="false">$EH$7*$J$3*$J$5*$AC160</f>
        <v>#N/A</v>
      </c>
      <c r="EJ160" s="70" t="e">
        <f aca="false">$EJ$7*$J$2*$J$5*$AB160</f>
        <v>#N/A</v>
      </c>
      <c r="EK160" s="70" t="e">
        <f aca="false">$EJ$7*$J$3*$J$5*$AC160</f>
        <v>#N/A</v>
      </c>
      <c r="EL160" s="70" t="e">
        <f aca="false">$EL$7*$J$2*$J$5*$AB160</f>
        <v>#N/A</v>
      </c>
      <c r="EM160" s="70" t="e">
        <f aca="false">$EL$7*$J$3*$J$5*$AC160</f>
        <v>#N/A</v>
      </c>
      <c r="EN160" s="131" t="e">
        <f aca="false">SUM(EB160:EC160)</f>
        <v>#N/A</v>
      </c>
      <c r="EO160" s="25" t="e">
        <f aca="false">SUM(EB160:EE160,EJ160:EM160)</f>
        <v>#N/A</v>
      </c>
      <c r="EP160" s="25" t="e">
        <f aca="false">SUM(DZ160:EM160)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3" t="e">
        <f aca="false">(1+($A161/2))^(-2*($D161-$A$1)/365.25)</f>
        <v>#N/A</v>
      </c>
      <c r="C161" s="83" t="n">
        <f aca="false">D162-D161</f>
        <v>31</v>
      </c>
      <c r="D161" s="374" t="n">
        <v>41548</v>
      </c>
      <c r="E161" s="375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76" t="e">
        <f aca="false">VLOOKUP($D161,Curves!$A$2:$H$1700,8)*$B161</f>
        <v>#N/A</v>
      </c>
      <c r="K161" s="51" t="e">
        <f aca="false">($E161+$I161)*$J$5+$J$4</f>
        <v>#N/A</v>
      </c>
      <c r="L161" s="377" t="e">
        <f aca="false">VLOOKUP($D161,Curves!$N$2:$T$2600,2)*$B161</f>
        <v>#N/A</v>
      </c>
      <c r="M161" s="241" t="e">
        <f aca="false">VLOOKUP($D161,Curves!$N$2:$T$2600,3)*$B161</f>
        <v>#N/A</v>
      </c>
      <c r="N161" s="378" t="e">
        <f aca="false">IF($K161&lt;$L161,1,0)</f>
        <v>#N/A</v>
      </c>
      <c r="O161" s="379" t="e">
        <f aca="false">IF($K161&lt;$M161,1,0)</f>
        <v>#N/A</v>
      </c>
      <c r="P161" s="375" t="e">
        <f aca="false">($E161+J161)*$J$5+$J$4</f>
        <v>#N/A</v>
      </c>
      <c r="Q161" s="377" t="e">
        <f aca="false">VLOOKUP($D161,Curves!$N$2:$T$2600,4)*$B161</f>
        <v>#N/A</v>
      </c>
      <c r="R161" s="241" t="e">
        <f aca="false">VLOOKUP($D161,Curves!$N$2:$T$2600,5)*$B161</f>
        <v>#N/A</v>
      </c>
      <c r="S161" s="378" t="e">
        <f aca="false">IF($P161&lt;$Q161,1,0)</f>
        <v>#N/A</v>
      </c>
      <c r="T161" s="379" t="e">
        <f aca="false">IF($P161&lt;$R161,1,0)</f>
        <v>#N/A</v>
      </c>
      <c r="U161" s="380" t="e">
        <f aca="false">($E161+G161)*$J$5+$J$4</f>
        <v>#N/A</v>
      </c>
      <c r="V161" s="380" t="e">
        <f aca="false">($E161+H161)*$J$5+$J$4</f>
        <v>#N/A</v>
      </c>
      <c r="W161" s="380" t="e">
        <f aca="false">($E161+I161)*$J$5+$J$4</f>
        <v>#N/A</v>
      </c>
      <c r="X161" s="269" t="e">
        <f aca="false">VLOOKUP($D161,[5]CurveFetch!$D$8:$S$13000,16,0)*$B161</f>
        <v>#N/A</v>
      </c>
      <c r="Y161" s="241" t="e">
        <f aca="false">VLOOKUP($D161,Curves!$N$2:$T$2600,7)*$B161</f>
        <v>#N/A</v>
      </c>
      <c r="Z161" s="381" t="e">
        <f aca="false">IF($U161&lt;$X161,1,0)</f>
        <v>#N/A</v>
      </c>
      <c r="AA161" s="378" t="e">
        <f aca="false">IF($U161&lt;$Y161,1,0)</f>
        <v>#N/A</v>
      </c>
      <c r="AB161" s="378" t="e">
        <f aca="false">IF($V161&lt;$X161,1,0)</f>
        <v>#N/A</v>
      </c>
      <c r="AC161" s="378" t="e">
        <f aca="false">IF($V161&lt;$X161,1,0)</f>
        <v>#N/A</v>
      </c>
      <c r="AD161" s="378" t="e">
        <f aca="false">IF($W161&lt;$X161,1,0)</f>
        <v>#N/A</v>
      </c>
      <c r="AE161" s="379" t="e">
        <f aca="false">IF($W161&lt;$Y161,1,0)</f>
        <v>#N/A</v>
      </c>
      <c r="AF161" s="70" t="e">
        <f aca="false">$AF$7*$J$2*$J$5*$N161</f>
        <v>#N/A</v>
      </c>
      <c r="AG161" s="70" t="e">
        <f aca="false">$AF$7*$J$2*$J$5*$O161</f>
        <v>#N/A</v>
      </c>
      <c r="AH161" s="70" t="e">
        <f aca="false">$AH$7*$J$2*$J$5*$N161</f>
        <v>#N/A</v>
      </c>
      <c r="AI161" s="70" t="e">
        <f aca="false">$AH$7*$J$2*$J$5*$O161</f>
        <v>#N/A</v>
      </c>
      <c r="AJ161" s="70" t="e">
        <f aca="false">$AJ$7*$J$2*$J$5*$N161</f>
        <v>#N/A</v>
      </c>
      <c r="AK161" s="70" t="e">
        <f aca="false">$AJ$7*$J$2*$J$5*$O161</f>
        <v>#N/A</v>
      </c>
      <c r="AL161" s="70" t="e">
        <f aca="false">$AL$7*$J$2*$J$5*$N161</f>
        <v>#N/A</v>
      </c>
      <c r="AM161" s="70" t="e">
        <f aca="false">$AL$7*$J$3*$J$5*$O161</f>
        <v>#N/A</v>
      </c>
      <c r="AN161" s="70" t="e">
        <f aca="false">$AN$7*$J$2*$J$5*$N161</f>
        <v>#N/A</v>
      </c>
      <c r="AO161" s="70" t="e">
        <f aca="false">$AN$7*$J$3*$J$5*$O161</f>
        <v>#N/A</v>
      </c>
      <c r="AP161" s="70" t="e">
        <f aca="false">$AP$7*$J$2*$J$5*$N161</f>
        <v>#N/A</v>
      </c>
      <c r="AQ161" s="70" t="e">
        <f aca="false">$AN$7*$J$3*$J$5*$O161</f>
        <v>#N/A</v>
      </c>
      <c r="AR161" s="70" t="e">
        <f aca="false">$AR$7*$J$2*$J$5*$N161</f>
        <v>#N/A</v>
      </c>
      <c r="AS161" s="70" t="e">
        <f aca="false">$AR$7*$J$3*$J$5*$O161</f>
        <v>#N/A</v>
      </c>
      <c r="AT161" s="70" t="e">
        <f aca="false">$AT$7*$J$2*$J$5*$N161</f>
        <v>#N/A</v>
      </c>
      <c r="AU161" s="70" t="e">
        <f aca="false">$AT$7*$J$3*$J$5*$O161</f>
        <v>#N/A</v>
      </c>
      <c r="AV161" s="131" t="e">
        <f aca="false">SUM(AF161:AG161,AL161:AM161,AP161:AQ161)</f>
        <v>#N/A</v>
      </c>
      <c r="AW161" s="158" t="e">
        <f aca="false">SUM(AF161:AM161,AP161:AU161)</f>
        <v>#N/A</v>
      </c>
      <c r="AX161" s="131" t="e">
        <f aca="false">SUM(AF161:AU161)</f>
        <v>#N/A</v>
      </c>
      <c r="AY161" s="70" t="e">
        <f aca="false">$AY$7*$J$2*$J$5*$S161</f>
        <v>#N/A</v>
      </c>
      <c r="AZ161" s="70" t="e">
        <f aca="false">$AY$7*$J$3*$J$5*$T161</f>
        <v>#N/A</v>
      </c>
      <c r="BA161" s="70" t="e">
        <f aca="false">$BA$7*$J$2*$J$5*$S161</f>
        <v>#N/A</v>
      </c>
      <c r="BB161" s="70" t="e">
        <f aca="false">$BA$7*$J$3*$J$5*$T161</f>
        <v>#N/A</v>
      </c>
      <c r="BC161" s="70" t="e">
        <f aca="false">$BC$7*$J$2*$J$5*$S161</f>
        <v>#N/A</v>
      </c>
      <c r="BD161" s="70" t="e">
        <f aca="false">$BC$7*$J$3*$J$5*$T161</f>
        <v>#N/A</v>
      </c>
      <c r="BE161" s="70" t="e">
        <f aca="false">$BE$7*$J$2*$J$5*$S161</f>
        <v>#N/A</v>
      </c>
      <c r="BF161" s="70" t="e">
        <f aca="false">$BE$7*$J$3*$J$5*$T161</f>
        <v>#N/A</v>
      </c>
      <c r="BG161" s="70" t="e">
        <f aca="false">$BG$7*$J$2*$J$5*$S161</f>
        <v>#N/A</v>
      </c>
      <c r="BH161" s="70" t="e">
        <f aca="false">$BG$7*$J$3*$J$5*$T161</f>
        <v>#N/A</v>
      </c>
      <c r="BI161" s="70" t="e">
        <f aca="false">$BI$7*$J$2*$J$5*$S161</f>
        <v>#N/A</v>
      </c>
      <c r="BJ161" s="70" t="e">
        <f aca="false">$BI$7*$J$3*$J$5*$T161</f>
        <v>#N/A</v>
      </c>
      <c r="BK161" s="70" t="e">
        <f aca="false">$BK$7*$J$2*$J$5*$S161</f>
        <v>#N/A</v>
      </c>
      <c r="BL161" s="70" t="e">
        <f aca="false">$BK$7*$J$3*$J$5*$T161</f>
        <v>#N/A</v>
      </c>
      <c r="BM161" s="70" t="e">
        <f aca="false">$BM$7*$J$2*$J$5*$S161</f>
        <v>#N/A</v>
      </c>
      <c r="BN161" s="70" t="e">
        <f aca="false">$BM$7*$J$3*$J$5*$T161</f>
        <v>#N/A</v>
      </c>
      <c r="BO161" s="70" t="e">
        <f aca="false">$BO$7*$J$2*$J$5*$S161</f>
        <v>#N/A</v>
      </c>
      <c r="BP161" s="70" t="e">
        <f aca="false">$BO$7*$J$3*$J$5*$T161</f>
        <v>#N/A</v>
      </c>
      <c r="BQ161" s="70" t="e">
        <f aca="false">$BQ$7*$J$2*$J$5*$S161</f>
        <v>#N/A</v>
      </c>
      <c r="BR161" s="70" t="e">
        <f aca="false">$BQ$7*$J$3*$J$5*$T161</f>
        <v>#N/A</v>
      </c>
      <c r="BS161" s="70" t="e">
        <f aca="false">$BS$7*$J$2*$J$5*$S161</f>
        <v>#N/A</v>
      </c>
      <c r="BT161" s="70" t="e">
        <f aca="false">$BS$7*$J$3*$J$5*$T161</f>
        <v>#N/A</v>
      </c>
      <c r="BU161" s="70" t="e">
        <f aca="false">$BU$7*$J$2*$J$5*$S161</f>
        <v>#N/A</v>
      </c>
      <c r="BV161" s="70" t="e">
        <f aca="false">$BU$7*$J$3*$J$5*$T161</f>
        <v>#N/A</v>
      </c>
      <c r="BW161" s="382" t="e">
        <f aca="false">SUM(AY161:BF161,BI161:BL161)</f>
        <v>#N/A</v>
      </c>
      <c r="BX161" s="383" t="e">
        <f aca="false">SUM(AY161:BF161,BI161:BL161,BS161:BV161)</f>
        <v>#N/A</v>
      </c>
      <c r="BY161" s="25" t="e">
        <f aca="false">SUM(AY161:BV161)</f>
        <v>#N/A</v>
      </c>
      <c r="BZ161" s="70" t="e">
        <f aca="false">$BZ$7*$J$2*$J$5*$N161</f>
        <v>#N/A</v>
      </c>
      <c r="CA161" s="70" t="e">
        <f aca="false">$BZ$7*$J$3*$J$5*$O161</f>
        <v>#N/A</v>
      </c>
      <c r="CB161" s="70" t="e">
        <f aca="false">$CB$7*$J$2*$J$5*$N161</f>
        <v>#N/A</v>
      </c>
      <c r="CC161" s="70" t="e">
        <f aca="false">$CB$7*$J$3*$J$5*$O161</f>
        <v>#N/A</v>
      </c>
      <c r="CD161" s="70" t="e">
        <f aca="false">$CD$7*$J$2*$J$5*$N161</f>
        <v>#N/A</v>
      </c>
      <c r="CE161" s="70" t="e">
        <f aca="false">$CD$7*$J$3*$J$5*$O161</f>
        <v>#N/A</v>
      </c>
      <c r="CF161" s="131" t="e">
        <f aca="false">SUM(BZ161:CA161)</f>
        <v>#N/A</v>
      </c>
      <c r="CG161" s="383" t="e">
        <f aca="false">SUM(BZ161:CC161)</f>
        <v>#N/A</v>
      </c>
      <c r="CH161" s="131" t="e">
        <f aca="false">SUM(BZ161:CE161)</f>
        <v>#N/A</v>
      </c>
      <c r="CI161" s="70" t="e">
        <f aca="false">$CI$7*$J$2*$J$5*$AB161</f>
        <v>#N/A</v>
      </c>
      <c r="CJ161" s="70" t="e">
        <f aca="false">$CI$7*$J$3*$J$5*$AC161</f>
        <v>#N/A</v>
      </c>
      <c r="CK161" s="70" t="e">
        <f aca="false">$CK$7*$J$2*$J$5*$AB161</f>
        <v>#N/A</v>
      </c>
      <c r="CL161" s="70" t="e">
        <f aca="false">$CK$7*$J$3*$J$5*$AC161</f>
        <v>#N/A</v>
      </c>
      <c r="CM161" s="70" t="e">
        <f aca="false">$CM$7*$J$2*$J$5*$AB161</f>
        <v>#N/A</v>
      </c>
      <c r="CN161" s="70" t="e">
        <f aca="false">$CM$7*$J$3*$J$5*$AC161</f>
        <v>#N/A</v>
      </c>
      <c r="CO161" s="70" t="e">
        <f aca="false">$CO$7*$J$2*$J$5*$AB161</f>
        <v>#N/A</v>
      </c>
      <c r="CP161" s="70" t="e">
        <f aca="false">$CO$7*$J$3*$J$5*$AC161</f>
        <v>#N/A</v>
      </c>
      <c r="CQ161" s="70" t="e">
        <f aca="false">$CQ$7*$J$2*$J$5*$AB161</f>
        <v>#N/A</v>
      </c>
      <c r="CR161" s="70" t="e">
        <f aca="false">$CQ$7*$J$3*$J$5*$AC161</f>
        <v>#N/A</v>
      </c>
      <c r="CS161" s="70" t="e">
        <f aca="false">$CS$7*$J$2*$J$5*$AB161</f>
        <v>#N/A</v>
      </c>
      <c r="CT161" s="70" t="e">
        <f aca="false">$CS$7*$J$3*$J$5*$AC161</f>
        <v>#N/A</v>
      </c>
      <c r="CU161" s="70" t="e">
        <f aca="false">$CU$7*$J$2*$J$5*$AB161</f>
        <v>#N/A</v>
      </c>
      <c r="CV161" s="70" t="e">
        <f aca="false">$CU$7*$J$3*$J$5*$AC161</f>
        <v>#N/A</v>
      </c>
      <c r="CW161" s="70" t="e">
        <f aca="false">$CW$7*$J$2*$J$5*$AB161</f>
        <v>#N/A</v>
      </c>
      <c r="CX161" s="70" t="e">
        <f aca="false">$CW$7*$J$3*$J$5*$AC161</f>
        <v>#N/A</v>
      </c>
      <c r="CY161" s="70" t="e">
        <f aca="false">$CY$7*$J$2*$J$5*$AB161</f>
        <v>#N/A</v>
      </c>
      <c r="CZ161" s="70" t="e">
        <f aca="false">$CY$7*$J$3*$J$5*$AC161</f>
        <v>#N/A</v>
      </c>
      <c r="DA161" s="70" t="e">
        <f aca="false">$DA$7*$J$2*$J$5*$AB161</f>
        <v>#N/A</v>
      </c>
      <c r="DB161" s="70" t="e">
        <f aca="false">$DA$7*$J$3*$J$5*$AC161</f>
        <v>#N/A</v>
      </c>
      <c r="DC161" s="70"/>
      <c r="DD161" s="70"/>
      <c r="DE161" s="70" t="e">
        <f aca="false">$DF$7*$J$2*$J$5*$AB161</f>
        <v>#N/A</v>
      </c>
      <c r="DF161" s="70" t="e">
        <f aca="false">$DF$7*$J$3*$J$5*$AC161</f>
        <v>#N/A</v>
      </c>
      <c r="DG161" s="70" t="e">
        <f aca="false">$DG$7*$J$2*$J$5*$AB161</f>
        <v>#N/A</v>
      </c>
      <c r="DH161" s="70" t="e">
        <f aca="false">$DG$7*$J$3*$J$5*$AC161</f>
        <v>#N/A</v>
      </c>
      <c r="DI161" s="70" t="e">
        <f aca="false">$DI$7*$J$2*$J$5*$AB161</f>
        <v>#N/A</v>
      </c>
      <c r="DJ161" s="70" t="e">
        <f aca="false">$DI$7*$J$3*$J$5*$AC161</f>
        <v>#N/A</v>
      </c>
      <c r="DK161" s="70" t="e">
        <f aca="false">$DK$7*$J$2*$J$5*$AB161</f>
        <v>#N/A</v>
      </c>
      <c r="DL161" s="70" t="e">
        <f aca="false">$DK$7*$J$3*$J$5*$AC161</f>
        <v>#N/A</v>
      </c>
      <c r="DM161" s="70" t="e">
        <f aca="false">$DM$7*$J$2*$J$5*$AB161</f>
        <v>#N/A</v>
      </c>
      <c r="DN161" s="70" t="e">
        <f aca="false">$DM$7*$J$3*$J$5*$AC161</f>
        <v>#N/A</v>
      </c>
      <c r="DO161" s="70" t="e">
        <f aca="false">$DO$7*$J$2*$J$5*$AB161</f>
        <v>#N/A</v>
      </c>
      <c r="DP161" s="70" t="e">
        <f aca="false">$DO$7*$J$3*$J$5*$AC161</f>
        <v>#N/A</v>
      </c>
      <c r="DQ161" s="70" t="e">
        <f aca="false">$DQ$7*$J$2*$J$5*$AB161</f>
        <v>#N/A</v>
      </c>
      <c r="DR161" s="70" t="e">
        <f aca="false">$DQ$7*$J$3*$J$5*$AC161</f>
        <v>#N/A</v>
      </c>
      <c r="DS161" s="131" t="e">
        <f aca="false">SUM(CI161:CR161,CW161:CX161,DG161:DH161)</f>
        <v>#N/A</v>
      </c>
      <c r="DT161" s="25" t="e">
        <f aca="false">SUM(CI161:CZ161,DC161:DL161)</f>
        <v>#N/A</v>
      </c>
      <c r="DU161" s="131" t="e">
        <f aca="false">SUM(CI161:DR161)</f>
        <v>#N/A</v>
      </c>
      <c r="DZ161" s="70" t="e">
        <f aca="false">$DZ$7*$J$2*$J$5*$AB161</f>
        <v>#N/A</v>
      </c>
      <c r="EA161" s="70" t="e">
        <f aca="false">$DZ$7*$J$3*$J$5*$AC161</f>
        <v>#N/A</v>
      </c>
      <c r="EB161" s="70" t="e">
        <f aca="false">$EB$7*$J$2*$J$5*$AB161</f>
        <v>#N/A</v>
      </c>
      <c r="EC161" s="70" t="e">
        <f aca="false">$EB$7*$J$3*$J$5*$AC161</f>
        <v>#N/A</v>
      </c>
      <c r="ED161" s="70" t="e">
        <f aca="false">$ED$7*$J$2*$J$5*$AB161</f>
        <v>#N/A</v>
      </c>
      <c r="EE161" s="70" t="e">
        <f aca="false">$ED$7*$J$3*$J$5*$AC161</f>
        <v>#N/A</v>
      </c>
      <c r="EF161" s="70" t="e">
        <f aca="false">$EF$7*$J$2*$J$5*$AB161</f>
        <v>#N/A</v>
      </c>
      <c r="EG161" s="70" t="e">
        <f aca="false">$EF$7*$J$3*$J$5*$AC161</f>
        <v>#N/A</v>
      </c>
      <c r="EH161" s="70" t="e">
        <f aca="false">$EH$7*$J$2*$J$5*$AB161</f>
        <v>#N/A</v>
      </c>
      <c r="EI161" s="70" t="e">
        <f aca="false">$EH$7*$J$3*$J$5*$AC161</f>
        <v>#N/A</v>
      </c>
      <c r="EJ161" s="70" t="e">
        <f aca="false">$EJ$7*$J$2*$J$5*$AB161</f>
        <v>#N/A</v>
      </c>
      <c r="EK161" s="70" t="e">
        <f aca="false">$EJ$7*$J$3*$J$5*$AC161</f>
        <v>#N/A</v>
      </c>
      <c r="EL161" s="70" t="e">
        <f aca="false">$EL$7*$J$2*$J$5*$AB161</f>
        <v>#N/A</v>
      </c>
      <c r="EM161" s="70" t="e">
        <f aca="false">$EL$7*$J$3*$J$5*$AC161</f>
        <v>#N/A</v>
      </c>
      <c r="EN161" s="131" t="e">
        <f aca="false">SUM(EB161:EC161)</f>
        <v>#N/A</v>
      </c>
      <c r="EO161" s="25" t="e">
        <f aca="false">SUM(EB161:EE161,EJ161:EM161)</f>
        <v>#N/A</v>
      </c>
      <c r="EP161" s="25" t="e">
        <f aca="false">SUM(DZ161:EM161)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3" t="e">
        <f aca="false">(1+($A162/2))^(-2*($D162-$A$1)/365.25)</f>
        <v>#N/A</v>
      </c>
      <c r="C162" s="83" t="n">
        <f aca="false">D163-D162</f>
        <v>30</v>
      </c>
      <c r="D162" s="374" t="n">
        <v>41579</v>
      </c>
      <c r="E162" s="375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76" t="e">
        <f aca="false">VLOOKUP($D162,Curves!$A$2:$H$1700,8)*$B162</f>
        <v>#N/A</v>
      </c>
      <c r="K162" s="51" t="e">
        <f aca="false">($E162+$I162)*$J$5+$J$4</f>
        <v>#N/A</v>
      </c>
      <c r="L162" s="377" t="e">
        <f aca="false">VLOOKUP($D162,Curves!$N$2:$T$2600,2)*$B162</f>
        <v>#N/A</v>
      </c>
      <c r="M162" s="241" t="e">
        <f aca="false">VLOOKUP($D162,Curves!$N$2:$T$2600,3)*$B162</f>
        <v>#N/A</v>
      </c>
      <c r="N162" s="378" t="e">
        <f aca="false">IF($K162&lt;$L162,1,0)</f>
        <v>#N/A</v>
      </c>
      <c r="O162" s="379" t="e">
        <f aca="false">IF($K162&lt;$M162,1,0)</f>
        <v>#N/A</v>
      </c>
      <c r="P162" s="375" t="e">
        <f aca="false">($E162+J162)*$J$5+$J$4</f>
        <v>#N/A</v>
      </c>
      <c r="Q162" s="377" t="e">
        <f aca="false">VLOOKUP($D162,Curves!$N$2:$T$2600,4)*$B162</f>
        <v>#N/A</v>
      </c>
      <c r="R162" s="241" t="e">
        <f aca="false">VLOOKUP($D162,Curves!$N$2:$T$2600,5)*$B162</f>
        <v>#N/A</v>
      </c>
      <c r="S162" s="378" t="e">
        <f aca="false">IF($P162&lt;$Q162,1,0)</f>
        <v>#N/A</v>
      </c>
      <c r="T162" s="379" t="e">
        <f aca="false">IF($P162&lt;$R162,1,0)</f>
        <v>#N/A</v>
      </c>
      <c r="U162" s="380" t="e">
        <f aca="false">($E162+G162)*$J$5+$J$4</f>
        <v>#N/A</v>
      </c>
      <c r="V162" s="380" t="e">
        <f aca="false">($E162+H162)*$J$5+$J$4</f>
        <v>#N/A</v>
      </c>
      <c r="W162" s="380" t="e">
        <f aca="false">($E162+I162)*$J$5+$J$4</f>
        <v>#N/A</v>
      </c>
      <c r="X162" s="269" t="e">
        <f aca="false">VLOOKUP($D162,[5]CurveFetch!$D$8:$S$13000,16,0)*$B162</f>
        <v>#N/A</v>
      </c>
      <c r="Y162" s="241" t="e">
        <f aca="false">VLOOKUP($D162,Curves!$N$2:$T$2600,7)*$B162</f>
        <v>#N/A</v>
      </c>
      <c r="Z162" s="381" t="e">
        <f aca="false">IF($U162&lt;$X162,1,0)</f>
        <v>#N/A</v>
      </c>
      <c r="AA162" s="378" t="e">
        <f aca="false">IF($U162&lt;$Y162,1,0)</f>
        <v>#N/A</v>
      </c>
      <c r="AB162" s="378" t="e">
        <f aca="false">IF($V162&lt;$X162,1,0)</f>
        <v>#N/A</v>
      </c>
      <c r="AC162" s="378" t="e">
        <f aca="false">IF($V162&lt;$X162,1,0)</f>
        <v>#N/A</v>
      </c>
      <c r="AD162" s="378" t="e">
        <f aca="false">IF($W162&lt;$X162,1,0)</f>
        <v>#N/A</v>
      </c>
      <c r="AE162" s="379" t="e">
        <f aca="false">IF($W162&lt;$Y162,1,0)</f>
        <v>#N/A</v>
      </c>
      <c r="AF162" s="70" t="e">
        <f aca="false">$AF$7*$J$2*$J$5*$N162</f>
        <v>#N/A</v>
      </c>
      <c r="AG162" s="70" t="e">
        <f aca="false">$AF$7*$J$2*$J$5*$O162</f>
        <v>#N/A</v>
      </c>
      <c r="AH162" s="70" t="e">
        <f aca="false">$AH$7*$J$2*$J$5*$N162</f>
        <v>#N/A</v>
      </c>
      <c r="AI162" s="70" t="e">
        <f aca="false">$AH$7*$J$2*$J$5*$O162</f>
        <v>#N/A</v>
      </c>
      <c r="AJ162" s="70" t="e">
        <f aca="false">$AJ$7*$J$2*$J$5*$N162</f>
        <v>#N/A</v>
      </c>
      <c r="AK162" s="70" t="e">
        <f aca="false">$AJ$7*$J$2*$J$5*$O162</f>
        <v>#N/A</v>
      </c>
      <c r="AL162" s="70" t="e">
        <f aca="false">$AL$7*$J$2*$J$5*$N162</f>
        <v>#N/A</v>
      </c>
      <c r="AM162" s="70" t="e">
        <f aca="false">$AL$7*$J$3*$J$5*$O162</f>
        <v>#N/A</v>
      </c>
      <c r="AN162" s="70" t="e">
        <f aca="false">$AN$7*$J$2*$J$5*$N162</f>
        <v>#N/A</v>
      </c>
      <c r="AO162" s="70" t="e">
        <f aca="false">$AN$7*$J$3*$J$5*$O162</f>
        <v>#N/A</v>
      </c>
      <c r="AP162" s="70" t="e">
        <f aca="false">$AP$7*$J$2*$J$5*$N162</f>
        <v>#N/A</v>
      </c>
      <c r="AQ162" s="70" t="e">
        <f aca="false">$AN$7*$J$3*$J$5*$O162</f>
        <v>#N/A</v>
      </c>
      <c r="AR162" s="70" t="e">
        <f aca="false">$AR$7*$J$2*$J$5*$N162</f>
        <v>#N/A</v>
      </c>
      <c r="AS162" s="70" t="e">
        <f aca="false">$AR$7*$J$3*$J$5*$O162</f>
        <v>#N/A</v>
      </c>
      <c r="AT162" s="70" t="e">
        <f aca="false">$AT$7*$J$2*$J$5*$N162</f>
        <v>#N/A</v>
      </c>
      <c r="AU162" s="70" t="e">
        <f aca="false">$AT$7*$J$3*$J$5*$O162</f>
        <v>#N/A</v>
      </c>
      <c r="AV162" s="131" t="e">
        <f aca="false">SUM(AF162:AG162,AL162:AM162,AP162:AQ162)</f>
        <v>#N/A</v>
      </c>
      <c r="AW162" s="158" t="e">
        <f aca="false">SUM(AF162:AM162,AP162:AU162)</f>
        <v>#N/A</v>
      </c>
      <c r="AX162" s="131" t="e">
        <f aca="false">SUM(AF162:AU162)</f>
        <v>#N/A</v>
      </c>
      <c r="AY162" s="70" t="e">
        <f aca="false">$AY$7*$J$2*$J$5*$S162</f>
        <v>#N/A</v>
      </c>
      <c r="AZ162" s="70" t="e">
        <f aca="false">$AY$7*$J$3*$J$5*$T162</f>
        <v>#N/A</v>
      </c>
      <c r="BA162" s="70" t="e">
        <f aca="false">$BA$7*$J$2*$J$5*$S162</f>
        <v>#N/A</v>
      </c>
      <c r="BB162" s="70" t="e">
        <f aca="false">$BA$7*$J$3*$J$5*$T162</f>
        <v>#N/A</v>
      </c>
      <c r="BC162" s="70" t="e">
        <f aca="false">$BC$7*$J$2*$J$5*$S162</f>
        <v>#N/A</v>
      </c>
      <c r="BD162" s="70" t="e">
        <f aca="false">$BC$7*$J$3*$J$5*$T162</f>
        <v>#N/A</v>
      </c>
      <c r="BE162" s="70" t="e">
        <f aca="false">$BE$7*$J$2*$J$5*$S162</f>
        <v>#N/A</v>
      </c>
      <c r="BF162" s="70" t="e">
        <f aca="false">$BE$7*$J$3*$J$5*$T162</f>
        <v>#N/A</v>
      </c>
      <c r="BG162" s="70" t="e">
        <f aca="false">$BG$7*$J$2*$J$5*$S162</f>
        <v>#N/A</v>
      </c>
      <c r="BH162" s="70" t="e">
        <f aca="false">$BG$7*$J$3*$J$5*$T162</f>
        <v>#N/A</v>
      </c>
      <c r="BI162" s="70" t="e">
        <f aca="false">$BI$7*$J$2*$J$5*$S162</f>
        <v>#N/A</v>
      </c>
      <c r="BJ162" s="70" t="e">
        <f aca="false">$BI$7*$J$3*$J$5*$T162</f>
        <v>#N/A</v>
      </c>
      <c r="BK162" s="70" t="e">
        <f aca="false">$BK$7*$J$2*$J$5*$S162</f>
        <v>#N/A</v>
      </c>
      <c r="BL162" s="70" t="e">
        <f aca="false">$BK$7*$J$3*$J$5*$T162</f>
        <v>#N/A</v>
      </c>
      <c r="BM162" s="70" t="e">
        <f aca="false">$BM$7*$J$2*$J$5*$S162</f>
        <v>#N/A</v>
      </c>
      <c r="BN162" s="70" t="e">
        <f aca="false">$BM$7*$J$3*$J$5*$T162</f>
        <v>#N/A</v>
      </c>
      <c r="BO162" s="70" t="e">
        <f aca="false">$BO$7*$J$2*$J$5*$S162</f>
        <v>#N/A</v>
      </c>
      <c r="BP162" s="70" t="e">
        <f aca="false">$BO$7*$J$3*$J$5*$T162</f>
        <v>#N/A</v>
      </c>
      <c r="BQ162" s="70" t="e">
        <f aca="false">$BQ$7*$J$2*$J$5*$S162</f>
        <v>#N/A</v>
      </c>
      <c r="BR162" s="70" t="e">
        <f aca="false">$BQ$7*$J$3*$J$5*$T162</f>
        <v>#N/A</v>
      </c>
      <c r="BS162" s="70" t="e">
        <f aca="false">$BS$7*$J$2*$J$5*$S162</f>
        <v>#N/A</v>
      </c>
      <c r="BT162" s="70" t="e">
        <f aca="false">$BS$7*$J$3*$J$5*$T162</f>
        <v>#N/A</v>
      </c>
      <c r="BU162" s="70" t="e">
        <f aca="false">$BU$7*$J$2*$J$5*$S162</f>
        <v>#N/A</v>
      </c>
      <c r="BV162" s="70" t="e">
        <f aca="false">$BU$7*$J$3*$J$5*$T162</f>
        <v>#N/A</v>
      </c>
      <c r="BW162" s="382" t="e">
        <f aca="false">SUM(AY162:BF162,BI162:BL162)</f>
        <v>#N/A</v>
      </c>
      <c r="BX162" s="383" t="e">
        <f aca="false">SUM(AY162:BF162,BI162:BL162,BS162:BV162)</f>
        <v>#N/A</v>
      </c>
      <c r="BY162" s="25" t="e">
        <f aca="false">SUM(AY162:BV162)</f>
        <v>#N/A</v>
      </c>
      <c r="BZ162" s="70" t="e">
        <f aca="false">$BZ$7*$J$2*$J$5*$N162</f>
        <v>#N/A</v>
      </c>
      <c r="CA162" s="70" t="e">
        <f aca="false">$BZ$7*$J$3*$J$5*$O162</f>
        <v>#N/A</v>
      </c>
      <c r="CB162" s="70" t="e">
        <f aca="false">$CB$7*$J$2*$J$5*$N162</f>
        <v>#N/A</v>
      </c>
      <c r="CC162" s="70" t="e">
        <f aca="false">$CB$7*$J$3*$J$5*$O162</f>
        <v>#N/A</v>
      </c>
      <c r="CD162" s="70" t="e">
        <f aca="false">$CD$7*$J$2*$J$5*$N162</f>
        <v>#N/A</v>
      </c>
      <c r="CE162" s="70" t="e">
        <f aca="false">$CD$7*$J$3*$J$5*$O162</f>
        <v>#N/A</v>
      </c>
      <c r="CF162" s="131" t="e">
        <f aca="false">SUM(BZ162:CA162)</f>
        <v>#N/A</v>
      </c>
      <c r="CG162" s="383" t="e">
        <f aca="false">SUM(BZ162:CC162)</f>
        <v>#N/A</v>
      </c>
      <c r="CH162" s="131" t="e">
        <f aca="false">SUM(BZ162:CE162)</f>
        <v>#N/A</v>
      </c>
      <c r="CI162" s="70" t="e">
        <f aca="false">$CI$7*$J$2*$J$5*$AB162</f>
        <v>#N/A</v>
      </c>
      <c r="CJ162" s="70" t="e">
        <f aca="false">$CI$7*$J$3*$J$5*$AC162</f>
        <v>#N/A</v>
      </c>
      <c r="CK162" s="70" t="e">
        <f aca="false">$CK$7*$J$2*$J$5*$AB162</f>
        <v>#N/A</v>
      </c>
      <c r="CL162" s="70" t="e">
        <f aca="false">$CK$7*$J$3*$J$5*$AC162</f>
        <v>#N/A</v>
      </c>
      <c r="CM162" s="70" t="e">
        <f aca="false">$CM$7*$J$2*$J$5*$AB162</f>
        <v>#N/A</v>
      </c>
      <c r="CN162" s="70" t="e">
        <f aca="false">$CM$7*$J$3*$J$5*$AC162</f>
        <v>#N/A</v>
      </c>
      <c r="CO162" s="70" t="e">
        <f aca="false">$CO$7*$J$2*$J$5*$AB162</f>
        <v>#N/A</v>
      </c>
      <c r="CP162" s="70" t="e">
        <f aca="false">$CO$7*$J$3*$J$5*$AC162</f>
        <v>#N/A</v>
      </c>
      <c r="CQ162" s="70" t="e">
        <f aca="false">$CQ$7*$J$2*$J$5*$AB162</f>
        <v>#N/A</v>
      </c>
      <c r="CR162" s="70" t="e">
        <f aca="false">$CQ$7*$J$3*$J$5*$AC162</f>
        <v>#N/A</v>
      </c>
      <c r="CS162" s="70" t="e">
        <f aca="false">$CS$7*$J$2*$J$5*$AB162</f>
        <v>#N/A</v>
      </c>
      <c r="CT162" s="70" t="e">
        <f aca="false">$CS$7*$J$3*$J$5*$AC162</f>
        <v>#N/A</v>
      </c>
      <c r="CU162" s="70" t="e">
        <f aca="false">$CU$7*$J$2*$J$5*$AB162</f>
        <v>#N/A</v>
      </c>
      <c r="CV162" s="70" t="e">
        <f aca="false">$CU$7*$J$3*$J$5*$AC162</f>
        <v>#N/A</v>
      </c>
      <c r="CW162" s="70" t="e">
        <f aca="false">$CW$7*$J$2*$J$5*$AB162</f>
        <v>#N/A</v>
      </c>
      <c r="CX162" s="70" t="e">
        <f aca="false">$CW$7*$J$3*$J$5*$AC162</f>
        <v>#N/A</v>
      </c>
      <c r="CY162" s="70" t="e">
        <f aca="false">$CY$7*$J$2*$J$5*$AB162</f>
        <v>#N/A</v>
      </c>
      <c r="CZ162" s="70" t="e">
        <f aca="false">$CY$7*$J$3*$J$5*$AC162</f>
        <v>#N/A</v>
      </c>
      <c r="DA162" s="70" t="e">
        <f aca="false">$DA$7*$J$2*$J$5*$AB162</f>
        <v>#N/A</v>
      </c>
      <c r="DB162" s="70" t="e">
        <f aca="false">$DA$7*$J$3*$J$5*$AC162</f>
        <v>#N/A</v>
      </c>
      <c r="DC162" s="70"/>
      <c r="DD162" s="70"/>
      <c r="DE162" s="70" t="e">
        <f aca="false">$DF$7*$J$2*$J$5*$AB162</f>
        <v>#N/A</v>
      </c>
      <c r="DF162" s="70" t="e">
        <f aca="false">$DF$7*$J$3*$J$5*$AC162</f>
        <v>#N/A</v>
      </c>
      <c r="DG162" s="70" t="e">
        <f aca="false">$DG$7*$J$2*$J$5*$AB162</f>
        <v>#N/A</v>
      </c>
      <c r="DH162" s="70" t="e">
        <f aca="false">$DG$7*$J$3*$J$5*$AC162</f>
        <v>#N/A</v>
      </c>
      <c r="DI162" s="70" t="e">
        <f aca="false">$DI$7*$J$2*$J$5*$AB162</f>
        <v>#N/A</v>
      </c>
      <c r="DJ162" s="70" t="e">
        <f aca="false">$DI$7*$J$3*$J$5*$AC162</f>
        <v>#N/A</v>
      </c>
      <c r="DK162" s="70" t="e">
        <f aca="false">$DK$7*$J$2*$J$5*$AB162</f>
        <v>#N/A</v>
      </c>
      <c r="DL162" s="70" t="e">
        <f aca="false">$DK$7*$J$3*$J$5*$AC162</f>
        <v>#N/A</v>
      </c>
      <c r="DM162" s="70" t="e">
        <f aca="false">$DM$7*$J$2*$J$5*$AB162</f>
        <v>#N/A</v>
      </c>
      <c r="DN162" s="70" t="e">
        <f aca="false">$DM$7*$J$3*$J$5*$AC162</f>
        <v>#N/A</v>
      </c>
      <c r="DO162" s="70" t="e">
        <f aca="false">$DO$7*$J$2*$J$5*$AB162</f>
        <v>#N/A</v>
      </c>
      <c r="DP162" s="70" t="e">
        <f aca="false">$DO$7*$J$3*$J$5*$AC162</f>
        <v>#N/A</v>
      </c>
      <c r="DQ162" s="70" t="e">
        <f aca="false">$DQ$7*$J$2*$J$5*$AB162</f>
        <v>#N/A</v>
      </c>
      <c r="DR162" s="70" t="e">
        <f aca="false">$DQ$7*$J$3*$J$5*$AC162</f>
        <v>#N/A</v>
      </c>
      <c r="DS162" s="131" t="e">
        <f aca="false">SUM(CI162:CR162,CW162:CX162,DG162:DH162)</f>
        <v>#N/A</v>
      </c>
      <c r="DT162" s="25" t="e">
        <f aca="false">SUM(CI162:CZ162,DC162:DL162)</f>
        <v>#N/A</v>
      </c>
      <c r="DU162" s="131" t="e">
        <f aca="false">SUM(CI162:DR162)</f>
        <v>#N/A</v>
      </c>
      <c r="DZ162" s="70" t="e">
        <f aca="false">$DZ$7*$J$2*$J$5*$AB162</f>
        <v>#N/A</v>
      </c>
      <c r="EA162" s="70" t="e">
        <f aca="false">$DZ$7*$J$3*$J$5*$AC162</f>
        <v>#N/A</v>
      </c>
      <c r="EB162" s="70" t="e">
        <f aca="false">$EB$7*$J$2*$J$5*$AB162</f>
        <v>#N/A</v>
      </c>
      <c r="EC162" s="70" t="e">
        <f aca="false">$EB$7*$J$3*$J$5*$AC162</f>
        <v>#N/A</v>
      </c>
      <c r="ED162" s="70" t="e">
        <f aca="false">$ED$7*$J$2*$J$5*$AB162</f>
        <v>#N/A</v>
      </c>
      <c r="EE162" s="70" t="e">
        <f aca="false">$ED$7*$J$3*$J$5*$AC162</f>
        <v>#N/A</v>
      </c>
      <c r="EF162" s="70" t="e">
        <f aca="false">$EF$7*$J$2*$J$5*$AB162</f>
        <v>#N/A</v>
      </c>
      <c r="EG162" s="70" t="e">
        <f aca="false">$EF$7*$J$3*$J$5*$AC162</f>
        <v>#N/A</v>
      </c>
      <c r="EH162" s="70" t="e">
        <f aca="false">$EH$7*$J$2*$J$5*$AB162</f>
        <v>#N/A</v>
      </c>
      <c r="EI162" s="70" t="e">
        <f aca="false">$EH$7*$J$3*$J$5*$AC162</f>
        <v>#N/A</v>
      </c>
      <c r="EJ162" s="70" t="e">
        <f aca="false">$EJ$7*$J$2*$J$5*$AB162</f>
        <v>#N/A</v>
      </c>
      <c r="EK162" s="70" t="e">
        <f aca="false">$EJ$7*$J$3*$J$5*$AC162</f>
        <v>#N/A</v>
      </c>
      <c r="EL162" s="70" t="e">
        <f aca="false">$EL$7*$J$2*$J$5*$AB162</f>
        <v>#N/A</v>
      </c>
      <c r="EM162" s="70" t="e">
        <f aca="false">$EL$7*$J$3*$J$5*$AC162</f>
        <v>#N/A</v>
      </c>
      <c r="EN162" s="131" t="e">
        <f aca="false">SUM(EB162:EC162)</f>
        <v>#N/A</v>
      </c>
      <c r="EO162" s="25" t="e">
        <f aca="false">SUM(EB162:EE162,EJ162:EM162)</f>
        <v>#N/A</v>
      </c>
      <c r="EP162" s="25" t="e">
        <f aca="false">SUM(DZ162:EM162)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3" t="e">
        <f aca="false">(1+($A163/2))^(-2*($D163-$A$1)/365.25)</f>
        <v>#N/A</v>
      </c>
      <c r="C163" s="83" t="n">
        <f aca="false">D164-D163</f>
        <v>31</v>
      </c>
      <c r="D163" s="374" t="n">
        <v>41609</v>
      </c>
      <c r="E163" s="375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76" t="e">
        <f aca="false">VLOOKUP($D163,Curves!$A$2:$H$1700,8)*$B163</f>
        <v>#N/A</v>
      </c>
      <c r="K163" s="51" t="e">
        <f aca="false">($E163+$I163)*$J$5+$J$4</f>
        <v>#N/A</v>
      </c>
      <c r="L163" s="377" t="e">
        <f aca="false">VLOOKUP($D163,Curves!$N$2:$T$2600,2)*$B163</f>
        <v>#N/A</v>
      </c>
      <c r="M163" s="241" t="e">
        <f aca="false">VLOOKUP($D163,Curves!$N$2:$T$2600,3)*$B163</f>
        <v>#N/A</v>
      </c>
      <c r="N163" s="378" t="e">
        <f aca="false">IF($K163&lt;$L163,1,0)</f>
        <v>#N/A</v>
      </c>
      <c r="O163" s="379" t="e">
        <f aca="false">IF($K163&lt;$M163,1,0)</f>
        <v>#N/A</v>
      </c>
      <c r="P163" s="375" t="e">
        <f aca="false">($E163+J163)*$J$5+$J$4</f>
        <v>#N/A</v>
      </c>
      <c r="Q163" s="377" t="e">
        <f aca="false">VLOOKUP($D163,Curves!$N$2:$T$2600,4)*$B163</f>
        <v>#N/A</v>
      </c>
      <c r="R163" s="241" t="e">
        <f aca="false">VLOOKUP($D163,Curves!$N$2:$T$2600,5)*$B163</f>
        <v>#N/A</v>
      </c>
      <c r="S163" s="378" t="e">
        <f aca="false">IF($P163&lt;$Q163,1,0)</f>
        <v>#N/A</v>
      </c>
      <c r="T163" s="379" t="e">
        <f aca="false">IF($P163&lt;$R163,1,0)</f>
        <v>#N/A</v>
      </c>
      <c r="U163" s="380" t="e">
        <f aca="false">($E163+G163)*$J$5+$J$4</f>
        <v>#N/A</v>
      </c>
      <c r="V163" s="380" t="e">
        <f aca="false">($E163+H163)*$J$5+$J$4</f>
        <v>#N/A</v>
      </c>
      <c r="W163" s="380" t="e">
        <f aca="false">($E163+I163)*$J$5+$J$4</f>
        <v>#N/A</v>
      </c>
      <c r="X163" s="269" t="e">
        <f aca="false">VLOOKUP($D163,[5]CurveFetch!$D$8:$S$13000,16,0)*$B163</f>
        <v>#N/A</v>
      </c>
      <c r="Y163" s="241" t="e">
        <f aca="false">VLOOKUP($D163,Curves!$N$2:$T$2600,7)*$B163</f>
        <v>#N/A</v>
      </c>
      <c r="Z163" s="381" t="e">
        <f aca="false">IF($U163&lt;$X163,1,0)</f>
        <v>#N/A</v>
      </c>
      <c r="AA163" s="378" t="e">
        <f aca="false">IF($U163&lt;$Y163,1,0)</f>
        <v>#N/A</v>
      </c>
      <c r="AB163" s="378" t="e">
        <f aca="false">IF($V163&lt;$X163,1,0)</f>
        <v>#N/A</v>
      </c>
      <c r="AC163" s="378" t="e">
        <f aca="false">IF($V163&lt;$X163,1,0)</f>
        <v>#N/A</v>
      </c>
      <c r="AD163" s="378" t="e">
        <f aca="false">IF($W163&lt;$X163,1,0)</f>
        <v>#N/A</v>
      </c>
      <c r="AE163" s="379" t="e">
        <f aca="false">IF($W163&lt;$Y163,1,0)</f>
        <v>#N/A</v>
      </c>
      <c r="AF163" s="70" t="e">
        <f aca="false">$AF$7*$J$2*$J$5*$N163</f>
        <v>#N/A</v>
      </c>
      <c r="AG163" s="70" t="e">
        <f aca="false">$AF$7*$J$2*$J$5*$O163</f>
        <v>#N/A</v>
      </c>
      <c r="AH163" s="70" t="e">
        <f aca="false">$AH$7*$J$2*$J$5*$N163</f>
        <v>#N/A</v>
      </c>
      <c r="AI163" s="70" t="e">
        <f aca="false">$AH$7*$J$2*$J$5*$O163</f>
        <v>#N/A</v>
      </c>
      <c r="AJ163" s="70" t="e">
        <f aca="false">$AJ$7*$J$2*$J$5*$N163</f>
        <v>#N/A</v>
      </c>
      <c r="AK163" s="70" t="e">
        <f aca="false">$AJ$7*$J$2*$J$5*$O163</f>
        <v>#N/A</v>
      </c>
      <c r="AL163" s="70" t="e">
        <f aca="false">$AL$7*$J$2*$J$5*$N163</f>
        <v>#N/A</v>
      </c>
      <c r="AM163" s="70" t="e">
        <f aca="false">$AL$7*$J$3*$J$5*$O163</f>
        <v>#N/A</v>
      </c>
      <c r="AN163" s="70" t="e">
        <f aca="false">$AN$7*$J$2*$J$5*$N163</f>
        <v>#N/A</v>
      </c>
      <c r="AO163" s="70" t="e">
        <f aca="false">$AN$7*$J$3*$J$5*$O163</f>
        <v>#N/A</v>
      </c>
      <c r="AP163" s="70" t="e">
        <f aca="false">$AP$7*$J$2*$J$5*$N163</f>
        <v>#N/A</v>
      </c>
      <c r="AQ163" s="70" t="e">
        <f aca="false">$AN$7*$J$3*$J$5*$O163</f>
        <v>#N/A</v>
      </c>
      <c r="AR163" s="70" t="e">
        <f aca="false">$AR$7*$J$2*$J$5*$N163</f>
        <v>#N/A</v>
      </c>
      <c r="AS163" s="70" t="e">
        <f aca="false">$AR$7*$J$3*$J$5*$O163</f>
        <v>#N/A</v>
      </c>
      <c r="AT163" s="70" t="e">
        <f aca="false">$AT$7*$J$2*$J$5*$N163</f>
        <v>#N/A</v>
      </c>
      <c r="AU163" s="70" t="e">
        <f aca="false">$AT$7*$J$3*$J$5*$O163</f>
        <v>#N/A</v>
      </c>
      <c r="AV163" s="131" t="e">
        <f aca="false">SUM(AF163:AG163,AL163:AM163,AP163:AQ163)</f>
        <v>#N/A</v>
      </c>
      <c r="AW163" s="158" t="e">
        <f aca="false">SUM(AF163:AM163,AP163:AU163)</f>
        <v>#N/A</v>
      </c>
      <c r="AX163" s="131" t="e">
        <f aca="false">SUM(AF163:AU163)</f>
        <v>#N/A</v>
      </c>
      <c r="AY163" s="70" t="e">
        <f aca="false">$AY$7*$J$2*$J$5*$S163</f>
        <v>#N/A</v>
      </c>
      <c r="AZ163" s="70" t="e">
        <f aca="false">$AY$7*$J$3*$J$5*$T163</f>
        <v>#N/A</v>
      </c>
      <c r="BA163" s="70" t="e">
        <f aca="false">$BA$7*$J$2*$J$5*$S163</f>
        <v>#N/A</v>
      </c>
      <c r="BB163" s="70" t="e">
        <f aca="false">$BA$7*$J$3*$J$5*$T163</f>
        <v>#N/A</v>
      </c>
      <c r="BC163" s="70" t="e">
        <f aca="false">$BC$7*$J$2*$J$5*$S163</f>
        <v>#N/A</v>
      </c>
      <c r="BD163" s="70" t="e">
        <f aca="false">$BC$7*$J$3*$J$5*$T163</f>
        <v>#N/A</v>
      </c>
      <c r="BE163" s="70" t="e">
        <f aca="false">$BE$7*$J$2*$J$5*$S163</f>
        <v>#N/A</v>
      </c>
      <c r="BF163" s="70" t="e">
        <f aca="false">$BE$7*$J$3*$J$5*$T163</f>
        <v>#N/A</v>
      </c>
      <c r="BG163" s="70" t="e">
        <f aca="false">$BG$7*$J$2*$J$5*$S163</f>
        <v>#N/A</v>
      </c>
      <c r="BH163" s="70" t="e">
        <f aca="false">$BG$7*$J$3*$J$5*$T163</f>
        <v>#N/A</v>
      </c>
      <c r="BI163" s="70" t="e">
        <f aca="false">$BI$7*$J$2*$J$5*$S163</f>
        <v>#N/A</v>
      </c>
      <c r="BJ163" s="70" t="e">
        <f aca="false">$BI$7*$J$3*$J$5*$T163</f>
        <v>#N/A</v>
      </c>
      <c r="BK163" s="70" t="e">
        <f aca="false">$BK$7*$J$2*$J$5*$S163</f>
        <v>#N/A</v>
      </c>
      <c r="BL163" s="70" t="e">
        <f aca="false">$BK$7*$J$3*$J$5*$T163</f>
        <v>#N/A</v>
      </c>
      <c r="BM163" s="70" t="e">
        <f aca="false">$BM$7*$J$2*$J$5*$S163</f>
        <v>#N/A</v>
      </c>
      <c r="BN163" s="70" t="e">
        <f aca="false">$BM$7*$J$3*$J$5*$T163</f>
        <v>#N/A</v>
      </c>
      <c r="BO163" s="70" t="e">
        <f aca="false">$BO$7*$J$2*$J$5*$S163</f>
        <v>#N/A</v>
      </c>
      <c r="BP163" s="70" t="e">
        <f aca="false">$BO$7*$J$3*$J$5*$T163</f>
        <v>#N/A</v>
      </c>
      <c r="BQ163" s="70" t="e">
        <f aca="false">$BQ$7*$J$2*$J$5*$S163</f>
        <v>#N/A</v>
      </c>
      <c r="BR163" s="70" t="e">
        <f aca="false">$BQ$7*$J$3*$J$5*$T163</f>
        <v>#N/A</v>
      </c>
      <c r="BS163" s="70" t="e">
        <f aca="false">$BS$7*$J$2*$J$5*$S163</f>
        <v>#N/A</v>
      </c>
      <c r="BT163" s="70" t="e">
        <f aca="false">$BS$7*$J$3*$J$5*$T163</f>
        <v>#N/A</v>
      </c>
      <c r="BU163" s="70" t="e">
        <f aca="false">$BU$7*$J$2*$J$5*$S163</f>
        <v>#N/A</v>
      </c>
      <c r="BV163" s="70" t="e">
        <f aca="false">$BU$7*$J$3*$J$5*$T163</f>
        <v>#N/A</v>
      </c>
      <c r="BW163" s="382" t="e">
        <f aca="false">SUM(AY163:BF163,BI163:BL163)</f>
        <v>#N/A</v>
      </c>
      <c r="BX163" s="383" t="e">
        <f aca="false">SUM(AY163:BF163,BI163:BL163,BS163:BV163)</f>
        <v>#N/A</v>
      </c>
      <c r="BY163" s="25" t="e">
        <f aca="false">SUM(AY163:BV163)</f>
        <v>#N/A</v>
      </c>
      <c r="BZ163" s="70" t="e">
        <f aca="false">$BZ$7*$J$2*$J$5*$N163</f>
        <v>#N/A</v>
      </c>
      <c r="CA163" s="70" t="e">
        <f aca="false">$BZ$7*$J$3*$J$5*$O163</f>
        <v>#N/A</v>
      </c>
      <c r="CB163" s="70" t="e">
        <f aca="false">$CB$7*$J$2*$J$5*$N163</f>
        <v>#N/A</v>
      </c>
      <c r="CC163" s="70" t="e">
        <f aca="false">$CB$7*$J$3*$J$5*$O163</f>
        <v>#N/A</v>
      </c>
      <c r="CD163" s="70" t="e">
        <f aca="false">$CD$7*$J$2*$J$5*$N163</f>
        <v>#N/A</v>
      </c>
      <c r="CE163" s="70" t="e">
        <f aca="false">$CD$7*$J$3*$J$5*$O163</f>
        <v>#N/A</v>
      </c>
      <c r="CF163" s="131" t="e">
        <f aca="false">SUM(BZ163:CA163)</f>
        <v>#N/A</v>
      </c>
      <c r="CG163" s="383" t="e">
        <f aca="false">SUM(BZ163:CC163)</f>
        <v>#N/A</v>
      </c>
      <c r="CH163" s="131" t="e">
        <f aca="false">SUM(BZ163:CE163)</f>
        <v>#N/A</v>
      </c>
      <c r="CI163" s="70" t="e">
        <f aca="false">$CI$7*$J$2*$J$5*$AB163</f>
        <v>#N/A</v>
      </c>
      <c r="CJ163" s="70" t="e">
        <f aca="false">$CI$7*$J$3*$J$5*$AC163</f>
        <v>#N/A</v>
      </c>
      <c r="CK163" s="70" t="e">
        <f aca="false">$CK$7*$J$2*$J$5*$AB163</f>
        <v>#N/A</v>
      </c>
      <c r="CL163" s="70" t="e">
        <f aca="false">$CK$7*$J$3*$J$5*$AC163</f>
        <v>#N/A</v>
      </c>
      <c r="CM163" s="70" t="e">
        <f aca="false">$CM$7*$J$2*$J$5*$AB163</f>
        <v>#N/A</v>
      </c>
      <c r="CN163" s="70" t="e">
        <f aca="false">$CM$7*$J$3*$J$5*$AC163</f>
        <v>#N/A</v>
      </c>
      <c r="CO163" s="70" t="e">
        <f aca="false">$CO$7*$J$2*$J$5*$AB163</f>
        <v>#N/A</v>
      </c>
      <c r="CP163" s="70" t="e">
        <f aca="false">$CO$7*$J$3*$J$5*$AC163</f>
        <v>#N/A</v>
      </c>
      <c r="CQ163" s="70" t="e">
        <f aca="false">$CQ$7*$J$2*$J$5*$AB163</f>
        <v>#N/A</v>
      </c>
      <c r="CR163" s="70" t="e">
        <f aca="false">$CQ$7*$J$3*$J$5*$AC163</f>
        <v>#N/A</v>
      </c>
      <c r="CS163" s="70" t="e">
        <f aca="false">$CS$7*$J$2*$J$5*$AB163</f>
        <v>#N/A</v>
      </c>
      <c r="CT163" s="70" t="e">
        <f aca="false">$CS$7*$J$3*$J$5*$AC163</f>
        <v>#N/A</v>
      </c>
      <c r="CU163" s="70" t="e">
        <f aca="false">$CU$7*$J$2*$J$5*$AB163</f>
        <v>#N/A</v>
      </c>
      <c r="CV163" s="70" t="e">
        <f aca="false">$CU$7*$J$3*$J$5*$AC163</f>
        <v>#N/A</v>
      </c>
      <c r="CW163" s="70" t="e">
        <f aca="false">$CW$7*$J$2*$J$5*$AB163</f>
        <v>#N/A</v>
      </c>
      <c r="CX163" s="70" t="e">
        <f aca="false">$CW$7*$J$3*$J$5*$AC163</f>
        <v>#N/A</v>
      </c>
      <c r="CY163" s="70" t="e">
        <f aca="false">$CY$7*$J$2*$J$5*$AB163</f>
        <v>#N/A</v>
      </c>
      <c r="CZ163" s="70" t="e">
        <f aca="false">$CY$7*$J$3*$J$5*$AC163</f>
        <v>#N/A</v>
      </c>
      <c r="DA163" s="70" t="e">
        <f aca="false">$DA$7*$J$2*$J$5*$AB163</f>
        <v>#N/A</v>
      </c>
      <c r="DB163" s="70" t="e">
        <f aca="false">$DA$7*$J$3*$J$5*$AC163</f>
        <v>#N/A</v>
      </c>
      <c r="DC163" s="70"/>
      <c r="DD163" s="70"/>
      <c r="DE163" s="70" t="e">
        <f aca="false">$DF$7*$J$2*$J$5*$AB163</f>
        <v>#N/A</v>
      </c>
      <c r="DF163" s="70" t="e">
        <f aca="false">$DF$7*$J$3*$J$5*$AC163</f>
        <v>#N/A</v>
      </c>
      <c r="DG163" s="70" t="e">
        <f aca="false">$DG$7*$J$2*$J$5*$AB163</f>
        <v>#N/A</v>
      </c>
      <c r="DH163" s="70" t="e">
        <f aca="false">$DG$7*$J$3*$J$5*$AC163</f>
        <v>#N/A</v>
      </c>
      <c r="DI163" s="70" t="e">
        <f aca="false">$DI$7*$J$2*$J$5*$AB163</f>
        <v>#N/A</v>
      </c>
      <c r="DJ163" s="70" t="e">
        <f aca="false">$DI$7*$J$3*$J$5*$AC163</f>
        <v>#N/A</v>
      </c>
      <c r="DK163" s="70" t="e">
        <f aca="false">$DK$7*$J$2*$J$5*$AB163</f>
        <v>#N/A</v>
      </c>
      <c r="DL163" s="70" t="e">
        <f aca="false">$DK$7*$J$3*$J$5*$AC163</f>
        <v>#N/A</v>
      </c>
      <c r="DM163" s="70" t="e">
        <f aca="false">$DM$7*$J$2*$J$5*$AB163</f>
        <v>#N/A</v>
      </c>
      <c r="DN163" s="70" t="e">
        <f aca="false">$DM$7*$J$3*$J$5*$AC163</f>
        <v>#N/A</v>
      </c>
      <c r="DO163" s="70" t="e">
        <f aca="false">$DO$7*$J$2*$J$5*$AB163</f>
        <v>#N/A</v>
      </c>
      <c r="DP163" s="70" t="e">
        <f aca="false">$DO$7*$J$3*$J$5*$AC163</f>
        <v>#N/A</v>
      </c>
      <c r="DQ163" s="70" t="e">
        <f aca="false">$DQ$7*$J$2*$J$5*$AB163</f>
        <v>#N/A</v>
      </c>
      <c r="DR163" s="70" t="e">
        <f aca="false">$DQ$7*$J$3*$J$5*$AC163</f>
        <v>#N/A</v>
      </c>
      <c r="DS163" s="131" t="e">
        <f aca="false">SUM(CI163:CR163,CW163:CX163,DG163:DH163)</f>
        <v>#N/A</v>
      </c>
      <c r="DT163" s="25" t="e">
        <f aca="false">SUM(CI163:CZ163,DC163:DL163)</f>
        <v>#N/A</v>
      </c>
      <c r="DU163" s="131" t="e">
        <f aca="false">SUM(CI163:DR163)</f>
        <v>#N/A</v>
      </c>
      <c r="DZ163" s="70" t="e">
        <f aca="false">$DZ$7*$J$2*$J$5*$AB163</f>
        <v>#N/A</v>
      </c>
      <c r="EA163" s="70" t="e">
        <f aca="false">$DZ$7*$J$3*$J$5*$AC163</f>
        <v>#N/A</v>
      </c>
      <c r="EB163" s="70" t="e">
        <f aca="false">$EB$7*$J$2*$J$5*$AB163</f>
        <v>#N/A</v>
      </c>
      <c r="EC163" s="70" t="e">
        <f aca="false">$EB$7*$J$3*$J$5*$AC163</f>
        <v>#N/A</v>
      </c>
      <c r="ED163" s="70" t="e">
        <f aca="false">$ED$7*$J$2*$J$5*$AB163</f>
        <v>#N/A</v>
      </c>
      <c r="EE163" s="70" t="e">
        <f aca="false">$ED$7*$J$3*$J$5*$AC163</f>
        <v>#N/A</v>
      </c>
      <c r="EF163" s="70" t="e">
        <f aca="false">$EF$7*$J$2*$J$5*$AB163</f>
        <v>#N/A</v>
      </c>
      <c r="EG163" s="70" t="e">
        <f aca="false">$EF$7*$J$3*$J$5*$AC163</f>
        <v>#N/A</v>
      </c>
      <c r="EH163" s="70" t="e">
        <f aca="false">$EH$7*$J$2*$J$5*$AB163</f>
        <v>#N/A</v>
      </c>
      <c r="EI163" s="70" t="e">
        <f aca="false">$EH$7*$J$3*$J$5*$AC163</f>
        <v>#N/A</v>
      </c>
      <c r="EJ163" s="70" t="e">
        <f aca="false">$EJ$7*$J$2*$J$5*$AB163</f>
        <v>#N/A</v>
      </c>
      <c r="EK163" s="70" t="e">
        <f aca="false">$EJ$7*$J$3*$J$5*$AC163</f>
        <v>#N/A</v>
      </c>
      <c r="EL163" s="70" t="e">
        <f aca="false">$EL$7*$J$2*$J$5*$AB163</f>
        <v>#N/A</v>
      </c>
      <c r="EM163" s="70" t="e">
        <f aca="false">$EL$7*$J$3*$J$5*$AC163</f>
        <v>#N/A</v>
      </c>
      <c r="EN163" s="131" t="e">
        <f aca="false">SUM(EB163:EC163)</f>
        <v>#N/A</v>
      </c>
      <c r="EO163" s="25" t="e">
        <f aca="false">SUM(EB163:EE163,EJ163:EM163)</f>
        <v>#N/A</v>
      </c>
      <c r="EP163" s="25" t="e">
        <f aca="false">SUM(DZ163:EM163)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3" t="e">
        <f aca="false">(1+($A164/2))^(-2*($D164-$A$1)/365.25)</f>
        <v>#N/A</v>
      </c>
      <c r="C164" s="83" t="n">
        <f aca="false">D165-D164</f>
        <v>31</v>
      </c>
      <c r="D164" s="374" t="n">
        <v>41640</v>
      </c>
      <c r="E164" s="375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76" t="e">
        <f aca="false">VLOOKUP($D164,Curves!$A$2:$H$1700,8)*$B164</f>
        <v>#N/A</v>
      </c>
      <c r="K164" s="51" t="e">
        <f aca="false">($E164+$I164)*$J$5+$J$4</f>
        <v>#N/A</v>
      </c>
      <c r="L164" s="377" t="e">
        <f aca="false">VLOOKUP($D164,Curves!$N$2:$T$2600,2)*$B164</f>
        <v>#N/A</v>
      </c>
      <c r="M164" s="241" t="e">
        <f aca="false">VLOOKUP($D164,Curves!$N$2:$T$2600,3)*$B164</f>
        <v>#N/A</v>
      </c>
      <c r="N164" s="378" t="e">
        <f aca="false">IF($K164&lt;$L164,1,0)</f>
        <v>#N/A</v>
      </c>
      <c r="O164" s="379" t="e">
        <f aca="false">IF($K164&lt;$M164,1,0)</f>
        <v>#N/A</v>
      </c>
      <c r="P164" s="375" t="e">
        <f aca="false">($E164+J164)*$J$5+$J$4</f>
        <v>#N/A</v>
      </c>
      <c r="Q164" s="377" t="e">
        <f aca="false">VLOOKUP($D164,Curves!$N$2:$T$2600,4)*$B164</f>
        <v>#N/A</v>
      </c>
      <c r="R164" s="241" t="e">
        <f aca="false">VLOOKUP($D164,Curves!$N$2:$T$2600,5)*$B164</f>
        <v>#N/A</v>
      </c>
      <c r="S164" s="378" t="e">
        <f aca="false">IF($P164&lt;$Q164,1,0)</f>
        <v>#N/A</v>
      </c>
      <c r="T164" s="379" t="e">
        <f aca="false">IF($P164&lt;$R164,1,0)</f>
        <v>#N/A</v>
      </c>
      <c r="U164" s="380" t="e">
        <f aca="false">($E164+G164)*$J$5+$J$4</f>
        <v>#N/A</v>
      </c>
      <c r="V164" s="380" t="e">
        <f aca="false">($E164+H164)*$J$5+$J$4</f>
        <v>#N/A</v>
      </c>
      <c r="W164" s="380" t="e">
        <f aca="false">($E164+I164)*$J$5+$J$4</f>
        <v>#N/A</v>
      </c>
      <c r="X164" s="269" t="e">
        <f aca="false">VLOOKUP($D164,[5]CurveFetch!$D$8:$S$13000,16,0)*$B164</f>
        <v>#N/A</v>
      </c>
      <c r="Y164" s="241" t="e">
        <f aca="false">VLOOKUP($D164,Curves!$N$2:$T$2600,7)*$B164</f>
        <v>#N/A</v>
      </c>
      <c r="Z164" s="381" t="e">
        <f aca="false">IF($U164&lt;$X164,1,0)</f>
        <v>#N/A</v>
      </c>
      <c r="AA164" s="378" t="e">
        <f aca="false">IF($U164&lt;$Y164,1,0)</f>
        <v>#N/A</v>
      </c>
      <c r="AB164" s="378" t="e">
        <f aca="false">IF($V164&lt;$X164,1,0)</f>
        <v>#N/A</v>
      </c>
      <c r="AC164" s="378" t="e">
        <f aca="false">IF($V164&lt;$X164,1,0)</f>
        <v>#N/A</v>
      </c>
      <c r="AD164" s="378" t="e">
        <f aca="false">IF($W164&lt;$X164,1,0)</f>
        <v>#N/A</v>
      </c>
      <c r="AE164" s="379" t="e">
        <f aca="false">IF($W164&lt;$Y164,1,0)</f>
        <v>#N/A</v>
      </c>
      <c r="AF164" s="70" t="e">
        <f aca="false">$AF$7*$J$2*$J$5*$N164</f>
        <v>#N/A</v>
      </c>
      <c r="AG164" s="70" t="e">
        <f aca="false">$AF$7*$J$2*$J$5*$O164</f>
        <v>#N/A</v>
      </c>
      <c r="AH164" s="70" t="e">
        <f aca="false">$AH$7*$J$2*$J$5*$N164</f>
        <v>#N/A</v>
      </c>
      <c r="AI164" s="70" t="e">
        <f aca="false">$AH$7*$J$2*$J$5*$O164</f>
        <v>#N/A</v>
      </c>
      <c r="AJ164" s="70" t="e">
        <f aca="false">$AJ$7*$J$2*$J$5*$N164</f>
        <v>#N/A</v>
      </c>
      <c r="AK164" s="70" t="e">
        <f aca="false">$AJ$7*$J$2*$J$5*$O164</f>
        <v>#N/A</v>
      </c>
      <c r="AL164" s="70" t="e">
        <f aca="false">$AL$7*$J$2*$J$5*$N164</f>
        <v>#N/A</v>
      </c>
      <c r="AM164" s="70" t="e">
        <f aca="false">$AL$7*$J$3*$J$5*$O164</f>
        <v>#N/A</v>
      </c>
      <c r="AN164" s="70" t="e">
        <f aca="false">$AN$7*$J$2*$J$5*$N164</f>
        <v>#N/A</v>
      </c>
      <c r="AO164" s="70" t="e">
        <f aca="false">$AN$7*$J$3*$J$5*$O164</f>
        <v>#N/A</v>
      </c>
      <c r="AP164" s="70" t="e">
        <f aca="false">$AP$7*$J$2*$J$5*$N164</f>
        <v>#N/A</v>
      </c>
      <c r="AQ164" s="70" t="e">
        <f aca="false">$AN$7*$J$3*$J$5*$O164</f>
        <v>#N/A</v>
      </c>
      <c r="AR164" s="70" t="e">
        <f aca="false">$AR$7*$J$2*$J$5*$N164</f>
        <v>#N/A</v>
      </c>
      <c r="AS164" s="70" t="e">
        <f aca="false">$AR$7*$J$3*$J$5*$O164</f>
        <v>#N/A</v>
      </c>
      <c r="AT164" s="70" t="e">
        <f aca="false">$AT$7*$J$2*$J$5*$N164</f>
        <v>#N/A</v>
      </c>
      <c r="AU164" s="70" t="e">
        <f aca="false">$AT$7*$J$3*$J$5*$O164</f>
        <v>#N/A</v>
      </c>
      <c r="AV164" s="131" t="e">
        <f aca="false">SUM(AF164:AG164,AL164:AM164,AP164:AQ164)</f>
        <v>#N/A</v>
      </c>
      <c r="AW164" s="158" t="e">
        <f aca="false">SUM(AF164:AM164,AP164:AU164)</f>
        <v>#N/A</v>
      </c>
      <c r="AX164" s="131" t="e">
        <f aca="false">SUM(AF164:AU164)</f>
        <v>#N/A</v>
      </c>
      <c r="AY164" s="70" t="e">
        <f aca="false">$AY$7*$J$2*$J$5*$S164</f>
        <v>#N/A</v>
      </c>
      <c r="AZ164" s="70" t="e">
        <f aca="false">$AY$7*$J$3*$J$5*$T164</f>
        <v>#N/A</v>
      </c>
      <c r="BA164" s="70" t="e">
        <f aca="false">$BA$7*$J$2*$J$5*$S164</f>
        <v>#N/A</v>
      </c>
      <c r="BB164" s="70" t="e">
        <f aca="false">$BA$7*$J$3*$J$5*$T164</f>
        <v>#N/A</v>
      </c>
      <c r="BC164" s="70" t="e">
        <f aca="false">$BC$7*$J$2*$J$5*$S164</f>
        <v>#N/A</v>
      </c>
      <c r="BD164" s="70" t="e">
        <f aca="false">$BC$7*$J$3*$J$5*$T164</f>
        <v>#N/A</v>
      </c>
      <c r="BE164" s="70" t="e">
        <f aca="false">$BE$7*$J$2*$J$5*$S164</f>
        <v>#N/A</v>
      </c>
      <c r="BF164" s="70" t="e">
        <f aca="false">$BE$7*$J$3*$J$5*$T164</f>
        <v>#N/A</v>
      </c>
      <c r="BG164" s="70" t="e">
        <f aca="false">$BG$7*$J$2*$J$5*$S164</f>
        <v>#N/A</v>
      </c>
      <c r="BH164" s="70" t="e">
        <f aca="false">$BG$7*$J$3*$J$5*$T164</f>
        <v>#N/A</v>
      </c>
      <c r="BI164" s="70" t="e">
        <f aca="false">$BI$7*$J$2*$J$5*$S164</f>
        <v>#N/A</v>
      </c>
      <c r="BJ164" s="70" t="e">
        <f aca="false">$BI$7*$J$3*$J$5*$T164</f>
        <v>#N/A</v>
      </c>
      <c r="BK164" s="70" t="e">
        <f aca="false">$BK$7*$J$2*$J$5*$S164</f>
        <v>#N/A</v>
      </c>
      <c r="BL164" s="70" t="e">
        <f aca="false">$BK$7*$J$3*$J$5*$T164</f>
        <v>#N/A</v>
      </c>
      <c r="BM164" s="70" t="e">
        <f aca="false">$BM$7*$J$2*$J$5*$S164</f>
        <v>#N/A</v>
      </c>
      <c r="BN164" s="70" t="e">
        <f aca="false">$BM$7*$J$3*$J$5*$T164</f>
        <v>#N/A</v>
      </c>
      <c r="BO164" s="70" t="e">
        <f aca="false">$BO$7*$J$2*$J$5*$S164</f>
        <v>#N/A</v>
      </c>
      <c r="BP164" s="70" t="e">
        <f aca="false">$BO$7*$J$3*$J$5*$T164</f>
        <v>#N/A</v>
      </c>
      <c r="BQ164" s="70" t="e">
        <f aca="false">$BQ$7*$J$2*$J$5*$S164</f>
        <v>#N/A</v>
      </c>
      <c r="BR164" s="70" t="e">
        <f aca="false">$BQ$7*$J$3*$J$5*$T164</f>
        <v>#N/A</v>
      </c>
      <c r="BS164" s="70" t="e">
        <f aca="false">$BS$7*$J$2*$J$5*$S164</f>
        <v>#N/A</v>
      </c>
      <c r="BT164" s="70" t="e">
        <f aca="false">$BS$7*$J$3*$J$5*$T164</f>
        <v>#N/A</v>
      </c>
      <c r="BU164" s="70" t="e">
        <f aca="false">$BU$7*$J$2*$J$5*$S164</f>
        <v>#N/A</v>
      </c>
      <c r="BV164" s="70" t="e">
        <f aca="false">$BU$7*$J$3*$J$5*$T164</f>
        <v>#N/A</v>
      </c>
      <c r="BW164" s="382" t="e">
        <f aca="false">SUM(AY164:BF164,BI164:BL164)</f>
        <v>#N/A</v>
      </c>
      <c r="BX164" s="383" t="e">
        <f aca="false">SUM(AY164:BF164,BI164:BL164,BS164:BV164)</f>
        <v>#N/A</v>
      </c>
      <c r="BY164" s="25" t="e">
        <f aca="false">SUM(AY164:BV164)</f>
        <v>#N/A</v>
      </c>
      <c r="BZ164" s="70" t="e">
        <f aca="false">$BZ$7*$J$2*$J$5*$N164</f>
        <v>#N/A</v>
      </c>
      <c r="CA164" s="70" t="e">
        <f aca="false">$BZ$7*$J$3*$J$5*$O164</f>
        <v>#N/A</v>
      </c>
      <c r="CB164" s="70" t="e">
        <f aca="false">$CB$7*$J$2*$J$5*$N164</f>
        <v>#N/A</v>
      </c>
      <c r="CC164" s="70" t="e">
        <f aca="false">$CB$7*$J$3*$J$5*$O164</f>
        <v>#N/A</v>
      </c>
      <c r="CD164" s="70" t="e">
        <f aca="false">$CD$7*$J$2*$J$5*$N164</f>
        <v>#N/A</v>
      </c>
      <c r="CE164" s="70" t="e">
        <f aca="false">$CD$7*$J$3*$J$5*$O164</f>
        <v>#N/A</v>
      </c>
      <c r="CF164" s="131" t="e">
        <f aca="false">SUM(BZ164:CA164)</f>
        <v>#N/A</v>
      </c>
      <c r="CG164" s="383" t="e">
        <f aca="false">SUM(BZ164:CC164)</f>
        <v>#N/A</v>
      </c>
      <c r="CH164" s="131" t="e">
        <f aca="false">SUM(BZ164:CE164)</f>
        <v>#N/A</v>
      </c>
      <c r="CI164" s="70" t="e">
        <f aca="false">$CI$7*$J$2*$J$5*$AB164</f>
        <v>#N/A</v>
      </c>
      <c r="CJ164" s="70" t="e">
        <f aca="false">$CI$7*$J$3*$J$5*$AC164</f>
        <v>#N/A</v>
      </c>
      <c r="CK164" s="70" t="e">
        <f aca="false">$CK$7*$J$2*$J$5*$AB164</f>
        <v>#N/A</v>
      </c>
      <c r="CL164" s="70" t="e">
        <f aca="false">$CK$7*$J$3*$J$5*$AC164</f>
        <v>#N/A</v>
      </c>
      <c r="CM164" s="70" t="e">
        <f aca="false">$CM$7*$J$2*$J$5*$AB164</f>
        <v>#N/A</v>
      </c>
      <c r="CN164" s="70" t="e">
        <f aca="false">$CM$7*$J$3*$J$5*$AC164</f>
        <v>#N/A</v>
      </c>
      <c r="CO164" s="70" t="e">
        <f aca="false">$CO$7*$J$2*$J$5*$AB164</f>
        <v>#N/A</v>
      </c>
      <c r="CP164" s="70" t="e">
        <f aca="false">$CO$7*$J$3*$J$5*$AC164</f>
        <v>#N/A</v>
      </c>
      <c r="CQ164" s="70" t="e">
        <f aca="false">$CQ$7*$J$2*$J$5*$AB164</f>
        <v>#N/A</v>
      </c>
      <c r="CR164" s="70" t="e">
        <f aca="false">$CQ$7*$J$3*$J$5*$AC164</f>
        <v>#N/A</v>
      </c>
      <c r="CS164" s="70" t="e">
        <f aca="false">$CS$7*$J$2*$J$5*$AB164</f>
        <v>#N/A</v>
      </c>
      <c r="CT164" s="70" t="e">
        <f aca="false">$CS$7*$J$3*$J$5*$AC164</f>
        <v>#N/A</v>
      </c>
      <c r="CU164" s="70" t="e">
        <f aca="false">$CU$7*$J$2*$J$5*$AB164</f>
        <v>#N/A</v>
      </c>
      <c r="CV164" s="70" t="e">
        <f aca="false">$CU$7*$J$3*$J$5*$AC164</f>
        <v>#N/A</v>
      </c>
      <c r="CW164" s="70" t="e">
        <f aca="false">$CW$7*$J$2*$J$5*$AB164</f>
        <v>#N/A</v>
      </c>
      <c r="CX164" s="70" t="e">
        <f aca="false">$CW$7*$J$3*$J$5*$AC164</f>
        <v>#N/A</v>
      </c>
      <c r="CY164" s="70" t="e">
        <f aca="false">$CY$7*$J$2*$J$5*$AB164</f>
        <v>#N/A</v>
      </c>
      <c r="CZ164" s="70" t="e">
        <f aca="false">$CY$7*$J$3*$J$5*$AC164</f>
        <v>#N/A</v>
      </c>
      <c r="DA164" s="70" t="e">
        <f aca="false">$DA$7*$J$2*$J$5*$AB164</f>
        <v>#N/A</v>
      </c>
      <c r="DB164" s="70" t="e">
        <f aca="false">$DA$7*$J$3*$J$5*$AC164</f>
        <v>#N/A</v>
      </c>
      <c r="DC164" s="70"/>
      <c r="DD164" s="70"/>
      <c r="DE164" s="70" t="e">
        <f aca="false">$DF$7*$J$2*$J$5*$AB164</f>
        <v>#N/A</v>
      </c>
      <c r="DF164" s="70" t="e">
        <f aca="false">$DF$7*$J$3*$J$5*$AC164</f>
        <v>#N/A</v>
      </c>
      <c r="DG164" s="70" t="e">
        <f aca="false">$DG$7*$J$2*$J$5*$AB164</f>
        <v>#N/A</v>
      </c>
      <c r="DH164" s="70" t="e">
        <f aca="false">$DG$7*$J$3*$J$5*$AC164</f>
        <v>#N/A</v>
      </c>
      <c r="DI164" s="70" t="e">
        <f aca="false">$DI$7*$J$2*$J$5*$AB164</f>
        <v>#N/A</v>
      </c>
      <c r="DJ164" s="70" t="e">
        <f aca="false">$DI$7*$J$3*$J$5*$AC164</f>
        <v>#N/A</v>
      </c>
      <c r="DK164" s="70" t="e">
        <f aca="false">$DK$7*$J$2*$J$5*$AB164</f>
        <v>#N/A</v>
      </c>
      <c r="DL164" s="70" t="e">
        <f aca="false">$DK$7*$J$3*$J$5*$AC164</f>
        <v>#N/A</v>
      </c>
      <c r="DM164" s="70" t="e">
        <f aca="false">$DM$7*$J$2*$J$5*$AB164</f>
        <v>#N/A</v>
      </c>
      <c r="DN164" s="70" t="e">
        <f aca="false">$DM$7*$J$3*$J$5*$AC164</f>
        <v>#N/A</v>
      </c>
      <c r="DO164" s="70" t="e">
        <f aca="false">$DO$7*$J$2*$J$5*$AB164</f>
        <v>#N/A</v>
      </c>
      <c r="DP164" s="70" t="e">
        <f aca="false">$DO$7*$J$3*$J$5*$AC164</f>
        <v>#N/A</v>
      </c>
      <c r="DQ164" s="70" t="e">
        <f aca="false">$DQ$7*$J$2*$J$5*$AB164</f>
        <v>#N/A</v>
      </c>
      <c r="DR164" s="70" t="e">
        <f aca="false">$DQ$7*$J$3*$J$5*$AC164</f>
        <v>#N/A</v>
      </c>
      <c r="DS164" s="131" t="e">
        <f aca="false">SUM(CI164:CR164,CW164:CX164,DG164:DH164)</f>
        <v>#N/A</v>
      </c>
      <c r="DT164" s="25" t="e">
        <f aca="false">SUM(CI164:CZ164,DC164:DL164)</f>
        <v>#N/A</v>
      </c>
      <c r="DU164" s="131" t="e">
        <f aca="false">SUM(CI164:DR164)</f>
        <v>#N/A</v>
      </c>
      <c r="DZ164" s="70" t="e">
        <f aca="false">$DZ$7*$J$2*$J$5*$AB164</f>
        <v>#N/A</v>
      </c>
      <c r="EA164" s="70" t="e">
        <f aca="false">$DZ$7*$J$3*$J$5*$AC164</f>
        <v>#N/A</v>
      </c>
      <c r="EB164" s="70" t="e">
        <f aca="false">$EB$7*$J$2*$J$5*$AB164</f>
        <v>#N/A</v>
      </c>
      <c r="EC164" s="70" t="e">
        <f aca="false">$EB$7*$J$3*$J$5*$AC164</f>
        <v>#N/A</v>
      </c>
      <c r="ED164" s="70" t="e">
        <f aca="false">$ED$7*$J$2*$J$5*$AB164</f>
        <v>#N/A</v>
      </c>
      <c r="EE164" s="70" t="e">
        <f aca="false">$ED$7*$J$3*$J$5*$AC164</f>
        <v>#N/A</v>
      </c>
      <c r="EF164" s="70" t="e">
        <f aca="false">$EF$7*$J$2*$J$5*$AB164</f>
        <v>#N/A</v>
      </c>
      <c r="EG164" s="70" t="e">
        <f aca="false">$EF$7*$J$3*$J$5*$AC164</f>
        <v>#N/A</v>
      </c>
      <c r="EH164" s="70" t="e">
        <f aca="false">$EH$7*$J$2*$J$5*$AB164</f>
        <v>#N/A</v>
      </c>
      <c r="EI164" s="70" t="e">
        <f aca="false">$EH$7*$J$3*$J$5*$AC164</f>
        <v>#N/A</v>
      </c>
      <c r="EJ164" s="70" t="e">
        <f aca="false">$EJ$7*$J$2*$J$5*$AB164</f>
        <v>#N/A</v>
      </c>
      <c r="EK164" s="70" t="e">
        <f aca="false">$EJ$7*$J$3*$J$5*$AC164</f>
        <v>#N/A</v>
      </c>
      <c r="EL164" s="70" t="e">
        <f aca="false">$EL$7*$J$2*$J$5*$AB164</f>
        <v>#N/A</v>
      </c>
      <c r="EM164" s="70" t="e">
        <f aca="false">$EL$7*$J$3*$J$5*$AC164</f>
        <v>#N/A</v>
      </c>
      <c r="EN164" s="131" t="e">
        <f aca="false">SUM(EB164:EC164)</f>
        <v>#N/A</v>
      </c>
      <c r="EO164" s="25" t="e">
        <f aca="false">SUM(EB164:EE164,EJ164:EM164)</f>
        <v>#N/A</v>
      </c>
      <c r="EP164" s="25" t="e">
        <f aca="false">SUM(DZ164:EM164)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3" t="e">
        <f aca="false">(1+($A165/2))^(-2*($D165-$A$1)/365.25)</f>
        <v>#N/A</v>
      </c>
      <c r="C165" s="83" t="n">
        <f aca="false">D166-D165</f>
        <v>28</v>
      </c>
      <c r="D165" s="374" t="n">
        <v>41671</v>
      </c>
      <c r="E165" s="375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76" t="e">
        <f aca="false">VLOOKUP($D165,Curves!$A$2:$H$1700,8)*$B165</f>
        <v>#N/A</v>
      </c>
      <c r="K165" s="51" t="e">
        <f aca="false">($E165+$I165)*$J$5+$J$4</f>
        <v>#N/A</v>
      </c>
      <c r="L165" s="377" t="e">
        <f aca="false">VLOOKUP($D165,Curves!$N$2:$T$2600,2)*$B165</f>
        <v>#N/A</v>
      </c>
      <c r="M165" s="241" t="e">
        <f aca="false">VLOOKUP($D165,Curves!$N$2:$T$2600,3)*$B165</f>
        <v>#N/A</v>
      </c>
      <c r="N165" s="378" t="e">
        <f aca="false">IF($K165&lt;$L165,1,0)</f>
        <v>#N/A</v>
      </c>
      <c r="O165" s="379" t="e">
        <f aca="false">IF($K165&lt;$M165,1,0)</f>
        <v>#N/A</v>
      </c>
      <c r="P165" s="375" t="e">
        <f aca="false">($E165+J165)*$J$5+$J$4</f>
        <v>#N/A</v>
      </c>
      <c r="Q165" s="377" t="e">
        <f aca="false">VLOOKUP($D165,Curves!$N$2:$T$2600,4)*$B165</f>
        <v>#N/A</v>
      </c>
      <c r="R165" s="241" t="e">
        <f aca="false">VLOOKUP($D165,Curves!$N$2:$T$2600,5)*$B165</f>
        <v>#N/A</v>
      </c>
      <c r="S165" s="378" t="e">
        <f aca="false">IF($P165&lt;$Q165,1,0)</f>
        <v>#N/A</v>
      </c>
      <c r="T165" s="379" t="e">
        <f aca="false">IF($P165&lt;$R165,1,0)</f>
        <v>#N/A</v>
      </c>
      <c r="U165" s="380" t="e">
        <f aca="false">($E165+G165)*$J$5+$J$4</f>
        <v>#N/A</v>
      </c>
      <c r="V165" s="380" t="e">
        <f aca="false">($E165+H165)*$J$5+$J$4</f>
        <v>#N/A</v>
      </c>
      <c r="W165" s="380" t="e">
        <f aca="false">($E165+I165)*$J$5+$J$4</f>
        <v>#N/A</v>
      </c>
      <c r="X165" s="269" t="e">
        <f aca="false">VLOOKUP($D165,[5]CurveFetch!$D$8:$S$13000,16,0)*$B165</f>
        <v>#N/A</v>
      </c>
      <c r="Y165" s="241" t="e">
        <f aca="false">VLOOKUP($D165,Curves!$N$2:$T$2600,7)*$B165</f>
        <v>#N/A</v>
      </c>
      <c r="Z165" s="381" t="e">
        <f aca="false">IF($U165&lt;$X165,1,0)</f>
        <v>#N/A</v>
      </c>
      <c r="AA165" s="378" t="e">
        <f aca="false">IF($U165&lt;$Y165,1,0)</f>
        <v>#N/A</v>
      </c>
      <c r="AB165" s="378" t="e">
        <f aca="false">IF($V165&lt;$X165,1,0)</f>
        <v>#N/A</v>
      </c>
      <c r="AC165" s="378" t="e">
        <f aca="false">IF($V165&lt;$X165,1,0)</f>
        <v>#N/A</v>
      </c>
      <c r="AD165" s="378" t="e">
        <f aca="false">IF($W165&lt;$X165,1,0)</f>
        <v>#N/A</v>
      </c>
      <c r="AE165" s="379" t="e">
        <f aca="false">IF($W165&lt;$Y165,1,0)</f>
        <v>#N/A</v>
      </c>
      <c r="AF165" s="70" t="e">
        <f aca="false">$AF$7*$J$2*$J$5*$N165</f>
        <v>#N/A</v>
      </c>
      <c r="AG165" s="70" t="e">
        <f aca="false">$AF$7*$J$2*$J$5*$O165</f>
        <v>#N/A</v>
      </c>
      <c r="AH165" s="70" t="e">
        <f aca="false">$AH$7*$J$2*$J$5*$N165</f>
        <v>#N/A</v>
      </c>
      <c r="AI165" s="70" t="e">
        <f aca="false">$AH$7*$J$2*$J$5*$O165</f>
        <v>#N/A</v>
      </c>
      <c r="AJ165" s="70" t="e">
        <f aca="false">$AJ$7*$J$2*$J$5*$N165</f>
        <v>#N/A</v>
      </c>
      <c r="AK165" s="70" t="e">
        <f aca="false">$AJ$7*$J$2*$J$5*$O165</f>
        <v>#N/A</v>
      </c>
      <c r="AL165" s="70" t="e">
        <f aca="false">$AL$7*$J$2*$J$5*$N165</f>
        <v>#N/A</v>
      </c>
      <c r="AM165" s="70" t="e">
        <f aca="false">$AL$7*$J$3*$J$5*$O165</f>
        <v>#N/A</v>
      </c>
      <c r="AN165" s="70" t="e">
        <f aca="false">$AN$7*$J$2*$J$5*$N165</f>
        <v>#N/A</v>
      </c>
      <c r="AO165" s="70" t="e">
        <f aca="false">$AN$7*$J$3*$J$5*$O165</f>
        <v>#N/A</v>
      </c>
      <c r="AP165" s="70" t="e">
        <f aca="false">$AP$7*$J$2*$J$5*$N165</f>
        <v>#N/A</v>
      </c>
      <c r="AQ165" s="70" t="e">
        <f aca="false">$AN$7*$J$3*$J$5*$O165</f>
        <v>#N/A</v>
      </c>
      <c r="AR165" s="70" t="e">
        <f aca="false">$AR$7*$J$2*$J$5*$N165</f>
        <v>#N/A</v>
      </c>
      <c r="AS165" s="70" t="e">
        <f aca="false">$AR$7*$J$3*$J$5*$O165</f>
        <v>#N/A</v>
      </c>
      <c r="AT165" s="70" t="e">
        <f aca="false">$AT$7*$J$2*$J$5*$N165</f>
        <v>#N/A</v>
      </c>
      <c r="AU165" s="70" t="e">
        <f aca="false">$AT$7*$J$3*$J$5*$O165</f>
        <v>#N/A</v>
      </c>
      <c r="AV165" s="131" t="e">
        <f aca="false">SUM(AF165:AG165,AL165:AM165,AP165:AQ165)</f>
        <v>#N/A</v>
      </c>
      <c r="AW165" s="158" t="e">
        <f aca="false">SUM(AF165:AM165,AP165:AU165)</f>
        <v>#N/A</v>
      </c>
      <c r="AX165" s="131" t="e">
        <f aca="false">SUM(AF165:AU165)</f>
        <v>#N/A</v>
      </c>
      <c r="AY165" s="70" t="e">
        <f aca="false">$AY$7*$J$2*$J$5*$S165</f>
        <v>#N/A</v>
      </c>
      <c r="AZ165" s="70" t="e">
        <f aca="false">$AY$7*$J$3*$J$5*$T165</f>
        <v>#N/A</v>
      </c>
      <c r="BA165" s="70" t="e">
        <f aca="false">$BA$7*$J$2*$J$5*$S165</f>
        <v>#N/A</v>
      </c>
      <c r="BB165" s="70" t="e">
        <f aca="false">$BA$7*$J$3*$J$5*$T165</f>
        <v>#N/A</v>
      </c>
      <c r="BC165" s="70" t="e">
        <f aca="false">$BC$7*$J$2*$J$5*$S165</f>
        <v>#N/A</v>
      </c>
      <c r="BD165" s="70" t="e">
        <f aca="false">$BC$7*$J$3*$J$5*$T165</f>
        <v>#N/A</v>
      </c>
      <c r="BE165" s="70" t="e">
        <f aca="false">$BE$7*$J$2*$J$5*$S165</f>
        <v>#N/A</v>
      </c>
      <c r="BF165" s="70" t="e">
        <f aca="false">$BE$7*$J$3*$J$5*$T165</f>
        <v>#N/A</v>
      </c>
      <c r="BG165" s="70" t="e">
        <f aca="false">$BG$7*$J$2*$J$5*$S165</f>
        <v>#N/A</v>
      </c>
      <c r="BH165" s="70" t="e">
        <f aca="false">$BG$7*$J$3*$J$5*$T165</f>
        <v>#N/A</v>
      </c>
      <c r="BI165" s="70" t="e">
        <f aca="false">$BI$7*$J$2*$J$5*$S165</f>
        <v>#N/A</v>
      </c>
      <c r="BJ165" s="70" t="e">
        <f aca="false">$BI$7*$J$3*$J$5*$T165</f>
        <v>#N/A</v>
      </c>
      <c r="BK165" s="70" t="e">
        <f aca="false">$BK$7*$J$2*$J$5*$S165</f>
        <v>#N/A</v>
      </c>
      <c r="BL165" s="70" t="e">
        <f aca="false">$BK$7*$J$3*$J$5*$T165</f>
        <v>#N/A</v>
      </c>
      <c r="BM165" s="70" t="e">
        <f aca="false">$BM$7*$J$2*$J$5*$S165</f>
        <v>#N/A</v>
      </c>
      <c r="BN165" s="70" t="e">
        <f aca="false">$BM$7*$J$3*$J$5*$T165</f>
        <v>#N/A</v>
      </c>
      <c r="BO165" s="70" t="e">
        <f aca="false">$BO$7*$J$2*$J$5*$S165</f>
        <v>#N/A</v>
      </c>
      <c r="BP165" s="70" t="e">
        <f aca="false">$BO$7*$J$3*$J$5*$T165</f>
        <v>#N/A</v>
      </c>
      <c r="BQ165" s="70" t="e">
        <f aca="false">$BQ$7*$J$2*$J$5*$S165</f>
        <v>#N/A</v>
      </c>
      <c r="BR165" s="70" t="e">
        <f aca="false">$BQ$7*$J$3*$J$5*$T165</f>
        <v>#N/A</v>
      </c>
      <c r="BS165" s="70" t="e">
        <f aca="false">$BS$7*$J$2*$J$5*$S165</f>
        <v>#N/A</v>
      </c>
      <c r="BT165" s="70" t="e">
        <f aca="false">$BS$7*$J$3*$J$5*$T165</f>
        <v>#N/A</v>
      </c>
      <c r="BU165" s="70" t="e">
        <f aca="false">$BU$7*$J$2*$J$5*$S165</f>
        <v>#N/A</v>
      </c>
      <c r="BV165" s="70" t="e">
        <f aca="false">$BU$7*$J$3*$J$5*$T165</f>
        <v>#N/A</v>
      </c>
      <c r="BW165" s="382" t="e">
        <f aca="false">SUM(AY165:BF165,BI165:BL165)</f>
        <v>#N/A</v>
      </c>
      <c r="BX165" s="383" t="e">
        <f aca="false">SUM(AY165:BF165,BI165:BL165,BS165:BV165)</f>
        <v>#N/A</v>
      </c>
      <c r="BY165" s="25" t="e">
        <f aca="false">SUM(AY165:BV165)</f>
        <v>#N/A</v>
      </c>
      <c r="BZ165" s="70" t="e">
        <f aca="false">$BZ$7*$J$2*$J$5*$N165</f>
        <v>#N/A</v>
      </c>
      <c r="CA165" s="70" t="e">
        <f aca="false">$BZ$7*$J$3*$J$5*$O165</f>
        <v>#N/A</v>
      </c>
      <c r="CB165" s="70" t="e">
        <f aca="false">$CB$7*$J$2*$J$5*$N165</f>
        <v>#N/A</v>
      </c>
      <c r="CC165" s="70" t="e">
        <f aca="false">$CB$7*$J$3*$J$5*$O165</f>
        <v>#N/A</v>
      </c>
      <c r="CD165" s="70" t="e">
        <f aca="false">$CD$7*$J$2*$J$5*$N165</f>
        <v>#N/A</v>
      </c>
      <c r="CE165" s="70" t="e">
        <f aca="false">$CD$7*$J$3*$J$5*$O165</f>
        <v>#N/A</v>
      </c>
      <c r="CF165" s="131" t="e">
        <f aca="false">SUM(BZ165:CA165)</f>
        <v>#N/A</v>
      </c>
      <c r="CG165" s="383" t="e">
        <f aca="false">SUM(BZ165:CC165)</f>
        <v>#N/A</v>
      </c>
      <c r="CH165" s="131" t="e">
        <f aca="false">SUM(BZ165:CE165)</f>
        <v>#N/A</v>
      </c>
      <c r="CI165" s="70" t="e">
        <f aca="false">$CI$7*$J$2*$J$5*$AB165</f>
        <v>#N/A</v>
      </c>
      <c r="CJ165" s="70" t="e">
        <f aca="false">$CI$7*$J$3*$J$5*$AC165</f>
        <v>#N/A</v>
      </c>
      <c r="CK165" s="70" t="e">
        <f aca="false">$CK$7*$J$2*$J$5*$AB165</f>
        <v>#N/A</v>
      </c>
      <c r="CL165" s="70" t="e">
        <f aca="false">$CK$7*$J$3*$J$5*$AC165</f>
        <v>#N/A</v>
      </c>
      <c r="CM165" s="70" t="e">
        <f aca="false">$CM$7*$J$2*$J$5*$AB165</f>
        <v>#N/A</v>
      </c>
      <c r="CN165" s="70" t="e">
        <f aca="false">$CM$7*$J$3*$J$5*$AC165</f>
        <v>#N/A</v>
      </c>
      <c r="CO165" s="70" t="e">
        <f aca="false">$CO$7*$J$2*$J$5*$AB165</f>
        <v>#N/A</v>
      </c>
      <c r="CP165" s="70" t="e">
        <f aca="false">$CO$7*$J$3*$J$5*$AC165</f>
        <v>#N/A</v>
      </c>
      <c r="CQ165" s="70" t="e">
        <f aca="false">$CQ$7*$J$2*$J$5*$AB165</f>
        <v>#N/A</v>
      </c>
      <c r="CR165" s="70" t="e">
        <f aca="false">$CQ$7*$J$3*$J$5*$AC165</f>
        <v>#N/A</v>
      </c>
      <c r="CS165" s="70" t="e">
        <f aca="false">$CS$7*$J$2*$J$5*$AB165</f>
        <v>#N/A</v>
      </c>
      <c r="CT165" s="70" t="e">
        <f aca="false">$CS$7*$J$3*$J$5*$AC165</f>
        <v>#N/A</v>
      </c>
      <c r="CU165" s="70" t="e">
        <f aca="false">$CU$7*$J$2*$J$5*$AB165</f>
        <v>#N/A</v>
      </c>
      <c r="CV165" s="70" t="e">
        <f aca="false">$CU$7*$J$3*$J$5*$AC165</f>
        <v>#N/A</v>
      </c>
      <c r="CW165" s="70" t="e">
        <f aca="false">$CW$7*$J$2*$J$5*$AB165</f>
        <v>#N/A</v>
      </c>
      <c r="CX165" s="70" t="e">
        <f aca="false">$CW$7*$J$3*$J$5*$AC165</f>
        <v>#N/A</v>
      </c>
      <c r="CY165" s="70" t="e">
        <f aca="false">$CY$7*$J$2*$J$5*$AB165</f>
        <v>#N/A</v>
      </c>
      <c r="CZ165" s="70" t="e">
        <f aca="false">$CY$7*$J$3*$J$5*$AC165</f>
        <v>#N/A</v>
      </c>
      <c r="DA165" s="70" t="e">
        <f aca="false">$DA$7*$J$2*$J$5*$AB165</f>
        <v>#N/A</v>
      </c>
      <c r="DB165" s="70" t="e">
        <f aca="false">$DA$7*$J$3*$J$5*$AC165</f>
        <v>#N/A</v>
      </c>
      <c r="DC165" s="70"/>
      <c r="DD165" s="70"/>
      <c r="DE165" s="70" t="e">
        <f aca="false">$DF$7*$J$2*$J$5*$AB165</f>
        <v>#N/A</v>
      </c>
      <c r="DF165" s="70" t="e">
        <f aca="false">$DF$7*$J$3*$J$5*$AC165</f>
        <v>#N/A</v>
      </c>
      <c r="DG165" s="70" t="e">
        <f aca="false">$DG$7*$J$2*$J$5*$AB165</f>
        <v>#N/A</v>
      </c>
      <c r="DH165" s="70" t="e">
        <f aca="false">$DG$7*$J$3*$J$5*$AC165</f>
        <v>#N/A</v>
      </c>
      <c r="DI165" s="70" t="e">
        <f aca="false">$DI$7*$J$2*$J$5*$AB165</f>
        <v>#N/A</v>
      </c>
      <c r="DJ165" s="70" t="e">
        <f aca="false">$DI$7*$J$3*$J$5*$AC165</f>
        <v>#N/A</v>
      </c>
      <c r="DK165" s="70" t="e">
        <f aca="false">$DK$7*$J$2*$J$5*$AB165</f>
        <v>#N/A</v>
      </c>
      <c r="DL165" s="70" t="e">
        <f aca="false">$DK$7*$J$3*$J$5*$AC165</f>
        <v>#N/A</v>
      </c>
      <c r="DM165" s="70" t="e">
        <f aca="false">$DM$7*$J$2*$J$5*$AB165</f>
        <v>#N/A</v>
      </c>
      <c r="DN165" s="70" t="e">
        <f aca="false">$DM$7*$J$3*$J$5*$AC165</f>
        <v>#N/A</v>
      </c>
      <c r="DO165" s="70" t="e">
        <f aca="false">$DO$7*$J$2*$J$5*$AB165</f>
        <v>#N/A</v>
      </c>
      <c r="DP165" s="70" t="e">
        <f aca="false">$DO$7*$J$3*$J$5*$AC165</f>
        <v>#N/A</v>
      </c>
      <c r="DQ165" s="70" t="e">
        <f aca="false">$DQ$7*$J$2*$J$5*$AB165</f>
        <v>#N/A</v>
      </c>
      <c r="DR165" s="70" t="e">
        <f aca="false">$DQ$7*$J$3*$J$5*$AC165</f>
        <v>#N/A</v>
      </c>
      <c r="DS165" s="131" t="e">
        <f aca="false">SUM(CI165:CR165,CW165:CX165,DG165:DH165)</f>
        <v>#N/A</v>
      </c>
      <c r="DT165" s="25" t="e">
        <f aca="false">SUM(CI165:CZ165,DC165:DL165)</f>
        <v>#N/A</v>
      </c>
      <c r="DU165" s="131" t="e">
        <f aca="false">SUM(CI165:DR165)</f>
        <v>#N/A</v>
      </c>
      <c r="DZ165" s="70" t="e">
        <f aca="false">$DZ$7*$J$2*$J$5*$AB165</f>
        <v>#N/A</v>
      </c>
      <c r="EA165" s="70" t="e">
        <f aca="false">$DZ$7*$J$3*$J$5*$AC165</f>
        <v>#N/A</v>
      </c>
      <c r="EB165" s="70" t="e">
        <f aca="false">$EB$7*$J$2*$J$5*$AB165</f>
        <v>#N/A</v>
      </c>
      <c r="EC165" s="70" t="e">
        <f aca="false">$EB$7*$J$3*$J$5*$AC165</f>
        <v>#N/A</v>
      </c>
      <c r="ED165" s="70" t="e">
        <f aca="false">$ED$7*$J$2*$J$5*$AB165</f>
        <v>#N/A</v>
      </c>
      <c r="EE165" s="70" t="e">
        <f aca="false">$ED$7*$J$3*$J$5*$AC165</f>
        <v>#N/A</v>
      </c>
      <c r="EF165" s="70" t="e">
        <f aca="false">$EF$7*$J$2*$J$5*$AB165</f>
        <v>#N/A</v>
      </c>
      <c r="EG165" s="70" t="e">
        <f aca="false">$EF$7*$J$3*$J$5*$AC165</f>
        <v>#N/A</v>
      </c>
      <c r="EH165" s="70" t="e">
        <f aca="false">$EH$7*$J$2*$J$5*$AB165</f>
        <v>#N/A</v>
      </c>
      <c r="EI165" s="70" t="e">
        <f aca="false">$EH$7*$J$3*$J$5*$AC165</f>
        <v>#N/A</v>
      </c>
      <c r="EJ165" s="70" t="e">
        <f aca="false">$EJ$7*$J$2*$J$5*$AB165</f>
        <v>#N/A</v>
      </c>
      <c r="EK165" s="70" t="e">
        <f aca="false">$EJ$7*$J$3*$J$5*$AC165</f>
        <v>#N/A</v>
      </c>
      <c r="EL165" s="70" t="e">
        <f aca="false">$EL$7*$J$2*$J$5*$AB165</f>
        <v>#N/A</v>
      </c>
      <c r="EM165" s="70" t="e">
        <f aca="false">$EL$7*$J$3*$J$5*$AC165</f>
        <v>#N/A</v>
      </c>
      <c r="EN165" s="131" t="e">
        <f aca="false">SUM(EB165:EC165)</f>
        <v>#N/A</v>
      </c>
      <c r="EO165" s="25" t="e">
        <f aca="false">SUM(EB165:EE165,EJ165:EM165)</f>
        <v>#N/A</v>
      </c>
      <c r="EP165" s="25" t="e">
        <f aca="false">SUM(DZ165:EM165)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3" t="e">
        <f aca="false">(1+($A166/2))^(-2*($D166-$A$1)/365.25)</f>
        <v>#N/A</v>
      </c>
      <c r="C166" s="83" t="n">
        <f aca="false">D167-D166</f>
        <v>31</v>
      </c>
      <c r="D166" s="374" t="n">
        <v>41699</v>
      </c>
      <c r="E166" s="375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76" t="e">
        <f aca="false">VLOOKUP($D166,Curves!$A$2:$H$1700,8)*$B166</f>
        <v>#N/A</v>
      </c>
      <c r="K166" s="51" t="e">
        <f aca="false">($E166+$I166)*$J$5+$J$4</f>
        <v>#N/A</v>
      </c>
      <c r="L166" s="377" t="e">
        <f aca="false">VLOOKUP($D166,Curves!$N$2:$T$2600,2)*$B166</f>
        <v>#N/A</v>
      </c>
      <c r="M166" s="241" t="e">
        <f aca="false">VLOOKUP($D166,Curves!$N$2:$T$2600,3)*$B166</f>
        <v>#N/A</v>
      </c>
      <c r="N166" s="378" t="e">
        <f aca="false">IF($K166&lt;$L166,1,0)</f>
        <v>#N/A</v>
      </c>
      <c r="O166" s="379" t="e">
        <f aca="false">IF($K166&lt;$M166,1,0)</f>
        <v>#N/A</v>
      </c>
      <c r="P166" s="375" t="e">
        <f aca="false">($E166+J166)*$J$5+$J$4</f>
        <v>#N/A</v>
      </c>
      <c r="Q166" s="377" t="e">
        <f aca="false">VLOOKUP($D166,Curves!$N$2:$T$2600,4)*$B166</f>
        <v>#N/A</v>
      </c>
      <c r="R166" s="241" t="e">
        <f aca="false">VLOOKUP($D166,Curves!$N$2:$T$2600,5)*$B166</f>
        <v>#N/A</v>
      </c>
      <c r="S166" s="378" t="e">
        <f aca="false">IF($P166&lt;$Q166,1,0)</f>
        <v>#N/A</v>
      </c>
      <c r="T166" s="379" t="e">
        <f aca="false">IF($P166&lt;$R166,1,0)</f>
        <v>#N/A</v>
      </c>
      <c r="U166" s="380" t="e">
        <f aca="false">($E166+G166)*$J$5+$J$4</f>
        <v>#N/A</v>
      </c>
      <c r="V166" s="380" t="e">
        <f aca="false">($E166+H166)*$J$5+$J$4</f>
        <v>#N/A</v>
      </c>
      <c r="W166" s="380" t="e">
        <f aca="false">($E166+I166)*$J$5+$J$4</f>
        <v>#N/A</v>
      </c>
      <c r="X166" s="269" t="e">
        <f aca="false">VLOOKUP($D166,[5]CurveFetch!$D$8:$S$13000,16,0)*$B166</f>
        <v>#N/A</v>
      </c>
      <c r="Y166" s="241" t="e">
        <f aca="false">VLOOKUP($D166,Curves!$N$2:$T$2600,7)*$B166</f>
        <v>#N/A</v>
      </c>
      <c r="Z166" s="381" t="e">
        <f aca="false">IF($U166&lt;$X166,1,0)</f>
        <v>#N/A</v>
      </c>
      <c r="AA166" s="378" t="e">
        <f aca="false">IF($U166&lt;$Y166,1,0)</f>
        <v>#N/A</v>
      </c>
      <c r="AB166" s="378" t="e">
        <f aca="false">IF($V166&lt;$X166,1,0)</f>
        <v>#N/A</v>
      </c>
      <c r="AC166" s="378" t="e">
        <f aca="false">IF($V166&lt;$X166,1,0)</f>
        <v>#N/A</v>
      </c>
      <c r="AD166" s="378" t="e">
        <f aca="false">IF($W166&lt;$X166,1,0)</f>
        <v>#N/A</v>
      </c>
      <c r="AE166" s="379" t="e">
        <f aca="false">IF($W166&lt;$Y166,1,0)</f>
        <v>#N/A</v>
      </c>
      <c r="AF166" s="70" t="e">
        <f aca="false">$AF$7*$J$2*$J$5*$N166</f>
        <v>#N/A</v>
      </c>
      <c r="AG166" s="70" t="e">
        <f aca="false">$AF$7*$J$2*$J$5*$O166</f>
        <v>#N/A</v>
      </c>
      <c r="AH166" s="70" t="e">
        <f aca="false">$AH$7*$J$2*$J$5*$N166</f>
        <v>#N/A</v>
      </c>
      <c r="AI166" s="70" t="e">
        <f aca="false">$AH$7*$J$2*$J$5*$O166</f>
        <v>#N/A</v>
      </c>
      <c r="AJ166" s="70" t="e">
        <f aca="false">$AJ$7*$J$2*$J$5*$N166</f>
        <v>#N/A</v>
      </c>
      <c r="AK166" s="70" t="e">
        <f aca="false">$AJ$7*$J$2*$J$5*$O166</f>
        <v>#N/A</v>
      </c>
      <c r="AL166" s="70" t="e">
        <f aca="false">$AL$7*$J$2*$J$5*$N166</f>
        <v>#N/A</v>
      </c>
      <c r="AM166" s="70" t="e">
        <f aca="false">$AL$7*$J$3*$J$5*$O166</f>
        <v>#N/A</v>
      </c>
      <c r="AN166" s="70" t="e">
        <f aca="false">$AN$7*$J$2*$J$5*$N166</f>
        <v>#N/A</v>
      </c>
      <c r="AO166" s="70" t="e">
        <f aca="false">$AN$7*$J$3*$J$5*$O166</f>
        <v>#N/A</v>
      </c>
      <c r="AP166" s="70" t="e">
        <f aca="false">$AP$7*$J$2*$J$5*$N166</f>
        <v>#N/A</v>
      </c>
      <c r="AQ166" s="70" t="e">
        <f aca="false">$AN$7*$J$3*$J$5*$O166</f>
        <v>#N/A</v>
      </c>
      <c r="AR166" s="70" t="e">
        <f aca="false">$AR$7*$J$2*$J$5*$N166</f>
        <v>#N/A</v>
      </c>
      <c r="AS166" s="70" t="e">
        <f aca="false">$AR$7*$J$3*$J$5*$O166</f>
        <v>#N/A</v>
      </c>
      <c r="AT166" s="70" t="e">
        <f aca="false">$AT$7*$J$2*$J$5*$N166</f>
        <v>#N/A</v>
      </c>
      <c r="AU166" s="70" t="e">
        <f aca="false">$AT$7*$J$3*$J$5*$O166</f>
        <v>#N/A</v>
      </c>
      <c r="AV166" s="131" t="e">
        <f aca="false">SUM(AF166:AG166,AL166:AM166,AP166:AQ166)</f>
        <v>#N/A</v>
      </c>
      <c r="AW166" s="158" t="e">
        <f aca="false">SUM(AF166:AM166,AP166:AU166)</f>
        <v>#N/A</v>
      </c>
      <c r="AX166" s="131" t="e">
        <f aca="false">SUM(AF166:AU166)</f>
        <v>#N/A</v>
      </c>
      <c r="AY166" s="70" t="e">
        <f aca="false">$AY$7*$J$2*$J$5*$S166</f>
        <v>#N/A</v>
      </c>
      <c r="AZ166" s="70" t="e">
        <f aca="false">$AY$7*$J$3*$J$5*$T166</f>
        <v>#N/A</v>
      </c>
      <c r="BA166" s="70" t="e">
        <f aca="false">$BA$7*$J$2*$J$5*$S166</f>
        <v>#N/A</v>
      </c>
      <c r="BB166" s="70" t="e">
        <f aca="false">$BA$7*$J$3*$J$5*$T166</f>
        <v>#N/A</v>
      </c>
      <c r="BC166" s="70" t="e">
        <f aca="false">$BC$7*$J$2*$J$5*$S166</f>
        <v>#N/A</v>
      </c>
      <c r="BD166" s="70" t="e">
        <f aca="false">$BC$7*$J$3*$J$5*$T166</f>
        <v>#N/A</v>
      </c>
      <c r="BE166" s="70" t="e">
        <f aca="false">$BE$7*$J$2*$J$5*$S166</f>
        <v>#N/A</v>
      </c>
      <c r="BF166" s="70" t="e">
        <f aca="false">$BE$7*$J$3*$J$5*$T166</f>
        <v>#N/A</v>
      </c>
      <c r="BG166" s="70" t="e">
        <f aca="false">$BG$7*$J$2*$J$5*$S166</f>
        <v>#N/A</v>
      </c>
      <c r="BH166" s="70" t="e">
        <f aca="false">$BG$7*$J$3*$J$5*$T166</f>
        <v>#N/A</v>
      </c>
      <c r="BI166" s="70" t="e">
        <f aca="false">$BI$7*$J$2*$J$5*$S166</f>
        <v>#N/A</v>
      </c>
      <c r="BJ166" s="70" t="e">
        <f aca="false">$BI$7*$J$3*$J$5*$T166</f>
        <v>#N/A</v>
      </c>
      <c r="BK166" s="70" t="e">
        <f aca="false">$BK$7*$J$2*$J$5*$S166</f>
        <v>#N/A</v>
      </c>
      <c r="BL166" s="70" t="e">
        <f aca="false">$BK$7*$J$3*$J$5*$T166</f>
        <v>#N/A</v>
      </c>
      <c r="BM166" s="70" t="e">
        <f aca="false">$BM$7*$J$2*$J$5*$S166</f>
        <v>#N/A</v>
      </c>
      <c r="BN166" s="70" t="e">
        <f aca="false">$BM$7*$J$3*$J$5*$T166</f>
        <v>#N/A</v>
      </c>
      <c r="BO166" s="70" t="e">
        <f aca="false">$BO$7*$J$2*$J$5*$S166</f>
        <v>#N/A</v>
      </c>
      <c r="BP166" s="70" t="e">
        <f aca="false">$BO$7*$J$3*$J$5*$T166</f>
        <v>#N/A</v>
      </c>
      <c r="BQ166" s="70" t="e">
        <f aca="false">$BQ$7*$J$2*$J$5*$S166</f>
        <v>#N/A</v>
      </c>
      <c r="BR166" s="70" t="e">
        <f aca="false">$BQ$7*$J$3*$J$5*$T166</f>
        <v>#N/A</v>
      </c>
      <c r="BS166" s="70" t="e">
        <f aca="false">$BS$7*$J$2*$J$5*$S166</f>
        <v>#N/A</v>
      </c>
      <c r="BT166" s="70" t="e">
        <f aca="false">$BS$7*$J$3*$J$5*$T166</f>
        <v>#N/A</v>
      </c>
      <c r="BU166" s="70" t="e">
        <f aca="false">$BU$7*$J$2*$J$5*$S166</f>
        <v>#N/A</v>
      </c>
      <c r="BV166" s="70" t="e">
        <f aca="false">$BU$7*$J$3*$J$5*$T166</f>
        <v>#N/A</v>
      </c>
      <c r="BW166" s="382" t="e">
        <f aca="false">SUM(AY166:BF166,BI166:BL166)</f>
        <v>#N/A</v>
      </c>
      <c r="BX166" s="383" t="e">
        <f aca="false">SUM(AY166:BF166,BI166:BL166,BS166:BV166)</f>
        <v>#N/A</v>
      </c>
      <c r="BY166" s="25" t="e">
        <f aca="false">SUM(AY166:BV166)</f>
        <v>#N/A</v>
      </c>
      <c r="BZ166" s="70" t="e">
        <f aca="false">$BZ$7*$J$2*$J$5*$N166</f>
        <v>#N/A</v>
      </c>
      <c r="CA166" s="70" t="e">
        <f aca="false">$BZ$7*$J$3*$J$5*$O166</f>
        <v>#N/A</v>
      </c>
      <c r="CB166" s="70" t="e">
        <f aca="false">$CB$7*$J$2*$J$5*$N166</f>
        <v>#N/A</v>
      </c>
      <c r="CC166" s="70" t="e">
        <f aca="false">$CB$7*$J$3*$J$5*$O166</f>
        <v>#N/A</v>
      </c>
      <c r="CD166" s="70" t="e">
        <f aca="false">$CD$7*$J$2*$J$5*$N166</f>
        <v>#N/A</v>
      </c>
      <c r="CE166" s="70" t="e">
        <f aca="false">$CD$7*$J$3*$J$5*$O166</f>
        <v>#N/A</v>
      </c>
      <c r="CF166" s="131" t="e">
        <f aca="false">SUM(BZ166:CA166)</f>
        <v>#N/A</v>
      </c>
      <c r="CG166" s="383" t="e">
        <f aca="false">SUM(BZ166:CC166)</f>
        <v>#N/A</v>
      </c>
      <c r="CH166" s="131" t="e">
        <f aca="false">SUM(BZ166:CE166)</f>
        <v>#N/A</v>
      </c>
      <c r="CI166" s="70" t="e">
        <f aca="false">$CI$7*$J$2*$J$5*$AB166</f>
        <v>#N/A</v>
      </c>
      <c r="CJ166" s="70" t="e">
        <f aca="false">$CI$7*$J$3*$J$5*$AC166</f>
        <v>#N/A</v>
      </c>
      <c r="CK166" s="70" t="e">
        <f aca="false">$CK$7*$J$2*$J$5*$AB166</f>
        <v>#N/A</v>
      </c>
      <c r="CL166" s="70" t="e">
        <f aca="false">$CK$7*$J$3*$J$5*$AC166</f>
        <v>#N/A</v>
      </c>
      <c r="CM166" s="70" t="e">
        <f aca="false">$CM$7*$J$2*$J$5*$AB166</f>
        <v>#N/A</v>
      </c>
      <c r="CN166" s="70" t="e">
        <f aca="false">$CM$7*$J$3*$J$5*$AC166</f>
        <v>#N/A</v>
      </c>
      <c r="CO166" s="70" t="e">
        <f aca="false">$CO$7*$J$2*$J$5*$AB166</f>
        <v>#N/A</v>
      </c>
      <c r="CP166" s="70" t="e">
        <f aca="false">$CO$7*$J$3*$J$5*$AC166</f>
        <v>#N/A</v>
      </c>
      <c r="CQ166" s="70" t="e">
        <f aca="false">$CQ$7*$J$2*$J$5*$AB166</f>
        <v>#N/A</v>
      </c>
      <c r="CR166" s="70" t="e">
        <f aca="false">$CQ$7*$J$3*$J$5*$AC166</f>
        <v>#N/A</v>
      </c>
      <c r="CS166" s="70" t="e">
        <f aca="false">$CS$7*$J$2*$J$5*$AB166</f>
        <v>#N/A</v>
      </c>
      <c r="CT166" s="70" t="e">
        <f aca="false">$CS$7*$J$3*$J$5*$AC166</f>
        <v>#N/A</v>
      </c>
      <c r="CU166" s="70" t="e">
        <f aca="false">$CU$7*$J$2*$J$5*$AB166</f>
        <v>#N/A</v>
      </c>
      <c r="CV166" s="70" t="e">
        <f aca="false">$CU$7*$J$3*$J$5*$AC166</f>
        <v>#N/A</v>
      </c>
      <c r="CW166" s="70" t="e">
        <f aca="false">$CW$7*$J$2*$J$5*$AB166</f>
        <v>#N/A</v>
      </c>
      <c r="CX166" s="70" t="e">
        <f aca="false">$CW$7*$J$3*$J$5*$AC166</f>
        <v>#N/A</v>
      </c>
      <c r="CY166" s="70" t="e">
        <f aca="false">$CY$7*$J$2*$J$5*$AB166</f>
        <v>#N/A</v>
      </c>
      <c r="CZ166" s="70" t="e">
        <f aca="false">$CY$7*$J$3*$J$5*$AC166</f>
        <v>#N/A</v>
      </c>
      <c r="DA166" s="70" t="e">
        <f aca="false">$DA$7*$J$2*$J$5*$AB166</f>
        <v>#N/A</v>
      </c>
      <c r="DB166" s="70" t="e">
        <f aca="false">$DA$7*$J$3*$J$5*$AC166</f>
        <v>#N/A</v>
      </c>
      <c r="DC166" s="70"/>
      <c r="DD166" s="70"/>
      <c r="DE166" s="70" t="e">
        <f aca="false">$DF$7*$J$2*$J$5*$AB166</f>
        <v>#N/A</v>
      </c>
      <c r="DF166" s="70" t="e">
        <f aca="false">$DF$7*$J$3*$J$5*$AC166</f>
        <v>#N/A</v>
      </c>
      <c r="DG166" s="70" t="e">
        <f aca="false">$DG$7*$J$2*$J$5*$AB166</f>
        <v>#N/A</v>
      </c>
      <c r="DH166" s="70" t="e">
        <f aca="false">$DG$7*$J$3*$J$5*$AC166</f>
        <v>#N/A</v>
      </c>
      <c r="DI166" s="70" t="e">
        <f aca="false">$DI$7*$J$2*$J$5*$AB166</f>
        <v>#N/A</v>
      </c>
      <c r="DJ166" s="70" t="e">
        <f aca="false">$DI$7*$J$3*$J$5*$AC166</f>
        <v>#N/A</v>
      </c>
      <c r="DK166" s="70" t="e">
        <f aca="false">$DK$7*$J$2*$J$5*$AB166</f>
        <v>#N/A</v>
      </c>
      <c r="DL166" s="70" t="e">
        <f aca="false">$DK$7*$J$3*$J$5*$AC166</f>
        <v>#N/A</v>
      </c>
      <c r="DM166" s="70" t="e">
        <f aca="false">$DM$7*$J$2*$J$5*$AB166</f>
        <v>#N/A</v>
      </c>
      <c r="DN166" s="70" t="e">
        <f aca="false">$DM$7*$J$3*$J$5*$AC166</f>
        <v>#N/A</v>
      </c>
      <c r="DO166" s="70" t="e">
        <f aca="false">$DO$7*$J$2*$J$5*$AB166</f>
        <v>#N/A</v>
      </c>
      <c r="DP166" s="70" t="e">
        <f aca="false">$DO$7*$J$3*$J$5*$AC166</f>
        <v>#N/A</v>
      </c>
      <c r="DQ166" s="70" t="e">
        <f aca="false">$DQ$7*$J$2*$J$5*$AB166</f>
        <v>#N/A</v>
      </c>
      <c r="DR166" s="70" t="e">
        <f aca="false">$DQ$7*$J$3*$J$5*$AC166</f>
        <v>#N/A</v>
      </c>
      <c r="DS166" s="131" t="e">
        <f aca="false">SUM(CI166:CR166,CW166:CX166,DG166:DH166)</f>
        <v>#N/A</v>
      </c>
      <c r="DT166" s="25" t="e">
        <f aca="false">SUM(CI166:CZ166,DC166:DL166)</f>
        <v>#N/A</v>
      </c>
      <c r="DU166" s="131" t="e">
        <f aca="false">SUM(CI166:DR166)</f>
        <v>#N/A</v>
      </c>
      <c r="DZ166" s="70" t="e">
        <f aca="false">$DZ$7*$J$2*$J$5*$AB166</f>
        <v>#N/A</v>
      </c>
      <c r="EA166" s="70" t="e">
        <f aca="false">$DZ$7*$J$3*$J$5*$AC166</f>
        <v>#N/A</v>
      </c>
      <c r="EB166" s="70" t="e">
        <f aca="false">$EB$7*$J$2*$J$5*$AB166</f>
        <v>#N/A</v>
      </c>
      <c r="EC166" s="70" t="e">
        <f aca="false">$EB$7*$J$3*$J$5*$AC166</f>
        <v>#N/A</v>
      </c>
      <c r="ED166" s="70" t="e">
        <f aca="false">$ED$7*$J$2*$J$5*$AB166</f>
        <v>#N/A</v>
      </c>
      <c r="EE166" s="70" t="e">
        <f aca="false">$ED$7*$J$3*$J$5*$AC166</f>
        <v>#N/A</v>
      </c>
      <c r="EF166" s="70" t="e">
        <f aca="false">$EF$7*$J$2*$J$5*$AB166</f>
        <v>#N/A</v>
      </c>
      <c r="EG166" s="70" t="e">
        <f aca="false">$EF$7*$J$3*$J$5*$AC166</f>
        <v>#N/A</v>
      </c>
      <c r="EH166" s="70" t="e">
        <f aca="false">$EH$7*$J$2*$J$5*$AB166</f>
        <v>#N/A</v>
      </c>
      <c r="EI166" s="70" t="e">
        <f aca="false">$EH$7*$J$3*$J$5*$AC166</f>
        <v>#N/A</v>
      </c>
      <c r="EJ166" s="70" t="e">
        <f aca="false">$EJ$7*$J$2*$J$5*$AB166</f>
        <v>#N/A</v>
      </c>
      <c r="EK166" s="70" t="e">
        <f aca="false">$EJ$7*$J$3*$J$5*$AC166</f>
        <v>#N/A</v>
      </c>
      <c r="EL166" s="70" t="e">
        <f aca="false">$EL$7*$J$2*$J$5*$AB166</f>
        <v>#N/A</v>
      </c>
      <c r="EM166" s="70" t="e">
        <f aca="false">$EL$7*$J$3*$J$5*$AC166</f>
        <v>#N/A</v>
      </c>
      <c r="EN166" s="131" t="e">
        <f aca="false">SUM(EB166:EC166)</f>
        <v>#N/A</v>
      </c>
      <c r="EO166" s="25" t="e">
        <f aca="false">SUM(EB166:EE166,EJ166:EM166)</f>
        <v>#N/A</v>
      </c>
      <c r="EP166" s="25" t="e">
        <f aca="false">SUM(DZ166:EM166)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3" t="e">
        <f aca="false">(1+($A167/2))^(-2*($D167-$A$1)/365.25)</f>
        <v>#N/A</v>
      </c>
      <c r="C167" s="83" t="n">
        <f aca="false">D168-D167</f>
        <v>30</v>
      </c>
      <c r="D167" s="374" t="n">
        <v>41730</v>
      </c>
      <c r="E167" s="375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76" t="e">
        <f aca="false">VLOOKUP($D167,Curves!$A$2:$H$1700,8)*$B167</f>
        <v>#N/A</v>
      </c>
      <c r="K167" s="51" t="e">
        <f aca="false">($E167+$I167)*$J$5+$J$4</f>
        <v>#N/A</v>
      </c>
      <c r="L167" s="377" t="e">
        <f aca="false">VLOOKUP($D167,Curves!$N$2:$T$2600,2)*$B167</f>
        <v>#N/A</v>
      </c>
      <c r="M167" s="241" t="e">
        <f aca="false">VLOOKUP($D167,Curves!$N$2:$T$2600,3)*$B167</f>
        <v>#N/A</v>
      </c>
      <c r="N167" s="378" t="e">
        <f aca="false">IF($K167&lt;$L167,1,0)</f>
        <v>#N/A</v>
      </c>
      <c r="O167" s="379" t="e">
        <f aca="false">IF($K167&lt;$M167,1,0)</f>
        <v>#N/A</v>
      </c>
      <c r="P167" s="375" t="e">
        <f aca="false">($E167+J167)*$J$5+$J$4</f>
        <v>#N/A</v>
      </c>
      <c r="Q167" s="377" t="e">
        <f aca="false">VLOOKUP($D167,Curves!$N$2:$T$2600,4)*$B167</f>
        <v>#N/A</v>
      </c>
      <c r="R167" s="241" t="e">
        <f aca="false">VLOOKUP($D167,Curves!$N$2:$T$2600,5)*$B167</f>
        <v>#N/A</v>
      </c>
      <c r="S167" s="378" t="e">
        <f aca="false">IF($P167&lt;$Q167,1,0)</f>
        <v>#N/A</v>
      </c>
      <c r="T167" s="379" t="e">
        <f aca="false">IF($P167&lt;$R167,1,0)</f>
        <v>#N/A</v>
      </c>
      <c r="U167" s="380" t="e">
        <f aca="false">($E167+G167)*$J$5+$J$4</f>
        <v>#N/A</v>
      </c>
      <c r="V167" s="380" t="e">
        <f aca="false">($E167+H167)*$J$5+$J$4</f>
        <v>#N/A</v>
      </c>
      <c r="W167" s="380" t="e">
        <f aca="false">($E167+I167)*$J$5+$J$4</f>
        <v>#N/A</v>
      </c>
      <c r="X167" s="269" t="e">
        <f aca="false">VLOOKUP($D167,[5]CurveFetch!$D$8:$S$13000,16,0)*$B167</f>
        <v>#N/A</v>
      </c>
      <c r="Y167" s="241" t="e">
        <f aca="false">VLOOKUP($D167,Curves!$N$2:$T$2600,7)*$B167</f>
        <v>#N/A</v>
      </c>
      <c r="Z167" s="381" t="e">
        <f aca="false">IF($U167&lt;$X167,1,0)</f>
        <v>#N/A</v>
      </c>
      <c r="AA167" s="378" t="e">
        <f aca="false">IF($U167&lt;$Y167,1,0)</f>
        <v>#N/A</v>
      </c>
      <c r="AB167" s="378" t="e">
        <f aca="false">IF($V167&lt;$X167,1,0)</f>
        <v>#N/A</v>
      </c>
      <c r="AC167" s="378" t="e">
        <f aca="false">IF($V167&lt;$X167,1,0)</f>
        <v>#N/A</v>
      </c>
      <c r="AD167" s="378" t="e">
        <f aca="false">IF($W167&lt;$X167,1,0)</f>
        <v>#N/A</v>
      </c>
      <c r="AE167" s="379" t="e">
        <f aca="false">IF($W167&lt;$Y167,1,0)</f>
        <v>#N/A</v>
      </c>
      <c r="AF167" s="70" t="e">
        <f aca="false">$AF$7*$J$2*$J$5*$N167</f>
        <v>#N/A</v>
      </c>
      <c r="AG167" s="70" t="e">
        <f aca="false">$AF$7*$J$2*$J$5*$O167</f>
        <v>#N/A</v>
      </c>
      <c r="AH167" s="70" t="e">
        <f aca="false">$AH$7*$J$2*$J$5*$N167</f>
        <v>#N/A</v>
      </c>
      <c r="AI167" s="70" t="e">
        <f aca="false">$AH$7*$J$2*$J$5*$O167</f>
        <v>#N/A</v>
      </c>
      <c r="AJ167" s="70" t="e">
        <f aca="false">$AJ$7*$J$2*$J$5*$N167</f>
        <v>#N/A</v>
      </c>
      <c r="AK167" s="70" t="e">
        <f aca="false">$AJ$7*$J$2*$J$5*$O167</f>
        <v>#N/A</v>
      </c>
      <c r="AL167" s="70" t="e">
        <f aca="false">$AL$7*$J$2*$J$5*$N167</f>
        <v>#N/A</v>
      </c>
      <c r="AM167" s="70" t="e">
        <f aca="false">$AL$7*$J$3*$J$5*$O167</f>
        <v>#N/A</v>
      </c>
      <c r="AN167" s="70" t="e">
        <f aca="false">$AN$7*$J$2*$J$5*$N167</f>
        <v>#N/A</v>
      </c>
      <c r="AO167" s="70" t="e">
        <f aca="false">$AN$7*$J$3*$J$5*$O167</f>
        <v>#N/A</v>
      </c>
      <c r="AP167" s="70" t="e">
        <f aca="false">$AP$7*$J$2*$J$5*$N167</f>
        <v>#N/A</v>
      </c>
      <c r="AQ167" s="70" t="e">
        <f aca="false">$AN$7*$J$3*$J$5*$O167</f>
        <v>#N/A</v>
      </c>
      <c r="AR167" s="70" t="e">
        <f aca="false">$AR$7*$J$2*$J$5*$N167</f>
        <v>#N/A</v>
      </c>
      <c r="AS167" s="70" t="e">
        <f aca="false">$AR$7*$J$3*$J$5*$O167</f>
        <v>#N/A</v>
      </c>
      <c r="AT167" s="70" t="e">
        <f aca="false">$AT$7*$J$2*$J$5*$N167</f>
        <v>#N/A</v>
      </c>
      <c r="AU167" s="70" t="e">
        <f aca="false">$AT$7*$J$3*$J$5*$O167</f>
        <v>#N/A</v>
      </c>
      <c r="AV167" s="131" t="e">
        <f aca="false">SUM(AF167:AG167,AL167:AM167,AP167:AQ167)</f>
        <v>#N/A</v>
      </c>
      <c r="AW167" s="158" t="e">
        <f aca="false">SUM(AF167:AM167,AP167:AU167)</f>
        <v>#N/A</v>
      </c>
      <c r="AX167" s="131" t="e">
        <f aca="false">SUM(AF167:AU167)</f>
        <v>#N/A</v>
      </c>
      <c r="AY167" s="70" t="e">
        <f aca="false">$AY$7*$J$2*$J$5*$S167</f>
        <v>#N/A</v>
      </c>
      <c r="AZ167" s="70" t="e">
        <f aca="false">$AY$7*$J$3*$J$5*$T167</f>
        <v>#N/A</v>
      </c>
      <c r="BA167" s="70" t="e">
        <f aca="false">$BA$7*$J$2*$J$5*$S167</f>
        <v>#N/A</v>
      </c>
      <c r="BB167" s="70" t="e">
        <f aca="false">$BA$7*$J$3*$J$5*$T167</f>
        <v>#N/A</v>
      </c>
      <c r="BC167" s="70" t="e">
        <f aca="false">$BC$7*$J$2*$J$5*$S167</f>
        <v>#N/A</v>
      </c>
      <c r="BD167" s="70" t="e">
        <f aca="false">$BC$7*$J$3*$J$5*$T167</f>
        <v>#N/A</v>
      </c>
      <c r="BE167" s="70" t="e">
        <f aca="false">$BE$7*$J$2*$J$5*$S167</f>
        <v>#N/A</v>
      </c>
      <c r="BF167" s="70" t="e">
        <f aca="false">$BE$7*$J$3*$J$5*$T167</f>
        <v>#N/A</v>
      </c>
      <c r="BG167" s="70" t="e">
        <f aca="false">$BG$7*$J$2*$J$5*$S167</f>
        <v>#N/A</v>
      </c>
      <c r="BH167" s="70" t="e">
        <f aca="false">$BG$7*$J$3*$J$5*$T167</f>
        <v>#N/A</v>
      </c>
      <c r="BI167" s="70" t="e">
        <f aca="false">$BI$7*$J$2*$J$5*$S167</f>
        <v>#N/A</v>
      </c>
      <c r="BJ167" s="70" t="e">
        <f aca="false">$BI$7*$J$3*$J$5*$T167</f>
        <v>#N/A</v>
      </c>
      <c r="BK167" s="70" t="e">
        <f aca="false">$BK$7*$J$2*$J$5*$S167</f>
        <v>#N/A</v>
      </c>
      <c r="BL167" s="70" t="e">
        <f aca="false">$BK$7*$J$3*$J$5*$T167</f>
        <v>#N/A</v>
      </c>
      <c r="BM167" s="70" t="e">
        <f aca="false">$BM$7*$J$2*$J$5*$S167</f>
        <v>#N/A</v>
      </c>
      <c r="BN167" s="70" t="e">
        <f aca="false">$BM$7*$J$3*$J$5*$T167</f>
        <v>#N/A</v>
      </c>
      <c r="BO167" s="70" t="e">
        <f aca="false">$BO$7*$J$2*$J$5*$S167</f>
        <v>#N/A</v>
      </c>
      <c r="BP167" s="70" t="e">
        <f aca="false">$BO$7*$J$3*$J$5*$T167</f>
        <v>#N/A</v>
      </c>
      <c r="BQ167" s="70" t="e">
        <f aca="false">$BQ$7*$J$2*$J$5*$S167</f>
        <v>#N/A</v>
      </c>
      <c r="BR167" s="70" t="e">
        <f aca="false">$BQ$7*$J$3*$J$5*$T167</f>
        <v>#N/A</v>
      </c>
      <c r="BS167" s="70" t="e">
        <f aca="false">$BS$7*$J$2*$J$5*$S167</f>
        <v>#N/A</v>
      </c>
      <c r="BT167" s="70" t="e">
        <f aca="false">$BS$7*$J$3*$J$5*$T167</f>
        <v>#N/A</v>
      </c>
      <c r="BU167" s="70" t="e">
        <f aca="false">$BU$7*$J$2*$J$5*$S167</f>
        <v>#N/A</v>
      </c>
      <c r="BV167" s="70" t="e">
        <f aca="false">$BU$7*$J$3*$J$5*$T167</f>
        <v>#N/A</v>
      </c>
      <c r="BW167" s="382" t="e">
        <f aca="false">SUM(AY167:BF167,BI167:BL167)</f>
        <v>#N/A</v>
      </c>
      <c r="BX167" s="383" t="e">
        <f aca="false">SUM(AY167:BF167,BI167:BL167,BS167:BV167)</f>
        <v>#N/A</v>
      </c>
      <c r="BY167" s="25" t="e">
        <f aca="false">SUM(AY167:BV167)</f>
        <v>#N/A</v>
      </c>
      <c r="BZ167" s="70" t="e">
        <f aca="false">$BZ$7*$J$2*$J$5*$N167</f>
        <v>#N/A</v>
      </c>
      <c r="CA167" s="70" t="e">
        <f aca="false">$BZ$7*$J$3*$J$5*$O167</f>
        <v>#N/A</v>
      </c>
      <c r="CB167" s="70" t="e">
        <f aca="false">$CB$7*$J$2*$J$5*$N167</f>
        <v>#N/A</v>
      </c>
      <c r="CC167" s="70" t="e">
        <f aca="false">$CB$7*$J$3*$J$5*$O167</f>
        <v>#N/A</v>
      </c>
      <c r="CD167" s="70" t="e">
        <f aca="false">$CD$7*$J$2*$J$5*$N167</f>
        <v>#N/A</v>
      </c>
      <c r="CE167" s="70" t="e">
        <f aca="false">$CD$7*$J$3*$J$5*$O167</f>
        <v>#N/A</v>
      </c>
      <c r="CF167" s="131" t="e">
        <f aca="false">SUM(BZ167:CA167)</f>
        <v>#N/A</v>
      </c>
      <c r="CG167" s="383" t="e">
        <f aca="false">SUM(BZ167:CC167)</f>
        <v>#N/A</v>
      </c>
      <c r="CH167" s="131" t="e">
        <f aca="false">SUM(BZ167:CE167)</f>
        <v>#N/A</v>
      </c>
      <c r="CI167" s="70" t="e">
        <f aca="false">$CI$7*$J$2*$J$5*$AB167</f>
        <v>#N/A</v>
      </c>
      <c r="CJ167" s="70" t="e">
        <f aca="false">$CI$7*$J$3*$J$5*$AC167</f>
        <v>#N/A</v>
      </c>
      <c r="CK167" s="70" t="e">
        <f aca="false">$CK$7*$J$2*$J$5*$AB167</f>
        <v>#N/A</v>
      </c>
      <c r="CL167" s="70" t="e">
        <f aca="false">$CK$7*$J$3*$J$5*$AC167</f>
        <v>#N/A</v>
      </c>
      <c r="CM167" s="70" t="e">
        <f aca="false">$CM$7*$J$2*$J$5*$AB167</f>
        <v>#N/A</v>
      </c>
      <c r="CN167" s="70" t="e">
        <f aca="false">$CM$7*$J$3*$J$5*$AC167</f>
        <v>#N/A</v>
      </c>
      <c r="CO167" s="70" t="e">
        <f aca="false">$CO$7*$J$2*$J$5*$AB167</f>
        <v>#N/A</v>
      </c>
      <c r="CP167" s="70" t="e">
        <f aca="false">$CO$7*$J$3*$J$5*$AC167</f>
        <v>#N/A</v>
      </c>
      <c r="CQ167" s="70" t="e">
        <f aca="false">$CQ$7*$J$2*$J$5*$AB167</f>
        <v>#N/A</v>
      </c>
      <c r="CR167" s="70" t="e">
        <f aca="false">$CQ$7*$J$3*$J$5*$AC167</f>
        <v>#N/A</v>
      </c>
      <c r="CS167" s="70" t="e">
        <f aca="false">$CS$7*$J$2*$J$5*$AB167</f>
        <v>#N/A</v>
      </c>
      <c r="CT167" s="70" t="e">
        <f aca="false">$CS$7*$J$3*$J$5*$AC167</f>
        <v>#N/A</v>
      </c>
      <c r="CU167" s="70" t="e">
        <f aca="false">$CU$7*$J$2*$J$5*$AB167</f>
        <v>#N/A</v>
      </c>
      <c r="CV167" s="70" t="e">
        <f aca="false">$CU$7*$J$3*$J$5*$AC167</f>
        <v>#N/A</v>
      </c>
      <c r="CW167" s="70" t="e">
        <f aca="false">$CW$7*$J$2*$J$5*$AB167</f>
        <v>#N/A</v>
      </c>
      <c r="CX167" s="70" t="e">
        <f aca="false">$CW$7*$J$3*$J$5*$AC167</f>
        <v>#N/A</v>
      </c>
      <c r="CY167" s="70" t="e">
        <f aca="false">$CY$7*$J$2*$J$5*$AB167</f>
        <v>#N/A</v>
      </c>
      <c r="CZ167" s="70" t="e">
        <f aca="false">$CY$7*$J$3*$J$5*$AC167</f>
        <v>#N/A</v>
      </c>
      <c r="DA167" s="70" t="e">
        <f aca="false">$DA$7*$J$2*$J$5*$AB167</f>
        <v>#N/A</v>
      </c>
      <c r="DB167" s="70" t="e">
        <f aca="false">$DA$7*$J$3*$J$5*$AC167</f>
        <v>#N/A</v>
      </c>
      <c r="DC167" s="70"/>
      <c r="DD167" s="70"/>
      <c r="DE167" s="70" t="e">
        <f aca="false">$DF$7*$J$2*$J$5*$AB167</f>
        <v>#N/A</v>
      </c>
      <c r="DF167" s="70" t="e">
        <f aca="false">$DF$7*$J$3*$J$5*$AC167</f>
        <v>#N/A</v>
      </c>
      <c r="DG167" s="70" t="e">
        <f aca="false">$DG$7*$J$2*$J$5*$AB167</f>
        <v>#N/A</v>
      </c>
      <c r="DH167" s="70" t="e">
        <f aca="false">$DG$7*$J$3*$J$5*$AC167</f>
        <v>#N/A</v>
      </c>
      <c r="DI167" s="70" t="e">
        <f aca="false">$DI$7*$J$2*$J$5*$AB167</f>
        <v>#N/A</v>
      </c>
      <c r="DJ167" s="70" t="e">
        <f aca="false">$DI$7*$J$3*$J$5*$AC167</f>
        <v>#N/A</v>
      </c>
      <c r="DK167" s="70" t="e">
        <f aca="false">$DK$7*$J$2*$J$5*$AB167</f>
        <v>#N/A</v>
      </c>
      <c r="DL167" s="70" t="e">
        <f aca="false">$DK$7*$J$3*$J$5*$AC167</f>
        <v>#N/A</v>
      </c>
      <c r="DM167" s="70" t="e">
        <f aca="false">$DM$7*$J$2*$J$5*$AB167</f>
        <v>#N/A</v>
      </c>
      <c r="DN167" s="70" t="e">
        <f aca="false">$DM$7*$J$3*$J$5*$AC167</f>
        <v>#N/A</v>
      </c>
      <c r="DO167" s="70" t="e">
        <f aca="false">$DO$7*$J$2*$J$5*$AB167</f>
        <v>#N/A</v>
      </c>
      <c r="DP167" s="70" t="e">
        <f aca="false">$DO$7*$J$3*$J$5*$AC167</f>
        <v>#N/A</v>
      </c>
      <c r="DQ167" s="70" t="e">
        <f aca="false">$DQ$7*$J$2*$J$5*$AB167</f>
        <v>#N/A</v>
      </c>
      <c r="DR167" s="70" t="e">
        <f aca="false">$DQ$7*$J$3*$J$5*$AC167</f>
        <v>#N/A</v>
      </c>
      <c r="DS167" s="131" t="e">
        <f aca="false">SUM(CI167:CR167,CW167:CX167,DG167:DH167)</f>
        <v>#N/A</v>
      </c>
      <c r="DT167" s="25" t="e">
        <f aca="false">SUM(CI167:CZ167,DC167:DL167)</f>
        <v>#N/A</v>
      </c>
      <c r="DU167" s="131" t="e">
        <f aca="false">SUM(CI167:DR167)</f>
        <v>#N/A</v>
      </c>
      <c r="DZ167" s="70" t="e">
        <f aca="false">$DZ$7*$J$2*$J$5*$AB167</f>
        <v>#N/A</v>
      </c>
      <c r="EA167" s="70" t="e">
        <f aca="false">$DZ$7*$J$3*$J$5*$AC167</f>
        <v>#N/A</v>
      </c>
      <c r="EB167" s="70" t="e">
        <f aca="false">$EB$7*$J$2*$J$5*$AB167</f>
        <v>#N/A</v>
      </c>
      <c r="EC167" s="70" t="e">
        <f aca="false">$EB$7*$J$3*$J$5*$AC167</f>
        <v>#N/A</v>
      </c>
      <c r="ED167" s="70" t="e">
        <f aca="false">$ED$7*$J$2*$J$5*$AB167</f>
        <v>#N/A</v>
      </c>
      <c r="EE167" s="70" t="e">
        <f aca="false">$ED$7*$J$3*$J$5*$AC167</f>
        <v>#N/A</v>
      </c>
      <c r="EF167" s="70" t="e">
        <f aca="false">$EF$7*$J$2*$J$5*$AB167</f>
        <v>#N/A</v>
      </c>
      <c r="EG167" s="70" t="e">
        <f aca="false">$EF$7*$J$3*$J$5*$AC167</f>
        <v>#N/A</v>
      </c>
      <c r="EH167" s="70" t="e">
        <f aca="false">$EH$7*$J$2*$J$5*$AB167</f>
        <v>#N/A</v>
      </c>
      <c r="EI167" s="70" t="e">
        <f aca="false">$EH$7*$J$3*$J$5*$AC167</f>
        <v>#N/A</v>
      </c>
      <c r="EJ167" s="70" t="e">
        <f aca="false">$EJ$7*$J$2*$J$5*$AB167</f>
        <v>#N/A</v>
      </c>
      <c r="EK167" s="70" t="e">
        <f aca="false">$EJ$7*$J$3*$J$5*$AC167</f>
        <v>#N/A</v>
      </c>
      <c r="EL167" s="70" t="e">
        <f aca="false">$EL$7*$J$2*$J$5*$AB167</f>
        <v>#N/A</v>
      </c>
      <c r="EM167" s="70" t="e">
        <f aca="false">$EL$7*$J$3*$J$5*$AC167</f>
        <v>#N/A</v>
      </c>
      <c r="EN167" s="131" t="e">
        <f aca="false">SUM(EB167:EC167)</f>
        <v>#N/A</v>
      </c>
      <c r="EO167" s="25" t="e">
        <f aca="false">SUM(EB167:EE167,EJ167:EM167)</f>
        <v>#N/A</v>
      </c>
      <c r="EP167" s="25" t="e">
        <f aca="false">SUM(DZ167:EM167)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3" t="e">
        <f aca="false">(1+($A168/2))^(-2*($D168-$A$1)/365.25)</f>
        <v>#N/A</v>
      </c>
      <c r="C168" s="83" t="n">
        <f aca="false">D169-D168</f>
        <v>31</v>
      </c>
      <c r="D168" s="374" t="n">
        <v>41760</v>
      </c>
      <c r="E168" s="375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76" t="e">
        <f aca="false">VLOOKUP($D168,Curves!$A$2:$H$1700,8)*$B168</f>
        <v>#N/A</v>
      </c>
      <c r="K168" s="51" t="e">
        <f aca="false">($E168+$I168)*$J$5+$J$4</f>
        <v>#N/A</v>
      </c>
      <c r="L168" s="377" t="e">
        <f aca="false">VLOOKUP($D168,Curves!$N$2:$T$2600,2)*$B168</f>
        <v>#N/A</v>
      </c>
      <c r="M168" s="241" t="e">
        <f aca="false">VLOOKUP($D168,Curves!$N$2:$T$2600,3)*$B168</f>
        <v>#N/A</v>
      </c>
      <c r="N168" s="378" t="e">
        <f aca="false">IF($K168&lt;$L168,1,0)</f>
        <v>#N/A</v>
      </c>
      <c r="O168" s="379" t="e">
        <f aca="false">IF($K168&lt;$M168,1,0)</f>
        <v>#N/A</v>
      </c>
      <c r="P168" s="375" t="e">
        <f aca="false">($E168+J168)*$J$5+$J$4</f>
        <v>#N/A</v>
      </c>
      <c r="Q168" s="377" t="e">
        <f aca="false">VLOOKUP($D168,Curves!$N$2:$T$2600,4)*$B168</f>
        <v>#N/A</v>
      </c>
      <c r="R168" s="241" t="e">
        <f aca="false">VLOOKUP($D168,Curves!$N$2:$T$2600,5)*$B168</f>
        <v>#N/A</v>
      </c>
      <c r="S168" s="378" t="e">
        <f aca="false">IF($P168&lt;$Q168,1,0)</f>
        <v>#N/A</v>
      </c>
      <c r="T168" s="379" t="e">
        <f aca="false">IF($P168&lt;$R168,1,0)</f>
        <v>#N/A</v>
      </c>
      <c r="U168" s="380" t="e">
        <f aca="false">($E168+G168)*$J$5+$J$4</f>
        <v>#N/A</v>
      </c>
      <c r="V168" s="380" t="e">
        <f aca="false">($E168+H168)*$J$5+$J$4</f>
        <v>#N/A</v>
      </c>
      <c r="W168" s="380" t="e">
        <f aca="false">($E168+I168)*$J$5+$J$4</f>
        <v>#N/A</v>
      </c>
      <c r="X168" s="269" t="e">
        <f aca="false">VLOOKUP($D168,[5]CurveFetch!$D$8:$S$13000,16,0)*$B168</f>
        <v>#N/A</v>
      </c>
      <c r="Y168" s="241" t="e">
        <f aca="false">VLOOKUP($D168,Curves!$N$2:$T$2600,7)*$B168</f>
        <v>#N/A</v>
      </c>
      <c r="Z168" s="381" t="e">
        <f aca="false">IF($U168&lt;$X168,1,0)</f>
        <v>#N/A</v>
      </c>
      <c r="AA168" s="378" t="e">
        <f aca="false">IF($U168&lt;$Y168,1,0)</f>
        <v>#N/A</v>
      </c>
      <c r="AB168" s="378" t="e">
        <f aca="false">IF($V168&lt;$X168,1,0)</f>
        <v>#N/A</v>
      </c>
      <c r="AC168" s="378" t="e">
        <f aca="false">IF($V168&lt;$X168,1,0)</f>
        <v>#N/A</v>
      </c>
      <c r="AD168" s="378" t="e">
        <f aca="false">IF($W168&lt;$X168,1,0)</f>
        <v>#N/A</v>
      </c>
      <c r="AE168" s="379" t="e">
        <f aca="false">IF($W168&lt;$Y168,1,0)</f>
        <v>#N/A</v>
      </c>
      <c r="AF168" s="70" t="e">
        <f aca="false">$AF$7*$J$2*$J$5*$N168</f>
        <v>#N/A</v>
      </c>
      <c r="AG168" s="70" t="e">
        <f aca="false">$AF$7*$J$2*$J$5*$O168</f>
        <v>#N/A</v>
      </c>
      <c r="AH168" s="70" t="e">
        <f aca="false">$AH$7*$J$2*$J$5*$N168</f>
        <v>#N/A</v>
      </c>
      <c r="AI168" s="70" t="e">
        <f aca="false">$AH$7*$J$2*$J$5*$O168</f>
        <v>#N/A</v>
      </c>
      <c r="AJ168" s="70" t="e">
        <f aca="false">$AJ$7*$J$2*$J$5*$N168</f>
        <v>#N/A</v>
      </c>
      <c r="AK168" s="70" t="e">
        <f aca="false">$AJ$7*$J$2*$J$5*$O168</f>
        <v>#N/A</v>
      </c>
      <c r="AL168" s="70" t="e">
        <f aca="false">$AL$7*$J$2*$J$5*$N168</f>
        <v>#N/A</v>
      </c>
      <c r="AM168" s="70" t="e">
        <f aca="false">$AL$7*$J$3*$J$5*$O168</f>
        <v>#N/A</v>
      </c>
      <c r="AN168" s="70" t="e">
        <f aca="false">$AN$7*$J$2*$J$5*$N168</f>
        <v>#N/A</v>
      </c>
      <c r="AO168" s="70" t="e">
        <f aca="false">$AN$7*$J$3*$J$5*$O168</f>
        <v>#N/A</v>
      </c>
      <c r="AP168" s="70" t="e">
        <f aca="false">$AP$7*$J$2*$J$5*$N168</f>
        <v>#N/A</v>
      </c>
      <c r="AQ168" s="70" t="e">
        <f aca="false">$AN$7*$J$3*$J$5*$O168</f>
        <v>#N/A</v>
      </c>
      <c r="AR168" s="70" t="e">
        <f aca="false">$AR$7*$J$2*$J$5*$N168</f>
        <v>#N/A</v>
      </c>
      <c r="AS168" s="70" t="e">
        <f aca="false">$AR$7*$J$3*$J$5*$O168</f>
        <v>#N/A</v>
      </c>
      <c r="AT168" s="70" t="e">
        <f aca="false">$AT$7*$J$2*$J$5*$N168</f>
        <v>#N/A</v>
      </c>
      <c r="AU168" s="70" t="e">
        <f aca="false">$AT$7*$J$3*$J$5*$O168</f>
        <v>#N/A</v>
      </c>
      <c r="AV168" s="131" t="e">
        <f aca="false">SUM(AF168:AG168,AL168:AM168,AP168:AQ168)</f>
        <v>#N/A</v>
      </c>
      <c r="AW168" s="158" t="e">
        <f aca="false">SUM(AF168:AM168,AP168:AU168)</f>
        <v>#N/A</v>
      </c>
      <c r="AX168" s="131" t="e">
        <f aca="false">SUM(AF168:AU168)</f>
        <v>#N/A</v>
      </c>
      <c r="AY168" s="70" t="e">
        <f aca="false">$AY$7*$J$2*$J$5*$S168</f>
        <v>#N/A</v>
      </c>
      <c r="AZ168" s="70" t="e">
        <f aca="false">$AY$7*$J$3*$J$5*$T168</f>
        <v>#N/A</v>
      </c>
      <c r="BA168" s="70" t="e">
        <f aca="false">$BA$7*$J$2*$J$5*$S168</f>
        <v>#N/A</v>
      </c>
      <c r="BB168" s="70" t="e">
        <f aca="false">$BA$7*$J$3*$J$5*$T168</f>
        <v>#N/A</v>
      </c>
      <c r="BC168" s="70" t="e">
        <f aca="false">$BC$7*$J$2*$J$5*$S168</f>
        <v>#N/A</v>
      </c>
      <c r="BD168" s="70" t="e">
        <f aca="false">$BC$7*$J$3*$J$5*$T168</f>
        <v>#N/A</v>
      </c>
      <c r="BE168" s="70" t="e">
        <f aca="false">$BE$7*$J$2*$J$5*$S168</f>
        <v>#N/A</v>
      </c>
      <c r="BF168" s="70" t="e">
        <f aca="false">$BE$7*$J$3*$J$5*$T168</f>
        <v>#N/A</v>
      </c>
      <c r="BG168" s="70" t="e">
        <f aca="false">$BG$7*$J$2*$J$5*$S168</f>
        <v>#N/A</v>
      </c>
      <c r="BH168" s="70" t="e">
        <f aca="false">$BG$7*$J$3*$J$5*$T168</f>
        <v>#N/A</v>
      </c>
      <c r="BI168" s="70" t="e">
        <f aca="false">$BI$7*$J$2*$J$5*$S168</f>
        <v>#N/A</v>
      </c>
      <c r="BJ168" s="70" t="e">
        <f aca="false">$BI$7*$J$3*$J$5*$T168</f>
        <v>#N/A</v>
      </c>
      <c r="BK168" s="70" t="e">
        <f aca="false">$BK$7*$J$2*$J$5*$S168</f>
        <v>#N/A</v>
      </c>
      <c r="BL168" s="70" t="e">
        <f aca="false">$BK$7*$J$3*$J$5*$T168</f>
        <v>#N/A</v>
      </c>
      <c r="BM168" s="70" t="e">
        <f aca="false">$BM$7*$J$2*$J$5*$S168</f>
        <v>#N/A</v>
      </c>
      <c r="BN168" s="70" t="e">
        <f aca="false">$BM$7*$J$3*$J$5*$T168</f>
        <v>#N/A</v>
      </c>
      <c r="BO168" s="70" t="e">
        <f aca="false">$BO$7*$J$2*$J$5*$S168</f>
        <v>#N/A</v>
      </c>
      <c r="BP168" s="70" t="e">
        <f aca="false">$BO$7*$J$3*$J$5*$T168</f>
        <v>#N/A</v>
      </c>
      <c r="BQ168" s="70" t="e">
        <f aca="false">$BQ$7*$J$2*$J$5*$S168</f>
        <v>#N/A</v>
      </c>
      <c r="BR168" s="70" t="e">
        <f aca="false">$BQ$7*$J$3*$J$5*$T168</f>
        <v>#N/A</v>
      </c>
      <c r="BS168" s="70" t="e">
        <f aca="false">$BS$7*$J$2*$J$5*$S168</f>
        <v>#N/A</v>
      </c>
      <c r="BT168" s="70" t="e">
        <f aca="false">$BS$7*$J$3*$J$5*$T168</f>
        <v>#N/A</v>
      </c>
      <c r="BU168" s="70" t="e">
        <f aca="false">$BU$7*$J$2*$J$5*$S168</f>
        <v>#N/A</v>
      </c>
      <c r="BV168" s="70" t="e">
        <f aca="false">$BU$7*$J$3*$J$5*$T168</f>
        <v>#N/A</v>
      </c>
      <c r="BW168" s="382" t="e">
        <f aca="false">SUM(AY168:BF168,BI168:BL168)</f>
        <v>#N/A</v>
      </c>
      <c r="BX168" s="383" t="e">
        <f aca="false">SUM(AY168:BF168,BI168:BL168,BS168:BV168)</f>
        <v>#N/A</v>
      </c>
      <c r="BY168" s="25" t="e">
        <f aca="false">SUM(AY168:BV168)</f>
        <v>#N/A</v>
      </c>
      <c r="BZ168" s="70" t="e">
        <f aca="false">$BZ$7*$J$2*$J$5*$N168</f>
        <v>#N/A</v>
      </c>
      <c r="CA168" s="70" t="e">
        <f aca="false">$BZ$7*$J$3*$J$5*$O168</f>
        <v>#N/A</v>
      </c>
      <c r="CB168" s="70" t="e">
        <f aca="false">$CB$7*$J$2*$J$5*$N168</f>
        <v>#N/A</v>
      </c>
      <c r="CC168" s="70" t="e">
        <f aca="false">$CB$7*$J$3*$J$5*$O168</f>
        <v>#N/A</v>
      </c>
      <c r="CD168" s="70" t="e">
        <f aca="false">$CD$7*$J$2*$J$5*$N168</f>
        <v>#N/A</v>
      </c>
      <c r="CE168" s="70" t="e">
        <f aca="false">$CD$7*$J$3*$J$5*$O168</f>
        <v>#N/A</v>
      </c>
      <c r="CF168" s="131" t="e">
        <f aca="false">SUM(BZ168:CA168)</f>
        <v>#N/A</v>
      </c>
      <c r="CG168" s="383" t="e">
        <f aca="false">SUM(BZ168:CC168)</f>
        <v>#N/A</v>
      </c>
      <c r="CH168" s="131" t="e">
        <f aca="false">SUM(BZ168:CE168)</f>
        <v>#N/A</v>
      </c>
      <c r="CI168" s="70" t="e">
        <f aca="false">$CI$7*$J$2*$J$5*$AB168</f>
        <v>#N/A</v>
      </c>
      <c r="CJ168" s="70" t="e">
        <f aca="false">$CI$7*$J$3*$J$5*$AC168</f>
        <v>#N/A</v>
      </c>
      <c r="CK168" s="70" t="e">
        <f aca="false">$CK$7*$J$2*$J$5*$AB168</f>
        <v>#N/A</v>
      </c>
      <c r="CL168" s="70" t="e">
        <f aca="false">$CK$7*$J$3*$J$5*$AC168</f>
        <v>#N/A</v>
      </c>
      <c r="CM168" s="70" t="e">
        <f aca="false">$CM$7*$J$2*$J$5*$AB168</f>
        <v>#N/A</v>
      </c>
      <c r="CN168" s="70" t="e">
        <f aca="false">$CM$7*$J$3*$J$5*$AC168</f>
        <v>#N/A</v>
      </c>
      <c r="CO168" s="70" t="e">
        <f aca="false">$CO$7*$J$2*$J$5*$AB168</f>
        <v>#N/A</v>
      </c>
      <c r="CP168" s="70" t="e">
        <f aca="false">$CO$7*$J$3*$J$5*$AC168</f>
        <v>#N/A</v>
      </c>
      <c r="CQ168" s="70" t="e">
        <f aca="false">$CQ$7*$J$2*$J$5*$AB168</f>
        <v>#N/A</v>
      </c>
      <c r="CR168" s="70" t="e">
        <f aca="false">$CQ$7*$J$3*$J$5*$AC168</f>
        <v>#N/A</v>
      </c>
      <c r="CS168" s="70" t="e">
        <f aca="false">$CS$7*$J$2*$J$5*$AB168</f>
        <v>#N/A</v>
      </c>
      <c r="CT168" s="70" t="e">
        <f aca="false">$CS$7*$J$3*$J$5*$AC168</f>
        <v>#N/A</v>
      </c>
      <c r="CU168" s="70" t="e">
        <f aca="false">$CU$7*$J$2*$J$5*$AB168</f>
        <v>#N/A</v>
      </c>
      <c r="CV168" s="70" t="e">
        <f aca="false">$CU$7*$J$3*$J$5*$AC168</f>
        <v>#N/A</v>
      </c>
      <c r="CW168" s="70" t="e">
        <f aca="false">$CW$7*$J$2*$J$5*$AB168</f>
        <v>#N/A</v>
      </c>
      <c r="CX168" s="70" t="e">
        <f aca="false">$CW$7*$J$3*$J$5*$AC168</f>
        <v>#N/A</v>
      </c>
      <c r="CY168" s="70" t="e">
        <f aca="false">$CY$7*$J$2*$J$5*$AB168</f>
        <v>#N/A</v>
      </c>
      <c r="CZ168" s="70" t="e">
        <f aca="false">$CY$7*$J$3*$J$5*$AC168</f>
        <v>#N/A</v>
      </c>
      <c r="DA168" s="70" t="e">
        <f aca="false">$DA$7*$J$2*$J$5*$AB168</f>
        <v>#N/A</v>
      </c>
      <c r="DB168" s="70" t="e">
        <f aca="false">$DA$7*$J$3*$J$5*$AC168</f>
        <v>#N/A</v>
      </c>
      <c r="DC168" s="70"/>
      <c r="DD168" s="70"/>
      <c r="DE168" s="70" t="e">
        <f aca="false">$DF$7*$J$2*$J$5*$AB168</f>
        <v>#N/A</v>
      </c>
      <c r="DF168" s="70" t="e">
        <f aca="false">$DF$7*$J$3*$J$5*$AC168</f>
        <v>#N/A</v>
      </c>
      <c r="DG168" s="70" t="e">
        <f aca="false">$DG$7*$J$2*$J$5*$AB168</f>
        <v>#N/A</v>
      </c>
      <c r="DH168" s="70" t="e">
        <f aca="false">$DG$7*$J$3*$J$5*$AC168</f>
        <v>#N/A</v>
      </c>
      <c r="DI168" s="70" t="e">
        <f aca="false">$DI$7*$J$2*$J$5*$AB168</f>
        <v>#N/A</v>
      </c>
      <c r="DJ168" s="70" t="e">
        <f aca="false">$DI$7*$J$3*$J$5*$AC168</f>
        <v>#N/A</v>
      </c>
      <c r="DK168" s="70" t="e">
        <f aca="false">$DK$7*$J$2*$J$5*$AB168</f>
        <v>#N/A</v>
      </c>
      <c r="DL168" s="70" t="e">
        <f aca="false">$DK$7*$J$3*$J$5*$AC168</f>
        <v>#N/A</v>
      </c>
      <c r="DM168" s="70" t="e">
        <f aca="false">$DM$7*$J$2*$J$5*$AB168</f>
        <v>#N/A</v>
      </c>
      <c r="DN168" s="70" t="e">
        <f aca="false">$DM$7*$J$3*$J$5*$AC168</f>
        <v>#N/A</v>
      </c>
      <c r="DO168" s="70" t="e">
        <f aca="false">$DO$7*$J$2*$J$5*$AB168</f>
        <v>#N/A</v>
      </c>
      <c r="DP168" s="70" t="e">
        <f aca="false">$DO$7*$J$3*$J$5*$AC168</f>
        <v>#N/A</v>
      </c>
      <c r="DQ168" s="70" t="e">
        <f aca="false">$DQ$7*$J$2*$J$5*$AB168</f>
        <v>#N/A</v>
      </c>
      <c r="DR168" s="70" t="e">
        <f aca="false">$DQ$7*$J$3*$J$5*$AC168</f>
        <v>#N/A</v>
      </c>
      <c r="DS168" s="131" t="e">
        <f aca="false">SUM(CI168:CR168,CW168:CX168,DG168:DH168)</f>
        <v>#N/A</v>
      </c>
      <c r="DT168" s="25" t="e">
        <f aca="false">SUM(CI168:CZ168,DC168:DL168)</f>
        <v>#N/A</v>
      </c>
      <c r="DU168" s="131" t="e">
        <f aca="false">SUM(CI168:DR168)</f>
        <v>#N/A</v>
      </c>
      <c r="DZ168" s="70" t="e">
        <f aca="false">$DZ$7*$J$2*$J$5*$AB168</f>
        <v>#N/A</v>
      </c>
      <c r="EA168" s="70" t="e">
        <f aca="false">$DZ$7*$J$3*$J$5*$AC168</f>
        <v>#N/A</v>
      </c>
      <c r="EB168" s="70" t="e">
        <f aca="false">$EB$7*$J$2*$J$5*$AB168</f>
        <v>#N/A</v>
      </c>
      <c r="EC168" s="70" t="e">
        <f aca="false">$EB$7*$J$3*$J$5*$AC168</f>
        <v>#N/A</v>
      </c>
      <c r="ED168" s="70" t="e">
        <f aca="false">$ED$7*$J$2*$J$5*$AB168</f>
        <v>#N/A</v>
      </c>
      <c r="EE168" s="70" t="e">
        <f aca="false">$ED$7*$J$3*$J$5*$AC168</f>
        <v>#N/A</v>
      </c>
      <c r="EF168" s="70" t="e">
        <f aca="false">$EF$7*$J$2*$J$5*$AB168</f>
        <v>#N/A</v>
      </c>
      <c r="EG168" s="70" t="e">
        <f aca="false">$EF$7*$J$3*$J$5*$AC168</f>
        <v>#N/A</v>
      </c>
      <c r="EH168" s="70" t="e">
        <f aca="false">$EH$7*$J$2*$J$5*$AB168</f>
        <v>#N/A</v>
      </c>
      <c r="EI168" s="70" t="e">
        <f aca="false">$EH$7*$J$3*$J$5*$AC168</f>
        <v>#N/A</v>
      </c>
      <c r="EJ168" s="70" t="e">
        <f aca="false">$EJ$7*$J$2*$J$5*$AB168</f>
        <v>#N/A</v>
      </c>
      <c r="EK168" s="70" t="e">
        <f aca="false">$EJ$7*$J$3*$J$5*$AC168</f>
        <v>#N/A</v>
      </c>
      <c r="EL168" s="70" t="e">
        <f aca="false">$EL$7*$J$2*$J$5*$AB168</f>
        <v>#N/A</v>
      </c>
      <c r="EM168" s="70" t="e">
        <f aca="false">$EL$7*$J$3*$J$5*$AC168</f>
        <v>#N/A</v>
      </c>
      <c r="EN168" s="131" t="e">
        <f aca="false">SUM(EB168:EC168)</f>
        <v>#N/A</v>
      </c>
      <c r="EO168" s="25" t="e">
        <f aca="false">SUM(EB168:EE168,EJ168:EM168)</f>
        <v>#N/A</v>
      </c>
      <c r="EP168" s="25" t="e">
        <f aca="false">SUM(DZ168:EM168)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3" t="e">
        <f aca="false">(1+($A169/2))^(-2*($D169-$A$1)/365.25)</f>
        <v>#N/A</v>
      </c>
      <c r="C169" s="83" t="n">
        <f aca="false">D170-D169</f>
        <v>30</v>
      </c>
      <c r="D169" s="374" t="n">
        <v>41791</v>
      </c>
      <c r="E169" s="375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76" t="e">
        <f aca="false">VLOOKUP($D169,Curves!$A$2:$H$1700,8)*$B169</f>
        <v>#N/A</v>
      </c>
      <c r="K169" s="51" t="e">
        <f aca="false">($E169+$I169)*$J$5+$J$4</f>
        <v>#N/A</v>
      </c>
      <c r="L169" s="377" t="e">
        <f aca="false">VLOOKUP($D169,Curves!$N$2:$T$2600,2)*$B169</f>
        <v>#N/A</v>
      </c>
      <c r="M169" s="241" t="e">
        <f aca="false">VLOOKUP($D169,Curves!$N$2:$T$2600,3)*$B169</f>
        <v>#N/A</v>
      </c>
      <c r="N169" s="378" t="e">
        <f aca="false">IF($K169&lt;$L169,1,0)</f>
        <v>#N/A</v>
      </c>
      <c r="O169" s="379" t="e">
        <f aca="false">IF($K169&lt;$M169,1,0)</f>
        <v>#N/A</v>
      </c>
      <c r="P169" s="375" t="e">
        <f aca="false">($E169+J169)*$J$5+$J$4</f>
        <v>#N/A</v>
      </c>
      <c r="Q169" s="377" t="e">
        <f aca="false">VLOOKUP($D169,Curves!$N$2:$T$2600,4)*$B169</f>
        <v>#N/A</v>
      </c>
      <c r="R169" s="241" t="e">
        <f aca="false">VLOOKUP($D169,Curves!$N$2:$T$2600,5)*$B169</f>
        <v>#N/A</v>
      </c>
      <c r="S169" s="378" t="e">
        <f aca="false">IF($P169&lt;$Q169,1,0)</f>
        <v>#N/A</v>
      </c>
      <c r="T169" s="379" t="e">
        <f aca="false">IF($P169&lt;$R169,1,0)</f>
        <v>#N/A</v>
      </c>
      <c r="U169" s="380" t="e">
        <f aca="false">($E169+G169)*$J$5+$J$4</f>
        <v>#N/A</v>
      </c>
      <c r="V169" s="380" t="e">
        <f aca="false">($E169+H169)*$J$5+$J$4</f>
        <v>#N/A</v>
      </c>
      <c r="W169" s="380" t="e">
        <f aca="false">($E169+I169)*$J$5+$J$4</f>
        <v>#N/A</v>
      </c>
      <c r="X169" s="269" t="e">
        <f aca="false">VLOOKUP($D169,[5]CurveFetch!$D$8:$S$13000,16,0)*$B169</f>
        <v>#N/A</v>
      </c>
      <c r="Y169" s="241" t="e">
        <f aca="false">VLOOKUP($D169,Curves!$N$2:$T$2600,7)*$B169</f>
        <v>#N/A</v>
      </c>
      <c r="Z169" s="381" t="e">
        <f aca="false">IF($U169&lt;$X169,1,0)</f>
        <v>#N/A</v>
      </c>
      <c r="AA169" s="378" t="e">
        <f aca="false">IF($U169&lt;$Y169,1,0)</f>
        <v>#N/A</v>
      </c>
      <c r="AB169" s="378" t="e">
        <f aca="false">IF($V169&lt;$X169,1,0)</f>
        <v>#N/A</v>
      </c>
      <c r="AC169" s="378" t="e">
        <f aca="false">IF($V169&lt;$X169,1,0)</f>
        <v>#N/A</v>
      </c>
      <c r="AD169" s="378" t="e">
        <f aca="false">IF($W169&lt;$X169,1,0)</f>
        <v>#N/A</v>
      </c>
      <c r="AE169" s="379" t="e">
        <f aca="false">IF($W169&lt;$Y169,1,0)</f>
        <v>#N/A</v>
      </c>
      <c r="AF169" s="70" t="e">
        <f aca="false">$AF$7*$J$2*$J$5*$N169</f>
        <v>#N/A</v>
      </c>
      <c r="AG169" s="70" t="e">
        <f aca="false">$AF$7*$J$2*$J$5*$O169</f>
        <v>#N/A</v>
      </c>
      <c r="AH169" s="70" t="e">
        <f aca="false">$AH$7*$J$2*$J$5*$N169</f>
        <v>#N/A</v>
      </c>
      <c r="AI169" s="70" t="e">
        <f aca="false">$AH$7*$J$2*$J$5*$O169</f>
        <v>#N/A</v>
      </c>
      <c r="AJ169" s="70" t="e">
        <f aca="false">$AJ$7*$J$2*$J$5*$N169</f>
        <v>#N/A</v>
      </c>
      <c r="AK169" s="70" t="e">
        <f aca="false">$AJ$7*$J$2*$J$5*$O169</f>
        <v>#N/A</v>
      </c>
      <c r="AL169" s="70" t="e">
        <f aca="false">$AL$7*$J$2*$J$5*$N169</f>
        <v>#N/A</v>
      </c>
      <c r="AM169" s="70" t="e">
        <f aca="false">$AL$7*$J$3*$J$5*$O169</f>
        <v>#N/A</v>
      </c>
      <c r="AN169" s="70" t="e">
        <f aca="false">$AN$7*$J$2*$J$5*$N169</f>
        <v>#N/A</v>
      </c>
      <c r="AO169" s="70" t="e">
        <f aca="false">$AN$7*$J$3*$J$5*$O169</f>
        <v>#N/A</v>
      </c>
      <c r="AP169" s="70" t="e">
        <f aca="false">$AP$7*$J$2*$J$5*$N169</f>
        <v>#N/A</v>
      </c>
      <c r="AQ169" s="70" t="e">
        <f aca="false">$AN$7*$J$3*$J$5*$O169</f>
        <v>#N/A</v>
      </c>
      <c r="AR169" s="70" t="e">
        <f aca="false">$AR$7*$J$2*$J$5*$N169</f>
        <v>#N/A</v>
      </c>
      <c r="AS169" s="70" t="e">
        <f aca="false">$AR$7*$J$3*$J$5*$O169</f>
        <v>#N/A</v>
      </c>
      <c r="AT169" s="70" t="e">
        <f aca="false">$AT$7*$J$2*$J$5*$N169</f>
        <v>#N/A</v>
      </c>
      <c r="AU169" s="70" t="e">
        <f aca="false">$AT$7*$J$3*$J$5*$O169</f>
        <v>#N/A</v>
      </c>
      <c r="AV169" s="131" t="e">
        <f aca="false">SUM(AF169:AG169,AL169:AM169,AP169:AQ169)</f>
        <v>#N/A</v>
      </c>
      <c r="AW169" s="158" t="e">
        <f aca="false">SUM(AF169:AM169,AP169:AU169)</f>
        <v>#N/A</v>
      </c>
      <c r="AX169" s="131" t="e">
        <f aca="false">SUM(AF169:AU169)</f>
        <v>#N/A</v>
      </c>
      <c r="AY169" s="70" t="e">
        <f aca="false">$AY$7*$J$2*$J$5*$S169</f>
        <v>#N/A</v>
      </c>
      <c r="AZ169" s="70" t="e">
        <f aca="false">$AY$7*$J$3*$J$5*$T169</f>
        <v>#N/A</v>
      </c>
      <c r="BA169" s="70" t="e">
        <f aca="false">$BA$7*$J$2*$J$5*$S169</f>
        <v>#N/A</v>
      </c>
      <c r="BB169" s="70" t="e">
        <f aca="false">$BA$7*$J$3*$J$5*$T169</f>
        <v>#N/A</v>
      </c>
      <c r="BC169" s="70" t="e">
        <f aca="false">$BC$7*$J$2*$J$5*$S169</f>
        <v>#N/A</v>
      </c>
      <c r="BD169" s="70" t="e">
        <f aca="false">$BC$7*$J$3*$J$5*$T169</f>
        <v>#N/A</v>
      </c>
      <c r="BE169" s="70" t="e">
        <f aca="false">$BE$7*$J$2*$J$5*$S169</f>
        <v>#N/A</v>
      </c>
      <c r="BF169" s="70" t="e">
        <f aca="false">$BE$7*$J$3*$J$5*$T169</f>
        <v>#N/A</v>
      </c>
      <c r="BG169" s="70" t="e">
        <f aca="false">$BG$7*$J$2*$J$5*$S169</f>
        <v>#N/A</v>
      </c>
      <c r="BH169" s="70" t="e">
        <f aca="false">$BG$7*$J$3*$J$5*$T169</f>
        <v>#N/A</v>
      </c>
      <c r="BI169" s="70" t="e">
        <f aca="false">$BI$7*$J$2*$J$5*$S169</f>
        <v>#N/A</v>
      </c>
      <c r="BJ169" s="70" t="e">
        <f aca="false">$BI$7*$J$3*$J$5*$T169</f>
        <v>#N/A</v>
      </c>
      <c r="BK169" s="70" t="e">
        <f aca="false">$BK$7*$J$2*$J$5*$S169</f>
        <v>#N/A</v>
      </c>
      <c r="BL169" s="70" t="e">
        <f aca="false">$BK$7*$J$3*$J$5*$T169</f>
        <v>#N/A</v>
      </c>
      <c r="BM169" s="70" t="e">
        <f aca="false">$BM$7*$J$2*$J$5*$S169</f>
        <v>#N/A</v>
      </c>
      <c r="BN169" s="70" t="e">
        <f aca="false">$BM$7*$J$3*$J$5*$T169</f>
        <v>#N/A</v>
      </c>
      <c r="BO169" s="70" t="e">
        <f aca="false">$BO$7*$J$2*$J$5*$S169</f>
        <v>#N/A</v>
      </c>
      <c r="BP169" s="70" t="e">
        <f aca="false">$BO$7*$J$3*$J$5*$T169</f>
        <v>#N/A</v>
      </c>
      <c r="BQ169" s="70" t="e">
        <f aca="false">$BQ$7*$J$2*$J$5*$S169</f>
        <v>#N/A</v>
      </c>
      <c r="BR169" s="70" t="e">
        <f aca="false">$BQ$7*$J$3*$J$5*$T169</f>
        <v>#N/A</v>
      </c>
      <c r="BS169" s="70" t="e">
        <f aca="false">$BS$7*$J$2*$J$5*$S169</f>
        <v>#N/A</v>
      </c>
      <c r="BT169" s="70" t="e">
        <f aca="false">$BS$7*$J$3*$J$5*$T169</f>
        <v>#N/A</v>
      </c>
      <c r="BU169" s="70" t="e">
        <f aca="false">$BU$7*$J$2*$J$5*$S169</f>
        <v>#N/A</v>
      </c>
      <c r="BV169" s="70" t="e">
        <f aca="false">$BU$7*$J$3*$J$5*$T169</f>
        <v>#N/A</v>
      </c>
      <c r="BW169" s="382" t="e">
        <f aca="false">SUM(AY169:BF169,BI169:BL169)</f>
        <v>#N/A</v>
      </c>
      <c r="BX169" s="383" t="e">
        <f aca="false">SUM(AY169:BF169,BI169:BL169,BS169:BV169)</f>
        <v>#N/A</v>
      </c>
      <c r="BY169" s="25" t="e">
        <f aca="false">SUM(AY169:BV169)</f>
        <v>#N/A</v>
      </c>
      <c r="BZ169" s="70" t="e">
        <f aca="false">$BZ$7*$J$2*$J$5*$N169</f>
        <v>#N/A</v>
      </c>
      <c r="CA169" s="70" t="e">
        <f aca="false">$BZ$7*$J$3*$J$5*$O169</f>
        <v>#N/A</v>
      </c>
      <c r="CB169" s="70" t="e">
        <f aca="false">$CB$7*$J$2*$J$5*$N169</f>
        <v>#N/A</v>
      </c>
      <c r="CC169" s="70" t="e">
        <f aca="false">$CB$7*$J$3*$J$5*$O169</f>
        <v>#N/A</v>
      </c>
      <c r="CD169" s="70" t="e">
        <f aca="false">$CD$7*$J$2*$J$5*$N169</f>
        <v>#N/A</v>
      </c>
      <c r="CE169" s="70" t="e">
        <f aca="false">$CD$7*$J$3*$J$5*$O169</f>
        <v>#N/A</v>
      </c>
      <c r="CF169" s="131" t="e">
        <f aca="false">SUM(BZ169:CA169)</f>
        <v>#N/A</v>
      </c>
      <c r="CG169" s="383" t="e">
        <f aca="false">SUM(BZ169:CC169)</f>
        <v>#N/A</v>
      </c>
      <c r="CH169" s="131" t="e">
        <f aca="false">SUM(BZ169:CE169)</f>
        <v>#N/A</v>
      </c>
      <c r="CI169" s="70" t="e">
        <f aca="false">$CI$7*$J$2*$J$5*$AB169</f>
        <v>#N/A</v>
      </c>
      <c r="CJ169" s="70" t="e">
        <f aca="false">$CI$7*$J$3*$J$5*$AC169</f>
        <v>#N/A</v>
      </c>
      <c r="CK169" s="70" t="e">
        <f aca="false">$CK$7*$J$2*$J$5*$AB169</f>
        <v>#N/A</v>
      </c>
      <c r="CL169" s="70" t="e">
        <f aca="false">$CK$7*$J$3*$J$5*$AC169</f>
        <v>#N/A</v>
      </c>
      <c r="CM169" s="70" t="e">
        <f aca="false">$CM$7*$J$2*$J$5*$AB169</f>
        <v>#N/A</v>
      </c>
      <c r="CN169" s="70" t="e">
        <f aca="false">$CM$7*$J$3*$J$5*$AC169</f>
        <v>#N/A</v>
      </c>
      <c r="CO169" s="70" t="e">
        <f aca="false">$CO$7*$J$2*$J$5*$AB169</f>
        <v>#N/A</v>
      </c>
      <c r="CP169" s="70" t="e">
        <f aca="false">$CO$7*$J$3*$J$5*$AC169</f>
        <v>#N/A</v>
      </c>
      <c r="CQ169" s="70" t="e">
        <f aca="false">$CQ$7*$J$2*$J$5*$AB169</f>
        <v>#N/A</v>
      </c>
      <c r="CR169" s="70" t="e">
        <f aca="false">$CQ$7*$J$3*$J$5*$AC169</f>
        <v>#N/A</v>
      </c>
      <c r="CS169" s="70" t="e">
        <f aca="false">$CS$7*$J$2*$J$5*$AB169</f>
        <v>#N/A</v>
      </c>
      <c r="CT169" s="70" t="e">
        <f aca="false">$CS$7*$J$3*$J$5*$AC169</f>
        <v>#N/A</v>
      </c>
      <c r="CU169" s="70" t="e">
        <f aca="false">$CU$7*$J$2*$J$5*$AB169</f>
        <v>#N/A</v>
      </c>
      <c r="CV169" s="70" t="e">
        <f aca="false">$CU$7*$J$3*$J$5*$AC169</f>
        <v>#N/A</v>
      </c>
      <c r="CW169" s="70" t="e">
        <f aca="false">$CW$7*$J$2*$J$5*$AB169</f>
        <v>#N/A</v>
      </c>
      <c r="CX169" s="70" t="e">
        <f aca="false">$CW$7*$J$3*$J$5*$AC169</f>
        <v>#N/A</v>
      </c>
      <c r="CY169" s="70" t="e">
        <f aca="false">$CY$7*$J$2*$J$5*$AB169</f>
        <v>#N/A</v>
      </c>
      <c r="CZ169" s="70" t="e">
        <f aca="false">$CY$7*$J$3*$J$5*$AC169</f>
        <v>#N/A</v>
      </c>
      <c r="DA169" s="70" t="e">
        <f aca="false">$DA$7*$J$2*$J$5*$AB169</f>
        <v>#N/A</v>
      </c>
      <c r="DB169" s="70" t="e">
        <f aca="false">$DA$7*$J$3*$J$5*$AC169</f>
        <v>#N/A</v>
      </c>
      <c r="DC169" s="70"/>
      <c r="DD169" s="70"/>
      <c r="DE169" s="70" t="e">
        <f aca="false">$DF$7*$J$2*$J$5*$AB169</f>
        <v>#N/A</v>
      </c>
      <c r="DF169" s="70" t="e">
        <f aca="false">$DF$7*$J$3*$J$5*$AC169</f>
        <v>#N/A</v>
      </c>
      <c r="DG169" s="70" t="e">
        <f aca="false">$DG$7*$J$2*$J$5*$AB169</f>
        <v>#N/A</v>
      </c>
      <c r="DH169" s="70" t="e">
        <f aca="false">$DG$7*$J$3*$J$5*$AC169</f>
        <v>#N/A</v>
      </c>
      <c r="DI169" s="70" t="e">
        <f aca="false">$DI$7*$J$2*$J$5*$AB169</f>
        <v>#N/A</v>
      </c>
      <c r="DJ169" s="70" t="e">
        <f aca="false">$DI$7*$J$3*$J$5*$AC169</f>
        <v>#N/A</v>
      </c>
      <c r="DK169" s="70" t="e">
        <f aca="false">$DK$7*$J$2*$J$5*$AB169</f>
        <v>#N/A</v>
      </c>
      <c r="DL169" s="70" t="e">
        <f aca="false">$DK$7*$J$3*$J$5*$AC169</f>
        <v>#N/A</v>
      </c>
      <c r="DM169" s="70" t="e">
        <f aca="false">$DM$7*$J$2*$J$5*$AB169</f>
        <v>#N/A</v>
      </c>
      <c r="DN169" s="70" t="e">
        <f aca="false">$DM$7*$J$3*$J$5*$AC169</f>
        <v>#N/A</v>
      </c>
      <c r="DO169" s="70" t="e">
        <f aca="false">$DO$7*$J$2*$J$5*$AB169</f>
        <v>#N/A</v>
      </c>
      <c r="DP169" s="70" t="e">
        <f aca="false">$DO$7*$J$3*$J$5*$AC169</f>
        <v>#N/A</v>
      </c>
      <c r="DQ169" s="70" t="e">
        <f aca="false">$DQ$7*$J$2*$J$5*$AB169</f>
        <v>#N/A</v>
      </c>
      <c r="DR169" s="70" t="e">
        <f aca="false">$DQ$7*$J$3*$J$5*$AC169</f>
        <v>#N/A</v>
      </c>
      <c r="DS169" s="131" t="e">
        <f aca="false">SUM(CI169:CR169,CW169:CX169,DG169:DH169)</f>
        <v>#N/A</v>
      </c>
      <c r="DT169" s="25" t="e">
        <f aca="false">SUM(CI169:CZ169,DC169:DL169)</f>
        <v>#N/A</v>
      </c>
      <c r="DU169" s="131" t="e">
        <f aca="false">SUM(CI169:DR169)</f>
        <v>#N/A</v>
      </c>
      <c r="DZ169" s="70" t="e">
        <f aca="false">$DZ$7*$J$2*$J$5*$AB169</f>
        <v>#N/A</v>
      </c>
      <c r="EA169" s="70" t="e">
        <f aca="false">$DZ$7*$J$3*$J$5*$AC169</f>
        <v>#N/A</v>
      </c>
      <c r="EB169" s="70" t="e">
        <f aca="false">$EB$7*$J$2*$J$5*$AB169</f>
        <v>#N/A</v>
      </c>
      <c r="EC169" s="70" t="e">
        <f aca="false">$EB$7*$J$3*$J$5*$AC169</f>
        <v>#N/A</v>
      </c>
      <c r="ED169" s="70" t="e">
        <f aca="false">$ED$7*$J$2*$J$5*$AB169</f>
        <v>#N/A</v>
      </c>
      <c r="EE169" s="70" t="e">
        <f aca="false">$ED$7*$J$3*$J$5*$AC169</f>
        <v>#N/A</v>
      </c>
      <c r="EF169" s="70" t="e">
        <f aca="false">$EF$7*$J$2*$J$5*$AB169</f>
        <v>#N/A</v>
      </c>
      <c r="EG169" s="70" t="e">
        <f aca="false">$EF$7*$J$3*$J$5*$AC169</f>
        <v>#N/A</v>
      </c>
      <c r="EH169" s="70" t="e">
        <f aca="false">$EH$7*$J$2*$J$5*$AB169</f>
        <v>#N/A</v>
      </c>
      <c r="EI169" s="70" t="e">
        <f aca="false">$EH$7*$J$3*$J$5*$AC169</f>
        <v>#N/A</v>
      </c>
      <c r="EJ169" s="70" t="e">
        <f aca="false">$EJ$7*$J$2*$J$5*$AB169</f>
        <v>#N/A</v>
      </c>
      <c r="EK169" s="70" t="e">
        <f aca="false">$EJ$7*$J$3*$J$5*$AC169</f>
        <v>#N/A</v>
      </c>
      <c r="EL169" s="70" t="e">
        <f aca="false">$EL$7*$J$2*$J$5*$AB169</f>
        <v>#N/A</v>
      </c>
      <c r="EM169" s="70" t="e">
        <f aca="false">$EL$7*$J$3*$J$5*$AC169</f>
        <v>#N/A</v>
      </c>
      <c r="EN169" s="131" t="e">
        <f aca="false">SUM(EB169:EC169)</f>
        <v>#N/A</v>
      </c>
      <c r="EO169" s="25" t="e">
        <f aca="false">SUM(EB169:EE169,EJ169:EM169)</f>
        <v>#N/A</v>
      </c>
      <c r="EP169" s="25" t="e">
        <f aca="false">SUM(DZ169:EM169)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3" t="e">
        <f aca="false">(1+($A170/2))^(-2*($D170-$A$1)/365.25)</f>
        <v>#N/A</v>
      </c>
      <c r="C170" s="83" t="n">
        <f aca="false">D171-D170</f>
        <v>31</v>
      </c>
      <c r="D170" s="374" t="n">
        <v>41821</v>
      </c>
      <c r="E170" s="375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76" t="e">
        <f aca="false">VLOOKUP($D170,Curves!$A$2:$H$1700,8)*$B170</f>
        <v>#N/A</v>
      </c>
      <c r="K170" s="51" t="e">
        <f aca="false">($E170+$I170)*$J$5+$J$4</f>
        <v>#N/A</v>
      </c>
      <c r="L170" s="377" t="e">
        <f aca="false">VLOOKUP($D170,Curves!$N$2:$T$2600,2)*$B170</f>
        <v>#N/A</v>
      </c>
      <c r="M170" s="241" t="e">
        <f aca="false">VLOOKUP($D170,Curves!$N$2:$T$2600,3)*$B170</f>
        <v>#N/A</v>
      </c>
      <c r="N170" s="378" t="e">
        <f aca="false">IF($K170&lt;$L170,1,0)</f>
        <v>#N/A</v>
      </c>
      <c r="O170" s="379" t="e">
        <f aca="false">IF($K170&lt;$M170,1,0)</f>
        <v>#N/A</v>
      </c>
      <c r="P170" s="375" t="e">
        <f aca="false">($E170+J170)*$J$5+$J$4</f>
        <v>#N/A</v>
      </c>
      <c r="Q170" s="377" t="e">
        <f aca="false">VLOOKUP($D170,Curves!$N$2:$T$2600,4)*$B170</f>
        <v>#N/A</v>
      </c>
      <c r="R170" s="241" t="e">
        <f aca="false">VLOOKUP($D170,Curves!$N$2:$T$2600,5)*$B170</f>
        <v>#N/A</v>
      </c>
      <c r="S170" s="378" t="e">
        <f aca="false">IF($P170&lt;$Q170,1,0)</f>
        <v>#N/A</v>
      </c>
      <c r="T170" s="379" t="e">
        <f aca="false">IF($P170&lt;$R170,1,0)</f>
        <v>#N/A</v>
      </c>
      <c r="U170" s="380" t="e">
        <f aca="false">($E170+G170)*$J$5+$J$4</f>
        <v>#N/A</v>
      </c>
      <c r="V170" s="380" t="e">
        <f aca="false">($E170+H170)*$J$5+$J$4</f>
        <v>#N/A</v>
      </c>
      <c r="W170" s="380" t="e">
        <f aca="false">($E170+I170)*$J$5+$J$4</f>
        <v>#N/A</v>
      </c>
      <c r="X170" s="269" t="e">
        <f aca="false">VLOOKUP($D170,[5]CurveFetch!$D$8:$S$13000,16,0)*$B170</f>
        <v>#N/A</v>
      </c>
      <c r="Y170" s="241" t="e">
        <f aca="false">VLOOKUP($D170,Curves!$N$2:$T$2600,7)*$B170</f>
        <v>#N/A</v>
      </c>
      <c r="Z170" s="381" t="e">
        <f aca="false">IF($U170&lt;$X170,1,0)</f>
        <v>#N/A</v>
      </c>
      <c r="AA170" s="378" t="e">
        <f aca="false">IF($U170&lt;$Y170,1,0)</f>
        <v>#N/A</v>
      </c>
      <c r="AB170" s="378" t="e">
        <f aca="false">IF($V170&lt;$X170,1,0)</f>
        <v>#N/A</v>
      </c>
      <c r="AC170" s="378" t="e">
        <f aca="false">IF($V170&lt;$X170,1,0)</f>
        <v>#N/A</v>
      </c>
      <c r="AD170" s="378" t="e">
        <f aca="false">IF($W170&lt;$X170,1,0)</f>
        <v>#N/A</v>
      </c>
      <c r="AE170" s="379" t="e">
        <f aca="false">IF($W170&lt;$Y170,1,0)</f>
        <v>#N/A</v>
      </c>
      <c r="AF170" s="70" t="e">
        <f aca="false">$AF$7*$J$2*$J$5*$N170</f>
        <v>#N/A</v>
      </c>
      <c r="AG170" s="70" t="e">
        <f aca="false">$AF$7*$J$2*$J$5*$O170</f>
        <v>#N/A</v>
      </c>
      <c r="AH170" s="70" t="e">
        <f aca="false">$AH$7*$J$2*$J$5*$N170</f>
        <v>#N/A</v>
      </c>
      <c r="AI170" s="70" t="e">
        <f aca="false">$AH$7*$J$2*$J$5*$O170</f>
        <v>#N/A</v>
      </c>
      <c r="AJ170" s="70" t="e">
        <f aca="false">$AJ$7*$J$2*$J$5*$N170</f>
        <v>#N/A</v>
      </c>
      <c r="AK170" s="70" t="e">
        <f aca="false">$AJ$7*$J$2*$J$5*$O170</f>
        <v>#N/A</v>
      </c>
      <c r="AL170" s="70" t="e">
        <f aca="false">$AL$7*$J$2*$J$5*$N170</f>
        <v>#N/A</v>
      </c>
      <c r="AM170" s="70" t="e">
        <f aca="false">$AL$7*$J$3*$J$5*$O170</f>
        <v>#N/A</v>
      </c>
      <c r="AN170" s="70" t="e">
        <f aca="false">$AN$7*$J$2*$J$5*$N170</f>
        <v>#N/A</v>
      </c>
      <c r="AO170" s="70" t="e">
        <f aca="false">$AN$7*$J$3*$J$5*$O170</f>
        <v>#N/A</v>
      </c>
      <c r="AP170" s="70" t="e">
        <f aca="false">$AP$7*$J$2*$J$5*$N170</f>
        <v>#N/A</v>
      </c>
      <c r="AQ170" s="70" t="e">
        <f aca="false">$AN$7*$J$3*$J$5*$O170</f>
        <v>#N/A</v>
      </c>
      <c r="AR170" s="70" t="e">
        <f aca="false">$AR$7*$J$2*$J$5*$N170</f>
        <v>#N/A</v>
      </c>
      <c r="AS170" s="70" t="e">
        <f aca="false">$AR$7*$J$3*$J$5*$O170</f>
        <v>#N/A</v>
      </c>
      <c r="AT170" s="70" t="e">
        <f aca="false">$AT$7*$J$2*$J$5*$N170</f>
        <v>#N/A</v>
      </c>
      <c r="AU170" s="70" t="e">
        <f aca="false">$AT$7*$J$3*$J$5*$O170</f>
        <v>#N/A</v>
      </c>
      <c r="AV170" s="131" t="e">
        <f aca="false">SUM(AF170:AG170,AL170:AM170,AP170:AQ170)</f>
        <v>#N/A</v>
      </c>
      <c r="AW170" s="158" t="e">
        <f aca="false">SUM(AF170:AM170,AP170:AU170)</f>
        <v>#N/A</v>
      </c>
      <c r="AX170" s="131" t="e">
        <f aca="false">SUM(AF170:AU170)</f>
        <v>#N/A</v>
      </c>
      <c r="AY170" s="70" t="e">
        <f aca="false">$AY$7*$J$2*$J$5*$S170</f>
        <v>#N/A</v>
      </c>
      <c r="AZ170" s="70" t="e">
        <f aca="false">$AY$7*$J$3*$J$5*$T170</f>
        <v>#N/A</v>
      </c>
      <c r="BA170" s="70" t="e">
        <f aca="false">$BA$7*$J$2*$J$5*$S170</f>
        <v>#N/A</v>
      </c>
      <c r="BB170" s="70" t="e">
        <f aca="false">$BA$7*$J$3*$J$5*$T170</f>
        <v>#N/A</v>
      </c>
      <c r="BC170" s="70" t="e">
        <f aca="false">$BC$7*$J$2*$J$5*$S170</f>
        <v>#N/A</v>
      </c>
      <c r="BD170" s="70" t="e">
        <f aca="false">$BC$7*$J$3*$J$5*$T170</f>
        <v>#N/A</v>
      </c>
      <c r="BE170" s="70" t="e">
        <f aca="false">$BE$7*$J$2*$J$5*$S170</f>
        <v>#N/A</v>
      </c>
      <c r="BF170" s="70" t="e">
        <f aca="false">$BE$7*$J$3*$J$5*$T170</f>
        <v>#N/A</v>
      </c>
      <c r="BG170" s="70" t="e">
        <f aca="false">$BG$7*$J$2*$J$5*$S170</f>
        <v>#N/A</v>
      </c>
      <c r="BH170" s="70" t="e">
        <f aca="false">$BG$7*$J$3*$J$5*$T170</f>
        <v>#N/A</v>
      </c>
      <c r="BI170" s="70" t="e">
        <f aca="false">$BI$7*$J$2*$J$5*$S170</f>
        <v>#N/A</v>
      </c>
      <c r="BJ170" s="70" t="e">
        <f aca="false">$BI$7*$J$3*$J$5*$T170</f>
        <v>#N/A</v>
      </c>
      <c r="BK170" s="70" t="e">
        <f aca="false">$BK$7*$J$2*$J$5*$S170</f>
        <v>#N/A</v>
      </c>
      <c r="BL170" s="70" t="e">
        <f aca="false">$BK$7*$J$3*$J$5*$T170</f>
        <v>#N/A</v>
      </c>
      <c r="BM170" s="70" t="e">
        <f aca="false">$BM$7*$J$2*$J$5*$S170</f>
        <v>#N/A</v>
      </c>
      <c r="BN170" s="70" t="e">
        <f aca="false">$BM$7*$J$3*$J$5*$T170</f>
        <v>#N/A</v>
      </c>
      <c r="BO170" s="70" t="e">
        <f aca="false">$BO$7*$J$2*$J$5*$S170</f>
        <v>#N/A</v>
      </c>
      <c r="BP170" s="70" t="e">
        <f aca="false">$BO$7*$J$3*$J$5*$T170</f>
        <v>#N/A</v>
      </c>
      <c r="BQ170" s="70" t="e">
        <f aca="false">$BQ$7*$J$2*$J$5*$S170</f>
        <v>#N/A</v>
      </c>
      <c r="BR170" s="70" t="e">
        <f aca="false">$BQ$7*$J$3*$J$5*$T170</f>
        <v>#N/A</v>
      </c>
      <c r="BS170" s="70" t="e">
        <f aca="false">$BS$7*$J$2*$J$5*$S170</f>
        <v>#N/A</v>
      </c>
      <c r="BT170" s="70" t="e">
        <f aca="false">$BS$7*$J$3*$J$5*$T170</f>
        <v>#N/A</v>
      </c>
      <c r="BU170" s="70" t="e">
        <f aca="false">$BU$7*$J$2*$J$5*$S170</f>
        <v>#N/A</v>
      </c>
      <c r="BV170" s="70" t="e">
        <f aca="false">$BU$7*$J$3*$J$5*$T170</f>
        <v>#N/A</v>
      </c>
      <c r="BW170" s="382" t="e">
        <f aca="false">SUM(AY170:BF170,BI170:BL170)</f>
        <v>#N/A</v>
      </c>
      <c r="BX170" s="383" t="e">
        <f aca="false">SUM(AY170:BF170,BI170:BL170,BS170:BV170)</f>
        <v>#N/A</v>
      </c>
      <c r="BY170" s="25" t="e">
        <f aca="false">SUM(AY170:BV170)</f>
        <v>#N/A</v>
      </c>
      <c r="BZ170" s="70" t="e">
        <f aca="false">$BZ$7*$J$2*$J$5*$N170</f>
        <v>#N/A</v>
      </c>
      <c r="CA170" s="70" t="e">
        <f aca="false">$BZ$7*$J$3*$J$5*$O170</f>
        <v>#N/A</v>
      </c>
      <c r="CB170" s="70" t="e">
        <f aca="false">$CB$7*$J$2*$J$5*$N170</f>
        <v>#N/A</v>
      </c>
      <c r="CC170" s="70" t="e">
        <f aca="false">$CB$7*$J$3*$J$5*$O170</f>
        <v>#N/A</v>
      </c>
      <c r="CD170" s="70" t="e">
        <f aca="false">$CD$7*$J$2*$J$5*$N170</f>
        <v>#N/A</v>
      </c>
      <c r="CE170" s="70" t="e">
        <f aca="false">$CD$7*$J$3*$J$5*$O170</f>
        <v>#N/A</v>
      </c>
      <c r="CF170" s="131" t="e">
        <f aca="false">SUM(BZ170:CA170)</f>
        <v>#N/A</v>
      </c>
      <c r="CG170" s="383" t="e">
        <f aca="false">SUM(BZ170:CC170)</f>
        <v>#N/A</v>
      </c>
      <c r="CH170" s="131" t="e">
        <f aca="false">SUM(BZ170:CE170)</f>
        <v>#N/A</v>
      </c>
      <c r="CI170" s="70" t="e">
        <f aca="false">$CI$7*$J$2*$J$5*$AB170</f>
        <v>#N/A</v>
      </c>
      <c r="CJ170" s="70" t="e">
        <f aca="false">$CI$7*$J$3*$J$5*$AC170</f>
        <v>#N/A</v>
      </c>
      <c r="CK170" s="70" t="e">
        <f aca="false">$CK$7*$J$2*$J$5*$AB170</f>
        <v>#N/A</v>
      </c>
      <c r="CL170" s="70" t="e">
        <f aca="false">$CK$7*$J$3*$J$5*$AC170</f>
        <v>#N/A</v>
      </c>
      <c r="CM170" s="70" t="e">
        <f aca="false">$CM$7*$J$2*$J$5*$AB170</f>
        <v>#N/A</v>
      </c>
      <c r="CN170" s="70" t="e">
        <f aca="false">$CM$7*$J$3*$J$5*$AC170</f>
        <v>#N/A</v>
      </c>
      <c r="CO170" s="70" t="e">
        <f aca="false">$CO$7*$J$2*$J$5*$AB170</f>
        <v>#N/A</v>
      </c>
      <c r="CP170" s="70" t="e">
        <f aca="false">$CO$7*$J$3*$J$5*$AC170</f>
        <v>#N/A</v>
      </c>
      <c r="CQ170" s="70" t="e">
        <f aca="false">$CQ$7*$J$2*$J$5*$AB170</f>
        <v>#N/A</v>
      </c>
      <c r="CR170" s="70" t="e">
        <f aca="false">$CQ$7*$J$3*$J$5*$AC170</f>
        <v>#N/A</v>
      </c>
      <c r="CS170" s="70" t="e">
        <f aca="false">$CS$7*$J$2*$J$5*$AB170</f>
        <v>#N/A</v>
      </c>
      <c r="CT170" s="70" t="e">
        <f aca="false">$CS$7*$J$3*$J$5*$AC170</f>
        <v>#N/A</v>
      </c>
      <c r="CU170" s="70" t="e">
        <f aca="false">$CU$7*$J$2*$J$5*$AB170</f>
        <v>#N/A</v>
      </c>
      <c r="CV170" s="70" t="e">
        <f aca="false">$CU$7*$J$3*$J$5*$AC170</f>
        <v>#N/A</v>
      </c>
      <c r="CW170" s="70" t="e">
        <f aca="false">$CW$7*$J$2*$J$5*$AB170</f>
        <v>#N/A</v>
      </c>
      <c r="CX170" s="70" t="e">
        <f aca="false">$CW$7*$J$3*$J$5*$AC170</f>
        <v>#N/A</v>
      </c>
      <c r="CY170" s="70" t="e">
        <f aca="false">$CY$7*$J$2*$J$5*$AB170</f>
        <v>#N/A</v>
      </c>
      <c r="CZ170" s="70" t="e">
        <f aca="false">$CY$7*$J$3*$J$5*$AC170</f>
        <v>#N/A</v>
      </c>
      <c r="DA170" s="70" t="e">
        <f aca="false">$DA$7*$J$2*$J$5*$AB170</f>
        <v>#N/A</v>
      </c>
      <c r="DB170" s="70" t="e">
        <f aca="false">$DA$7*$J$3*$J$5*$AC170</f>
        <v>#N/A</v>
      </c>
      <c r="DC170" s="70"/>
      <c r="DD170" s="70"/>
      <c r="DE170" s="70" t="e">
        <f aca="false">$DF$7*$J$2*$J$5*$AB170</f>
        <v>#N/A</v>
      </c>
      <c r="DF170" s="70" t="e">
        <f aca="false">$DF$7*$J$3*$J$5*$AC170</f>
        <v>#N/A</v>
      </c>
      <c r="DG170" s="70" t="e">
        <f aca="false">$DG$7*$J$2*$J$5*$AB170</f>
        <v>#N/A</v>
      </c>
      <c r="DH170" s="70" t="e">
        <f aca="false">$DG$7*$J$3*$J$5*$AC170</f>
        <v>#N/A</v>
      </c>
      <c r="DI170" s="70" t="e">
        <f aca="false">$DI$7*$J$2*$J$5*$AB170</f>
        <v>#N/A</v>
      </c>
      <c r="DJ170" s="70" t="e">
        <f aca="false">$DI$7*$J$3*$J$5*$AC170</f>
        <v>#N/A</v>
      </c>
      <c r="DK170" s="70" t="e">
        <f aca="false">$DK$7*$J$2*$J$5*$AB170</f>
        <v>#N/A</v>
      </c>
      <c r="DL170" s="70" t="e">
        <f aca="false">$DK$7*$J$3*$J$5*$AC170</f>
        <v>#N/A</v>
      </c>
      <c r="DM170" s="70" t="e">
        <f aca="false">$DM$7*$J$2*$J$5*$AB170</f>
        <v>#N/A</v>
      </c>
      <c r="DN170" s="70" t="e">
        <f aca="false">$DM$7*$J$3*$J$5*$AC170</f>
        <v>#N/A</v>
      </c>
      <c r="DO170" s="70" t="e">
        <f aca="false">$DO$7*$J$2*$J$5*$AB170</f>
        <v>#N/A</v>
      </c>
      <c r="DP170" s="70" t="e">
        <f aca="false">$DO$7*$J$3*$J$5*$AC170</f>
        <v>#N/A</v>
      </c>
      <c r="DQ170" s="70" t="e">
        <f aca="false">$DQ$7*$J$2*$J$5*$AB170</f>
        <v>#N/A</v>
      </c>
      <c r="DR170" s="70" t="e">
        <f aca="false">$DQ$7*$J$3*$J$5*$AC170</f>
        <v>#N/A</v>
      </c>
      <c r="DS170" s="131" t="e">
        <f aca="false">SUM(CI170:CR170,CW170:CX170,DG170:DH170)</f>
        <v>#N/A</v>
      </c>
      <c r="DT170" s="25" t="e">
        <f aca="false">SUM(CI170:CZ170,DC170:DL170)</f>
        <v>#N/A</v>
      </c>
      <c r="DU170" s="131" t="e">
        <f aca="false">SUM(CI170:DR170)</f>
        <v>#N/A</v>
      </c>
      <c r="DZ170" s="70" t="e">
        <f aca="false">$DZ$7*$J$2*$J$5*$AB170</f>
        <v>#N/A</v>
      </c>
      <c r="EA170" s="70" t="e">
        <f aca="false">$DZ$7*$J$3*$J$5*$AC170</f>
        <v>#N/A</v>
      </c>
      <c r="EB170" s="70" t="e">
        <f aca="false">$EB$7*$J$2*$J$5*$AB170</f>
        <v>#N/A</v>
      </c>
      <c r="EC170" s="70" t="e">
        <f aca="false">$EB$7*$J$3*$J$5*$AC170</f>
        <v>#N/A</v>
      </c>
      <c r="ED170" s="70" t="e">
        <f aca="false">$ED$7*$J$2*$J$5*$AB170</f>
        <v>#N/A</v>
      </c>
      <c r="EE170" s="70" t="e">
        <f aca="false">$ED$7*$J$3*$J$5*$AC170</f>
        <v>#N/A</v>
      </c>
      <c r="EF170" s="70" t="e">
        <f aca="false">$EF$7*$J$2*$J$5*$AB170</f>
        <v>#N/A</v>
      </c>
      <c r="EG170" s="70" t="e">
        <f aca="false">$EF$7*$J$3*$J$5*$AC170</f>
        <v>#N/A</v>
      </c>
      <c r="EH170" s="70" t="e">
        <f aca="false">$EH$7*$J$2*$J$5*$AB170</f>
        <v>#N/A</v>
      </c>
      <c r="EI170" s="70" t="e">
        <f aca="false">$EH$7*$J$3*$J$5*$AC170</f>
        <v>#N/A</v>
      </c>
      <c r="EJ170" s="70" t="e">
        <f aca="false">$EJ$7*$J$2*$J$5*$AB170</f>
        <v>#N/A</v>
      </c>
      <c r="EK170" s="70" t="e">
        <f aca="false">$EJ$7*$J$3*$J$5*$AC170</f>
        <v>#N/A</v>
      </c>
      <c r="EL170" s="70" t="e">
        <f aca="false">$EL$7*$J$2*$J$5*$AB170</f>
        <v>#N/A</v>
      </c>
      <c r="EM170" s="70" t="e">
        <f aca="false">$EL$7*$J$3*$J$5*$AC170</f>
        <v>#N/A</v>
      </c>
      <c r="EN170" s="131" t="e">
        <f aca="false">SUM(EB170:EC170)</f>
        <v>#N/A</v>
      </c>
      <c r="EO170" s="25" t="e">
        <f aca="false">SUM(EB170:EE170,EJ170:EM170)</f>
        <v>#N/A</v>
      </c>
      <c r="EP170" s="25" t="e">
        <f aca="false">SUM(DZ170:EM170)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3" t="e">
        <f aca="false">(1+($A171/2))^(-2*($D171-$A$1)/365.25)</f>
        <v>#N/A</v>
      </c>
      <c r="C171" s="83" t="n">
        <f aca="false">D172-D171</f>
        <v>31</v>
      </c>
      <c r="D171" s="374" t="n">
        <v>41852</v>
      </c>
      <c r="E171" s="375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76" t="e">
        <f aca="false">VLOOKUP($D171,Curves!$A$2:$H$1700,8)*$B171</f>
        <v>#N/A</v>
      </c>
      <c r="K171" s="51" t="e">
        <f aca="false">($E171+$I171)*$J$5+$J$4</f>
        <v>#N/A</v>
      </c>
      <c r="L171" s="377" t="e">
        <f aca="false">VLOOKUP($D171,Curves!$N$2:$T$2600,2)*$B171</f>
        <v>#N/A</v>
      </c>
      <c r="M171" s="241" t="e">
        <f aca="false">VLOOKUP($D171,Curves!$N$2:$T$2600,3)*$B171</f>
        <v>#N/A</v>
      </c>
      <c r="N171" s="378" t="e">
        <f aca="false">IF($K171&lt;$L171,1,0)</f>
        <v>#N/A</v>
      </c>
      <c r="O171" s="379" t="e">
        <f aca="false">IF($K171&lt;$M171,1,0)</f>
        <v>#N/A</v>
      </c>
      <c r="P171" s="375" t="e">
        <f aca="false">($E171+J171)*$J$5+$J$4</f>
        <v>#N/A</v>
      </c>
      <c r="Q171" s="377" t="e">
        <f aca="false">VLOOKUP($D171,Curves!$N$2:$T$2600,4)*$B171</f>
        <v>#N/A</v>
      </c>
      <c r="R171" s="241" t="e">
        <f aca="false">VLOOKUP($D171,Curves!$N$2:$T$2600,5)*$B171</f>
        <v>#N/A</v>
      </c>
      <c r="S171" s="378" t="e">
        <f aca="false">IF($P171&lt;$Q171,1,0)</f>
        <v>#N/A</v>
      </c>
      <c r="T171" s="379" t="e">
        <f aca="false">IF($P171&lt;$R171,1,0)</f>
        <v>#N/A</v>
      </c>
      <c r="U171" s="380" t="e">
        <f aca="false">($E171+G171)*$J$5+$J$4</f>
        <v>#N/A</v>
      </c>
      <c r="V171" s="380" t="e">
        <f aca="false">($E171+H171)*$J$5+$J$4</f>
        <v>#N/A</v>
      </c>
      <c r="W171" s="380" t="e">
        <f aca="false">($E171+I171)*$J$5+$J$4</f>
        <v>#N/A</v>
      </c>
      <c r="X171" s="269" t="e">
        <f aca="false">VLOOKUP($D171,[5]CurveFetch!$D$8:$S$13000,16,0)*$B171</f>
        <v>#N/A</v>
      </c>
      <c r="Y171" s="241" t="e">
        <f aca="false">VLOOKUP($D171,Curves!$N$2:$T$2600,7)*$B171</f>
        <v>#N/A</v>
      </c>
      <c r="Z171" s="381" t="e">
        <f aca="false">IF($U171&lt;$X171,1,0)</f>
        <v>#N/A</v>
      </c>
      <c r="AA171" s="378" t="e">
        <f aca="false">IF($U171&lt;$Y171,1,0)</f>
        <v>#N/A</v>
      </c>
      <c r="AB171" s="378" t="e">
        <f aca="false">IF($V171&lt;$X171,1,0)</f>
        <v>#N/A</v>
      </c>
      <c r="AC171" s="378" t="e">
        <f aca="false">IF($V171&lt;$X171,1,0)</f>
        <v>#N/A</v>
      </c>
      <c r="AD171" s="378" t="e">
        <f aca="false">IF($W171&lt;$X171,1,0)</f>
        <v>#N/A</v>
      </c>
      <c r="AE171" s="379" t="e">
        <f aca="false">IF($W171&lt;$Y171,1,0)</f>
        <v>#N/A</v>
      </c>
      <c r="AF171" s="70" t="e">
        <f aca="false">$AF$7*$J$2*$J$5*$N171</f>
        <v>#N/A</v>
      </c>
      <c r="AG171" s="70" t="e">
        <f aca="false">$AF$7*$J$2*$J$5*$O171</f>
        <v>#N/A</v>
      </c>
      <c r="AH171" s="70" t="e">
        <f aca="false">$AH$7*$J$2*$J$5*$N171</f>
        <v>#N/A</v>
      </c>
      <c r="AI171" s="70" t="e">
        <f aca="false">$AH$7*$J$2*$J$5*$O171</f>
        <v>#N/A</v>
      </c>
      <c r="AJ171" s="70" t="e">
        <f aca="false">$AJ$7*$J$2*$J$5*$N171</f>
        <v>#N/A</v>
      </c>
      <c r="AK171" s="70" t="e">
        <f aca="false">$AJ$7*$J$2*$J$5*$O171</f>
        <v>#N/A</v>
      </c>
      <c r="AL171" s="70" t="e">
        <f aca="false">$AL$7*$J$2*$J$5*$N171</f>
        <v>#N/A</v>
      </c>
      <c r="AM171" s="70" t="e">
        <f aca="false">$AL$7*$J$3*$J$5*$O171</f>
        <v>#N/A</v>
      </c>
      <c r="AN171" s="70" t="e">
        <f aca="false">$AN$7*$J$2*$J$5*$N171</f>
        <v>#N/A</v>
      </c>
      <c r="AO171" s="70" t="e">
        <f aca="false">$AN$7*$J$3*$J$5*$O171</f>
        <v>#N/A</v>
      </c>
      <c r="AP171" s="70" t="e">
        <f aca="false">$AP$7*$J$2*$J$5*$N171</f>
        <v>#N/A</v>
      </c>
      <c r="AQ171" s="70" t="e">
        <f aca="false">$AN$7*$J$3*$J$5*$O171</f>
        <v>#N/A</v>
      </c>
      <c r="AR171" s="70" t="e">
        <f aca="false">$AR$7*$J$2*$J$5*$N171</f>
        <v>#N/A</v>
      </c>
      <c r="AS171" s="70" t="e">
        <f aca="false">$AR$7*$J$3*$J$5*$O171</f>
        <v>#N/A</v>
      </c>
      <c r="AT171" s="70" t="e">
        <f aca="false">$AT$7*$J$2*$J$5*$N171</f>
        <v>#N/A</v>
      </c>
      <c r="AU171" s="70" t="e">
        <f aca="false">$AT$7*$J$3*$J$5*$O171</f>
        <v>#N/A</v>
      </c>
      <c r="AV171" s="131" t="e">
        <f aca="false">SUM(AF171:AG171,AL171:AM171,AP171:AQ171)</f>
        <v>#N/A</v>
      </c>
      <c r="AW171" s="158" t="e">
        <f aca="false">SUM(AF171:AM171,AP171:AU171)</f>
        <v>#N/A</v>
      </c>
      <c r="AX171" s="131" t="e">
        <f aca="false">SUM(AF171:AU171)</f>
        <v>#N/A</v>
      </c>
      <c r="AY171" s="70" t="e">
        <f aca="false">$AY$7*$J$2*$J$5*$S171</f>
        <v>#N/A</v>
      </c>
      <c r="AZ171" s="70" t="e">
        <f aca="false">$AY$7*$J$3*$J$5*$T171</f>
        <v>#N/A</v>
      </c>
      <c r="BA171" s="70" t="e">
        <f aca="false">$BA$7*$J$2*$J$5*$S171</f>
        <v>#N/A</v>
      </c>
      <c r="BB171" s="70" t="e">
        <f aca="false">$BA$7*$J$3*$J$5*$T171</f>
        <v>#N/A</v>
      </c>
      <c r="BC171" s="70" t="e">
        <f aca="false">$BC$7*$J$2*$J$5*$S171</f>
        <v>#N/A</v>
      </c>
      <c r="BD171" s="70" t="e">
        <f aca="false">$BC$7*$J$3*$J$5*$T171</f>
        <v>#N/A</v>
      </c>
      <c r="BE171" s="70" t="e">
        <f aca="false">$BE$7*$J$2*$J$5*$S171</f>
        <v>#N/A</v>
      </c>
      <c r="BF171" s="70" t="e">
        <f aca="false">$BE$7*$J$3*$J$5*$T171</f>
        <v>#N/A</v>
      </c>
      <c r="BG171" s="70" t="e">
        <f aca="false">$BG$7*$J$2*$J$5*$S171</f>
        <v>#N/A</v>
      </c>
      <c r="BH171" s="70" t="e">
        <f aca="false">$BG$7*$J$3*$J$5*$T171</f>
        <v>#N/A</v>
      </c>
      <c r="BI171" s="70" t="e">
        <f aca="false">$BI$7*$J$2*$J$5*$S171</f>
        <v>#N/A</v>
      </c>
      <c r="BJ171" s="70" t="e">
        <f aca="false">$BI$7*$J$3*$J$5*$T171</f>
        <v>#N/A</v>
      </c>
      <c r="BK171" s="70" t="e">
        <f aca="false">$BK$7*$J$2*$J$5*$S171</f>
        <v>#N/A</v>
      </c>
      <c r="BL171" s="70" t="e">
        <f aca="false">$BK$7*$J$3*$J$5*$T171</f>
        <v>#N/A</v>
      </c>
      <c r="BM171" s="70" t="e">
        <f aca="false">$BM$7*$J$2*$J$5*$S171</f>
        <v>#N/A</v>
      </c>
      <c r="BN171" s="70" t="e">
        <f aca="false">$BM$7*$J$3*$J$5*$T171</f>
        <v>#N/A</v>
      </c>
      <c r="BO171" s="70" t="e">
        <f aca="false">$BO$7*$J$2*$J$5*$S171</f>
        <v>#N/A</v>
      </c>
      <c r="BP171" s="70" t="e">
        <f aca="false">$BO$7*$J$3*$J$5*$T171</f>
        <v>#N/A</v>
      </c>
      <c r="BQ171" s="70" t="e">
        <f aca="false">$BQ$7*$J$2*$J$5*$S171</f>
        <v>#N/A</v>
      </c>
      <c r="BR171" s="70" t="e">
        <f aca="false">$BQ$7*$J$3*$J$5*$T171</f>
        <v>#N/A</v>
      </c>
      <c r="BS171" s="70" t="e">
        <f aca="false">$BS$7*$J$2*$J$5*$S171</f>
        <v>#N/A</v>
      </c>
      <c r="BT171" s="70" t="e">
        <f aca="false">$BS$7*$J$3*$J$5*$T171</f>
        <v>#N/A</v>
      </c>
      <c r="BU171" s="70" t="e">
        <f aca="false">$BU$7*$J$2*$J$5*$S171</f>
        <v>#N/A</v>
      </c>
      <c r="BV171" s="70" t="e">
        <f aca="false">$BU$7*$J$3*$J$5*$T171</f>
        <v>#N/A</v>
      </c>
      <c r="BW171" s="382" t="e">
        <f aca="false">SUM(AY171:BF171,BI171:BL171)</f>
        <v>#N/A</v>
      </c>
      <c r="BX171" s="383" t="e">
        <f aca="false">SUM(AY171:BF171,BI171:BL171,BS171:BV171)</f>
        <v>#N/A</v>
      </c>
      <c r="BY171" s="25" t="e">
        <f aca="false">SUM(AY171:BV171)</f>
        <v>#N/A</v>
      </c>
      <c r="BZ171" s="70" t="e">
        <f aca="false">$BZ$7*$J$2*$J$5*$N171</f>
        <v>#N/A</v>
      </c>
      <c r="CA171" s="70" t="e">
        <f aca="false">$BZ$7*$J$3*$J$5*$O171</f>
        <v>#N/A</v>
      </c>
      <c r="CB171" s="70" t="e">
        <f aca="false">$CB$7*$J$2*$J$5*$N171</f>
        <v>#N/A</v>
      </c>
      <c r="CC171" s="70" t="e">
        <f aca="false">$CB$7*$J$3*$J$5*$O171</f>
        <v>#N/A</v>
      </c>
      <c r="CD171" s="70" t="e">
        <f aca="false">$CD$7*$J$2*$J$5*$N171</f>
        <v>#N/A</v>
      </c>
      <c r="CE171" s="70" t="e">
        <f aca="false">$CD$7*$J$3*$J$5*$O171</f>
        <v>#N/A</v>
      </c>
      <c r="CF171" s="131" t="e">
        <f aca="false">SUM(BZ171:CA171)</f>
        <v>#N/A</v>
      </c>
      <c r="CG171" s="383" t="e">
        <f aca="false">SUM(BZ171:CC171)</f>
        <v>#N/A</v>
      </c>
      <c r="CH171" s="131" t="e">
        <f aca="false">SUM(BZ171:CE171)</f>
        <v>#N/A</v>
      </c>
      <c r="CI171" s="70" t="e">
        <f aca="false">$CI$7*$J$2*$J$5*$AB171</f>
        <v>#N/A</v>
      </c>
      <c r="CJ171" s="70" t="e">
        <f aca="false">$CI$7*$J$3*$J$5*$AC171</f>
        <v>#N/A</v>
      </c>
      <c r="CK171" s="70" t="e">
        <f aca="false">$CK$7*$J$2*$J$5*$AB171</f>
        <v>#N/A</v>
      </c>
      <c r="CL171" s="70" t="e">
        <f aca="false">$CK$7*$J$3*$J$5*$AC171</f>
        <v>#N/A</v>
      </c>
      <c r="CM171" s="70" t="e">
        <f aca="false">$CM$7*$J$2*$J$5*$AB171</f>
        <v>#N/A</v>
      </c>
      <c r="CN171" s="70" t="e">
        <f aca="false">$CM$7*$J$3*$J$5*$AC171</f>
        <v>#N/A</v>
      </c>
      <c r="CO171" s="70" t="e">
        <f aca="false">$CO$7*$J$2*$J$5*$AB171</f>
        <v>#N/A</v>
      </c>
      <c r="CP171" s="70" t="e">
        <f aca="false">$CO$7*$J$3*$J$5*$AC171</f>
        <v>#N/A</v>
      </c>
      <c r="CQ171" s="70" t="e">
        <f aca="false">$CQ$7*$J$2*$J$5*$AB171</f>
        <v>#N/A</v>
      </c>
      <c r="CR171" s="70" t="e">
        <f aca="false">$CQ$7*$J$3*$J$5*$AC171</f>
        <v>#N/A</v>
      </c>
      <c r="CS171" s="70" t="e">
        <f aca="false">$CS$7*$J$2*$J$5*$AB171</f>
        <v>#N/A</v>
      </c>
      <c r="CT171" s="70" t="e">
        <f aca="false">$CS$7*$J$3*$J$5*$AC171</f>
        <v>#N/A</v>
      </c>
      <c r="CU171" s="70" t="e">
        <f aca="false">$CU$7*$J$2*$J$5*$AB171</f>
        <v>#N/A</v>
      </c>
      <c r="CV171" s="70" t="e">
        <f aca="false">$CU$7*$J$3*$J$5*$AC171</f>
        <v>#N/A</v>
      </c>
      <c r="CW171" s="70" t="e">
        <f aca="false">$CW$7*$J$2*$J$5*$AB171</f>
        <v>#N/A</v>
      </c>
      <c r="CX171" s="70" t="e">
        <f aca="false">$CW$7*$J$3*$J$5*$AC171</f>
        <v>#N/A</v>
      </c>
      <c r="CY171" s="70" t="e">
        <f aca="false">$CY$7*$J$2*$J$5*$AB171</f>
        <v>#N/A</v>
      </c>
      <c r="CZ171" s="70" t="e">
        <f aca="false">$CY$7*$J$3*$J$5*$AC171</f>
        <v>#N/A</v>
      </c>
      <c r="DA171" s="70" t="e">
        <f aca="false">$DA$7*$J$2*$J$5*$AB171</f>
        <v>#N/A</v>
      </c>
      <c r="DB171" s="70" t="e">
        <f aca="false">$DA$7*$J$3*$J$5*$AC171</f>
        <v>#N/A</v>
      </c>
      <c r="DC171" s="70"/>
      <c r="DD171" s="70"/>
      <c r="DE171" s="70" t="e">
        <f aca="false">$DF$7*$J$2*$J$5*$AB171</f>
        <v>#N/A</v>
      </c>
      <c r="DF171" s="70" t="e">
        <f aca="false">$DF$7*$J$3*$J$5*$AC171</f>
        <v>#N/A</v>
      </c>
      <c r="DG171" s="70" t="e">
        <f aca="false">$DG$7*$J$2*$J$5*$AB171</f>
        <v>#N/A</v>
      </c>
      <c r="DH171" s="70" t="e">
        <f aca="false">$DG$7*$J$3*$J$5*$AC171</f>
        <v>#N/A</v>
      </c>
      <c r="DI171" s="70" t="e">
        <f aca="false">$DI$7*$J$2*$J$5*$AB171</f>
        <v>#N/A</v>
      </c>
      <c r="DJ171" s="70" t="e">
        <f aca="false">$DI$7*$J$3*$J$5*$AC171</f>
        <v>#N/A</v>
      </c>
      <c r="DK171" s="70" t="e">
        <f aca="false">$DK$7*$J$2*$J$5*$AB171</f>
        <v>#N/A</v>
      </c>
      <c r="DL171" s="70" t="e">
        <f aca="false">$DK$7*$J$3*$J$5*$AC171</f>
        <v>#N/A</v>
      </c>
      <c r="DM171" s="70" t="e">
        <f aca="false">$DM$7*$J$2*$J$5*$AB171</f>
        <v>#N/A</v>
      </c>
      <c r="DN171" s="70" t="e">
        <f aca="false">$DM$7*$J$3*$J$5*$AC171</f>
        <v>#N/A</v>
      </c>
      <c r="DO171" s="70" t="e">
        <f aca="false">$DO$7*$J$2*$J$5*$AB171</f>
        <v>#N/A</v>
      </c>
      <c r="DP171" s="70" t="e">
        <f aca="false">$DO$7*$J$3*$J$5*$AC171</f>
        <v>#N/A</v>
      </c>
      <c r="DQ171" s="70" t="e">
        <f aca="false">$DQ$7*$J$2*$J$5*$AB171</f>
        <v>#N/A</v>
      </c>
      <c r="DR171" s="70" t="e">
        <f aca="false">$DQ$7*$J$3*$J$5*$AC171</f>
        <v>#N/A</v>
      </c>
      <c r="DS171" s="131" t="e">
        <f aca="false">SUM(CI171:CR171,CW171:CX171,DG171:DH171)</f>
        <v>#N/A</v>
      </c>
      <c r="DT171" s="25" t="e">
        <f aca="false">SUM(CI171:CZ171,DC171:DL171)</f>
        <v>#N/A</v>
      </c>
      <c r="DU171" s="131" t="e">
        <f aca="false">SUM(CI171:DR171)</f>
        <v>#N/A</v>
      </c>
      <c r="DZ171" s="70" t="e">
        <f aca="false">$DZ$7*$J$2*$J$5*$AB171</f>
        <v>#N/A</v>
      </c>
      <c r="EA171" s="70" t="e">
        <f aca="false">$DZ$7*$J$3*$J$5*$AC171</f>
        <v>#N/A</v>
      </c>
      <c r="EB171" s="70" t="e">
        <f aca="false">$EB$7*$J$2*$J$5*$AB171</f>
        <v>#N/A</v>
      </c>
      <c r="EC171" s="70" t="e">
        <f aca="false">$EB$7*$J$3*$J$5*$AC171</f>
        <v>#N/A</v>
      </c>
      <c r="ED171" s="70" t="e">
        <f aca="false">$ED$7*$J$2*$J$5*$AB171</f>
        <v>#N/A</v>
      </c>
      <c r="EE171" s="70" t="e">
        <f aca="false">$ED$7*$J$3*$J$5*$AC171</f>
        <v>#N/A</v>
      </c>
      <c r="EF171" s="70" t="e">
        <f aca="false">$EF$7*$J$2*$J$5*$AB171</f>
        <v>#N/A</v>
      </c>
      <c r="EG171" s="70" t="e">
        <f aca="false">$EF$7*$J$3*$J$5*$AC171</f>
        <v>#N/A</v>
      </c>
      <c r="EH171" s="70" t="e">
        <f aca="false">$EH$7*$J$2*$J$5*$AB171</f>
        <v>#N/A</v>
      </c>
      <c r="EI171" s="70" t="e">
        <f aca="false">$EH$7*$J$3*$J$5*$AC171</f>
        <v>#N/A</v>
      </c>
      <c r="EJ171" s="70" t="e">
        <f aca="false">$EJ$7*$J$2*$J$5*$AB171</f>
        <v>#N/A</v>
      </c>
      <c r="EK171" s="70" t="e">
        <f aca="false">$EJ$7*$J$3*$J$5*$AC171</f>
        <v>#N/A</v>
      </c>
      <c r="EL171" s="70" t="e">
        <f aca="false">$EL$7*$J$2*$J$5*$AB171</f>
        <v>#N/A</v>
      </c>
      <c r="EM171" s="70" t="e">
        <f aca="false">$EL$7*$J$3*$J$5*$AC171</f>
        <v>#N/A</v>
      </c>
      <c r="EN171" s="131" t="e">
        <f aca="false">SUM(EB171:EC171)</f>
        <v>#N/A</v>
      </c>
      <c r="EO171" s="25" t="e">
        <f aca="false">SUM(EB171:EE171,EJ171:EM171)</f>
        <v>#N/A</v>
      </c>
      <c r="EP171" s="25" t="e">
        <f aca="false">SUM(DZ171:EM171)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3" t="e">
        <f aca="false">(1+($A172/2))^(-2*($D172-$A$1)/365.25)</f>
        <v>#N/A</v>
      </c>
      <c r="C172" s="83" t="n">
        <f aca="false">D173-D172</f>
        <v>30</v>
      </c>
      <c r="D172" s="374" t="n">
        <v>41883</v>
      </c>
      <c r="E172" s="375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76" t="e">
        <f aca="false">VLOOKUP($D172,Curves!$A$2:$H$1700,8)*$B172</f>
        <v>#N/A</v>
      </c>
      <c r="K172" s="51" t="e">
        <f aca="false">($E172+$I172)*$J$5+$J$4</f>
        <v>#N/A</v>
      </c>
      <c r="L172" s="377" t="e">
        <f aca="false">VLOOKUP($D172,Curves!$N$2:$T$2600,2)*$B172</f>
        <v>#N/A</v>
      </c>
      <c r="M172" s="241" t="e">
        <f aca="false">VLOOKUP($D172,Curves!$N$2:$T$2600,3)*$B172</f>
        <v>#N/A</v>
      </c>
      <c r="N172" s="378" t="e">
        <f aca="false">IF($K172&lt;$L172,1,0)</f>
        <v>#N/A</v>
      </c>
      <c r="O172" s="379" t="e">
        <f aca="false">IF($K172&lt;$M172,1,0)</f>
        <v>#N/A</v>
      </c>
      <c r="P172" s="375" t="e">
        <f aca="false">($E172+J172)*$J$5+$J$4</f>
        <v>#N/A</v>
      </c>
      <c r="Q172" s="377" t="e">
        <f aca="false">VLOOKUP($D172,Curves!$N$2:$T$2600,4)*$B172</f>
        <v>#N/A</v>
      </c>
      <c r="R172" s="241" t="e">
        <f aca="false">VLOOKUP($D172,Curves!$N$2:$T$2600,5)*$B172</f>
        <v>#N/A</v>
      </c>
      <c r="S172" s="378" t="e">
        <f aca="false">IF($P172&lt;$Q172,1,0)</f>
        <v>#N/A</v>
      </c>
      <c r="T172" s="379" t="e">
        <f aca="false">IF($P172&lt;$R172,1,0)</f>
        <v>#N/A</v>
      </c>
      <c r="U172" s="380" t="e">
        <f aca="false">($E172+G172)*$J$5+$J$4</f>
        <v>#N/A</v>
      </c>
      <c r="V172" s="380" t="e">
        <f aca="false">($E172+H172)*$J$5+$J$4</f>
        <v>#N/A</v>
      </c>
      <c r="W172" s="380" t="e">
        <f aca="false">($E172+I172)*$J$5+$J$4</f>
        <v>#N/A</v>
      </c>
      <c r="X172" s="269" t="e">
        <f aca="false">VLOOKUP($D172,[5]CurveFetch!$D$8:$S$13000,16,0)*$B172</f>
        <v>#N/A</v>
      </c>
      <c r="Y172" s="241" t="e">
        <f aca="false">VLOOKUP($D172,Curves!$N$2:$T$2600,7)*$B172</f>
        <v>#N/A</v>
      </c>
      <c r="Z172" s="381" t="e">
        <f aca="false">IF($U172&lt;$X172,1,0)</f>
        <v>#N/A</v>
      </c>
      <c r="AA172" s="378" t="e">
        <f aca="false">IF($U172&lt;$Y172,1,0)</f>
        <v>#N/A</v>
      </c>
      <c r="AB172" s="378" t="e">
        <f aca="false">IF($V172&lt;$X172,1,0)</f>
        <v>#N/A</v>
      </c>
      <c r="AC172" s="378" t="e">
        <f aca="false">IF($V172&lt;$X172,1,0)</f>
        <v>#N/A</v>
      </c>
      <c r="AD172" s="378" t="e">
        <f aca="false">IF($W172&lt;$X172,1,0)</f>
        <v>#N/A</v>
      </c>
      <c r="AE172" s="379" t="e">
        <f aca="false">IF($W172&lt;$Y172,1,0)</f>
        <v>#N/A</v>
      </c>
      <c r="AF172" s="70" t="e">
        <f aca="false">$AF$7*$J$2*$J$5*$N172</f>
        <v>#N/A</v>
      </c>
      <c r="AG172" s="70" t="e">
        <f aca="false">$AF$7*$J$2*$J$5*$O172</f>
        <v>#N/A</v>
      </c>
      <c r="AH172" s="70" t="e">
        <f aca="false">$AH$7*$J$2*$J$5*$N172</f>
        <v>#N/A</v>
      </c>
      <c r="AI172" s="70" t="e">
        <f aca="false">$AH$7*$J$2*$J$5*$O172</f>
        <v>#N/A</v>
      </c>
      <c r="AJ172" s="70" t="e">
        <f aca="false">$AJ$7*$J$2*$J$5*$N172</f>
        <v>#N/A</v>
      </c>
      <c r="AK172" s="70" t="e">
        <f aca="false">$AJ$7*$J$2*$J$5*$O172</f>
        <v>#N/A</v>
      </c>
      <c r="AL172" s="70" t="e">
        <f aca="false">$AL$7*$J$2*$J$5*$N172</f>
        <v>#N/A</v>
      </c>
      <c r="AM172" s="70" t="e">
        <f aca="false">$AL$7*$J$3*$J$5*$O172</f>
        <v>#N/A</v>
      </c>
      <c r="AN172" s="70" t="e">
        <f aca="false">$AN$7*$J$2*$J$5*$N172</f>
        <v>#N/A</v>
      </c>
      <c r="AO172" s="70" t="e">
        <f aca="false">$AN$7*$J$3*$J$5*$O172</f>
        <v>#N/A</v>
      </c>
      <c r="AP172" s="70" t="e">
        <f aca="false">$AP$7*$J$2*$J$5*$N172</f>
        <v>#N/A</v>
      </c>
      <c r="AQ172" s="70" t="e">
        <f aca="false">$AN$7*$J$3*$J$5*$O172</f>
        <v>#N/A</v>
      </c>
      <c r="AR172" s="70" t="e">
        <f aca="false">$AR$7*$J$2*$J$5*$N172</f>
        <v>#N/A</v>
      </c>
      <c r="AS172" s="70" t="e">
        <f aca="false">$AR$7*$J$3*$J$5*$O172</f>
        <v>#N/A</v>
      </c>
      <c r="AT172" s="70" t="e">
        <f aca="false">$AT$7*$J$2*$J$5*$N172</f>
        <v>#N/A</v>
      </c>
      <c r="AU172" s="70" t="e">
        <f aca="false">$AT$7*$J$3*$J$5*$O172</f>
        <v>#N/A</v>
      </c>
      <c r="AV172" s="131" t="e">
        <f aca="false">SUM(AF172:AG172,AL172:AM172,AP172:AQ172)</f>
        <v>#N/A</v>
      </c>
      <c r="AW172" s="158" t="e">
        <f aca="false">SUM(AF172:AM172,AP172:AU172)</f>
        <v>#N/A</v>
      </c>
      <c r="AX172" s="131" t="e">
        <f aca="false">SUM(AF172:AU172)</f>
        <v>#N/A</v>
      </c>
      <c r="AY172" s="70" t="e">
        <f aca="false">$AY$7*$J$2*$J$5*$S172</f>
        <v>#N/A</v>
      </c>
      <c r="AZ172" s="70" t="e">
        <f aca="false">$AY$7*$J$3*$J$5*$T172</f>
        <v>#N/A</v>
      </c>
      <c r="BA172" s="70" t="e">
        <f aca="false">$BA$7*$J$2*$J$5*$S172</f>
        <v>#N/A</v>
      </c>
      <c r="BB172" s="70" t="e">
        <f aca="false">$BA$7*$J$3*$J$5*$T172</f>
        <v>#N/A</v>
      </c>
      <c r="BC172" s="70" t="e">
        <f aca="false">$BC$7*$J$2*$J$5*$S172</f>
        <v>#N/A</v>
      </c>
      <c r="BD172" s="70" t="e">
        <f aca="false">$BC$7*$J$3*$J$5*$T172</f>
        <v>#N/A</v>
      </c>
      <c r="BE172" s="70" t="e">
        <f aca="false">$BE$7*$J$2*$J$5*$S172</f>
        <v>#N/A</v>
      </c>
      <c r="BF172" s="70" t="e">
        <f aca="false">$BE$7*$J$3*$J$5*$T172</f>
        <v>#N/A</v>
      </c>
      <c r="BG172" s="70" t="e">
        <f aca="false">$BG$7*$J$2*$J$5*$S172</f>
        <v>#N/A</v>
      </c>
      <c r="BH172" s="70" t="e">
        <f aca="false">$BG$7*$J$3*$J$5*$T172</f>
        <v>#N/A</v>
      </c>
      <c r="BI172" s="70" t="e">
        <f aca="false">$BI$7*$J$2*$J$5*$S172</f>
        <v>#N/A</v>
      </c>
      <c r="BJ172" s="70" t="e">
        <f aca="false">$BI$7*$J$3*$J$5*$T172</f>
        <v>#N/A</v>
      </c>
      <c r="BK172" s="70" t="e">
        <f aca="false">$BK$7*$J$2*$J$5*$S172</f>
        <v>#N/A</v>
      </c>
      <c r="BL172" s="70" t="e">
        <f aca="false">$BK$7*$J$3*$J$5*$T172</f>
        <v>#N/A</v>
      </c>
      <c r="BM172" s="70" t="e">
        <f aca="false">$BM$7*$J$2*$J$5*$S172</f>
        <v>#N/A</v>
      </c>
      <c r="BN172" s="70" t="e">
        <f aca="false">$BM$7*$J$3*$J$5*$T172</f>
        <v>#N/A</v>
      </c>
      <c r="BO172" s="70" t="e">
        <f aca="false">$BO$7*$J$2*$J$5*$S172</f>
        <v>#N/A</v>
      </c>
      <c r="BP172" s="70" t="e">
        <f aca="false">$BO$7*$J$3*$J$5*$T172</f>
        <v>#N/A</v>
      </c>
      <c r="BQ172" s="70" t="e">
        <f aca="false">$BQ$7*$J$2*$J$5*$S172</f>
        <v>#N/A</v>
      </c>
      <c r="BR172" s="70" t="e">
        <f aca="false">$BQ$7*$J$3*$J$5*$T172</f>
        <v>#N/A</v>
      </c>
      <c r="BS172" s="70" t="e">
        <f aca="false">$BS$7*$J$2*$J$5*$S172</f>
        <v>#N/A</v>
      </c>
      <c r="BT172" s="70" t="e">
        <f aca="false">$BS$7*$J$3*$J$5*$T172</f>
        <v>#N/A</v>
      </c>
      <c r="BU172" s="70" t="e">
        <f aca="false">$BU$7*$J$2*$J$5*$S172</f>
        <v>#N/A</v>
      </c>
      <c r="BV172" s="70" t="e">
        <f aca="false">$BU$7*$J$3*$J$5*$T172</f>
        <v>#N/A</v>
      </c>
      <c r="BW172" s="382" t="e">
        <f aca="false">SUM(AY172:BF172,BI172:BL172)</f>
        <v>#N/A</v>
      </c>
      <c r="BX172" s="383" t="e">
        <f aca="false">SUM(AY172:BF172,BI172:BL172,BS172:BV172)</f>
        <v>#N/A</v>
      </c>
      <c r="BY172" s="25" t="e">
        <f aca="false">SUM(AY172:BV172)</f>
        <v>#N/A</v>
      </c>
      <c r="BZ172" s="70" t="e">
        <f aca="false">$BZ$7*$J$2*$J$5*$N172</f>
        <v>#N/A</v>
      </c>
      <c r="CA172" s="70" t="e">
        <f aca="false">$BZ$7*$J$3*$J$5*$O172</f>
        <v>#N/A</v>
      </c>
      <c r="CB172" s="70" t="e">
        <f aca="false">$CB$7*$J$2*$J$5*$N172</f>
        <v>#N/A</v>
      </c>
      <c r="CC172" s="70" t="e">
        <f aca="false">$CB$7*$J$3*$J$5*$O172</f>
        <v>#N/A</v>
      </c>
      <c r="CD172" s="70" t="e">
        <f aca="false">$CD$7*$J$2*$J$5*$N172</f>
        <v>#N/A</v>
      </c>
      <c r="CE172" s="70" t="e">
        <f aca="false">$CD$7*$J$3*$J$5*$O172</f>
        <v>#N/A</v>
      </c>
      <c r="CF172" s="131" t="e">
        <f aca="false">SUM(BZ172:CA172)</f>
        <v>#N/A</v>
      </c>
      <c r="CG172" s="383" t="e">
        <f aca="false">SUM(BZ172:CC172)</f>
        <v>#N/A</v>
      </c>
      <c r="CH172" s="131" t="e">
        <f aca="false">SUM(BZ172:CE172)</f>
        <v>#N/A</v>
      </c>
      <c r="CI172" s="70" t="e">
        <f aca="false">$CI$7*$J$2*$J$5*$AB172</f>
        <v>#N/A</v>
      </c>
      <c r="CJ172" s="70" t="e">
        <f aca="false">$CI$7*$J$3*$J$5*$AC172</f>
        <v>#N/A</v>
      </c>
      <c r="CK172" s="70" t="e">
        <f aca="false">$CK$7*$J$2*$J$5*$AB172</f>
        <v>#N/A</v>
      </c>
      <c r="CL172" s="70" t="e">
        <f aca="false">$CK$7*$J$3*$J$5*$AC172</f>
        <v>#N/A</v>
      </c>
      <c r="CM172" s="70" t="e">
        <f aca="false">$CM$7*$J$2*$J$5*$AB172</f>
        <v>#N/A</v>
      </c>
      <c r="CN172" s="70" t="e">
        <f aca="false">$CM$7*$J$3*$J$5*$AC172</f>
        <v>#N/A</v>
      </c>
      <c r="CO172" s="70" t="e">
        <f aca="false">$CO$7*$J$2*$J$5*$AB172</f>
        <v>#N/A</v>
      </c>
      <c r="CP172" s="70" t="e">
        <f aca="false">$CO$7*$J$3*$J$5*$AC172</f>
        <v>#N/A</v>
      </c>
      <c r="CQ172" s="70" t="e">
        <f aca="false">$CQ$7*$J$2*$J$5*$AB172</f>
        <v>#N/A</v>
      </c>
      <c r="CR172" s="70" t="e">
        <f aca="false">$CQ$7*$J$3*$J$5*$AC172</f>
        <v>#N/A</v>
      </c>
      <c r="CS172" s="70" t="e">
        <f aca="false">$CS$7*$J$2*$J$5*$AB172</f>
        <v>#N/A</v>
      </c>
      <c r="CT172" s="70" t="e">
        <f aca="false">$CS$7*$J$3*$J$5*$AC172</f>
        <v>#N/A</v>
      </c>
      <c r="CU172" s="70" t="e">
        <f aca="false">$CU$7*$J$2*$J$5*$AB172</f>
        <v>#N/A</v>
      </c>
      <c r="CV172" s="70" t="e">
        <f aca="false">$CU$7*$J$3*$J$5*$AC172</f>
        <v>#N/A</v>
      </c>
      <c r="CW172" s="70" t="e">
        <f aca="false">$CW$7*$J$2*$J$5*$AB172</f>
        <v>#N/A</v>
      </c>
      <c r="CX172" s="70" t="e">
        <f aca="false">$CW$7*$J$3*$J$5*$AC172</f>
        <v>#N/A</v>
      </c>
      <c r="CY172" s="70" t="e">
        <f aca="false">$CY$7*$J$2*$J$5*$AB172</f>
        <v>#N/A</v>
      </c>
      <c r="CZ172" s="70" t="e">
        <f aca="false">$CY$7*$J$3*$J$5*$AC172</f>
        <v>#N/A</v>
      </c>
      <c r="DA172" s="70" t="e">
        <f aca="false">$DA$7*$J$2*$J$5*$AB172</f>
        <v>#N/A</v>
      </c>
      <c r="DB172" s="70" t="e">
        <f aca="false">$DA$7*$J$3*$J$5*$AC172</f>
        <v>#N/A</v>
      </c>
      <c r="DC172" s="70"/>
      <c r="DD172" s="70"/>
      <c r="DE172" s="70" t="e">
        <f aca="false">$DF$7*$J$2*$J$5*$AB172</f>
        <v>#N/A</v>
      </c>
      <c r="DF172" s="70" t="e">
        <f aca="false">$DF$7*$J$3*$J$5*$AC172</f>
        <v>#N/A</v>
      </c>
      <c r="DG172" s="70" t="e">
        <f aca="false">$DG$7*$J$2*$J$5*$AB172</f>
        <v>#N/A</v>
      </c>
      <c r="DH172" s="70" t="e">
        <f aca="false">$DG$7*$J$3*$J$5*$AC172</f>
        <v>#N/A</v>
      </c>
      <c r="DI172" s="70" t="e">
        <f aca="false">$DI$7*$J$2*$J$5*$AB172</f>
        <v>#N/A</v>
      </c>
      <c r="DJ172" s="70" t="e">
        <f aca="false">$DI$7*$J$3*$J$5*$AC172</f>
        <v>#N/A</v>
      </c>
      <c r="DK172" s="70" t="e">
        <f aca="false">$DK$7*$J$2*$J$5*$AB172</f>
        <v>#N/A</v>
      </c>
      <c r="DL172" s="70" t="e">
        <f aca="false">$DK$7*$J$3*$J$5*$AC172</f>
        <v>#N/A</v>
      </c>
      <c r="DM172" s="70" t="e">
        <f aca="false">$DM$7*$J$2*$J$5*$AB172</f>
        <v>#N/A</v>
      </c>
      <c r="DN172" s="70" t="e">
        <f aca="false">$DM$7*$J$3*$J$5*$AC172</f>
        <v>#N/A</v>
      </c>
      <c r="DO172" s="70" t="e">
        <f aca="false">$DO$7*$J$2*$J$5*$AB172</f>
        <v>#N/A</v>
      </c>
      <c r="DP172" s="70" t="e">
        <f aca="false">$DO$7*$J$3*$J$5*$AC172</f>
        <v>#N/A</v>
      </c>
      <c r="DQ172" s="70" t="e">
        <f aca="false">$DQ$7*$J$2*$J$5*$AB172</f>
        <v>#N/A</v>
      </c>
      <c r="DR172" s="70" t="e">
        <f aca="false">$DQ$7*$J$3*$J$5*$AC172</f>
        <v>#N/A</v>
      </c>
      <c r="DS172" s="131" t="e">
        <f aca="false">SUM(CI172:CR172,CW172:CX172,DG172:DH172)</f>
        <v>#N/A</v>
      </c>
      <c r="DT172" s="25" t="e">
        <f aca="false">SUM(CI172:CZ172,DC172:DL172)</f>
        <v>#N/A</v>
      </c>
      <c r="DU172" s="131" t="e">
        <f aca="false">SUM(CI172:DR172)</f>
        <v>#N/A</v>
      </c>
      <c r="DZ172" s="70" t="e">
        <f aca="false">$DZ$7*$J$2*$J$5*$AB172</f>
        <v>#N/A</v>
      </c>
      <c r="EA172" s="70" t="e">
        <f aca="false">$DZ$7*$J$3*$J$5*$AC172</f>
        <v>#N/A</v>
      </c>
      <c r="EB172" s="70" t="e">
        <f aca="false">$EB$7*$J$2*$J$5*$AB172</f>
        <v>#N/A</v>
      </c>
      <c r="EC172" s="70" t="e">
        <f aca="false">$EB$7*$J$3*$J$5*$AC172</f>
        <v>#N/A</v>
      </c>
      <c r="ED172" s="70" t="e">
        <f aca="false">$ED$7*$J$2*$J$5*$AB172</f>
        <v>#N/A</v>
      </c>
      <c r="EE172" s="70" t="e">
        <f aca="false">$ED$7*$J$3*$J$5*$AC172</f>
        <v>#N/A</v>
      </c>
      <c r="EF172" s="70" t="e">
        <f aca="false">$EF$7*$J$2*$J$5*$AB172</f>
        <v>#N/A</v>
      </c>
      <c r="EG172" s="70" t="e">
        <f aca="false">$EF$7*$J$3*$J$5*$AC172</f>
        <v>#N/A</v>
      </c>
      <c r="EH172" s="70" t="e">
        <f aca="false">$EH$7*$J$2*$J$5*$AB172</f>
        <v>#N/A</v>
      </c>
      <c r="EI172" s="70" t="e">
        <f aca="false">$EH$7*$J$3*$J$5*$AC172</f>
        <v>#N/A</v>
      </c>
      <c r="EJ172" s="70" t="e">
        <f aca="false">$EJ$7*$J$2*$J$5*$AB172</f>
        <v>#N/A</v>
      </c>
      <c r="EK172" s="70" t="e">
        <f aca="false">$EJ$7*$J$3*$J$5*$AC172</f>
        <v>#N/A</v>
      </c>
      <c r="EL172" s="70" t="e">
        <f aca="false">$EL$7*$J$2*$J$5*$AB172</f>
        <v>#N/A</v>
      </c>
      <c r="EM172" s="70" t="e">
        <f aca="false">$EL$7*$J$3*$J$5*$AC172</f>
        <v>#N/A</v>
      </c>
      <c r="EN172" s="131" t="e">
        <f aca="false">SUM(EB172:EC172)</f>
        <v>#N/A</v>
      </c>
      <c r="EO172" s="25" t="e">
        <f aca="false">SUM(EB172:EE172,EJ172:EM172)</f>
        <v>#N/A</v>
      </c>
      <c r="EP172" s="25" t="e">
        <f aca="false">SUM(DZ172:EM172)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3" t="e">
        <f aca="false">(1+($A173/2))^(-2*($D173-$A$1)/365.25)</f>
        <v>#N/A</v>
      </c>
      <c r="C173" s="83" t="n">
        <f aca="false">D174-D173</f>
        <v>31</v>
      </c>
      <c r="D173" s="374" t="n">
        <v>41913</v>
      </c>
      <c r="E173" s="375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76" t="e">
        <f aca="false">VLOOKUP($D173,Curves!$A$2:$H$1700,8)*$B173</f>
        <v>#N/A</v>
      </c>
      <c r="K173" s="51" t="e">
        <f aca="false">($E173+$I173)*$J$5+$J$4</f>
        <v>#N/A</v>
      </c>
      <c r="L173" s="377" t="e">
        <f aca="false">VLOOKUP($D173,Curves!$N$2:$T$2600,2)*$B173</f>
        <v>#N/A</v>
      </c>
      <c r="M173" s="241" t="e">
        <f aca="false">VLOOKUP($D173,Curves!$N$2:$T$2600,3)*$B173</f>
        <v>#N/A</v>
      </c>
      <c r="N173" s="378" t="e">
        <f aca="false">IF($K173&lt;$L173,1,0)</f>
        <v>#N/A</v>
      </c>
      <c r="O173" s="379" t="e">
        <f aca="false">IF($K173&lt;$M173,1,0)</f>
        <v>#N/A</v>
      </c>
      <c r="P173" s="375" t="e">
        <f aca="false">($E173+J173)*$J$5+$J$4</f>
        <v>#N/A</v>
      </c>
      <c r="Q173" s="377" t="e">
        <f aca="false">VLOOKUP($D173,Curves!$N$2:$T$2600,4)*$B173</f>
        <v>#N/A</v>
      </c>
      <c r="R173" s="241" t="e">
        <f aca="false">VLOOKUP($D173,Curves!$N$2:$T$2600,5)*$B173</f>
        <v>#N/A</v>
      </c>
      <c r="S173" s="378" t="e">
        <f aca="false">IF($P173&lt;$Q173,1,0)</f>
        <v>#N/A</v>
      </c>
      <c r="T173" s="379" t="e">
        <f aca="false">IF($P173&lt;$R173,1,0)</f>
        <v>#N/A</v>
      </c>
      <c r="U173" s="380" t="e">
        <f aca="false">($E173+G173)*$J$5+$J$4</f>
        <v>#N/A</v>
      </c>
      <c r="V173" s="380" t="e">
        <f aca="false">($E173+H173)*$J$5+$J$4</f>
        <v>#N/A</v>
      </c>
      <c r="W173" s="380" t="e">
        <f aca="false">($E173+I173)*$J$5+$J$4</f>
        <v>#N/A</v>
      </c>
      <c r="X173" s="269" t="e">
        <f aca="false">VLOOKUP($D173,[5]CurveFetch!$D$8:$S$13000,16,0)*$B173</f>
        <v>#N/A</v>
      </c>
      <c r="Y173" s="241" t="e">
        <f aca="false">VLOOKUP($D173,Curves!$N$2:$T$2600,7)*$B173</f>
        <v>#N/A</v>
      </c>
      <c r="Z173" s="381" t="e">
        <f aca="false">IF($U173&lt;$X173,1,0)</f>
        <v>#N/A</v>
      </c>
      <c r="AA173" s="378" t="e">
        <f aca="false">IF($U173&lt;$Y173,1,0)</f>
        <v>#N/A</v>
      </c>
      <c r="AB173" s="378" t="e">
        <f aca="false">IF($V173&lt;$X173,1,0)</f>
        <v>#N/A</v>
      </c>
      <c r="AC173" s="378" t="e">
        <f aca="false">IF($V173&lt;$X173,1,0)</f>
        <v>#N/A</v>
      </c>
      <c r="AD173" s="378" t="e">
        <f aca="false">IF($W173&lt;$X173,1,0)</f>
        <v>#N/A</v>
      </c>
      <c r="AE173" s="379" t="e">
        <f aca="false">IF($W173&lt;$Y173,1,0)</f>
        <v>#N/A</v>
      </c>
      <c r="AF173" s="70" t="e">
        <f aca="false">$AF$7*$J$2*$J$5*$N173</f>
        <v>#N/A</v>
      </c>
      <c r="AG173" s="70" t="e">
        <f aca="false">$AF$7*$J$2*$J$5*$O173</f>
        <v>#N/A</v>
      </c>
      <c r="AH173" s="70" t="e">
        <f aca="false">$AH$7*$J$2*$J$5*$N173</f>
        <v>#N/A</v>
      </c>
      <c r="AI173" s="70" t="e">
        <f aca="false">$AH$7*$J$2*$J$5*$O173</f>
        <v>#N/A</v>
      </c>
      <c r="AJ173" s="70" t="e">
        <f aca="false">$AJ$7*$J$2*$J$5*$N173</f>
        <v>#N/A</v>
      </c>
      <c r="AK173" s="70" t="e">
        <f aca="false">$AJ$7*$J$2*$J$5*$O173</f>
        <v>#N/A</v>
      </c>
      <c r="AL173" s="70" t="e">
        <f aca="false">$AL$7*$J$2*$J$5*$N173</f>
        <v>#N/A</v>
      </c>
      <c r="AM173" s="70" t="e">
        <f aca="false">$AL$7*$J$3*$J$5*$O173</f>
        <v>#N/A</v>
      </c>
      <c r="AN173" s="70" t="e">
        <f aca="false">$AN$7*$J$2*$J$5*$N173</f>
        <v>#N/A</v>
      </c>
      <c r="AO173" s="70" t="e">
        <f aca="false">$AN$7*$J$3*$J$5*$O173</f>
        <v>#N/A</v>
      </c>
      <c r="AP173" s="70" t="e">
        <f aca="false">$AP$7*$J$2*$J$5*$N173</f>
        <v>#N/A</v>
      </c>
      <c r="AQ173" s="70" t="e">
        <f aca="false">$AN$7*$J$3*$J$5*$O173</f>
        <v>#N/A</v>
      </c>
      <c r="AR173" s="70" t="e">
        <f aca="false">$AR$7*$J$2*$J$5*$N173</f>
        <v>#N/A</v>
      </c>
      <c r="AS173" s="70" t="e">
        <f aca="false">$AR$7*$J$3*$J$5*$O173</f>
        <v>#N/A</v>
      </c>
      <c r="AT173" s="70" t="e">
        <f aca="false">$AT$7*$J$2*$J$5*$N173</f>
        <v>#N/A</v>
      </c>
      <c r="AU173" s="70" t="e">
        <f aca="false">$AT$7*$J$3*$J$5*$O173</f>
        <v>#N/A</v>
      </c>
      <c r="AV173" s="131" t="e">
        <f aca="false">SUM(AF173:AG173,AL173:AM173,AP173:AQ173)</f>
        <v>#N/A</v>
      </c>
      <c r="AW173" s="158" t="e">
        <f aca="false">SUM(AF173:AM173,AP173:AU173)</f>
        <v>#N/A</v>
      </c>
      <c r="AX173" s="131" t="e">
        <f aca="false">SUM(AF173:AU173)</f>
        <v>#N/A</v>
      </c>
      <c r="AY173" s="70" t="e">
        <f aca="false">$AY$7*$J$2*$J$5*$S173</f>
        <v>#N/A</v>
      </c>
      <c r="AZ173" s="70" t="e">
        <f aca="false">$AY$7*$J$3*$J$5*$T173</f>
        <v>#N/A</v>
      </c>
      <c r="BA173" s="70" t="e">
        <f aca="false">$BA$7*$J$2*$J$5*$S173</f>
        <v>#N/A</v>
      </c>
      <c r="BB173" s="70" t="e">
        <f aca="false">$BA$7*$J$3*$J$5*$T173</f>
        <v>#N/A</v>
      </c>
      <c r="BC173" s="70" t="e">
        <f aca="false">$BC$7*$J$2*$J$5*$S173</f>
        <v>#N/A</v>
      </c>
      <c r="BD173" s="70" t="e">
        <f aca="false">$BC$7*$J$3*$J$5*$T173</f>
        <v>#N/A</v>
      </c>
      <c r="BE173" s="70" t="e">
        <f aca="false">$BE$7*$J$2*$J$5*$S173</f>
        <v>#N/A</v>
      </c>
      <c r="BF173" s="70" t="e">
        <f aca="false">$BE$7*$J$3*$J$5*$T173</f>
        <v>#N/A</v>
      </c>
      <c r="BG173" s="70" t="e">
        <f aca="false">$BG$7*$J$2*$J$5*$S173</f>
        <v>#N/A</v>
      </c>
      <c r="BH173" s="70" t="e">
        <f aca="false">$BG$7*$J$3*$J$5*$T173</f>
        <v>#N/A</v>
      </c>
      <c r="BI173" s="70" t="e">
        <f aca="false">$BI$7*$J$2*$J$5*$S173</f>
        <v>#N/A</v>
      </c>
      <c r="BJ173" s="70" t="e">
        <f aca="false">$BI$7*$J$3*$J$5*$T173</f>
        <v>#N/A</v>
      </c>
      <c r="BK173" s="70" t="e">
        <f aca="false">$BK$7*$J$2*$J$5*$S173</f>
        <v>#N/A</v>
      </c>
      <c r="BL173" s="70" t="e">
        <f aca="false">$BK$7*$J$3*$J$5*$T173</f>
        <v>#N/A</v>
      </c>
      <c r="BM173" s="70" t="e">
        <f aca="false">$BM$7*$J$2*$J$5*$S173</f>
        <v>#N/A</v>
      </c>
      <c r="BN173" s="70" t="e">
        <f aca="false">$BM$7*$J$3*$J$5*$T173</f>
        <v>#N/A</v>
      </c>
      <c r="BO173" s="70" t="e">
        <f aca="false">$BO$7*$J$2*$J$5*$S173</f>
        <v>#N/A</v>
      </c>
      <c r="BP173" s="70" t="e">
        <f aca="false">$BO$7*$J$3*$J$5*$T173</f>
        <v>#N/A</v>
      </c>
      <c r="BQ173" s="70" t="e">
        <f aca="false">$BQ$7*$J$2*$J$5*$S173</f>
        <v>#N/A</v>
      </c>
      <c r="BR173" s="70" t="e">
        <f aca="false">$BQ$7*$J$3*$J$5*$T173</f>
        <v>#N/A</v>
      </c>
      <c r="BS173" s="70" t="e">
        <f aca="false">$BS$7*$J$2*$J$5*$S173</f>
        <v>#N/A</v>
      </c>
      <c r="BT173" s="70" t="e">
        <f aca="false">$BS$7*$J$3*$J$5*$T173</f>
        <v>#N/A</v>
      </c>
      <c r="BU173" s="70" t="e">
        <f aca="false">$BU$7*$J$2*$J$5*$S173</f>
        <v>#N/A</v>
      </c>
      <c r="BV173" s="70" t="e">
        <f aca="false">$BU$7*$J$3*$J$5*$T173</f>
        <v>#N/A</v>
      </c>
      <c r="BW173" s="382" t="e">
        <f aca="false">SUM(AY173:BF173,BI173:BL173)</f>
        <v>#N/A</v>
      </c>
      <c r="BX173" s="383" t="e">
        <f aca="false">SUM(AY173:BF173,BI173:BL173,BS173:BV173)</f>
        <v>#N/A</v>
      </c>
      <c r="BY173" s="25" t="e">
        <f aca="false">SUM(AY173:BV173)</f>
        <v>#N/A</v>
      </c>
      <c r="BZ173" s="70" t="e">
        <f aca="false">$BZ$7*$J$2*$J$5*$N173</f>
        <v>#N/A</v>
      </c>
      <c r="CA173" s="70" t="e">
        <f aca="false">$BZ$7*$J$3*$J$5*$O173</f>
        <v>#N/A</v>
      </c>
      <c r="CB173" s="70" t="e">
        <f aca="false">$CB$7*$J$2*$J$5*$N173</f>
        <v>#N/A</v>
      </c>
      <c r="CC173" s="70" t="e">
        <f aca="false">$CB$7*$J$3*$J$5*$O173</f>
        <v>#N/A</v>
      </c>
      <c r="CD173" s="70" t="e">
        <f aca="false">$CD$7*$J$2*$J$5*$N173</f>
        <v>#N/A</v>
      </c>
      <c r="CE173" s="70" t="e">
        <f aca="false">$CD$7*$J$3*$J$5*$O173</f>
        <v>#N/A</v>
      </c>
      <c r="CF173" s="131" t="e">
        <f aca="false">SUM(BZ173:CA173)</f>
        <v>#N/A</v>
      </c>
      <c r="CG173" s="383" t="e">
        <f aca="false">SUM(BZ173:CC173)</f>
        <v>#N/A</v>
      </c>
      <c r="CH173" s="131" t="e">
        <f aca="false">SUM(BZ173:CE173)</f>
        <v>#N/A</v>
      </c>
      <c r="CI173" s="70" t="e">
        <f aca="false">$CI$7*$J$2*$J$5*$AB173</f>
        <v>#N/A</v>
      </c>
      <c r="CJ173" s="70" t="e">
        <f aca="false">$CI$7*$J$3*$J$5*$AC173</f>
        <v>#N/A</v>
      </c>
      <c r="CK173" s="70" t="e">
        <f aca="false">$CK$7*$J$2*$J$5*$AB173</f>
        <v>#N/A</v>
      </c>
      <c r="CL173" s="70" t="e">
        <f aca="false">$CK$7*$J$3*$J$5*$AC173</f>
        <v>#N/A</v>
      </c>
      <c r="CM173" s="70" t="e">
        <f aca="false">$CM$7*$J$2*$J$5*$AB173</f>
        <v>#N/A</v>
      </c>
      <c r="CN173" s="70" t="e">
        <f aca="false">$CM$7*$J$3*$J$5*$AC173</f>
        <v>#N/A</v>
      </c>
      <c r="CO173" s="70" t="e">
        <f aca="false">$CO$7*$J$2*$J$5*$AB173</f>
        <v>#N/A</v>
      </c>
      <c r="CP173" s="70" t="e">
        <f aca="false">$CO$7*$J$3*$J$5*$AC173</f>
        <v>#N/A</v>
      </c>
      <c r="CQ173" s="70" t="e">
        <f aca="false">$CQ$7*$J$2*$J$5*$AB173</f>
        <v>#N/A</v>
      </c>
      <c r="CR173" s="70" t="e">
        <f aca="false">$CQ$7*$J$3*$J$5*$AC173</f>
        <v>#N/A</v>
      </c>
      <c r="CS173" s="70" t="e">
        <f aca="false">$CS$7*$J$2*$J$5*$AB173</f>
        <v>#N/A</v>
      </c>
      <c r="CT173" s="70" t="e">
        <f aca="false">$CS$7*$J$3*$J$5*$AC173</f>
        <v>#N/A</v>
      </c>
      <c r="CU173" s="70" t="e">
        <f aca="false">$CU$7*$J$2*$J$5*$AB173</f>
        <v>#N/A</v>
      </c>
      <c r="CV173" s="70" t="e">
        <f aca="false">$CU$7*$J$3*$J$5*$AC173</f>
        <v>#N/A</v>
      </c>
      <c r="CW173" s="70" t="e">
        <f aca="false">$CW$7*$J$2*$J$5*$AB173</f>
        <v>#N/A</v>
      </c>
      <c r="CX173" s="70" t="e">
        <f aca="false">$CW$7*$J$3*$J$5*$AC173</f>
        <v>#N/A</v>
      </c>
      <c r="CY173" s="70" t="e">
        <f aca="false">$CY$7*$J$2*$J$5*$AB173</f>
        <v>#N/A</v>
      </c>
      <c r="CZ173" s="70" t="e">
        <f aca="false">$CY$7*$J$3*$J$5*$AC173</f>
        <v>#N/A</v>
      </c>
      <c r="DA173" s="70" t="e">
        <f aca="false">$DA$7*$J$2*$J$5*$AB173</f>
        <v>#N/A</v>
      </c>
      <c r="DB173" s="70" t="e">
        <f aca="false">$DA$7*$J$3*$J$5*$AC173</f>
        <v>#N/A</v>
      </c>
      <c r="DC173" s="70"/>
      <c r="DD173" s="70"/>
      <c r="DE173" s="70" t="e">
        <f aca="false">$DF$7*$J$2*$J$5*$AB173</f>
        <v>#N/A</v>
      </c>
      <c r="DF173" s="70" t="e">
        <f aca="false">$DF$7*$J$3*$J$5*$AC173</f>
        <v>#N/A</v>
      </c>
      <c r="DG173" s="70" t="e">
        <f aca="false">$DG$7*$J$2*$J$5*$AB173</f>
        <v>#N/A</v>
      </c>
      <c r="DH173" s="70" t="e">
        <f aca="false">$DG$7*$J$3*$J$5*$AC173</f>
        <v>#N/A</v>
      </c>
      <c r="DI173" s="70" t="e">
        <f aca="false">$DI$7*$J$2*$J$5*$AB173</f>
        <v>#N/A</v>
      </c>
      <c r="DJ173" s="70" t="e">
        <f aca="false">$DI$7*$J$3*$J$5*$AC173</f>
        <v>#N/A</v>
      </c>
      <c r="DK173" s="70" t="e">
        <f aca="false">$DK$7*$J$2*$J$5*$AB173</f>
        <v>#N/A</v>
      </c>
      <c r="DL173" s="70" t="e">
        <f aca="false">$DK$7*$J$3*$J$5*$AC173</f>
        <v>#N/A</v>
      </c>
      <c r="DM173" s="70" t="e">
        <f aca="false">$DM$7*$J$2*$J$5*$AB173</f>
        <v>#N/A</v>
      </c>
      <c r="DN173" s="70" t="e">
        <f aca="false">$DM$7*$J$3*$J$5*$AC173</f>
        <v>#N/A</v>
      </c>
      <c r="DO173" s="70" t="e">
        <f aca="false">$DO$7*$J$2*$J$5*$AB173</f>
        <v>#N/A</v>
      </c>
      <c r="DP173" s="70" t="e">
        <f aca="false">$DO$7*$J$3*$J$5*$AC173</f>
        <v>#N/A</v>
      </c>
      <c r="DQ173" s="70" t="e">
        <f aca="false">$DQ$7*$J$2*$J$5*$AB173</f>
        <v>#N/A</v>
      </c>
      <c r="DR173" s="70" t="e">
        <f aca="false">$DQ$7*$J$3*$J$5*$AC173</f>
        <v>#N/A</v>
      </c>
      <c r="DS173" s="131" t="e">
        <f aca="false">SUM(CI173:CR173,CW173:CX173,DG173:DH173)</f>
        <v>#N/A</v>
      </c>
      <c r="DT173" s="25" t="e">
        <f aca="false">SUM(CI173:CZ173,DC173:DL173)</f>
        <v>#N/A</v>
      </c>
      <c r="DU173" s="131" t="e">
        <f aca="false">SUM(CI173:DR173)</f>
        <v>#N/A</v>
      </c>
      <c r="DZ173" s="70" t="e">
        <f aca="false">$DZ$7*$J$2*$J$5*$AB173</f>
        <v>#N/A</v>
      </c>
      <c r="EA173" s="70" t="e">
        <f aca="false">$DZ$7*$J$3*$J$5*$AC173</f>
        <v>#N/A</v>
      </c>
      <c r="EB173" s="70" t="e">
        <f aca="false">$EB$7*$J$2*$J$5*$AB173</f>
        <v>#N/A</v>
      </c>
      <c r="EC173" s="70" t="e">
        <f aca="false">$EB$7*$J$3*$J$5*$AC173</f>
        <v>#N/A</v>
      </c>
      <c r="ED173" s="70" t="e">
        <f aca="false">$ED$7*$J$2*$J$5*$AB173</f>
        <v>#N/A</v>
      </c>
      <c r="EE173" s="70" t="e">
        <f aca="false">$ED$7*$J$3*$J$5*$AC173</f>
        <v>#N/A</v>
      </c>
      <c r="EF173" s="70" t="e">
        <f aca="false">$EF$7*$J$2*$J$5*$AB173</f>
        <v>#N/A</v>
      </c>
      <c r="EG173" s="70" t="e">
        <f aca="false">$EF$7*$J$3*$J$5*$AC173</f>
        <v>#N/A</v>
      </c>
      <c r="EH173" s="70" t="e">
        <f aca="false">$EH$7*$J$2*$J$5*$AB173</f>
        <v>#N/A</v>
      </c>
      <c r="EI173" s="70" t="e">
        <f aca="false">$EH$7*$J$3*$J$5*$AC173</f>
        <v>#N/A</v>
      </c>
      <c r="EJ173" s="70" t="e">
        <f aca="false">$EJ$7*$J$2*$J$5*$AB173</f>
        <v>#N/A</v>
      </c>
      <c r="EK173" s="70" t="e">
        <f aca="false">$EJ$7*$J$3*$J$5*$AC173</f>
        <v>#N/A</v>
      </c>
      <c r="EL173" s="70" t="e">
        <f aca="false">$EL$7*$J$2*$J$5*$AB173</f>
        <v>#N/A</v>
      </c>
      <c r="EM173" s="70" t="e">
        <f aca="false">$EL$7*$J$3*$J$5*$AC173</f>
        <v>#N/A</v>
      </c>
      <c r="EN173" s="131" t="e">
        <f aca="false">SUM(EB173:EC173)</f>
        <v>#N/A</v>
      </c>
      <c r="EO173" s="25" t="e">
        <f aca="false">SUM(EB173:EE173,EJ173:EM173)</f>
        <v>#N/A</v>
      </c>
      <c r="EP173" s="25" t="e">
        <f aca="false">SUM(DZ173:EM173)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3" t="e">
        <f aca="false">(1+($A174/2))^(-2*($D174-$A$1)/365.25)</f>
        <v>#N/A</v>
      </c>
      <c r="C174" s="83" t="n">
        <f aca="false">D175-D174</f>
        <v>30</v>
      </c>
      <c r="D174" s="374" t="n">
        <v>41944</v>
      </c>
      <c r="E174" s="375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76" t="e">
        <f aca="false">VLOOKUP($D174,Curves!$A$2:$H$1700,8)*$B174</f>
        <v>#N/A</v>
      </c>
      <c r="K174" s="51" t="e">
        <f aca="false">($E174+$I174)*$J$5+$J$4</f>
        <v>#N/A</v>
      </c>
      <c r="L174" s="377" t="e">
        <f aca="false">VLOOKUP($D174,Curves!$N$2:$T$2600,2)*$B174</f>
        <v>#N/A</v>
      </c>
      <c r="M174" s="241" t="e">
        <f aca="false">VLOOKUP($D174,Curves!$N$2:$T$2600,3)*$B174</f>
        <v>#N/A</v>
      </c>
      <c r="N174" s="378" t="e">
        <f aca="false">IF($K174&lt;$L174,1,0)</f>
        <v>#N/A</v>
      </c>
      <c r="O174" s="379" t="e">
        <f aca="false">IF($K174&lt;$M174,1,0)</f>
        <v>#N/A</v>
      </c>
      <c r="P174" s="375" t="e">
        <f aca="false">($E174+J174)*$J$5+$J$4</f>
        <v>#N/A</v>
      </c>
      <c r="Q174" s="377" t="e">
        <f aca="false">VLOOKUP($D174,Curves!$N$2:$T$2600,4)*$B174</f>
        <v>#N/A</v>
      </c>
      <c r="R174" s="241" t="e">
        <f aca="false">VLOOKUP($D174,Curves!$N$2:$T$2600,5)*$B174</f>
        <v>#N/A</v>
      </c>
      <c r="S174" s="378" t="e">
        <f aca="false">IF($P174&lt;$Q174,1,0)</f>
        <v>#N/A</v>
      </c>
      <c r="T174" s="379" t="e">
        <f aca="false">IF($P174&lt;$R174,1,0)</f>
        <v>#N/A</v>
      </c>
      <c r="U174" s="380" t="e">
        <f aca="false">($E174+G174)*$J$5+$J$4</f>
        <v>#N/A</v>
      </c>
      <c r="V174" s="380" t="e">
        <f aca="false">($E174+H174)*$J$5+$J$4</f>
        <v>#N/A</v>
      </c>
      <c r="W174" s="380" t="e">
        <f aca="false">($E174+I174)*$J$5+$J$4</f>
        <v>#N/A</v>
      </c>
      <c r="X174" s="269" t="e">
        <f aca="false">VLOOKUP($D174,[5]CurveFetch!$D$8:$S$13000,16,0)*$B174</f>
        <v>#N/A</v>
      </c>
      <c r="Y174" s="241" t="e">
        <f aca="false">VLOOKUP($D174,Curves!$N$2:$T$2600,7)*$B174</f>
        <v>#N/A</v>
      </c>
      <c r="Z174" s="381" t="e">
        <f aca="false">IF($U174&lt;$X174,1,0)</f>
        <v>#N/A</v>
      </c>
      <c r="AA174" s="378" t="e">
        <f aca="false">IF($U174&lt;$Y174,1,0)</f>
        <v>#N/A</v>
      </c>
      <c r="AB174" s="378" t="e">
        <f aca="false">IF($V174&lt;$X174,1,0)</f>
        <v>#N/A</v>
      </c>
      <c r="AC174" s="378" t="e">
        <f aca="false">IF($V174&lt;$X174,1,0)</f>
        <v>#N/A</v>
      </c>
      <c r="AD174" s="378" t="e">
        <f aca="false">IF($W174&lt;$X174,1,0)</f>
        <v>#N/A</v>
      </c>
      <c r="AE174" s="379" t="e">
        <f aca="false">IF($W174&lt;$Y174,1,0)</f>
        <v>#N/A</v>
      </c>
      <c r="AF174" s="70" t="e">
        <f aca="false">$AF$7*$J$2*$J$5*$N174</f>
        <v>#N/A</v>
      </c>
      <c r="AG174" s="70" t="e">
        <f aca="false">$AF$7*$J$2*$J$5*$O174</f>
        <v>#N/A</v>
      </c>
      <c r="AH174" s="70" t="e">
        <f aca="false">$AH$7*$J$2*$J$5*$N174</f>
        <v>#N/A</v>
      </c>
      <c r="AI174" s="70" t="e">
        <f aca="false">$AH$7*$J$2*$J$5*$O174</f>
        <v>#N/A</v>
      </c>
      <c r="AJ174" s="70" t="e">
        <f aca="false">$AJ$7*$J$2*$J$5*$N174</f>
        <v>#N/A</v>
      </c>
      <c r="AK174" s="70" t="e">
        <f aca="false">$AJ$7*$J$2*$J$5*$O174</f>
        <v>#N/A</v>
      </c>
      <c r="AL174" s="70" t="e">
        <f aca="false">$AL$7*$J$2*$J$5*$N174</f>
        <v>#N/A</v>
      </c>
      <c r="AM174" s="70" t="e">
        <f aca="false">$AL$7*$J$3*$J$5*$O174</f>
        <v>#N/A</v>
      </c>
      <c r="AN174" s="70" t="e">
        <f aca="false">$AN$7*$J$2*$J$5*$N174</f>
        <v>#N/A</v>
      </c>
      <c r="AO174" s="70" t="e">
        <f aca="false">$AN$7*$J$3*$J$5*$O174</f>
        <v>#N/A</v>
      </c>
      <c r="AP174" s="70" t="e">
        <f aca="false">$AP$7*$J$2*$J$5*$N174</f>
        <v>#N/A</v>
      </c>
      <c r="AQ174" s="70" t="e">
        <f aca="false">$AN$7*$J$3*$J$5*$O174</f>
        <v>#N/A</v>
      </c>
      <c r="AR174" s="70" t="e">
        <f aca="false">$AR$7*$J$2*$J$5*$N174</f>
        <v>#N/A</v>
      </c>
      <c r="AS174" s="70" t="e">
        <f aca="false">$AR$7*$J$3*$J$5*$O174</f>
        <v>#N/A</v>
      </c>
      <c r="AT174" s="70" t="e">
        <f aca="false">$AT$7*$J$2*$J$5*$N174</f>
        <v>#N/A</v>
      </c>
      <c r="AU174" s="70" t="e">
        <f aca="false">$AT$7*$J$3*$J$5*$O174</f>
        <v>#N/A</v>
      </c>
      <c r="AV174" s="131" t="e">
        <f aca="false">SUM(AF174:AG174,AL174:AM174,AP174:AQ174)</f>
        <v>#N/A</v>
      </c>
      <c r="AW174" s="158" t="e">
        <f aca="false">SUM(AF174:AM174,AP174:AU174)</f>
        <v>#N/A</v>
      </c>
      <c r="AX174" s="131" t="e">
        <f aca="false">SUM(AF174:AU174)</f>
        <v>#N/A</v>
      </c>
      <c r="AY174" s="70" t="e">
        <f aca="false">$AY$7*$J$2*$J$5*$S174</f>
        <v>#N/A</v>
      </c>
      <c r="AZ174" s="70" t="e">
        <f aca="false">$AY$7*$J$3*$J$5*$T174</f>
        <v>#N/A</v>
      </c>
      <c r="BA174" s="70" t="e">
        <f aca="false">$BA$7*$J$2*$J$5*$S174</f>
        <v>#N/A</v>
      </c>
      <c r="BB174" s="70" t="e">
        <f aca="false">$BA$7*$J$3*$J$5*$T174</f>
        <v>#N/A</v>
      </c>
      <c r="BC174" s="70" t="e">
        <f aca="false">$BC$7*$J$2*$J$5*$S174</f>
        <v>#N/A</v>
      </c>
      <c r="BD174" s="70" t="e">
        <f aca="false">$BC$7*$J$3*$J$5*$T174</f>
        <v>#N/A</v>
      </c>
      <c r="BE174" s="70" t="e">
        <f aca="false">$BE$7*$J$2*$J$5*$S174</f>
        <v>#N/A</v>
      </c>
      <c r="BF174" s="70" t="e">
        <f aca="false">$BE$7*$J$3*$J$5*$T174</f>
        <v>#N/A</v>
      </c>
      <c r="BG174" s="70" t="e">
        <f aca="false">$BG$7*$J$2*$J$5*$S174</f>
        <v>#N/A</v>
      </c>
      <c r="BH174" s="70" t="e">
        <f aca="false">$BG$7*$J$3*$J$5*$T174</f>
        <v>#N/A</v>
      </c>
      <c r="BI174" s="70" t="e">
        <f aca="false">$BI$7*$J$2*$J$5*$S174</f>
        <v>#N/A</v>
      </c>
      <c r="BJ174" s="70" t="e">
        <f aca="false">$BI$7*$J$3*$J$5*$T174</f>
        <v>#N/A</v>
      </c>
      <c r="BK174" s="70" t="e">
        <f aca="false">$BK$7*$J$2*$J$5*$S174</f>
        <v>#N/A</v>
      </c>
      <c r="BL174" s="70" t="e">
        <f aca="false">$BK$7*$J$3*$J$5*$T174</f>
        <v>#N/A</v>
      </c>
      <c r="BM174" s="70" t="e">
        <f aca="false">$BM$7*$J$2*$J$5*$S174</f>
        <v>#N/A</v>
      </c>
      <c r="BN174" s="70" t="e">
        <f aca="false">$BM$7*$J$3*$J$5*$T174</f>
        <v>#N/A</v>
      </c>
      <c r="BO174" s="70" t="e">
        <f aca="false">$BO$7*$J$2*$J$5*$S174</f>
        <v>#N/A</v>
      </c>
      <c r="BP174" s="70" t="e">
        <f aca="false">$BO$7*$J$3*$J$5*$T174</f>
        <v>#N/A</v>
      </c>
      <c r="BQ174" s="70" t="e">
        <f aca="false">$BQ$7*$J$2*$J$5*$S174</f>
        <v>#N/A</v>
      </c>
      <c r="BR174" s="70" t="e">
        <f aca="false">$BQ$7*$J$3*$J$5*$T174</f>
        <v>#N/A</v>
      </c>
      <c r="BS174" s="70" t="e">
        <f aca="false">$BS$7*$J$2*$J$5*$S174</f>
        <v>#N/A</v>
      </c>
      <c r="BT174" s="70" t="e">
        <f aca="false">$BS$7*$J$3*$J$5*$T174</f>
        <v>#N/A</v>
      </c>
      <c r="BU174" s="70" t="e">
        <f aca="false">$BU$7*$J$2*$J$5*$S174</f>
        <v>#N/A</v>
      </c>
      <c r="BV174" s="70" t="e">
        <f aca="false">$BU$7*$J$3*$J$5*$T174</f>
        <v>#N/A</v>
      </c>
      <c r="BW174" s="382" t="e">
        <f aca="false">SUM(AY174:BF174,BI174:BL174)</f>
        <v>#N/A</v>
      </c>
      <c r="BX174" s="383" t="e">
        <f aca="false">SUM(AY174:BF174,BI174:BL174,BS174:BV174)</f>
        <v>#N/A</v>
      </c>
      <c r="BY174" s="25" t="e">
        <f aca="false">SUM(AY174:BV174)</f>
        <v>#N/A</v>
      </c>
      <c r="BZ174" s="70" t="e">
        <f aca="false">$BZ$7*$J$2*$J$5*$N174</f>
        <v>#N/A</v>
      </c>
      <c r="CA174" s="70" t="e">
        <f aca="false">$BZ$7*$J$3*$J$5*$O174</f>
        <v>#N/A</v>
      </c>
      <c r="CB174" s="70" t="e">
        <f aca="false">$CB$7*$J$2*$J$5*$N174</f>
        <v>#N/A</v>
      </c>
      <c r="CC174" s="70" t="e">
        <f aca="false">$CB$7*$J$3*$J$5*$O174</f>
        <v>#N/A</v>
      </c>
      <c r="CD174" s="70" t="e">
        <f aca="false">$CD$7*$J$2*$J$5*$N174</f>
        <v>#N/A</v>
      </c>
      <c r="CE174" s="70" t="e">
        <f aca="false">$CD$7*$J$3*$J$5*$O174</f>
        <v>#N/A</v>
      </c>
      <c r="CF174" s="131" t="e">
        <f aca="false">SUM(BZ174:CA174)</f>
        <v>#N/A</v>
      </c>
      <c r="CG174" s="383" t="e">
        <f aca="false">SUM(BZ174:CC174)</f>
        <v>#N/A</v>
      </c>
      <c r="CH174" s="131" t="e">
        <f aca="false">SUM(BZ174:CE174)</f>
        <v>#N/A</v>
      </c>
      <c r="CI174" s="70" t="e">
        <f aca="false">$CI$7*$J$2*$J$5*$AB174</f>
        <v>#N/A</v>
      </c>
      <c r="CJ174" s="70" t="e">
        <f aca="false">$CI$7*$J$3*$J$5*$AC174</f>
        <v>#N/A</v>
      </c>
      <c r="CK174" s="70" t="e">
        <f aca="false">$CK$7*$J$2*$J$5*$AB174</f>
        <v>#N/A</v>
      </c>
      <c r="CL174" s="70" t="e">
        <f aca="false">$CK$7*$J$3*$J$5*$AC174</f>
        <v>#N/A</v>
      </c>
      <c r="CM174" s="70" t="e">
        <f aca="false">$CM$7*$J$2*$J$5*$AB174</f>
        <v>#N/A</v>
      </c>
      <c r="CN174" s="70" t="e">
        <f aca="false">$CM$7*$J$3*$J$5*$AC174</f>
        <v>#N/A</v>
      </c>
      <c r="CO174" s="70" t="e">
        <f aca="false">$CO$7*$J$2*$J$5*$AB174</f>
        <v>#N/A</v>
      </c>
      <c r="CP174" s="70" t="e">
        <f aca="false">$CO$7*$J$3*$J$5*$AC174</f>
        <v>#N/A</v>
      </c>
      <c r="CQ174" s="70" t="e">
        <f aca="false">$CQ$7*$J$2*$J$5*$AB174</f>
        <v>#N/A</v>
      </c>
      <c r="CR174" s="70" t="e">
        <f aca="false">$CQ$7*$J$3*$J$5*$AC174</f>
        <v>#N/A</v>
      </c>
      <c r="CS174" s="70" t="e">
        <f aca="false">$CS$7*$J$2*$J$5*$AB174</f>
        <v>#N/A</v>
      </c>
      <c r="CT174" s="70" t="e">
        <f aca="false">$CS$7*$J$3*$J$5*$AC174</f>
        <v>#N/A</v>
      </c>
      <c r="CU174" s="70" t="e">
        <f aca="false">$CU$7*$J$2*$J$5*$AB174</f>
        <v>#N/A</v>
      </c>
      <c r="CV174" s="70" t="e">
        <f aca="false">$CU$7*$J$3*$J$5*$AC174</f>
        <v>#N/A</v>
      </c>
      <c r="CW174" s="70" t="e">
        <f aca="false">$CW$7*$J$2*$J$5*$AB174</f>
        <v>#N/A</v>
      </c>
      <c r="CX174" s="70" t="e">
        <f aca="false">$CW$7*$J$3*$J$5*$AC174</f>
        <v>#N/A</v>
      </c>
      <c r="CY174" s="70" t="e">
        <f aca="false">$CY$7*$J$2*$J$5*$AB174</f>
        <v>#N/A</v>
      </c>
      <c r="CZ174" s="70" t="e">
        <f aca="false">$CY$7*$J$3*$J$5*$AC174</f>
        <v>#N/A</v>
      </c>
      <c r="DA174" s="70" t="e">
        <f aca="false">$DA$7*$J$2*$J$5*$AB174</f>
        <v>#N/A</v>
      </c>
      <c r="DB174" s="70" t="e">
        <f aca="false">$DA$7*$J$3*$J$5*$AC174</f>
        <v>#N/A</v>
      </c>
      <c r="DC174" s="70"/>
      <c r="DD174" s="70"/>
      <c r="DE174" s="70" t="e">
        <f aca="false">$DF$7*$J$2*$J$5*$AB174</f>
        <v>#N/A</v>
      </c>
      <c r="DF174" s="70" t="e">
        <f aca="false">$DF$7*$J$3*$J$5*$AC174</f>
        <v>#N/A</v>
      </c>
      <c r="DG174" s="70" t="e">
        <f aca="false">$DG$7*$J$2*$J$5*$AB174</f>
        <v>#N/A</v>
      </c>
      <c r="DH174" s="70" t="e">
        <f aca="false">$DG$7*$J$3*$J$5*$AC174</f>
        <v>#N/A</v>
      </c>
      <c r="DI174" s="70" t="e">
        <f aca="false">$DI$7*$J$2*$J$5*$AB174</f>
        <v>#N/A</v>
      </c>
      <c r="DJ174" s="70" t="e">
        <f aca="false">$DI$7*$J$3*$J$5*$AC174</f>
        <v>#N/A</v>
      </c>
      <c r="DK174" s="70" t="e">
        <f aca="false">$DK$7*$J$2*$J$5*$AB174</f>
        <v>#N/A</v>
      </c>
      <c r="DL174" s="70" t="e">
        <f aca="false">$DK$7*$J$3*$J$5*$AC174</f>
        <v>#N/A</v>
      </c>
      <c r="DM174" s="70" t="e">
        <f aca="false">$DM$7*$J$2*$J$5*$AB174</f>
        <v>#N/A</v>
      </c>
      <c r="DN174" s="70" t="e">
        <f aca="false">$DM$7*$J$3*$J$5*$AC174</f>
        <v>#N/A</v>
      </c>
      <c r="DO174" s="70" t="e">
        <f aca="false">$DO$7*$J$2*$J$5*$AB174</f>
        <v>#N/A</v>
      </c>
      <c r="DP174" s="70" t="e">
        <f aca="false">$DO$7*$J$3*$J$5*$AC174</f>
        <v>#N/A</v>
      </c>
      <c r="DQ174" s="70" t="e">
        <f aca="false">$DQ$7*$J$2*$J$5*$AB174</f>
        <v>#N/A</v>
      </c>
      <c r="DR174" s="70" t="e">
        <f aca="false">$DQ$7*$J$3*$J$5*$AC174</f>
        <v>#N/A</v>
      </c>
      <c r="DS174" s="131" t="e">
        <f aca="false">SUM(CI174:CR174,CW174:CX174,DG174:DH174)</f>
        <v>#N/A</v>
      </c>
      <c r="DT174" s="25" t="e">
        <f aca="false">SUM(CI174:CZ174,DC174:DL174)</f>
        <v>#N/A</v>
      </c>
      <c r="DU174" s="131" t="e">
        <f aca="false">SUM(CI174:DR174)</f>
        <v>#N/A</v>
      </c>
      <c r="DZ174" s="70" t="e">
        <f aca="false">$DZ$7*$J$2*$J$5*$AB174</f>
        <v>#N/A</v>
      </c>
      <c r="EA174" s="70" t="e">
        <f aca="false">$DZ$7*$J$3*$J$5*$AC174</f>
        <v>#N/A</v>
      </c>
      <c r="EB174" s="70" t="e">
        <f aca="false">$EB$7*$J$2*$J$5*$AB174</f>
        <v>#N/A</v>
      </c>
      <c r="EC174" s="70" t="e">
        <f aca="false">$EB$7*$J$3*$J$5*$AC174</f>
        <v>#N/A</v>
      </c>
      <c r="ED174" s="70" t="e">
        <f aca="false">$ED$7*$J$2*$J$5*$AB174</f>
        <v>#N/A</v>
      </c>
      <c r="EE174" s="70" t="e">
        <f aca="false">$ED$7*$J$3*$J$5*$AC174</f>
        <v>#N/A</v>
      </c>
      <c r="EF174" s="70" t="e">
        <f aca="false">$EF$7*$J$2*$J$5*$AB174</f>
        <v>#N/A</v>
      </c>
      <c r="EG174" s="70" t="e">
        <f aca="false">$EF$7*$J$3*$J$5*$AC174</f>
        <v>#N/A</v>
      </c>
      <c r="EH174" s="70" t="e">
        <f aca="false">$EH$7*$J$2*$J$5*$AB174</f>
        <v>#N/A</v>
      </c>
      <c r="EI174" s="70" t="e">
        <f aca="false">$EH$7*$J$3*$J$5*$AC174</f>
        <v>#N/A</v>
      </c>
      <c r="EJ174" s="70" t="e">
        <f aca="false">$EJ$7*$J$2*$J$5*$AB174</f>
        <v>#N/A</v>
      </c>
      <c r="EK174" s="70" t="e">
        <f aca="false">$EJ$7*$J$3*$J$5*$AC174</f>
        <v>#N/A</v>
      </c>
      <c r="EL174" s="70" t="e">
        <f aca="false">$EL$7*$J$2*$J$5*$AB174</f>
        <v>#N/A</v>
      </c>
      <c r="EM174" s="70" t="e">
        <f aca="false">$EL$7*$J$3*$J$5*$AC174</f>
        <v>#N/A</v>
      </c>
      <c r="EN174" s="131" t="e">
        <f aca="false">SUM(EB174:EC174)</f>
        <v>#N/A</v>
      </c>
      <c r="EO174" s="25" t="e">
        <f aca="false">SUM(EB174:EE174,EJ174:EM174)</f>
        <v>#N/A</v>
      </c>
      <c r="EP174" s="25" t="e">
        <f aca="false">SUM(DZ174:EM174)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3" t="e">
        <f aca="false">(1+($A175/2))^(-2*($D175-$A$1)/365.25)</f>
        <v>#N/A</v>
      </c>
      <c r="C175" s="83" t="n">
        <f aca="false">D176-D175</f>
        <v>31</v>
      </c>
      <c r="D175" s="374" t="n">
        <v>41974</v>
      </c>
      <c r="E175" s="375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76" t="e">
        <f aca="false">VLOOKUP($D175,Curves!$A$2:$H$1700,8)*$B175</f>
        <v>#N/A</v>
      </c>
      <c r="K175" s="51" t="e">
        <f aca="false">($E175+$I175)*$J$5+$J$4</f>
        <v>#N/A</v>
      </c>
      <c r="L175" s="377" t="e">
        <f aca="false">VLOOKUP($D175,Curves!$N$2:$T$2600,2)*$B175</f>
        <v>#N/A</v>
      </c>
      <c r="M175" s="241" t="e">
        <f aca="false">VLOOKUP($D175,Curves!$N$2:$T$2600,3)*$B175</f>
        <v>#N/A</v>
      </c>
      <c r="N175" s="378" t="e">
        <f aca="false">IF($K175&lt;$L175,1,0)</f>
        <v>#N/A</v>
      </c>
      <c r="O175" s="379" t="e">
        <f aca="false">IF($K175&lt;$M175,1,0)</f>
        <v>#N/A</v>
      </c>
      <c r="P175" s="375" t="e">
        <f aca="false">($E175+J175)*$J$5+$J$4</f>
        <v>#N/A</v>
      </c>
      <c r="Q175" s="377" t="e">
        <f aca="false">VLOOKUP($D175,Curves!$N$2:$T$2600,4)*$B175</f>
        <v>#N/A</v>
      </c>
      <c r="R175" s="241" t="e">
        <f aca="false">VLOOKUP($D175,Curves!$N$2:$T$2600,5)*$B175</f>
        <v>#N/A</v>
      </c>
      <c r="S175" s="378" t="e">
        <f aca="false">IF($P175&lt;$Q175,1,0)</f>
        <v>#N/A</v>
      </c>
      <c r="T175" s="379" t="e">
        <f aca="false">IF($P175&lt;$R175,1,0)</f>
        <v>#N/A</v>
      </c>
      <c r="U175" s="380" t="e">
        <f aca="false">($E175+G175)*$J$5+$J$4</f>
        <v>#N/A</v>
      </c>
      <c r="V175" s="380" t="e">
        <f aca="false">($E175+H175)*$J$5+$J$4</f>
        <v>#N/A</v>
      </c>
      <c r="W175" s="380" t="e">
        <f aca="false">($E175+I175)*$J$5+$J$4</f>
        <v>#N/A</v>
      </c>
      <c r="X175" s="269" t="e">
        <f aca="false">VLOOKUP($D175,[5]CurveFetch!$D$8:$S$13000,16,0)*$B175</f>
        <v>#N/A</v>
      </c>
      <c r="Y175" s="241" t="e">
        <f aca="false">VLOOKUP($D175,Curves!$N$2:$T$2600,7)*$B175</f>
        <v>#N/A</v>
      </c>
      <c r="Z175" s="381" t="e">
        <f aca="false">IF($U175&lt;$X175,1,0)</f>
        <v>#N/A</v>
      </c>
      <c r="AA175" s="378" t="e">
        <f aca="false">IF($U175&lt;$Y175,1,0)</f>
        <v>#N/A</v>
      </c>
      <c r="AB175" s="378" t="e">
        <f aca="false">IF($V175&lt;$X175,1,0)</f>
        <v>#N/A</v>
      </c>
      <c r="AC175" s="378" t="e">
        <f aca="false">IF($V175&lt;$X175,1,0)</f>
        <v>#N/A</v>
      </c>
      <c r="AD175" s="378" t="e">
        <f aca="false">IF($W175&lt;$X175,1,0)</f>
        <v>#N/A</v>
      </c>
      <c r="AE175" s="379" t="e">
        <f aca="false">IF($W175&lt;$Y175,1,0)</f>
        <v>#N/A</v>
      </c>
      <c r="AF175" s="70" t="e">
        <f aca="false">$AF$7*$J$2*$J$5*$N175</f>
        <v>#N/A</v>
      </c>
      <c r="AG175" s="70" t="e">
        <f aca="false">$AF$7*$J$2*$J$5*$O175</f>
        <v>#N/A</v>
      </c>
      <c r="AH175" s="70" t="e">
        <f aca="false">$AH$7*$J$2*$J$5*$N175</f>
        <v>#N/A</v>
      </c>
      <c r="AI175" s="70" t="e">
        <f aca="false">$AH$7*$J$2*$J$5*$O175</f>
        <v>#N/A</v>
      </c>
      <c r="AJ175" s="70" t="e">
        <f aca="false">$AJ$7*$J$2*$J$5*$N175</f>
        <v>#N/A</v>
      </c>
      <c r="AK175" s="70" t="e">
        <f aca="false">$AJ$7*$J$2*$J$5*$O175</f>
        <v>#N/A</v>
      </c>
      <c r="AL175" s="70" t="e">
        <f aca="false">$AL$7*$J$2*$J$5*$N175</f>
        <v>#N/A</v>
      </c>
      <c r="AM175" s="70" t="e">
        <f aca="false">$AL$7*$J$3*$J$5*$O175</f>
        <v>#N/A</v>
      </c>
      <c r="AN175" s="70" t="e">
        <f aca="false">$AN$7*$J$2*$J$5*$N175</f>
        <v>#N/A</v>
      </c>
      <c r="AO175" s="70" t="e">
        <f aca="false">$AN$7*$J$3*$J$5*$O175</f>
        <v>#N/A</v>
      </c>
      <c r="AP175" s="70" t="e">
        <f aca="false">$AP$7*$J$2*$J$5*$N175</f>
        <v>#N/A</v>
      </c>
      <c r="AQ175" s="70" t="e">
        <f aca="false">$AN$7*$J$3*$J$5*$O175</f>
        <v>#N/A</v>
      </c>
      <c r="AR175" s="70" t="e">
        <f aca="false">$AR$7*$J$2*$J$5*$N175</f>
        <v>#N/A</v>
      </c>
      <c r="AS175" s="70" t="e">
        <f aca="false">$AR$7*$J$3*$J$5*$O175</f>
        <v>#N/A</v>
      </c>
      <c r="AT175" s="70" t="e">
        <f aca="false">$AT$7*$J$2*$J$5*$N175</f>
        <v>#N/A</v>
      </c>
      <c r="AU175" s="70" t="e">
        <f aca="false">$AT$7*$J$3*$J$5*$O175</f>
        <v>#N/A</v>
      </c>
      <c r="AV175" s="131" t="e">
        <f aca="false">SUM(AF175:AG175,AL175:AM175,AP175:AQ175)</f>
        <v>#N/A</v>
      </c>
      <c r="AW175" s="158" t="e">
        <f aca="false">SUM(AF175:AM175,AP175:AU175)</f>
        <v>#N/A</v>
      </c>
      <c r="AX175" s="131" t="e">
        <f aca="false">SUM(AF175:AU175)</f>
        <v>#N/A</v>
      </c>
      <c r="AY175" s="70" t="e">
        <f aca="false">$AY$7*$J$2*$J$5*$S175</f>
        <v>#N/A</v>
      </c>
      <c r="AZ175" s="70" t="e">
        <f aca="false">$AY$7*$J$3*$J$5*$T175</f>
        <v>#N/A</v>
      </c>
      <c r="BA175" s="70" t="e">
        <f aca="false">$BA$7*$J$2*$J$5*$S175</f>
        <v>#N/A</v>
      </c>
      <c r="BB175" s="70" t="e">
        <f aca="false">$BA$7*$J$3*$J$5*$T175</f>
        <v>#N/A</v>
      </c>
      <c r="BC175" s="70" t="e">
        <f aca="false">$BC$7*$J$2*$J$5*$S175</f>
        <v>#N/A</v>
      </c>
      <c r="BD175" s="70" t="e">
        <f aca="false">$BC$7*$J$3*$J$5*$T175</f>
        <v>#N/A</v>
      </c>
      <c r="BE175" s="70" t="e">
        <f aca="false">$BE$7*$J$2*$J$5*$S175</f>
        <v>#N/A</v>
      </c>
      <c r="BF175" s="70" t="e">
        <f aca="false">$BE$7*$J$3*$J$5*$T175</f>
        <v>#N/A</v>
      </c>
      <c r="BG175" s="70" t="e">
        <f aca="false">$BG$7*$J$2*$J$5*$S175</f>
        <v>#N/A</v>
      </c>
      <c r="BH175" s="70" t="e">
        <f aca="false">$BG$7*$J$3*$J$5*$T175</f>
        <v>#N/A</v>
      </c>
      <c r="BI175" s="70" t="e">
        <f aca="false">$BI$7*$J$2*$J$5*$S175</f>
        <v>#N/A</v>
      </c>
      <c r="BJ175" s="70" t="e">
        <f aca="false">$BI$7*$J$3*$J$5*$T175</f>
        <v>#N/A</v>
      </c>
      <c r="BK175" s="70" t="e">
        <f aca="false">$BK$7*$J$2*$J$5*$S175</f>
        <v>#N/A</v>
      </c>
      <c r="BL175" s="70" t="e">
        <f aca="false">$BK$7*$J$3*$J$5*$T175</f>
        <v>#N/A</v>
      </c>
      <c r="BM175" s="70" t="e">
        <f aca="false">$BM$7*$J$2*$J$5*$S175</f>
        <v>#N/A</v>
      </c>
      <c r="BN175" s="70" t="e">
        <f aca="false">$BM$7*$J$3*$J$5*$T175</f>
        <v>#N/A</v>
      </c>
      <c r="BO175" s="70" t="e">
        <f aca="false">$BO$7*$J$2*$J$5*$S175</f>
        <v>#N/A</v>
      </c>
      <c r="BP175" s="70" t="e">
        <f aca="false">$BO$7*$J$3*$J$5*$T175</f>
        <v>#N/A</v>
      </c>
      <c r="BQ175" s="70" t="e">
        <f aca="false">$BQ$7*$J$2*$J$5*$S175</f>
        <v>#N/A</v>
      </c>
      <c r="BR175" s="70" t="e">
        <f aca="false">$BQ$7*$J$3*$J$5*$T175</f>
        <v>#N/A</v>
      </c>
      <c r="BS175" s="70" t="e">
        <f aca="false">$BS$7*$J$2*$J$5*$S175</f>
        <v>#N/A</v>
      </c>
      <c r="BT175" s="70" t="e">
        <f aca="false">$BS$7*$J$3*$J$5*$T175</f>
        <v>#N/A</v>
      </c>
      <c r="BU175" s="70" t="e">
        <f aca="false">$BU$7*$J$2*$J$5*$S175</f>
        <v>#N/A</v>
      </c>
      <c r="BV175" s="70" t="e">
        <f aca="false">$BU$7*$J$3*$J$5*$T175</f>
        <v>#N/A</v>
      </c>
      <c r="BW175" s="382" t="e">
        <f aca="false">SUM(AY175:BF175,BI175:BL175)</f>
        <v>#N/A</v>
      </c>
      <c r="BX175" s="383" t="e">
        <f aca="false">SUM(AY175:BF175,BI175:BL175,BS175:BV175)</f>
        <v>#N/A</v>
      </c>
      <c r="BY175" s="25" t="e">
        <f aca="false">SUM(AY175:BV175)</f>
        <v>#N/A</v>
      </c>
      <c r="BZ175" s="70" t="e">
        <f aca="false">$BZ$7*$J$2*$J$5*$N175</f>
        <v>#N/A</v>
      </c>
      <c r="CA175" s="70" t="e">
        <f aca="false">$BZ$7*$J$3*$J$5*$O175</f>
        <v>#N/A</v>
      </c>
      <c r="CB175" s="70" t="e">
        <f aca="false">$CB$7*$J$2*$J$5*$N175</f>
        <v>#N/A</v>
      </c>
      <c r="CC175" s="70" t="e">
        <f aca="false">$CB$7*$J$3*$J$5*$O175</f>
        <v>#N/A</v>
      </c>
      <c r="CD175" s="70" t="e">
        <f aca="false">$CD$7*$J$2*$J$5*$N175</f>
        <v>#N/A</v>
      </c>
      <c r="CE175" s="70" t="e">
        <f aca="false">$CD$7*$J$3*$J$5*$O175</f>
        <v>#N/A</v>
      </c>
      <c r="CF175" s="131" t="e">
        <f aca="false">SUM(BZ175:CA175)</f>
        <v>#N/A</v>
      </c>
      <c r="CG175" s="383" t="e">
        <f aca="false">SUM(BZ175:CC175)</f>
        <v>#N/A</v>
      </c>
      <c r="CH175" s="131" t="e">
        <f aca="false">SUM(BZ175:CE175)</f>
        <v>#N/A</v>
      </c>
      <c r="CI175" s="70" t="e">
        <f aca="false">$CI$7*$J$2*$J$5*$AB175</f>
        <v>#N/A</v>
      </c>
      <c r="CJ175" s="70" t="e">
        <f aca="false">$CI$7*$J$3*$J$5*$AC175</f>
        <v>#N/A</v>
      </c>
      <c r="CK175" s="70" t="e">
        <f aca="false">$CK$7*$J$2*$J$5*$AB175</f>
        <v>#N/A</v>
      </c>
      <c r="CL175" s="70" t="e">
        <f aca="false">$CK$7*$J$3*$J$5*$AC175</f>
        <v>#N/A</v>
      </c>
      <c r="CM175" s="70" t="e">
        <f aca="false">$CM$7*$J$2*$J$5*$AB175</f>
        <v>#N/A</v>
      </c>
      <c r="CN175" s="70" t="e">
        <f aca="false">$CM$7*$J$3*$J$5*$AC175</f>
        <v>#N/A</v>
      </c>
      <c r="CO175" s="70" t="e">
        <f aca="false">$CO$7*$J$2*$J$5*$AB175</f>
        <v>#N/A</v>
      </c>
      <c r="CP175" s="70" t="e">
        <f aca="false">$CO$7*$J$3*$J$5*$AC175</f>
        <v>#N/A</v>
      </c>
      <c r="CQ175" s="70" t="e">
        <f aca="false">$CQ$7*$J$2*$J$5*$AB175</f>
        <v>#N/A</v>
      </c>
      <c r="CR175" s="70" t="e">
        <f aca="false">$CQ$7*$J$3*$J$5*$AC175</f>
        <v>#N/A</v>
      </c>
      <c r="CS175" s="70" t="e">
        <f aca="false">$CS$7*$J$2*$J$5*$AB175</f>
        <v>#N/A</v>
      </c>
      <c r="CT175" s="70" t="e">
        <f aca="false">$CS$7*$J$3*$J$5*$AC175</f>
        <v>#N/A</v>
      </c>
      <c r="CU175" s="70" t="e">
        <f aca="false">$CU$7*$J$2*$J$5*$AB175</f>
        <v>#N/A</v>
      </c>
      <c r="CV175" s="70" t="e">
        <f aca="false">$CU$7*$J$3*$J$5*$AC175</f>
        <v>#N/A</v>
      </c>
      <c r="CW175" s="70" t="e">
        <f aca="false">$CW$7*$J$2*$J$5*$AB175</f>
        <v>#N/A</v>
      </c>
      <c r="CX175" s="70" t="e">
        <f aca="false">$CW$7*$J$3*$J$5*$AC175</f>
        <v>#N/A</v>
      </c>
      <c r="CY175" s="70" t="e">
        <f aca="false">$CY$7*$J$2*$J$5*$AB175</f>
        <v>#N/A</v>
      </c>
      <c r="CZ175" s="70" t="e">
        <f aca="false">$CY$7*$J$3*$J$5*$AC175</f>
        <v>#N/A</v>
      </c>
      <c r="DA175" s="70" t="e">
        <f aca="false">$DA$7*$J$2*$J$5*$AB175</f>
        <v>#N/A</v>
      </c>
      <c r="DB175" s="70" t="e">
        <f aca="false">$DA$7*$J$3*$J$5*$AC175</f>
        <v>#N/A</v>
      </c>
      <c r="DC175" s="70"/>
      <c r="DD175" s="70"/>
      <c r="DE175" s="70" t="e">
        <f aca="false">$DF$7*$J$2*$J$5*$AB175</f>
        <v>#N/A</v>
      </c>
      <c r="DF175" s="70" t="e">
        <f aca="false">$DF$7*$J$3*$J$5*$AC175</f>
        <v>#N/A</v>
      </c>
      <c r="DG175" s="70" t="e">
        <f aca="false">$DG$7*$J$2*$J$5*$AB175</f>
        <v>#N/A</v>
      </c>
      <c r="DH175" s="70" t="e">
        <f aca="false">$DG$7*$J$3*$J$5*$AC175</f>
        <v>#N/A</v>
      </c>
      <c r="DI175" s="70" t="e">
        <f aca="false">$DI$7*$J$2*$J$5*$AB175</f>
        <v>#N/A</v>
      </c>
      <c r="DJ175" s="70" t="e">
        <f aca="false">$DI$7*$J$3*$J$5*$AC175</f>
        <v>#N/A</v>
      </c>
      <c r="DK175" s="70" t="e">
        <f aca="false">$DK$7*$J$2*$J$5*$AB175</f>
        <v>#N/A</v>
      </c>
      <c r="DL175" s="70" t="e">
        <f aca="false">$DK$7*$J$3*$J$5*$AC175</f>
        <v>#N/A</v>
      </c>
      <c r="DM175" s="70" t="e">
        <f aca="false">$DM$7*$J$2*$J$5*$AB175</f>
        <v>#N/A</v>
      </c>
      <c r="DN175" s="70" t="e">
        <f aca="false">$DM$7*$J$3*$J$5*$AC175</f>
        <v>#N/A</v>
      </c>
      <c r="DO175" s="70" t="e">
        <f aca="false">$DO$7*$J$2*$J$5*$AB175</f>
        <v>#N/A</v>
      </c>
      <c r="DP175" s="70" t="e">
        <f aca="false">$DO$7*$J$3*$J$5*$AC175</f>
        <v>#N/A</v>
      </c>
      <c r="DQ175" s="70" t="e">
        <f aca="false">$DQ$7*$J$2*$J$5*$AB175</f>
        <v>#N/A</v>
      </c>
      <c r="DR175" s="70" t="e">
        <f aca="false">$DQ$7*$J$3*$J$5*$AC175</f>
        <v>#N/A</v>
      </c>
      <c r="DS175" s="131" t="e">
        <f aca="false">SUM(CI175:CR175,CW175:CX175,DG175:DH175)</f>
        <v>#N/A</v>
      </c>
      <c r="DT175" s="25" t="e">
        <f aca="false">SUM(CI175:CZ175,DC175:DL175)</f>
        <v>#N/A</v>
      </c>
      <c r="DU175" s="131" t="e">
        <f aca="false">SUM(CI175:DR175)</f>
        <v>#N/A</v>
      </c>
      <c r="DZ175" s="70" t="e">
        <f aca="false">$DZ$7*$J$2*$J$5*$AB175</f>
        <v>#N/A</v>
      </c>
      <c r="EA175" s="70" t="e">
        <f aca="false">$DZ$7*$J$3*$J$5*$AC175</f>
        <v>#N/A</v>
      </c>
      <c r="EB175" s="70" t="e">
        <f aca="false">$EB$7*$J$2*$J$5*$AB175</f>
        <v>#N/A</v>
      </c>
      <c r="EC175" s="70" t="e">
        <f aca="false">$EB$7*$J$3*$J$5*$AC175</f>
        <v>#N/A</v>
      </c>
      <c r="ED175" s="70" t="e">
        <f aca="false">$ED$7*$J$2*$J$5*$AB175</f>
        <v>#N/A</v>
      </c>
      <c r="EE175" s="70" t="e">
        <f aca="false">$ED$7*$J$3*$J$5*$AC175</f>
        <v>#N/A</v>
      </c>
      <c r="EF175" s="70" t="e">
        <f aca="false">$EF$7*$J$2*$J$5*$AB175</f>
        <v>#N/A</v>
      </c>
      <c r="EG175" s="70" t="e">
        <f aca="false">$EF$7*$J$3*$J$5*$AC175</f>
        <v>#N/A</v>
      </c>
      <c r="EH175" s="70" t="e">
        <f aca="false">$EH$7*$J$2*$J$5*$AB175</f>
        <v>#N/A</v>
      </c>
      <c r="EI175" s="70" t="e">
        <f aca="false">$EH$7*$J$3*$J$5*$AC175</f>
        <v>#N/A</v>
      </c>
      <c r="EJ175" s="70" t="e">
        <f aca="false">$EJ$7*$J$2*$J$5*$AB175</f>
        <v>#N/A</v>
      </c>
      <c r="EK175" s="70" t="e">
        <f aca="false">$EJ$7*$J$3*$J$5*$AC175</f>
        <v>#N/A</v>
      </c>
      <c r="EL175" s="70" t="e">
        <f aca="false">$EL$7*$J$2*$J$5*$AB175</f>
        <v>#N/A</v>
      </c>
      <c r="EM175" s="70" t="e">
        <f aca="false">$EL$7*$J$3*$J$5*$AC175</f>
        <v>#N/A</v>
      </c>
      <c r="EN175" s="131" t="e">
        <f aca="false">SUM(EB175:EC175)</f>
        <v>#N/A</v>
      </c>
      <c r="EO175" s="25" t="e">
        <f aca="false">SUM(EB175:EE175,EJ175:EM175)</f>
        <v>#N/A</v>
      </c>
      <c r="EP175" s="25" t="e">
        <f aca="false">SUM(DZ175:EM175)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3" t="e">
        <f aca="false">(1+($A176/2))^(-2*($D176-$A$1)/365.25)</f>
        <v>#N/A</v>
      </c>
      <c r="C176" s="83" t="n">
        <f aca="false">D177-D176</f>
        <v>31</v>
      </c>
      <c r="D176" s="374" t="n">
        <v>42005</v>
      </c>
      <c r="E176" s="375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76" t="e">
        <f aca="false">VLOOKUP($D176,Curves!$A$2:$H$1700,8)*$B176</f>
        <v>#N/A</v>
      </c>
      <c r="K176" s="51" t="e">
        <f aca="false">($E176+$I176)*$J$5+$J$4</f>
        <v>#N/A</v>
      </c>
      <c r="L176" s="377" t="e">
        <f aca="false">VLOOKUP($D176,Curves!$N$2:$T$2600,2)*$B176</f>
        <v>#N/A</v>
      </c>
      <c r="M176" s="241" t="e">
        <f aca="false">VLOOKUP($D176,Curves!$N$2:$T$2600,3)*$B176</f>
        <v>#N/A</v>
      </c>
      <c r="N176" s="378" t="e">
        <f aca="false">IF($K176&lt;$L176,1,0)</f>
        <v>#N/A</v>
      </c>
      <c r="O176" s="379" t="e">
        <f aca="false">IF($K176&lt;$M176,1,0)</f>
        <v>#N/A</v>
      </c>
      <c r="P176" s="375" t="e">
        <f aca="false">($E176+J176)*$J$5+$J$4</f>
        <v>#N/A</v>
      </c>
      <c r="Q176" s="377" t="e">
        <f aca="false">VLOOKUP($D176,Curves!$N$2:$T$2600,4)*$B176</f>
        <v>#N/A</v>
      </c>
      <c r="R176" s="241" t="e">
        <f aca="false">VLOOKUP($D176,Curves!$N$2:$T$2600,5)*$B176</f>
        <v>#N/A</v>
      </c>
      <c r="S176" s="378" t="e">
        <f aca="false">IF($P176&lt;$Q176,1,0)</f>
        <v>#N/A</v>
      </c>
      <c r="T176" s="379" t="e">
        <f aca="false">IF($P176&lt;$R176,1,0)</f>
        <v>#N/A</v>
      </c>
      <c r="U176" s="380" t="e">
        <f aca="false">($E176+G176)*$J$5+$J$4</f>
        <v>#N/A</v>
      </c>
      <c r="V176" s="380" t="e">
        <f aca="false">($E176+H176)*$J$5+$J$4</f>
        <v>#N/A</v>
      </c>
      <c r="W176" s="380" t="e">
        <f aca="false">($E176+I176)*$J$5+$J$4</f>
        <v>#N/A</v>
      </c>
      <c r="X176" s="269" t="e">
        <f aca="false">VLOOKUP($D176,[5]CurveFetch!$D$8:$S$13000,16,0)*$B176</f>
        <v>#N/A</v>
      </c>
      <c r="Y176" s="241" t="e">
        <f aca="false">VLOOKUP($D176,Curves!$N$2:$T$2600,7)*$B176</f>
        <v>#N/A</v>
      </c>
      <c r="Z176" s="381" t="e">
        <f aca="false">IF($U176&lt;$X176,1,0)</f>
        <v>#N/A</v>
      </c>
      <c r="AA176" s="378" t="e">
        <f aca="false">IF($U176&lt;$Y176,1,0)</f>
        <v>#N/A</v>
      </c>
      <c r="AB176" s="378" t="e">
        <f aca="false">IF($V176&lt;$X176,1,0)</f>
        <v>#N/A</v>
      </c>
      <c r="AC176" s="378" t="e">
        <f aca="false">IF($V176&lt;$X176,1,0)</f>
        <v>#N/A</v>
      </c>
      <c r="AD176" s="378" t="e">
        <f aca="false">IF($W176&lt;$X176,1,0)</f>
        <v>#N/A</v>
      </c>
      <c r="AE176" s="379" t="e">
        <f aca="false">IF($W176&lt;$Y176,1,0)</f>
        <v>#N/A</v>
      </c>
      <c r="AF176" s="70" t="e">
        <f aca="false">$AF$7*$J$2*$J$5*$N176</f>
        <v>#N/A</v>
      </c>
      <c r="AG176" s="70" t="e">
        <f aca="false">$AF$7*$J$2*$J$5*$O176</f>
        <v>#N/A</v>
      </c>
      <c r="AH176" s="70" t="e">
        <f aca="false">$AH$7*$J$2*$J$5*$N176</f>
        <v>#N/A</v>
      </c>
      <c r="AI176" s="70" t="e">
        <f aca="false">$AH$7*$J$2*$J$5*$O176</f>
        <v>#N/A</v>
      </c>
      <c r="AJ176" s="70" t="e">
        <f aca="false">$AJ$7*$J$2*$J$5*$N176</f>
        <v>#N/A</v>
      </c>
      <c r="AK176" s="70" t="e">
        <f aca="false">$AJ$7*$J$2*$J$5*$O176</f>
        <v>#N/A</v>
      </c>
      <c r="AL176" s="70" t="e">
        <f aca="false">$AL$7*$J$2*$J$5*$N176</f>
        <v>#N/A</v>
      </c>
      <c r="AM176" s="70" t="e">
        <f aca="false">$AL$7*$J$3*$J$5*$O176</f>
        <v>#N/A</v>
      </c>
      <c r="AN176" s="70" t="e">
        <f aca="false">$AN$7*$J$2*$J$5*$N176</f>
        <v>#N/A</v>
      </c>
      <c r="AO176" s="70" t="e">
        <f aca="false">$AN$7*$J$3*$J$5*$O176</f>
        <v>#N/A</v>
      </c>
      <c r="AP176" s="70" t="e">
        <f aca="false">$AP$7*$J$2*$J$5*$N176</f>
        <v>#N/A</v>
      </c>
      <c r="AQ176" s="70" t="e">
        <f aca="false">$AN$7*$J$3*$J$5*$O176</f>
        <v>#N/A</v>
      </c>
      <c r="AR176" s="70" t="e">
        <f aca="false">$AR$7*$J$2*$J$5*$N176</f>
        <v>#N/A</v>
      </c>
      <c r="AS176" s="70" t="e">
        <f aca="false">$AR$7*$J$3*$J$5*$O176</f>
        <v>#N/A</v>
      </c>
      <c r="AT176" s="70" t="e">
        <f aca="false">$AT$7*$J$2*$J$5*$N176</f>
        <v>#N/A</v>
      </c>
      <c r="AU176" s="70" t="e">
        <f aca="false">$AT$7*$J$3*$J$5*$O176</f>
        <v>#N/A</v>
      </c>
      <c r="AV176" s="131" t="e">
        <f aca="false">SUM(AF176:AG176,AL176:AM176,AP176:AQ176)</f>
        <v>#N/A</v>
      </c>
      <c r="AW176" s="158" t="e">
        <f aca="false">SUM(AF176:AM176,AP176:AU176)</f>
        <v>#N/A</v>
      </c>
      <c r="AX176" s="131" t="e">
        <f aca="false">SUM(AF176:AU176)</f>
        <v>#N/A</v>
      </c>
      <c r="AY176" s="70" t="e">
        <f aca="false">$AY$7*$J$2*$J$5*$S176</f>
        <v>#N/A</v>
      </c>
      <c r="AZ176" s="70" t="e">
        <f aca="false">$AY$7*$J$3*$J$5*$T176</f>
        <v>#N/A</v>
      </c>
      <c r="BA176" s="70" t="e">
        <f aca="false">$BA$7*$J$2*$J$5*$S176</f>
        <v>#N/A</v>
      </c>
      <c r="BB176" s="70" t="e">
        <f aca="false">$BA$7*$J$3*$J$5*$T176</f>
        <v>#N/A</v>
      </c>
      <c r="BC176" s="70" t="e">
        <f aca="false">$BC$7*$J$2*$J$5*$S176</f>
        <v>#N/A</v>
      </c>
      <c r="BD176" s="70" t="e">
        <f aca="false">$BC$7*$J$3*$J$5*$T176</f>
        <v>#N/A</v>
      </c>
      <c r="BE176" s="70" t="e">
        <f aca="false">$BE$7*$J$2*$J$5*$S176</f>
        <v>#N/A</v>
      </c>
      <c r="BF176" s="70" t="e">
        <f aca="false">$BE$7*$J$3*$J$5*$T176</f>
        <v>#N/A</v>
      </c>
      <c r="BG176" s="70" t="e">
        <f aca="false">$BG$7*$J$2*$J$5*$S176</f>
        <v>#N/A</v>
      </c>
      <c r="BH176" s="70" t="e">
        <f aca="false">$BG$7*$J$3*$J$5*$T176</f>
        <v>#N/A</v>
      </c>
      <c r="BI176" s="70" t="e">
        <f aca="false">$BI$7*$J$2*$J$5*$S176</f>
        <v>#N/A</v>
      </c>
      <c r="BJ176" s="70" t="e">
        <f aca="false">$BI$7*$J$3*$J$5*$T176</f>
        <v>#N/A</v>
      </c>
      <c r="BK176" s="70" t="e">
        <f aca="false">$BK$7*$J$2*$J$5*$S176</f>
        <v>#N/A</v>
      </c>
      <c r="BL176" s="70" t="e">
        <f aca="false">$BK$7*$J$3*$J$5*$T176</f>
        <v>#N/A</v>
      </c>
      <c r="BM176" s="70" t="e">
        <f aca="false">$BM$7*$J$2*$J$5*$S176</f>
        <v>#N/A</v>
      </c>
      <c r="BN176" s="70" t="e">
        <f aca="false">$BM$7*$J$3*$J$5*$T176</f>
        <v>#N/A</v>
      </c>
      <c r="BO176" s="70" t="e">
        <f aca="false">$BO$7*$J$2*$J$5*$S176</f>
        <v>#N/A</v>
      </c>
      <c r="BP176" s="70" t="e">
        <f aca="false">$BO$7*$J$3*$J$5*$T176</f>
        <v>#N/A</v>
      </c>
      <c r="BQ176" s="70" t="e">
        <f aca="false">$BQ$7*$J$2*$J$5*$S176</f>
        <v>#N/A</v>
      </c>
      <c r="BR176" s="70" t="e">
        <f aca="false">$BQ$7*$J$3*$J$5*$T176</f>
        <v>#N/A</v>
      </c>
      <c r="BS176" s="70" t="e">
        <f aca="false">$BS$7*$J$2*$J$5*$S176</f>
        <v>#N/A</v>
      </c>
      <c r="BT176" s="70" t="e">
        <f aca="false">$BS$7*$J$3*$J$5*$T176</f>
        <v>#N/A</v>
      </c>
      <c r="BU176" s="70" t="e">
        <f aca="false">$BU$7*$J$2*$J$5*$S176</f>
        <v>#N/A</v>
      </c>
      <c r="BV176" s="70" t="e">
        <f aca="false">$BU$7*$J$3*$J$5*$T176</f>
        <v>#N/A</v>
      </c>
      <c r="BW176" s="382" t="e">
        <f aca="false">SUM(AY176:BF176,BI176:BL176)</f>
        <v>#N/A</v>
      </c>
      <c r="BX176" s="383" t="e">
        <f aca="false">SUM(AY176:BF176,BI176:BL176,BS176:BV176)</f>
        <v>#N/A</v>
      </c>
      <c r="BY176" s="25" t="e">
        <f aca="false">SUM(AY176:BV176)</f>
        <v>#N/A</v>
      </c>
      <c r="BZ176" s="70" t="e">
        <f aca="false">$BZ$7*$J$2*$J$5*$N176</f>
        <v>#N/A</v>
      </c>
      <c r="CA176" s="70" t="e">
        <f aca="false">$BZ$7*$J$3*$J$5*$O176</f>
        <v>#N/A</v>
      </c>
      <c r="CB176" s="70" t="e">
        <f aca="false">$CB$7*$J$2*$J$5*$N176</f>
        <v>#N/A</v>
      </c>
      <c r="CC176" s="70" t="e">
        <f aca="false">$CB$7*$J$3*$J$5*$O176</f>
        <v>#N/A</v>
      </c>
      <c r="CD176" s="70" t="e">
        <f aca="false">$CD$7*$J$2*$J$5*$N176</f>
        <v>#N/A</v>
      </c>
      <c r="CE176" s="70" t="e">
        <f aca="false">$CD$7*$J$3*$J$5*$O176</f>
        <v>#N/A</v>
      </c>
      <c r="CF176" s="131" t="e">
        <f aca="false">SUM(BZ176:CA176)</f>
        <v>#N/A</v>
      </c>
      <c r="CG176" s="383" t="e">
        <f aca="false">SUM(BZ176:CC176)</f>
        <v>#N/A</v>
      </c>
      <c r="CH176" s="131" t="e">
        <f aca="false">SUM(BZ176:CE176)</f>
        <v>#N/A</v>
      </c>
      <c r="CI176" s="70" t="e">
        <f aca="false">$CI$7*$J$2*$J$5*$AB176</f>
        <v>#N/A</v>
      </c>
      <c r="CJ176" s="70" t="e">
        <f aca="false">$CI$7*$J$3*$J$5*$AC176</f>
        <v>#N/A</v>
      </c>
      <c r="CK176" s="70" t="e">
        <f aca="false">$CK$7*$J$2*$J$5*$AB176</f>
        <v>#N/A</v>
      </c>
      <c r="CL176" s="70" t="e">
        <f aca="false">$CK$7*$J$3*$J$5*$AC176</f>
        <v>#N/A</v>
      </c>
      <c r="CM176" s="70" t="e">
        <f aca="false">$CM$7*$J$2*$J$5*$AB176</f>
        <v>#N/A</v>
      </c>
      <c r="CN176" s="70" t="e">
        <f aca="false">$CM$7*$J$3*$J$5*$AC176</f>
        <v>#N/A</v>
      </c>
      <c r="CO176" s="70" t="e">
        <f aca="false">$CO$7*$J$2*$J$5*$AB176</f>
        <v>#N/A</v>
      </c>
      <c r="CP176" s="70" t="e">
        <f aca="false">$CO$7*$J$3*$J$5*$AC176</f>
        <v>#N/A</v>
      </c>
      <c r="CQ176" s="70" t="e">
        <f aca="false">$CQ$7*$J$2*$J$5*$AB176</f>
        <v>#N/A</v>
      </c>
      <c r="CR176" s="70" t="e">
        <f aca="false">$CQ$7*$J$3*$J$5*$AC176</f>
        <v>#N/A</v>
      </c>
      <c r="CS176" s="70" t="e">
        <f aca="false">$CS$7*$J$2*$J$5*$AB176</f>
        <v>#N/A</v>
      </c>
      <c r="CT176" s="70" t="e">
        <f aca="false">$CS$7*$J$3*$J$5*$AC176</f>
        <v>#N/A</v>
      </c>
      <c r="CU176" s="70" t="e">
        <f aca="false">$CU$7*$J$2*$J$5*$AB176</f>
        <v>#N/A</v>
      </c>
      <c r="CV176" s="70" t="e">
        <f aca="false">$CU$7*$J$3*$J$5*$AC176</f>
        <v>#N/A</v>
      </c>
      <c r="CW176" s="70" t="e">
        <f aca="false">$CW$7*$J$2*$J$5*$AB176</f>
        <v>#N/A</v>
      </c>
      <c r="CX176" s="70" t="e">
        <f aca="false">$CW$7*$J$3*$J$5*$AC176</f>
        <v>#N/A</v>
      </c>
      <c r="CY176" s="70" t="e">
        <f aca="false">$CY$7*$J$2*$J$5*$AB176</f>
        <v>#N/A</v>
      </c>
      <c r="CZ176" s="70" t="e">
        <f aca="false">$CY$7*$J$3*$J$5*$AC176</f>
        <v>#N/A</v>
      </c>
      <c r="DA176" s="70" t="e">
        <f aca="false">$DA$7*$J$2*$J$5*$AB176</f>
        <v>#N/A</v>
      </c>
      <c r="DB176" s="70" t="e">
        <f aca="false">$DA$7*$J$3*$J$5*$AC176</f>
        <v>#N/A</v>
      </c>
      <c r="DC176" s="70"/>
      <c r="DD176" s="70"/>
      <c r="DE176" s="70" t="e">
        <f aca="false">$DF$7*$J$2*$J$5*$AB176</f>
        <v>#N/A</v>
      </c>
      <c r="DF176" s="70" t="e">
        <f aca="false">$DF$7*$J$3*$J$5*$AC176</f>
        <v>#N/A</v>
      </c>
      <c r="DG176" s="70" t="e">
        <f aca="false">$DG$7*$J$2*$J$5*$AB176</f>
        <v>#N/A</v>
      </c>
      <c r="DH176" s="70" t="e">
        <f aca="false">$DG$7*$J$3*$J$5*$AC176</f>
        <v>#N/A</v>
      </c>
      <c r="DI176" s="70" t="e">
        <f aca="false">$DI$7*$J$2*$J$5*$AB176</f>
        <v>#N/A</v>
      </c>
      <c r="DJ176" s="70" t="e">
        <f aca="false">$DI$7*$J$3*$J$5*$AC176</f>
        <v>#N/A</v>
      </c>
      <c r="DK176" s="70" t="e">
        <f aca="false">$DK$7*$J$2*$J$5*$AB176</f>
        <v>#N/A</v>
      </c>
      <c r="DL176" s="70" t="e">
        <f aca="false">$DK$7*$J$3*$J$5*$AC176</f>
        <v>#N/A</v>
      </c>
      <c r="DM176" s="70" t="e">
        <f aca="false">$DM$7*$J$2*$J$5*$AB176</f>
        <v>#N/A</v>
      </c>
      <c r="DN176" s="70" t="e">
        <f aca="false">$DM$7*$J$3*$J$5*$AC176</f>
        <v>#N/A</v>
      </c>
      <c r="DO176" s="70" t="e">
        <f aca="false">$DO$7*$J$2*$J$5*$AB176</f>
        <v>#N/A</v>
      </c>
      <c r="DP176" s="70" t="e">
        <f aca="false">$DO$7*$J$3*$J$5*$AC176</f>
        <v>#N/A</v>
      </c>
      <c r="DQ176" s="70" t="e">
        <f aca="false">$DQ$7*$J$2*$J$5*$AB176</f>
        <v>#N/A</v>
      </c>
      <c r="DR176" s="70" t="e">
        <f aca="false">$DQ$7*$J$3*$J$5*$AC176</f>
        <v>#N/A</v>
      </c>
      <c r="DS176" s="131" t="e">
        <f aca="false">SUM(CI176:CR176,CW176:CX176,DG176:DH176)</f>
        <v>#N/A</v>
      </c>
      <c r="DT176" s="25" t="e">
        <f aca="false">SUM(CI176:CZ176,DC176:DL176)</f>
        <v>#N/A</v>
      </c>
      <c r="DU176" s="131" t="e">
        <f aca="false">SUM(CI176:DR176)</f>
        <v>#N/A</v>
      </c>
      <c r="DZ176" s="70" t="e">
        <f aca="false">$DZ$7*$J$2*$J$5*$AB176</f>
        <v>#N/A</v>
      </c>
      <c r="EA176" s="70" t="e">
        <f aca="false">$DZ$7*$J$3*$J$5*$AC176</f>
        <v>#N/A</v>
      </c>
      <c r="EB176" s="70" t="e">
        <f aca="false">$EB$7*$J$2*$J$5*$AB176</f>
        <v>#N/A</v>
      </c>
      <c r="EC176" s="70" t="e">
        <f aca="false">$EB$7*$J$3*$J$5*$AC176</f>
        <v>#N/A</v>
      </c>
      <c r="ED176" s="70" t="e">
        <f aca="false">$ED$7*$J$2*$J$5*$AB176</f>
        <v>#N/A</v>
      </c>
      <c r="EE176" s="70" t="e">
        <f aca="false">$ED$7*$J$3*$J$5*$AC176</f>
        <v>#N/A</v>
      </c>
      <c r="EF176" s="70" t="e">
        <f aca="false">$EF$7*$J$2*$J$5*$AB176</f>
        <v>#N/A</v>
      </c>
      <c r="EG176" s="70" t="e">
        <f aca="false">$EF$7*$J$3*$J$5*$AC176</f>
        <v>#N/A</v>
      </c>
      <c r="EH176" s="70" t="e">
        <f aca="false">$EH$7*$J$2*$J$5*$AB176</f>
        <v>#N/A</v>
      </c>
      <c r="EI176" s="70" t="e">
        <f aca="false">$EH$7*$J$3*$J$5*$AC176</f>
        <v>#N/A</v>
      </c>
      <c r="EJ176" s="70" t="e">
        <f aca="false">$EJ$7*$J$2*$J$5*$AB176</f>
        <v>#N/A</v>
      </c>
      <c r="EK176" s="70" t="e">
        <f aca="false">$EJ$7*$J$3*$J$5*$AC176</f>
        <v>#N/A</v>
      </c>
      <c r="EL176" s="70" t="e">
        <f aca="false">$EL$7*$J$2*$J$5*$AB176</f>
        <v>#N/A</v>
      </c>
      <c r="EM176" s="70" t="e">
        <f aca="false">$EL$7*$J$3*$J$5*$AC176</f>
        <v>#N/A</v>
      </c>
      <c r="EN176" s="131" t="e">
        <f aca="false">SUM(EB176:EC176)</f>
        <v>#N/A</v>
      </c>
      <c r="EO176" s="25" t="e">
        <f aca="false">SUM(EB176:EE176,EJ176:EM176)</f>
        <v>#N/A</v>
      </c>
      <c r="EP176" s="25" t="e">
        <f aca="false">SUM(DZ176:EM176)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3" t="e">
        <f aca="false">(1+($A177/2))^(-2*($D177-$A$1)/365.25)</f>
        <v>#N/A</v>
      </c>
      <c r="C177" s="83" t="n">
        <f aca="false">D178-D177</f>
        <v>28</v>
      </c>
      <c r="D177" s="374" t="n">
        <v>42036</v>
      </c>
      <c r="E177" s="375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76" t="e">
        <f aca="false">VLOOKUP($D177,Curves!$A$2:$H$1700,8)*$B177</f>
        <v>#N/A</v>
      </c>
      <c r="K177" s="51" t="e">
        <f aca="false">($E177+$I177)*$J$5+$J$4</f>
        <v>#N/A</v>
      </c>
      <c r="L177" s="377" t="e">
        <f aca="false">VLOOKUP($D177,Curves!$N$2:$T$2600,2)*$B177</f>
        <v>#N/A</v>
      </c>
      <c r="M177" s="241" t="e">
        <f aca="false">VLOOKUP($D177,Curves!$N$2:$T$2600,3)*$B177</f>
        <v>#N/A</v>
      </c>
      <c r="N177" s="378" t="e">
        <f aca="false">IF($K177&lt;$L177,1,0)</f>
        <v>#N/A</v>
      </c>
      <c r="O177" s="379" t="e">
        <f aca="false">IF($K177&lt;$M177,1,0)</f>
        <v>#N/A</v>
      </c>
      <c r="P177" s="375" t="e">
        <f aca="false">($E177+J177)*$J$5+$J$4</f>
        <v>#N/A</v>
      </c>
      <c r="Q177" s="377" t="e">
        <f aca="false">VLOOKUP($D177,Curves!$N$2:$T$2600,4)*$B177</f>
        <v>#N/A</v>
      </c>
      <c r="R177" s="241" t="e">
        <f aca="false">VLOOKUP($D177,Curves!$N$2:$T$2600,5)*$B177</f>
        <v>#N/A</v>
      </c>
      <c r="S177" s="378" t="e">
        <f aca="false">IF($P177&lt;$Q177,1,0)</f>
        <v>#N/A</v>
      </c>
      <c r="T177" s="379" t="e">
        <f aca="false">IF($P177&lt;$R177,1,0)</f>
        <v>#N/A</v>
      </c>
      <c r="U177" s="380" t="e">
        <f aca="false">($E177+G177)*$J$5+$J$4</f>
        <v>#N/A</v>
      </c>
      <c r="V177" s="380" t="e">
        <f aca="false">($E177+H177)*$J$5+$J$4</f>
        <v>#N/A</v>
      </c>
      <c r="W177" s="380" t="e">
        <f aca="false">($E177+I177)*$J$5+$J$4</f>
        <v>#N/A</v>
      </c>
      <c r="X177" s="269" t="e">
        <f aca="false">VLOOKUP($D177,[5]CurveFetch!$D$8:$S$13000,16,0)*$B177</f>
        <v>#N/A</v>
      </c>
      <c r="Y177" s="241" t="e">
        <f aca="false">VLOOKUP($D177,Curves!$N$2:$T$2600,7)*$B177</f>
        <v>#N/A</v>
      </c>
      <c r="Z177" s="381" t="e">
        <f aca="false">IF($U177&lt;$X177,1,0)</f>
        <v>#N/A</v>
      </c>
      <c r="AA177" s="378" t="e">
        <f aca="false">IF($U177&lt;$Y177,1,0)</f>
        <v>#N/A</v>
      </c>
      <c r="AB177" s="378" t="e">
        <f aca="false">IF($V177&lt;$X177,1,0)</f>
        <v>#N/A</v>
      </c>
      <c r="AC177" s="378" t="e">
        <f aca="false">IF($V177&lt;$X177,1,0)</f>
        <v>#N/A</v>
      </c>
      <c r="AD177" s="378" t="e">
        <f aca="false">IF($W177&lt;$X177,1,0)</f>
        <v>#N/A</v>
      </c>
      <c r="AE177" s="379" t="e">
        <f aca="false">IF($W177&lt;$Y177,1,0)</f>
        <v>#N/A</v>
      </c>
      <c r="AF177" s="70" t="e">
        <f aca="false">$AF$7*$J$2*$J$5*$N177</f>
        <v>#N/A</v>
      </c>
      <c r="AG177" s="70" t="e">
        <f aca="false">$AF$7*$J$2*$J$5*$O177</f>
        <v>#N/A</v>
      </c>
      <c r="AH177" s="70" t="e">
        <f aca="false">$AH$7*$J$2*$J$5*$N177</f>
        <v>#N/A</v>
      </c>
      <c r="AI177" s="70" t="e">
        <f aca="false">$AH$7*$J$2*$J$5*$O177</f>
        <v>#N/A</v>
      </c>
      <c r="AJ177" s="70" t="e">
        <f aca="false">$AJ$7*$J$2*$J$5*$N177</f>
        <v>#N/A</v>
      </c>
      <c r="AK177" s="70" t="e">
        <f aca="false">$AJ$7*$J$2*$J$5*$O177</f>
        <v>#N/A</v>
      </c>
      <c r="AL177" s="70" t="e">
        <f aca="false">$AL$7*$J$2*$J$5*$N177</f>
        <v>#N/A</v>
      </c>
      <c r="AM177" s="70" t="e">
        <f aca="false">$AL$7*$J$3*$J$5*$O177</f>
        <v>#N/A</v>
      </c>
      <c r="AN177" s="70" t="e">
        <f aca="false">$AN$7*$J$2*$J$5*$N177</f>
        <v>#N/A</v>
      </c>
      <c r="AO177" s="70" t="e">
        <f aca="false">$AN$7*$J$3*$J$5*$O177</f>
        <v>#N/A</v>
      </c>
      <c r="AP177" s="70" t="e">
        <f aca="false">$AP$7*$J$2*$J$5*$N177</f>
        <v>#N/A</v>
      </c>
      <c r="AQ177" s="70" t="e">
        <f aca="false">$AN$7*$J$3*$J$5*$O177</f>
        <v>#N/A</v>
      </c>
      <c r="AR177" s="70" t="e">
        <f aca="false">$AR$7*$J$2*$J$5*$N177</f>
        <v>#N/A</v>
      </c>
      <c r="AS177" s="70" t="e">
        <f aca="false">$AR$7*$J$3*$J$5*$O177</f>
        <v>#N/A</v>
      </c>
      <c r="AT177" s="70" t="e">
        <f aca="false">$AT$7*$J$2*$J$5*$N177</f>
        <v>#N/A</v>
      </c>
      <c r="AU177" s="70" t="e">
        <f aca="false">$AT$7*$J$3*$J$5*$O177</f>
        <v>#N/A</v>
      </c>
      <c r="AV177" s="131" t="e">
        <f aca="false">SUM(AF177:AG177,AL177:AM177,AP177:AQ177)</f>
        <v>#N/A</v>
      </c>
      <c r="AW177" s="158" t="e">
        <f aca="false">SUM(AF177:AM177,AP177:AU177)</f>
        <v>#N/A</v>
      </c>
      <c r="AX177" s="131" t="e">
        <f aca="false">SUM(AF177:AU177)</f>
        <v>#N/A</v>
      </c>
      <c r="AY177" s="70" t="e">
        <f aca="false">$AY$7*$J$2*$J$5*$S177</f>
        <v>#N/A</v>
      </c>
      <c r="AZ177" s="70" t="e">
        <f aca="false">$AY$7*$J$3*$J$5*$T177</f>
        <v>#N/A</v>
      </c>
      <c r="BA177" s="70" t="e">
        <f aca="false">$BA$7*$J$2*$J$5*$S177</f>
        <v>#N/A</v>
      </c>
      <c r="BB177" s="70" t="e">
        <f aca="false">$BA$7*$J$3*$J$5*$T177</f>
        <v>#N/A</v>
      </c>
      <c r="BC177" s="70" t="e">
        <f aca="false">$BC$7*$J$2*$J$5*$S177</f>
        <v>#N/A</v>
      </c>
      <c r="BD177" s="70" t="e">
        <f aca="false">$BC$7*$J$3*$J$5*$T177</f>
        <v>#N/A</v>
      </c>
      <c r="BE177" s="70" t="e">
        <f aca="false">$BE$7*$J$2*$J$5*$S177</f>
        <v>#N/A</v>
      </c>
      <c r="BF177" s="70" t="e">
        <f aca="false">$BE$7*$J$3*$J$5*$T177</f>
        <v>#N/A</v>
      </c>
      <c r="BG177" s="70" t="e">
        <f aca="false">$BG$7*$J$2*$J$5*$S177</f>
        <v>#N/A</v>
      </c>
      <c r="BH177" s="70" t="e">
        <f aca="false">$BG$7*$J$3*$J$5*$T177</f>
        <v>#N/A</v>
      </c>
      <c r="BI177" s="70" t="e">
        <f aca="false">$BI$7*$J$2*$J$5*$S177</f>
        <v>#N/A</v>
      </c>
      <c r="BJ177" s="70" t="e">
        <f aca="false">$BI$7*$J$3*$J$5*$T177</f>
        <v>#N/A</v>
      </c>
      <c r="BK177" s="70" t="e">
        <f aca="false">$BK$7*$J$2*$J$5*$S177</f>
        <v>#N/A</v>
      </c>
      <c r="BL177" s="70" t="e">
        <f aca="false">$BK$7*$J$3*$J$5*$T177</f>
        <v>#N/A</v>
      </c>
      <c r="BM177" s="70" t="e">
        <f aca="false">$BM$7*$J$2*$J$5*$S177</f>
        <v>#N/A</v>
      </c>
      <c r="BN177" s="70" t="e">
        <f aca="false">$BM$7*$J$3*$J$5*$T177</f>
        <v>#N/A</v>
      </c>
      <c r="BO177" s="70" t="e">
        <f aca="false">$BO$7*$J$2*$J$5*$S177</f>
        <v>#N/A</v>
      </c>
      <c r="BP177" s="70" t="e">
        <f aca="false">$BO$7*$J$3*$J$5*$T177</f>
        <v>#N/A</v>
      </c>
      <c r="BQ177" s="70" t="e">
        <f aca="false">$BQ$7*$J$2*$J$5*$S177</f>
        <v>#N/A</v>
      </c>
      <c r="BR177" s="70" t="e">
        <f aca="false">$BQ$7*$J$3*$J$5*$T177</f>
        <v>#N/A</v>
      </c>
      <c r="BS177" s="70" t="e">
        <f aca="false">$BS$7*$J$2*$J$5*$S177</f>
        <v>#N/A</v>
      </c>
      <c r="BT177" s="70" t="e">
        <f aca="false">$BS$7*$J$3*$J$5*$T177</f>
        <v>#N/A</v>
      </c>
      <c r="BU177" s="70" t="e">
        <f aca="false">$BU$7*$J$2*$J$5*$S177</f>
        <v>#N/A</v>
      </c>
      <c r="BV177" s="70" t="e">
        <f aca="false">$BU$7*$J$3*$J$5*$T177</f>
        <v>#N/A</v>
      </c>
      <c r="BW177" s="382" t="e">
        <f aca="false">SUM(AY177:BF177,BI177:BL177)</f>
        <v>#N/A</v>
      </c>
      <c r="BX177" s="383" t="e">
        <f aca="false">SUM(AY177:BF177,BI177:BL177,BS177:BV177)</f>
        <v>#N/A</v>
      </c>
      <c r="BY177" s="25" t="e">
        <f aca="false">SUM(AY177:BV177)</f>
        <v>#N/A</v>
      </c>
      <c r="BZ177" s="70" t="e">
        <f aca="false">$BZ$7*$J$2*$J$5*$N177</f>
        <v>#N/A</v>
      </c>
      <c r="CA177" s="70" t="e">
        <f aca="false">$BZ$7*$J$3*$J$5*$O177</f>
        <v>#N/A</v>
      </c>
      <c r="CB177" s="70" t="e">
        <f aca="false">$CB$7*$J$2*$J$5*$N177</f>
        <v>#N/A</v>
      </c>
      <c r="CC177" s="70" t="e">
        <f aca="false">$CB$7*$J$3*$J$5*$O177</f>
        <v>#N/A</v>
      </c>
      <c r="CD177" s="70" t="e">
        <f aca="false">$CD$7*$J$2*$J$5*$N177</f>
        <v>#N/A</v>
      </c>
      <c r="CE177" s="70" t="e">
        <f aca="false">$CD$7*$J$3*$J$5*$O177</f>
        <v>#N/A</v>
      </c>
      <c r="CF177" s="131" t="e">
        <f aca="false">SUM(BZ177:CA177)</f>
        <v>#N/A</v>
      </c>
      <c r="CG177" s="383" t="e">
        <f aca="false">SUM(BZ177:CC177)</f>
        <v>#N/A</v>
      </c>
      <c r="CH177" s="131" t="e">
        <f aca="false">SUM(BZ177:CE177)</f>
        <v>#N/A</v>
      </c>
      <c r="CI177" s="70" t="e">
        <f aca="false">$CI$7*$J$2*$J$5*$AB177</f>
        <v>#N/A</v>
      </c>
      <c r="CJ177" s="70" t="e">
        <f aca="false">$CI$7*$J$3*$J$5*$AC177</f>
        <v>#N/A</v>
      </c>
      <c r="CK177" s="70" t="e">
        <f aca="false">$CK$7*$J$2*$J$5*$AB177</f>
        <v>#N/A</v>
      </c>
      <c r="CL177" s="70" t="e">
        <f aca="false">$CK$7*$J$3*$J$5*$AC177</f>
        <v>#N/A</v>
      </c>
      <c r="CM177" s="70" t="e">
        <f aca="false">$CM$7*$J$2*$J$5*$AB177</f>
        <v>#N/A</v>
      </c>
      <c r="CN177" s="70" t="e">
        <f aca="false">$CM$7*$J$3*$J$5*$AC177</f>
        <v>#N/A</v>
      </c>
      <c r="CO177" s="70" t="e">
        <f aca="false">$CO$7*$J$2*$J$5*$AB177</f>
        <v>#N/A</v>
      </c>
      <c r="CP177" s="70" t="e">
        <f aca="false">$CO$7*$J$3*$J$5*$AC177</f>
        <v>#N/A</v>
      </c>
      <c r="CQ177" s="70" t="e">
        <f aca="false">$CQ$7*$J$2*$J$5*$AB177</f>
        <v>#N/A</v>
      </c>
      <c r="CR177" s="70" t="e">
        <f aca="false">$CQ$7*$J$3*$J$5*$AC177</f>
        <v>#N/A</v>
      </c>
      <c r="CS177" s="70" t="e">
        <f aca="false">$CS$7*$J$2*$J$5*$AB177</f>
        <v>#N/A</v>
      </c>
      <c r="CT177" s="70" t="e">
        <f aca="false">$CS$7*$J$3*$J$5*$AC177</f>
        <v>#N/A</v>
      </c>
      <c r="CU177" s="70" t="e">
        <f aca="false">$CU$7*$J$2*$J$5*$AB177</f>
        <v>#N/A</v>
      </c>
      <c r="CV177" s="70" t="e">
        <f aca="false">$CU$7*$J$3*$J$5*$AC177</f>
        <v>#N/A</v>
      </c>
      <c r="CW177" s="70" t="e">
        <f aca="false">$CW$7*$J$2*$J$5*$AB177</f>
        <v>#N/A</v>
      </c>
      <c r="CX177" s="70" t="e">
        <f aca="false">$CW$7*$J$3*$J$5*$AC177</f>
        <v>#N/A</v>
      </c>
      <c r="CY177" s="70" t="e">
        <f aca="false">$CY$7*$J$2*$J$5*$AB177</f>
        <v>#N/A</v>
      </c>
      <c r="CZ177" s="70" t="e">
        <f aca="false">$CY$7*$J$3*$J$5*$AC177</f>
        <v>#N/A</v>
      </c>
      <c r="DA177" s="70" t="e">
        <f aca="false">$DA$7*$J$2*$J$5*$AB177</f>
        <v>#N/A</v>
      </c>
      <c r="DB177" s="70" t="e">
        <f aca="false">$DA$7*$J$3*$J$5*$AC177</f>
        <v>#N/A</v>
      </c>
      <c r="DC177" s="70"/>
      <c r="DD177" s="70"/>
      <c r="DE177" s="70" t="e">
        <f aca="false">$DF$7*$J$2*$J$5*$AB177</f>
        <v>#N/A</v>
      </c>
      <c r="DF177" s="70" t="e">
        <f aca="false">$DF$7*$J$3*$J$5*$AC177</f>
        <v>#N/A</v>
      </c>
      <c r="DG177" s="70" t="e">
        <f aca="false">$DG$7*$J$2*$J$5*$AB177</f>
        <v>#N/A</v>
      </c>
      <c r="DH177" s="70" t="e">
        <f aca="false">$DG$7*$J$3*$J$5*$AC177</f>
        <v>#N/A</v>
      </c>
      <c r="DI177" s="70" t="e">
        <f aca="false">$DI$7*$J$2*$J$5*$AB177</f>
        <v>#N/A</v>
      </c>
      <c r="DJ177" s="70" t="e">
        <f aca="false">$DI$7*$J$3*$J$5*$AC177</f>
        <v>#N/A</v>
      </c>
      <c r="DK177" s="70" t="e">
        <f aca="false">$DK$7*$J$2*$J$5*$AB177</f>
        <v>#N/A</v>
      </c>
      <c r="DL177" s="70" t="e">
        <f aca="false">$DK$7*$J$3*$J$5*$AC177</f>
        <v>#N/A</v>
      </c>
      <c r="DM177" s="70" t="e">
        <f aca="false">$DM$7*$J$2*$J$5*$AB177</f>
        <v>#N/A</v>
      </c>
      <c r="DN177" s="70" t="e">
        <f aca="false">$DM$7*$J$3*$J$5*$AC177</f>
        <v>#N/A</v>
      </c>
      <c r="DO177" s="70" t="e">
        <f aca="false">$DO$7*$J$2*$J$5*$AB177</f>
        <v>#N/A</v>
      </c>
      <c r="DP177" s="70" t="e">
        <f aca="false">$DO$7*$J$3*$J$5*$AC177</f>
        <v>#N/A</v>
      </c>
      <c r="DQ177" s="70" t="e">
        <f aca="false">$DQ$7*$J$2*$J$5*$AB177</f>
        <v>#N/A</v>
      </c>
      <c r="DR177" s="70" t="e">
        <f aca="false">$DQ$7*$J$3*$J$5*$AC177</f>
        <v>#N/A</v>
      </c>
      <c r="DS177" s="131" t="e">
        <f aca="false">SUM(CI177:CR177,CW177:CX177,DG177:DH177)</f>
        <v>#N/A</v>
      </c>
      <c r="DT177" s="25" t="e">
        <f aca="false">SUM(CI177:CZ177,DC177:DL177)</f>
        <v>#N/A</v>
      </c>
      <c r="DU177" s="131" t="e">
        <f aca="false">SUM(CI177:DR177)</f>
        <v>#N/A</v>
      </c>
      <c r="DZ177" s="70" t="e">
        <f aca="false">$DZ$7*$J$2*$J$5*$AB177</f>
        <v>#N/A</v>
      </c>
      <c r="EA177" s="70" t="e">
        <f aca="false">$DZ$7*$J$3*$J$5*$AC177</f>
        <v>#N/A</v>
      </c>
      <c r="EB177" s="70" t="e">
        <f aca="false">$EB$7*$J$2*$J$5*$AB177</f>
        <v>#N/A</v>
      </c>
      <c r="EC177" s="70" t="e">
        <f aca="false">$EB$7*$J$3*$J$5*$AC177</f>
        <v>#N/A</v>
      </c>
      <c r="ED177" s="70" t="e">
        <f aca="false">$ED$7*$J$2*$J$5*$AB177</f>
        <v>#N/A</v>
      </c>
      <c r="EE177" s="70" t="e">
        <f aca="false">$ED$7*$J$3*$J$5*$AC177</f>
        <v>#N/A</v>
      </c>
      <c r="EF177" s="70" t="e">
        <f aca="false">$EF$7*$J$2*$J$5*$AB177</f>
        <v>#N/A</v>
      </c>
      <c r="EG177" s="70" t="e">
        <f aca="false">$EF$7*$J$3*$J$5*$AC177</f>
        <v>#N/A</v>
      </c>
      <c r="EH177" s="70" t="e">
        <f aca="false">$EH$7*$J$2*$J$5*$AB177</f>
        <v>#N/A</v>
      </c>
      <c r="EI177" s="70" t="e">
        <f aca="false">$EH$7*$J$3*$J$5*$AC177</f>
        <v>#N/A</v>
      </c>
      <c r="EJ177" s="70" t="e">
        <f aca="false">$EJ$7*$J$2*$J$5*$AB177</f>
        <v>#N/A</v>
      </c>
      <c r="EK177" s="70" t="e">
        <f aca="false">$EJ$7*$J$3*$J$5*$AC177</f>
        <v>#N/A</v>
      </c>
      <c r="EL177" s="70" t="e">
        <f aca="false">$EL$7*$J$2*$J$5*$AB177</f>
        <v>#N/A</v>
      </c>
      <c r="EM177" s="70" t="e">
        <f aca="false">$EL$7*$J$3*$J$5*$AC177</f>
        <v>#N/A</v>
      </c>
      <c r="EN177" s="131" t="e">
        <f aca="false">SUM(EB177:EC177)</f>
        <v>#N/A</v>
      </c>
      <c r="EO177" s="25" t="e">
        <f aca="false">SUM(EB177:EE177,EJ177:EM177)</f>
        <v>#N/A</v>
      </c>
      <c r="EP177" s="25" t="e">
        <f aca="false">SUM(DZ177:EM177)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3" t="e">
        <f aca="false">(1+($A178/2))^(-2*($D178-$A$1)/365.25)</f>
        <v>#N/A</v>
      </c>
      <c r="C178" s="83" t="n">
        <f aca="false">D179-D178</f>
        <v>31</v>
      </c>
      <c r="D178" s="374" t="n">
        <v>42064</v>
      </c>
      <c r="E178" s="375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76" t="e">
        <f aca="false">VLOOKUP($D178,Curves!$A$2:$H$1700,8)*$B178</f>
        <v>#N/A</v>
      </c>
      <c r="K178" s="51" t="e">
        <f aca="false">($E178+$I178)*$J$5+$J$4</f>
        <v>#N/A</v>
      </c>
      <c r="L178" s="377" t="e">
        <f aca="false">VLOOKUP($D178,Curves!$N$2:$T$2600,2)*$B178</f>
        <v>#N/A</v>
      </c>
      <c r="M178" s="241" t="e">
        <f aca="false">VLOOKUP($D178,Curves!$N$2:$T$2600,3)*$B178</f>
        <v>#N/A</v>
      </c>
      <c r="N178" s="378" t="e">
        <f aca="false">IF($K178&lt;$L178,1,0)</f>
        <v>#N/A</v>
      </c>
      <c r="O178" s="379" t="e">
        <f aca="false">IF($K178&lt;$M178,1,0)</f>
        <v>#N/A</v>
      </c>
      <c r="P178" s="375" t="e">
        <f aca="false">($E178+J178)*$J$5+$J$4</f>
        <v>#N/A</v>
      </c>
      <c r="Q178" s="377" t="e">
        <f aca="false">VLOOKUP($D178,Curves!$N$2:$T$2600,4)*$B178</f>
        <v>#N/A</v>
      </c>
      <c r="R178" s="241" t="e">
        <f aca="false">VLOOKUP($D178,Curves!$N$2:$T$2600,5)*$B178</f>
        <v>#N/A</v>
      </c>
      <c r="S178" s="378" t="e">
        <f aca="false">IF($P178&lt;$Q178,1,0)</f>
        <v>#N/A</v>
      </c>
      <c r="T178" s="379" t="e">
        <f aca="false">IF($P178&lt;$R178,1,0)</f>
        <v>#N/A</v>
      </c>
      <c r="U178" s="380" t="e">
        <f aca="false">($E178+G178)*$J$5+$J$4</f>
        <v>#N/A</v>
      </c>
      <c r="V178" s="380" t="e">
        <f aca="false">($E178+H178)*$J$5+$J$4</f>
        <v>#N/A</v>
      </c>
      <c r="W178" s="380" t="e">
        <f aca="false">($E178+I178)*$J$5+$J$4</f>
        <v>#N/A</v>
      </c>
      <c r="X178" s="269" t="e">
        <f aca="false">VLOOKUP($D178,[5]CurveFetch!$D$8:$S$13000,16,0)*$B178</f>
        <v>#N/A</v>
      </c>
      <c r="Y178" s="241" t="e">
        <f aca="false">VLOOKUP($D178,Curves!$N$2:$T$2600,7)*$B178</f>
        <v>#N/A</v>
      </c>
      <c r="Z178" s="381" t="e">
        <f aca="false">IF($U178&lt;$X178,1,0)</f>
        <v>#N/A</v>
      </c>
      <c r="AA178" s="378" t="e">
        <f aca="false">IF($U178&lt;$Y178,1,0)</f>
        <v>#N/A</v>
      </c>
      <c r="AB178" s="378" t="e">
        <f aca="false">IF($V178&lt;$X178,1,0)</f>
        <v>#N/A</v>
      </c>
      <c r="AC178" s="378" t="e">
        <f aca="false">IF($V178&lt;$X178,1,0)</f>
        <v>#N/A</v>
      </c>
      <c r="AD178" s="378" t="e">
        <f aca="false">IF($W178&lt;$X178,1,0)</f>
        <v>#N/A</v>
      </c>
      <c r="AE178" s="379" t="e">
        <f aca="false">IF($W178&lt;$Y178,1,0)</f>
        <v>#N/A</v>
      </c>
      <c r="AF178" s="70" t="e">
        <f aca="false">$AF$7*$J$2*$J$5*$N178</f>
        <v>#N/A</v>
      </c>
      <c r="AG178" s="70" t="e">
        <f aca="false">$AF$7*$J$2*$J$5*$O178</f>
        <v>#N/A</v>
      </c>
      <c r="AH178" s="70" t="e">
        <f aca="false">$AH$7*$J$2*$J$5*$N178</f>
        <v>#N/A</v>
      </c>
      <c r="AI178" s="70" t="e">
        <f aca="false">$AH$7*$J$2*$J$5*$O178</f>
        <v>#N/A</v>
      </c>
      <c r="AJ178" s="70" t="e">
        <f aca="false">$AJ$7*$J$2*$J$5*$N178</f>
        <v>#N/A</v>
      </c>
      <c r="AK178" s="70" t="e">
        <f aca="false">$AJ$7*$J$2*$J$5*$O178</f>
        <v>#N/A</v>
      </c>
      <c r="AL178" s="70" t="e">
        <f aca="false">$AL$7*$J$2*$J$5*$N178</f>
        <v>#N/A</v>
      </c>
      <c r="AM178" s="70" t="e">
        <f aca="false">$AL$7*$J$3*$J$5*$O178</f>
        <v>#N/A</v>
      </c>
      <c r="AN178" s="70" t="e">
        <f aca="false">$AN$7*$J$2*$J$5*$N178</f>
        <v>#N/A</v>
      </c>
      <c r="AO178" s="70" t="e">
        <f aca="false">$AN$7*$J$3*$J$5*$O178</f>
        <v>#N/A</v>
      </c>
      <c r="AP178" s="70" t="e">
        <f aca="false">$AP$7*$J$2*$J$5*$N178</f>
        <v>#N/A</v>
      </c>
      <c r="AQ178" s="70" t="e">
        <f aca="false">$AN$7*$J$3*$J$5*$O178</f>
        <v>#N/A</v>
      </c>
      <c r="AR178" s="70" t="e">
        <f aca="false">$AR$7*$J$2*$J$5*$N178</f>
        <v>#N/A</v>
      </c>
      <c r="AS178" s="70" t="e">
        <f aca="false">$AR$7*$J$3*$J$5*$O178</f>
        <v>#N/A</v>
      </c>
      <c r="AT178" s="70" t="e">
        <f aca="false">$AT$7*$J$2*$J$5*$N178</f>
        <v>#N/A</v>
      </c>
      <c r="AU178" s="70" t="e">
        <f aca="false">$AT$7*$J$3*$J$5*$O178</f>
        <v>#N/A</v>
      </c>
      <c r="AV178" s="131" t="e">
        <f aca="false">SUM(AF178:AG178,AL178:AM178,AP178:AQ178)</f>
        <v>#N/A</v>
      </c>
      <c r="AW178" s="158" t="e">
        <f aca="false">SUM(AF178:AM178,AP178:AU178)</f>
        <v>#N/A</v>
      </c>
      <c r="AX178" s="131" t="e">
        <f aca="false">SUM(AF178:AU178)</f>
        <v>#N/A</v>
      </c>
      <c r="AY178" s="70" t="e">
        <f aca="false">$AY$7*$J$2*$J$5*$S178</f>
        <v>#N/A</v>
      </c>
      <c r="AZ178" s="70" t="e">
        <f aca="false">$AY$7*$J$3*$J$5*$T178</f>
        <v>#N/A</v>
      </c>
      <c r="BA178" s="70" t="e">
        <f aca="false">$BA$7*$J$2*$J$5*$S178</f>
        <v>#N/A</v>
      </c>
      <c r="BB178" s="70" t="e">
        <f aca="false">$BA$7*$J$3*$J$5*$T178</f>
        <v>#N/A</v>
      </c>
      <c r="BC178" s="70" t="e">
        <f aca="false">$BC$7*$J$2*$J$5*$S178</f>
        <v>#N/A</v>
      </c>
      <c r="BD178" s="70" t="e">
        <f aca="false">$BC$7*$J$3*$J$5*$T178</f>
        <v>#N/A</v>
      </c>
      <c r="BE178" s="70" t="e">
        <f aca="false">$BE$7*$J$2*$J$5*$S178</f>
        <v>#N/A</v>
      </c>
      <c r="BF178" s="70" t="e">
        <f aca="false">$BE$7*$J$3*$J$5*$T178</f>
        <v>#N/A</v>
      </c>
      <c r="BG178" s="70" t="e">
        <f aca="false">$BG$7*$J$2*$J$5*$S178</f>
        <v>#N/A</v>
      </c>
      <c r="BH178" s="70" t="e">
        <f aca="false">$BG$7*$J$3*$J$5*$T178</f>
        <v>#N/A</v>
      </c>
      <c r="BI178" s="70" t="e">
        <f aca="false">$BI$7*$J$2*$J$5*$S178</f>
        <v>#N/A</v>
      </c>
      <c r="BJ178" s="70" t="e">
        <f aca="false">$BI$7*$J$3*$J$5*$T178</f>
        <v>#N/A</v>
      </c>
      <c r="BK178" s="70" t="e">
        <f aca="false">$BK$7*$J$2*$J$5*$S178</f>
        <v>#N/A</v>
      </c>
      <c r="BL178" s="70" t="e">
        <f aca="false">$BK$7*$J$3*$J$5*$T178</f>
        <v>#N/A</v>
      </c>
      <c r="BM178" s="70" t="e">
        <f aca="false">$BM$7*$J$2*$J$5*$S178</f>
        <v>#N/A</v>
      </c>
      <c r="BN178" s="70" t="e">
        <f aca="false">$BM$7*$J$3*$J$5*$T178</f>
        <v>#N/A</v>
      </c>
      <c r="BO178" s="70" t="e">
        <f aca="false">$BO$7*$J$2*$J$5*$S178</f>
        <v>#N/A</v>
      </c>
      <c r="BP178" s="70" t="e">
        <f aca="false">$BO$7*$J$3*$J$5*$T178</f>
        <v>#N/A</v>
      </c>
      <c r="BQ178" s="70" t="e">
        <f aca="false">$BQ$7*$J$2*$J$5*$S178</f>
        <v>#N/A</v>
      </c>
      <c r="BR178" s="70" t="e">
        <f aca="false">$BQ$7*$J$3*$J$5*$T178</f>
        <v>#N/A</v>
      </c>
      <c r="BS178" s="70" t="e">
        <f aca="false">$BS$7*$J$2*$J$5*$S178</f>
        <v>#N/A</v>
      </c>
      <c r="BT178" s="70" t="e">
        <f aca="false">$BS$7*$J$3*$J$5*$T178</f>
        <v>#N/A</v>
      </c>
      <c r="BU178" s="70" t="e">
        <f aca="false">$BU$7*$J$2*$J$5*$S178</f>
        <v>#N/A</v>
      </c>
      <c r="BV178" s="70" t="e">
        <f aca="false">$BU$7*$J$3*$J$5*$T178</f>
        <v>#N/A</v>
      </c>
      <c r="BW178" s="382" t="e">
        <f aca="false">SUM(AY178:BF178,BI178:BL178)</f>
        <v>#N/A</v>
      </c>
      <c r="BX178" s="383" t="e">
        <f aca="false">SUM(AY178:BF178,BI178:BL178,BS178:BV178)</f>
        <v>#N/A</v>
      </c>
      <c r="BY178" s="25" t="e">
        <f aca="false">SUM(AY178:BV178)</f>
        <v>#N/A</v>
      </c>
      <c r="BZ178" s="70" t="e">
        <f aca="false">$BZ$7*$J$2*$J$5*$N178</f>
        <v>#N/A</v>
      </c>
      <c r="CA178" s="70" t="e">
        <f aca="false">$BZ$7*$J$3*$J$5*$O178</f>
        <v>#N/A</v>
      </c>
      <c r="CB178" s="70" t="e">
        <f aca="false">$CB$7*$J$2*$J$5*$N178</f>
        <v>#N/A</v>
      </c>
      <c r="CC178" s="70" t="e">
        <f aca="false">$CB$7*$J$3*$J$5*$O178</f>
        <v>#N/A</v>
      </c>
      <c r="CD178" s="70" t="e">
        <f aca="false">$CD$7*$J$2*$J$5*$N178</f>
        <v>#N/A</v>
      </c>
      <c r="CE178" s="70" t="e">
        <f aca="false">$CD$7*$J$3*$J$5*$O178</f>
        <v>#N/A</v>
      </c>
      <c r="CF178" s="131" t="e">
        <f aca="false">SUM(BZ178:CA178)</f>
        <v>#N/A</v>
      </c>
      <c r="CG178" s="383" t="e">
        <f aca="false">SUM(BZ178:CC178)</f>
        <v>#N/A</v>
      </c>
      <c r="CH178" s="131" t="e">
        <f aca="false">SUM(BZ178:CE178)</f>
        <v>#N/A</v>
      </c>
      <c r="CI178" s="70" t="e">
        <f aca="false">$CI$7*$J$2*$J$5*$AB178</f>
        <v>#N/A</v>
      </c>
      <c r="CJ178" s="70" t="e">
        <f aca="false">$CI$7*$J$3*$J$5*$AC178</f>
        <v>#N/A</v>
      </c>
      <c r="CK178" s="70" t="e">
        <f aca="false">$CK$7*$J$2*$J$5*$AB178</f>
        <v>#N/A</v>
      </c>
      <c r="CL178" s="70" t="e">
        <f aca="false">$CK$7*$J$3*$J$5*$AC178</f>
        <v>#N/A</v>
      </c>
      <c r="CM178" s="70" t="e">
        <f aca="false">$CM$7*$J$2*$J$5*$AB178</f>
        <v>#N/A</v>
      </c>
      <c r="CN178" s="70" t="e">
        <f aca="false">$CM$7*$J$3*$J$5*$AC178</f>
        <v>#N/A</v>
      </c>
      <c r="CO178" s="70" t="e">
        <f aca="false">$CO$7*$J$2*$J$5*$AB178</f>
        <v>#N/A</v>
      </c>
      <c r="CP178" s="70" t="e">
        <f aca="false">$CO$7*$J$3*$J$5*$AC178</f>
        <v>#N/A</v>
      </c>
      <c r="CQ178" s="70" t="e">
        <f aca="false">$CQ$7*$J$2*$J$5*$AB178</f>
        <v>#N/A</v>
      </c>
      <c r="CR178" s="70" t="e">
        <f aca="false">$CQ$7*$J$3*$J$5*$AC178</f>
        <v>#N/A</v>
      </c>
      <c r="CS178" s="70" t="e">
        <f aca="false">$CS$7*$J$2*$J$5*$AB178</f>
        <v>#N/A</v>
      </c>
      <c r="CT178" s="70" t="e">
        <f aca="false">$CS$7*$J$3*$J$5*$AC178</f>
        <v>#N/A</v>
      </c>
      <c r="CU178" s="70" t="e">
        <f aca="false">$CU$7*$J$2*$J$5*$AB178</f>
        <v>#N/A</v>
      </c>
      <c r="CV178" s="70" t="e">
        <f aca="false">$CU$7*$J$3*$J$5*$AC178</f>
        <v>#N/A</v>
      </c>
      <c r="CW178" s="70" t="e">
        <f aca="false">$CW$7*$J$2*$J$5*$AB178</f>
        <v>#N/A</v>
      </c>
      <c r="CX178" s="70" t="e">
        <f aca="false">$CW$7*$J$3*$J$5*$AC178</f>
        <v>#N/A</v>
      </c>
      <c r="CY178" s="70" t="e">
        <f aca="false">$CY$7*$J$2*$J$5*$AB178</f>
        <v>#N/A</v>
      </c>
      <c r="CZ178" s="70" t="e">
        <f aca="false">$CY$7*$J$3*$J$5*$AC178</f>
        <v>#N/A</v>
      </c>
      <c r="DA178" s="70" t="e">
        <f aca="false">$DA$7*$J$2*$J$5*$AB178</f>
        <v>#N/A</v>
      </c>
      <c r="DB178" s="70" t="e">
        <f aca="false">$DA$7*$J$3*$J$5*$AC178</f>
        <v>#N/A</v>
      </c>
      <c r="DC178" s="70"/>
      <c r="DD178" s="70"/>
      <c r="DE178" s="70" t="e">
        <f aca="false">$DF$7*$J$2*$J$5*$AB178</f>
        <v>#N/A</v>
      </c>
      <c r="DF178" s="70" t="e">
        <f aca="false">$DF$7*$J$3*$J$5*$AC178</f>
        <v>#N/A</v>
      </c>
      <c r="DG178" s="70" t="e">
        <f aca="false">$DG$7*$J$2*$J$5*$AB178</f>
        <v>#N/A</v>
      </c>
      <c r="DH178" s="70" t="e">
        <f aca="false">$DG$7*$J$3*$J$5*$AC178</f>
        <v>#N/A</v>
      </c>
      <c r="DI178" s="70" t="e">
        <f aca="false">$DI$7*$J$2*$J$5*$AB178</f>
        <v>#N/A</v>
      </c>
      <c r="DJ178" s="70" t="e">
        <f aca="false">$DI$7*$J$3*$J$5*$AC178</f>
        <v>#N/A</v>
      </c>
      <c r="DK178" s="70" t="e">
        <f aca="false">$DK$7*$J$2*$J$5*$AB178</f>
        <v>#N/A</v>
      </c>
      <c r="DL178" s="70" t="e">
        <f aca="false">$DK$7*$J$3*$J$5*$AC178</f>
        <v>#N/A</v>
      </c>
      <c r="DM178" s="70" t="e">
        <f aca="false">$DM$7*$J$2*$J$5*$AB178</f>
        <v>#N/A</v>
      </c>
      <c r="DN178" s="70" t="e">
        <f aca="false">$DM$7*$J$3*$J$5*$AC178</f>
        <v>#N/A</v>
      </c>
      <c r="DO178" s="70" t="e">
        <f aca="false">$DO$7*$J$2*$J$5*$AB178</f>
        <v>#N/A</v>
      </c>
      <c r="DP178" s="70" t="e">
        <f aca="false">$DO$7*$J$3*$J$5*$AC178</f>
        <v>#N/A</v>
      </c>
      <c r="DQ178" s="70" t="e">
        <f aca="false">$DQ$7*$J$2*$J$5*$AB178</f>
        <v>#N/A</v>
      </c>
      <c r="DR178" s="70" t="e">
        <f aca="false">$DQ$7*$J$3*$J$5*$AC178</f>
        <v>#N/A</v>
      </c>
      <c r="DS178" s="131" t="e">
        <f aca="false">SUM(CI178:CR178,CW178:CX178,DG178:DH178)</f>
        <v>#N/A</v>
      </c>
      <c r="DT178" s="25" t="e">
        <f aca="false">SUM(CI178:CZ178,DC178:DL178)</f>
        <v>#N/A</v>
      </c>
      <c r="DU178" s="131" t="e">
        <f aca="false">SUM(CI178:DR178)</f>
        <v>#N/A</v>
      </c>
      <c r="DZ178" s="70" t="e">
        <f aca="false">$DZ$7*$J$2*$J$5*$AB178</f>
        <v>#N/A</v>
      </c>
      <c r="EA178" s="70" t="e">
        <f aca="false">$DZ$7*$J$3*$J$5*$AC178</f>
        <v>#N/A</v>
      </c>
      <c r="EB178" s="70" t="e">
        <f aca="false">$EB$7*$J$2*$J$5*$AB178</f>
        <v>#N/A</v>
      </c>
      <c r="EC178" s="70" t="e">
        <f aca="false">$EB$7*$J$3*$J$5*$AC178</f>
        <v>#N/A</v>
      </c>
      <c r="ED178" s="70" t="e">
        <f aca="false">$ED$7*$J$2*$J$5*$AB178</f>
        <v>#N/A</v>
      </c>
      <c r="EE178" s="70" t="e">
        <f aca="false">$ED$7*$J$3*$J$5*$AC178</f>
        <v>#N/A</v>
      </c>
      <c r="EF178" s="70" t="e">
        <f aca="false">$EF$7*$J$2*$J$5*$AB178</f>
        <v>#N/A</v>
      </c>
      <c r="EG178" s="70" t="e">
        <f aca="false">$EF$7*$J$3*$J$5*$AC178</f>
        <v>#N/A</v>
      </c>
      <c r="EH178" s="70" t="e">
        <f aca="false">$EH$7*$J$2*$J$5*$AB178</f>
        <v>#N/A</v>
      </c>
      <c r="EI178" s="70" t="e">
        <f aca="false">$EH$7*$J$3*$J$5*$AC178</f>
        <v>#N/A</v>
      </c>
      <c r="EJ178" s="70" t="e">
        <f aca="false">$EJ$7*$J$2*$J$5*$AB178</f>
        <v>#N/A</v>
      </c>
      <c r="EK178" s="70" t="e">
        <f aca="false">$EJ$7*$J$3*$J$5*$AC178</f>
        <v>#N/A</v>
      </c>
      <c r="EL178" s="70" t="e">
        <f aca="false">$EL$7*$J$2*$J$5*$AB178</f>
        <v>#N/A</v>
      </c>
      <c r="EM178" s="70" t="e">
        <f aca="false">$EL$7*$J$3*$J$5*$AC178</f>
        <v>#N/A</v>
      </c>
      <c r="EN178" s="131" t="e">
        <f aca="false">SUM(EB178:EC178)</f>
        <v>#N/A</v>
      </c>
      <c r="EO178" s="25" t="e">
        <f aca="false">SUM(EB178:EE178,EJ178:EM178)</f>
        <v>#N/A</v>
      </c>
      <c r="EP178" s="25" t="e">
        <f aca="false">SUM(DZ178:EM178)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3" t="e">
        <f aca="false">(1+($A179/2))^(-2*($D179-$A$1)/365.25)</f>
        <v>#N/A</v>
      </c>
      <c r="C179" s="83" t="n">
        <f aca="false">D180-D179</f>
        <v>30</v>
      </c>
      <c r="D179" s="374" t="n">
        <v>42095</v>
      </c>
      <c r="E179" s="375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76" t="e">
        <f aca="false">VLOOKUP($D179,Curves!$A$2:$H$1700,8)*$B179</f>
        <v>#N/A</v>
      </c>
      <c r="K179" s="51" t="e">
        <f aca="false">($E179+$I179)*$J$5+$J$4</f>
        <v>#N/A</v>
      </c>
      <c r="L179" s="377" t="e">
        <f aca="false">VLOOKUP($D179,Curves!$N$2:$T$2600,2)*$B179</f>
        <v>#N/A</v>
      </c>
      <c r="M179" s="241" t="e">
        <f aca="false">VLOOKUP($D179,Curves!$N$2:$T$2600,3)*$B179</f>
        <v>#N/A</v>
      </c>
      <c r="N179" s="378" t="e">
        <f aca="false">IF($K179&lt;$L179,1,0)</f>
        <v>#N/A</v>
      </c>
      <c r="O179" s="379" t="e">
        <f aca="false">IF($K179&lt;$M179,1,0)</f>
        <v>#N/A</v>
      </c>
      <c r="P179" s="375" t="e">
        <f aca="false">($E179+J179)*$J$5+$J$4</f>
        <v>#N/A</v>
      </c>
      <c r="Q179" s="377" t="e">
        <f aca="false">VLOOKUP($D179,Curves!$N$2:$T$2600,4)*$B179</f>
        <v>#N/A</v>
      </c>
      <c r="R179" s="241" t="e">
        <f aca="false">VLOOKUP($D179,Curves!$N$2:$T$2600,5)*$B179</f>
        <v>#N/A</v>
      </c>
      <c r="S179" s="378" t="e">
        <f aca="false">IF($P179&lt;$Q179,1,0)</f>
        <v>#N/A</v>
      </c>
      <c r="T179" s="379" t="e">
        <f aca="false">IF($P179&lt;$R179,1,0)</f>
        <v>#N/A</v>
      </c>
      <c r="U179" s="380" t="e">
        <f aca="false">($E179+G179)*$J$5+$J$4</f>
        <v>#N/A</v>
      </c>
      <c r="V179" s="380" t="e">
        <f aca="false">($E179+H179)*$J$5+$J$4</f>
        <v>#N/A</v>
      </c>
      <c r="W179" s="380" t="e">
        <f aca="false">($E179+I179)*$J$5+$J$4</f>
        <v>#N/A</v>
      </c>
      <c r="X179" s="269" t="e">
        <f aca="false">VLOOKUP($D179,[5]CurveFetch!$D$8:$S$13000,16,0)*$B179</f>
        <v>#N/A</v>
      </c>
      <c r="Y179" s="241" t="e">
        <f aca="false">VLOOKUP($D179,Curves!$N$2:$T$2600,7)*$B179</f>
        <v>#N/A</v>
      </c>
      <c r="Z179" s="381" t="e">
        <f aca="false">IF($U179&lt;$X179,1,0)</f>
        <v>#N/A</v>
      </c>
      <c r="AA179" s="378" t="e">
        <f aca="false">IF($U179&lt;$Y179,1,0)</f>
        <v>#N/A</v>
      </c>
      <c r="AB179" s="378" t="e">
        <f aca="false">IF($V179&lt;$X179,1,0)</f>
        <v>#N/A</v>
      </c>
      <c r="AC179" s="378" t="e">
        <f aca="false">IF($V179&lt;$X179,1,0)</f>
        <v>#N/A</v>
      </c>
      <c r="AD179" s="378" t="e">
        <f aca="false">IF($W179&lt;$X179,1,0)</f>
        <v>#N/A</v>
      </c>
      <c r="AE179" s="379" t="e">
        <f aca="false">IF($W179&lt;$Y179,1,0)</f>
        <v>#N/A</v>
      </c>
      <c r="AF179" s="70" t="e">
        <f aca="false">$AF$7*$J$2*$J$5*$N179</f>
        <v>#N/A</v>
      </c>
      <c r="AG179" s="70" t="e">
        <f aca="false">$AF$7*$J$2*$J$5*$O179</f>
        <v>#N/A</v>
      </c>
      <c r="AH179" s="70" t="e">
        <f aca="false">$AH$7*$J$2*$J$5*$N179</f>
        <v>#N/A</v>
      </c>
      <c r="AI179" s="70" t="e">
        <f aca="false">$AH$7*$J$2*$J$5*$O179</f>
        <v>#N/A</v>
      </c>
      <c r="AJ179" s="70" t="e">
        <f aca="false">$AJ$7*$J$2*$J$5*$N179</f>
        <v>#N/A</v>
      </c>
      <c r="AK179" s="70" t="e">
        <f aca="false">$AJ$7*$J$2*$J$5*$O179</f>
        <v>#N/A</v>
      </c>
      <c r="AL179" s="70" t="e">
        <f aca="false">$AL$7*$J$2*$J$5*$N179</f>
        <v>#N/A</v>
      </c>
      <c r="AM179" s="70" t="e">
        <f aca="false">$AL$7*$J$3*$J$5*$O179</f>
        <v>#N/A</v>
      </c>
      <c r="AN179" s="70" t="e">
        <f aca="false">$AN$7*$J$2*$J$5*$N179</f>
        <v>#N/A</v>
      </c>
      <c r="AO179" s="70" t="e">
        <f aca="false">$AN$7*$J$3*$J$5*$O179</f>
        <v>#N/A</v>
      </c>
      <c r="AP179" s="70" t="e">
        <f aca="false">$AP$7*$J$2*$J$5*$N179</f>
        <v>#N/A</v>
      </c>
      <c r="AQ179" s="70" t="e">
        <f aca="false">$AN$7*$J$3*$J$5*$O179</f>
        <v>#N/A</v>
      </c>
      <c r="AR179" s="70" t="e">
        <f aca="false">$AR$7*$J$2*$J$5*$N179</f>
        <v>#N/A</v>
      </c>
      <c r="AS179" s="70" t="e">
        <f aca="false">$AR$7*$J$3*$J$5*$O179</f>
        <v>#N/A</v>
      </c>
      <c r="AT179" s="70" t="e">
        <f aca="false">$AT$7*$J$2*$J$5*$N179</f>
        <v>#N/A</v>
      </c>
      <c r="AU179" s="70" t="e">
        <f aca="false">$AT$7*$J$3*$J$5*$O179</f>
        <v>#N/A</v>
      </c>
      <c r="AV179" s="131" t="e">
        <f aca="false">SUM(AF179:AG179,AL179:AM179,AP179:AQ179)</f>
        <v>#N/A</v>
      </c>
      <c r="AW179" s="158" t="e">
        <f aca="false">SUM(AF179:AM179,AP179:AU179)</f>
        <v>#N/A</v>
      </c>
      <c r="AX179" s="131" t="e">
        <f aca="false">SUM(AF179:AU179)</f>
        <v>#N/A</v>
      </c>
      <c r="AY179" s="70" t="e">
        <f aca="false">$AY$7*$J$2*$J$5*$S179</f>
        <v>#N/A</v>
      </c>
      <c r="AZ179" s="70" t="e">
        <f aca="false">$AY$7*$J$3*$J$5*$T179</f>
        <v>#N/A</v>
      </c>
      <c r="BA179" s="70" t="e">
        <f aca="false">$BA$7*$J$2*$J$5*$S179</f>
        <v>#N/A</v>
      </c>
      <c r="BB179" s="70" t="e">
        <f aca="false">$BA$7*$J$3*$J$5*$T179</f>
        <v>#N/A</v>
      </c>
      <c r="BC179" s="70" t="e">
        <f aca="false">$BC$7*$J$2*$J$5*$S179</f>
        <v>#N/A</v>
      </c>
      <c r="BD179" s="70" t="e">
        <f aca="false">$BC$7*$J$3*$J$5*$T179</f>
        <v>#N/A</v>
      </c>
      <c r="BE179" s="70" t="e">
        <f aca="false">$BE$7*$J$2*$J$5*$S179</f>
        <v>#N/A</v>
      </c>
      <c r="BF179" s="70" t="e">
        <f aca="false">$BE$7*$J$3*$J$5*$T179</f>
        <v>#N/A</v>
      </c>
      <c r="BG179" s="70" t="e">
        <f aca="false">$BG$7*$J$2*$J$5*$S179</f>
        <v>#N/A</v>
      </c>
      <c r="BH179" s="70" t="e">
        <f aca="false">$BG$7*$J$3*$J$5*$T179</f>
        <v>#N/A</v>
      </c>
      <c r="BI179" s="70" t="e">
        <f aca="false">$BI$7*$J$2*$J$5*$S179</f>
        <v>#N/A</v>
      </c>
      <c r="BJ179" s="70" t="e">
        <f aca="false">$BI$7*$J$3*$J$5*$T179</f>
        <v>#N/A</v>
      </c>
      <c r="BK179" s="70" t="e">
        <f aca="false">$BK$7*$J$2*$J$5*$S179</f>
        <v>#N/A</v>
      </c>
      <c r="BL179" s="70" t="e">
        <f aca="false">$BK$7*$J$3*$J$5*$T179</f>
        <v>#N/A</v>
      </c>
      <c r="BM179" s="70" t="e">
        <f aca="false">$BM$7*$J$2*$J$5*$S179</f>
        <v>#N/A</v>
      </c>
      <c r="BN179" s="70" t="e">
        <f aca="false">$BM$7*$J$3*$J$5*$T179</f>
        <v>#N/A</v>
      </c>
      <c r="BO179" s="70" t="e">
        <f aca="false">$BO$7*$J$2*$J$5*$S179</f>
        <v>#N/A</v>
      </c>
      <c r="BP179" s="70" t="e">
        <f aca="false">$BO$7*$J$3*$J$5*$T179</f>
        <v>#N/A</v>
      </c>
      <c r="BQ179" s="70" t="e">
        <f aca="false">$BQ$7*$J$2*$J$5*$S179</f>
        <v>#N/A</v>
      </c>
      <c r="BR179" s="70" t="e">
        <f aca="false">$BQ$7*$J$3*$J$5*$T179</f>
        <v>#N/A</v>
      </c>
      <c r="BS179" s="70" t="e">
        <f aca="false">$BS$7*$J$2*$J$5*$S179</f>
        <v>#N/A</v>
      </c>
      <c r="BT179" s="70" t="e">
        <f aca="false">$BS$7*$J$3*$J$5*$T179</f>
        <v>#N/A</v>
      </c>
      <c r="BU179" s="70" t="e">
        <f aca="false">$BU$7*$J$2*$J$5*$S179</f>
        <v>#N/A</v>
      </c>
      <c r="BV179" s="70" t="e">
        <f aca="false">$BU$7*$J$3*$J$5*$T179</f>
        <v>#N/A</v>
      </c>
      <c r="BW179" s="382" t="e">
        <f aca="false">SUM(AY179:BF179,BI179:BL179)</f>
        <v>#N/A</v>
      </c>
      <c r="BX179" s="383" t="e">
        <f aca="false">SUM(AY179:BF179,BI179:BL179,BS179:BV179)</f>
        <v>#N/A</v>
      </c>
      <c r="BY179" s="25" t="e">
        <f aca="false">SUM(AY179:BV179)</f>
        <v>#N/A</v>
      </c>
      <c r="BZ179" s="70" t="e">
        <f aca="false">$BZ$7*$J$2*$J$5*$N179</f>
        <v>#N/A</v>
      </c>
      <c r="CA179" s="70" t="e">
        <f aca="false">$BZ$7*$J$3*$J$5*$O179</f>
        <v>#N/A</v>
      </c>
      <c r="CB179" s="70" t="e">
        <f aca="false">$CB$7*$J$2*$J$5*$N179</f>
        <v>#N/A</v>
      </c>
      <c r="CC179" s="70" t="e">
        <f aca="false">$CB$7*$J$3*$J$5*$O179</f>
        <v>#N/A</v>
      </c>
      <c r="CD179" s="70" t="e">
        <f aca="false">$CD$7*$J$2*$J$5*$N179</f>
        <v>#N/A</v>
      </c>
      <c r="CE179" s="70" t="e">
        <f aca="false">$CD$7*$J$3*$J$5*$O179</f>
        <v>#N/A</v>
      </c>
      <c r="CF179" s="131" t="e">
        <f aca="false">SUM(BZ179:CA179)</f>
        <v>#N/A</v>
      </c>
      <c r="CG179" s="383" t="e">
        <f aca="false">SUM(BZ179:CC179)</f>
        <v>#N/A</v>
      </c>
      <c r="CH179" s="131" t="e">
        <f aca="false">SUM(BZ179:CE179)</f>
        <v>#N/A</v>
      </c>
      <c r="CI179" s="70" t="e">
        <f aca="false">$CI$7*$J$2*$J$5*$AB179</f>
        <v>#N/A</v>
      </c>
      <c r="CJ179" s="70" t="e">
        <f aca="false">$CI$7*$J$3*$J$5*$AC179</f>
        <v>#N/A</v>
      </c>
      <c r="CK179" s="70" t="e">
        <f aca="false">$CK$7*$J$2*$J$5*$AB179</f>
        <v>#N/A</v>
      </c>
      <c r="CL179" s="70" t="e">
        <f aca="false">$CK$7*$J$3*$J$5*$AC179</f>
        <v>#N/A</v>
      </c>
      <c r="CM179" s="70" t="e">
        <f aca="false">$CM$7*$J$2*$J$5*$AB179</f>
        <v>#N/A</v>
      </c>
      <c r="CN179" s="70" t="e">
        <f aca="false">$CM$7*$J$3*$J$5*$AC179</f>
        <v>#N/A</v>
      </c>
      <c r="CO179" s="70" t="e">
        <f aca="false">$CO$7*$J$2*$J$5*$AB179</f>
        <v>#N/A</v>
      </c>
      <c r="CP179" s="70" t="e">
        <f aca="false">$CO$7*$J$3*$J$5*$AC179</f>
        <v>#N/A</v>
      </c>
      <c r="CQ179" s="70" t="e">
        <f aca="false">$CQ$7*$J$2*$J$5*$AB179</f>
        <v>#N/A</v>
      </c>
      <c r="CR179" s="70" t="e">
        <f aca="false">$CQ$7*$J$3*$J$5*$AC179</f>
        <v>#N/A</v>
      </c>
      <c r="CS179" s="70" t="e">
        <f aca="false">$CS$7*$J$2*$J$5*$AB179</f>
        <v>#N/A</v>
      </c>
      <c r="CT179" s="70" t="e">
        <f aca="false">$CS$7*$J$3*$J$5*$AC179</f>
        <v>#N/A</v>
      </c>
      <c r="CU179" s="70" t="e">
        <f aca="false">$CU$7*$J$2*$J$5*$AB179</f>
        <v>#N/A</v>
      </c>
      <c r="CV179" s="70" t="e">
        <f aca="false">$CU$7*$J$3*$J$5*$AC179</f>
        <v>#N/A</v>
      </c>
      <c r="CW179" s="70" t="e">
        <f aca="false">$CW$7*$J$2*$J$5*$AB179</f>
        <v>#N/A</v>
      </c>
      <c r="CX179" s="70" t="e">
        <f aca="false">$CW$7*$J$3*$J$5*$AC179</f>
        <v>#N/A</v>
      </c>
      <c r="CY179" s="70" t="e">
        <f aca="false">$CY$7*$J$2*$J$5*$AB179</f>
        <v>#N/A</v>
      </c>
      <c r="CZ179" s="70" t="e">
        <f aca="false">$CY$7*$J$3*$J$5*$AC179</f>
        <v>#N/A</v>
      </c>
      <c r="DA179" s="70" t="e">
        <f aca="false">$DA$7*$J$2*$J$5*$AB179</f>
        <v>#N/A</v>
      </c>
      <c r="DB179" s="70" t="e">
        <f aca="false">$DA$7*$J$3*$J$5*$AC179</f>
        <v>#N/A</v>
      </c>
      <c r="DC179" s="70"/>
      <c r="DD179" s="70"/>
      <c r="DE179" s="70" t="e">
        <f aca="false">$DF$7*$J$2*$J$5*$AB179</f>
        <v>#N/A</v>
      </c>
      <c r="DF179" s="70" t="e">
        <f aca="false">$DF$7*$J$3*$J$5*$AC179</f>
        <v>#N/A</v>
      </c>
      <c r="DG179" s="70" t="e">
        <f aca="false">$DG$7*$J$2*$J$5*$AB179</f>
        <v>#N/A</v>
      </c>
      <c r="DH179" s="70" t="e">
        <f aca="false">$DG$7*$J$3*$J$5*$AC179</f>
        <v>#N/A</v>
      </c>
      <c r="DI179" s="70" t="e">
        <f aca="false">$DI$7*$J$2*$J$5*$AB179</f>
        <v>#N/A</v>
      </c>
      <c r="DJ179" s="70" t="e">
        <f aca="false">$DI$7*$J$3*$J$5*$AC179</f>
        <v>#N/A</v>
      </c>
      <c r="DK179" s="70" t="e">
        <f aca="false">$DK$7*$J$2*$J$5*$AB179</f>
        <v>#N/A</v>
      </c>
      <c r="DL179" s="70" t="e">
        <f aca="false">$DK$7*$J$3*$J$5*$AC179</f>
        <v>#N/A</v>
      </c>
      <c r="DM179" s="70" t="e">
        <f aca="false">$DM$7*$J$2*$J$5*$AB179</f>
        <v>#N/A</v>
      </c>
      <c r="DN179" s="70" t="e">
        <f aca="false">$DM$7*$J$3*$J$5*$AC179</f>
        <v>#N/A</v>
      </c>
      <c r="DO179" s="70" t="e">
        <f aca="false">$DO$7*$J$2*$J$5*$AB179</f>
        <v>#N/A</v>
      </c>
      <c r="DP179" s="70" t="e">
        <f aca="false">$DO$7*$J$3*$J$5*$AC179</f>
        <v>#N/A</v>
      </c>
      <c r="DQ179" s="70" t="e">
        <f aca="false">$DQ$7*$J$2*$J$5*$AB179</f>
        <v>#N/A</v>
      </c>
      <c r="DR179" s="70" t="e">
        <f aca="false">$DQ$7*$J$3*$J$5*$AC179</f>
        <v>#N/A</v>
      </c>
      <c r="DS179" s="131" t="e">
        <f aca="false">SUM(CI179:CR179,CW179:CX179,DG179:DH179)</f>
        <v>#N/A</v>
      </c>
      <c r="DT179" s="25" t="e">
        <f aca="false">SUM(CI179:CZ179,DC179:DL179)</f>
        <v>#N/A</v>
      </c>
      <c r="DU179" s="131" t="e">
        <f aca="false">SUM(CI179:DR179)</f>
        <v>#N/A</v>
      </c>
      <c r="DZ179" s="70" t="e">
        <f aca="false">$DZ$7*$J$2*$J$5*$AB179</f>
        <v>#N/A</v>
      </c>
      <c r="EA179" s="70" t="e">
        <f aca="false">$DZ$7*$J$3*$J$5*$AC179</f>
        <v>#N/A</v>
      </c>
      <c r="EB179" s="70" t="e">
        <f aca="false">$EB$7*$J$2*$J$5*$AB179</f>
        <v>#N/A</v>
      </c>
      <c r="EC179" s="70" t="e">
        <f aca="false">$EB$7*$J$3*$J$5*$AC179</f>
        <v>#N/A</v>
      </c>
      <c r="ED179" s="70" t="e">
        <f aca="false">$ED$7*$J$2*$J$5*$AB179</f>
        <v>#N/A</v>
      </c>
      <c r="EE179" s="70" t="e">
        <f aca="false">$ED$7*$J$3*$J$5*$AC179</f>
        <v>#N/A</v>
      </c>
      <c r="EF179" s="70" t="e">
        <f aca="false">$EF$7*$J$2*$J$5*$AB179</f>
        <v>#N/A</v>
      </c>
      <c r="EG179" s="70" t="e">
        <f aca="false">$EF$7*$J$3*$J$5*$AC179</f>
        <v>#N/A</v>
      </c>
      <c r="EH179" s="70" t="e">
        <f aca="false">$EH$7*$J$2*$J$5*$AB179</f>
        <v>#N/A</v>
      </c>
      <c r="EI179" s="70" t="e">
        <f aca="false">$EH$7*$J$3*$J$5*$AC179</f>
        <v>#N/A</v>
      </c>
      <c r="EJ179" s="70" t="e">
        <f aca="false">$EJ$7*$J$2*$J$5*$AB179</f>
        <v>#N/A</v>
      </c>
      <c r="EK179" s="70" t="e">
        <f aca="false">$EJ$7*$J$3*$J$5*$AC179</f>
        <v>#N/A</v>
      </c>
      <c r="EL179" s="70" t="e">
        <f aca="false">$EL$7*$J$2*$J$5*$AB179</f>
        <v>#N/A</v>
      </c>
      <c r="EM179" s="70" t="e">
        <f aca="false">$EL$7*$J$3*$J$5*$AC179</f>
        <v>#N/A</v>
      </c>
      <c r="EN179" s="131" t="e">
        <f aca="false">SUM(EB179:EC179)</f>
        <v>#N/A</v>
      </c>
      <c r="EO179" s="25" t="e">
        <f aca="false">SUM(EB179:EE179,EJ179:EM179)</f>
        <v>#N/A</v>
      </c>
      <c r="EP179" s="25" t="e">
        <f aca="false">SUM(DZ179:EM179)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3" t="e">
        <f aca="false">(1+($A180/2))^(-2*($D180-$A$1)/365.25)</f>
        <v>#N/A</v>
      </c>
      <c r="C180" s="83" t="n">
        <f aca="false">D181-D180</f>
        <v>31</v>
      </c>
      <c r="D180" s="374" t="n">
        <v>42125</v>
      </c>
      <c r="E180" s="375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76" t="e">
        <f aca="false">VLOOKUP($D180,Curves!$A$2:$H$1700,8)*$B180</f>
        <v>#N/A</v>
      </c>
      <c r="K180" s="51" t="e">
        <f aca="false">($E180+$I180)*$J$5+$J$4</f>
        <v>#N/A</v>
      </c>
      <c r="L180" s="377" t="e">
        <f aca="false">VLOOKUP($D180,Curves!$N$2:$T$2600,2)*$B180</f>
        <v>#N/A</v>
      </c>
      <c r="M180" s="241" t="e">
        <f aca="false">VLOOKUP($D180,Curves!$N$2:$T$2600,3)*$B180</f>
        <v>#N/A</v>
      </c>
      <c r="N180" s="378" t="e">
        <f aca="false">IF($K180&lt;$L180,1,0)</f>
        <v>#N/A</v>
      </c>
      <c r="O180" s="379" t="e">
        <f aca="false">IF($K180&lt;$M180,1,0)</f>
        <v>#N/A</v>
      </c>
      <c r="P180" s="375" t="e">
        <f aca="false">($E180+J180)*$J$5+$J$4</f>
        <v>#N/A</v>
      </c>
      <c r="Q180" s="377" t="e">
        <f aca="false">VLOOKUP($D180,Curves!$N$2:$T$2600,4)*$B180</f>
        <v>#N/A</v>
      </c>
      <c r="R180" s="241" t="e">
        <f aca="false">VLOOKUP($D180,Curves!$N$2:$T$2600,5)*$B180</f>
        <v>#N/A</v>
      </c>
      <c r="S180" s="378" t="e">
        <f aca="false">IF($P180&lt;$Q180,1,0)</f>
        <v>#N/A</v>
      </c>
      <c r="T180" s="379" t="e">
        <f aca="false">IF($P180&lt;$R180,1,0)</f>
        <v>#N/A</v>
      </c>
      <c r="U180" s="380" t="e">
        <f aca="false">($E180+G180)*$J$5+$J$4</f>
        <v>#N/A</v>
      </c>
      <c r="V180" s="380" t="e">
        <f aca="false">($E180+H180)*$J$5+$J$4</f>
        <v>#N/A</v>
      </c>
      <c r="W180" s="380" t="e">
        <f aca="false">($E180+I180)*$J$5+$J$4</f>
        <v>#N/A</v>
      </c>
      <c r="X180" s="269" t="e">
        <f aca="false">VLOOKUP($D180,[5]CurveFetch!$D$8:$S$13000,16,0)*$B180</f>
        <v>#N/A</v>
      </c>
      <c r="Y180" s="241" t="e">
        <f aca="false">VLOOKUP($D180,Curves!$N$2:$T$2600,7)*$B180</f>
        <v>#N/A</v>
      </c>
      <c r="Z180" s="381" t="e">
        <f aca="false">IF($U180&lt;$X180,1,0)</f>
        <v>#N/A</v>
      </c>
      <c r="AA180" s="378" t="e">
        <f aca="false">IF($U180&lt;$Y180,1,0)</f>
        <v>#N/A</v>
      </c>
      <c r="AB180" s="378" t="e">
        <f aca="false">IF($V180&lt;$X180,1,0)</f>
        <v>#N/A</v>
      </c>
      <c r="AC180" s="378" t="e">
        <f aca="false">IF($V180&lt;$X180,1,0)</f>
        <v>#N/A</v>
      </c>
      <c r="AD180" s="378" t="e">
        <f aca="false">IF($W180&lt;$X180,1,0)</f>
        <v>#N/A</v>
      </c>
      <c r="AE180" s="379" t="e">
        <f aca="false">IF($W180&lt;$Y180,1,0)</f>
        <v>#N/A</v>
      </c>
      <c r="AF180" s="70" t="e">
        <f aca="false">$AF$7*$J$2*$J$5*$N180</f>
        <v>#N/A</v>
      </c>
      <c r="AG180" s="70" t="e">
        <f aca="false">$AF$7*$J$2*$J$5*$O180</f>
        <v>#N/A</v>
      </c>
      <c r="AH180" s="70" t="e">
        <f aca="false">$AH$7*$J$2*$J$5*$N180</f>
        <v>#N/A</v>
      </c>
      <c r="AI180" s="70" t="e">
        <f aca="false">$AH$7*$J$2*$J$5*$O180</f>
        <v>#N/A</v>
      </c>
      <c r="AJ180" s="70" t="e">
        <f aca="false">$AJ$7*$J$2*$J$5*$N180</f>
        <v>#N/A</v>
      </c>
      <c r="AK180" s="70" t="e">
        <f aca="false">$AJ$7*$J$2*$J$5*$O180</f>
        <v>#N/A</v>
      </c>
      <c r="AL180" s="70" t="e">
        <f aca="false">$AL$7*$J$2*$J$5*$N180</f>
        <v>#N/A</v>
      </c>
      <c r="AM180" s="70" t="e">
        <f aca="false">$AL$7*$J$3*$J$5*$O180</f>
        <v>#N/A</v>
      </c>
      <c r="AN180" s="70" t="e">
        <f aca="false">$AN$7*$J$2*$J$5*$N180</f>
        <v>#N/A</v>
      </c>
      <c r="AO180" s="70" t="e">
        <f aca="false">$AN$7*$J$3*$J$5*$O180</f>
        <v>#N/A</v>
      </c>
      <c r="AP180" s="70" t="e">
        <f aca="false">$AP$7*$J$2*$J$5*$N180</f>
        <v>#N/A</v>
      </c>
      <c r="AQ180" s="70" t="e">
        <f aca="false">$AN$7*$J$3*$J$5*$O180</f>
        <v>#N/A</v>
      </c>
      <c r="AR180" s="70" t="e">
        <f aca="false">$AR$7*$J$2*$J$5*$N180</f>
        <v>#N/A</v>
      </c>
      <c r="AS180" s="70" t="e">
        <f aca="false">$AR$7*$J$3*$J$5*$O180</f>
        <v>#N/A</v>
      </c>
      <c r="AT180" s="70" t="e">
        <f aca="false">$AT$7*$J$2*$J$5*$N180</f>
        <v>#N/A</v>
      </c>
      <c r="AU180" s="70" t="e">
        <f aca="false">$AT$7*$J$3*$J$5*$O180</f>
        <v>#N/A</v>
      </c>
      <c r="AV180" s="131" t="e">
        <f aca="false">SUM(AF180:AG180,AL180:AM180,AP180:AQ180)</f>
        <v>#N/A</v>
      </c>
      <c r="AW180" s="158" t="e">
        <f aca="false">SUM(AF180:AM180,AP180:AU180)</f>
        <v>#N/A</v>
      </c>
      <c r="AX180" s="131" t="e">
        <f aca="false">SUM(AF180:AU180)</f>
        <v>#N/A</v>
      </c>
      <c r="AY180" s="70" t="e">
        <f aca="false">$AY$7*$J$2*$J$5*$S180</f>
        <v>#N/A</v>
      </c>
      <c r="AZ180" s="70" t="e">
        <f aca="false">$AY$7*$J$3*$J$5*$T180</f>
        <v>#N/A</v>
      </c>
      <c r="BA180" s="70" t="e">
        <f aca="false">$BA$7*$J$2*$J$5*$S180</f>
        <v>#N/A</v>
      </c>
      <c r="BB180" s="70" t="e">
        <f aca="false">$BA$7*$J$3*$J$5*$T180</f>
        <v>#N/A</v>
      </c>
      <c r="BC180" s="70" t="e">
        <f aca="false">$BC$7*$J$2*$J$5*$S180</f>
        <v>#N/A</v>
      </c>
      <c r="BD180" s="70" t="e">
        <f aca="false">$BC$7*$J$3*$J$5*$T180</f>
        <v>#N/A</v>
      </c>
      <c r="BE180" s="70" t="e">
        <f aca="false">$BE$7*$J$2*$J$5*$S180</f>
        <v>#N/A</v>
      </c>
      <c r="BF180" s="70" t="e">
        <f aca="false">$BE$7*$J$3*$J$5*$T180</f>
        <v>#N/A</v>
      </c>
      <c r="BG180" s="70" t="e">
        <f aca="false">$BG$7*$J$2*$J$5*$S180</f>
        <v>#N/A</v>
      </c>
      <c r="BH180" s="70" t="e">
        <f aca="false">$BG$7*$J$3*$J$5*$T180</f>
        <v>#N/A</v>
      </c>
      <c r="BI180" s="70" t="e">
        <f aca="false">$BI$7*$J$2*$J$5*$S180</f>
        <v>#N/A</v>
      </c>
      <c r="BJ180" s="70" t="e">
        <f aca="false">$BI$7*$J$3*$J$5*$T180</f>
        <v>#N/A</v>
      </c>
      <c r="BK180" s="70" t="e">
        <f aca="false">$BK$7*$J$2*$J$5*$S180</f>
        <v>#N/A</v>
      </c>
      <c r="BL180" s="70" t="e">
        <f aca="false">$BK$7*$J$3*$J$5*$T180</f>
        <v>#N/A</v>
      </c>
      <c r="BM180" s="70" t="e">
        <f aca="false">$BM$7*$J$2*$J$5*$S180</f>
        <v>#N/A</v>
      </c>
      <c r="BN180" s="70" t="e">
        <f aca="false">$BM$7*$J$3*$J$5*$T180</f>
        <v>#N/A</v>
      </c>
      <c r="BO180" s="70" t="e">
        <f aca="false">$BO$7*$J$2*$J$5*$S180</f>
        <v>#N/A</v>
      </c>
      <c r="BP180" s="70" t="e">
        <f aca="false">$BO$7*$J$3*$J$5*$T180</f>
        <v>#N/A</v>
      </c>
      <c r="BQ180" s="70" t="e">
        <f aca="false">$BQ$7*$J$2*$J$5*$S180</f>
        <v>#N/A</v>
      </c>
      <c r="BR180" s="70" t="e">
        <f aca="false">$BQ$7*$J$3*$J$5*$T180</f>
        <v>#N/A</v>
      </c>
      <c r="BS180" s="70" t="e">
        <f aca="false">$BS$7*$J$2*$J$5*$S180</f>
        <v>#N/A</v>
      </c>
      <c r="BT180" s="70" t="e">
        <f aca="false">$BS$7*$J$3*$J$5*$T180</f>
        <v>#N/A</v>
      </c>
      <c r="BU180" s="70" t="e">
        <f aca="false">$BU$7*$J$2*$J$5*$S180</f>
        <v>#N/A</v>
      </c>
      <c r="BV180" s="70" t="e">
        <f aca="false">$BU$7*$J$3*$J$5*$T180</f>
        <v>#N/A</v>
      </c>
      <c r="BW180" s="382" t="e">
        <f aca="false">SUM(AY180:BF180,BI180:BL180)</f>
        <v>#N/A</v>
      </c>
      <c r="BX180" s="383" t="e">
        <f aca="false">SUM(AY180:BF180,BI180:BL180,BS180:BV180)</f>
        <v>#N/A</v>
      </c>
      <c r="BY180" s="25" t="e">
        <f aca="false">SUM(AY180:BV180)</f>
        <v>#N/A</v>
      </c>
      <c r="BZ180" s="70" t="e">
        <f aca="false">$BZ$7*$J$2*$J$5*$N180</f>
        <v>#N/A</v>
      </c>
      <c r="CA180" s="70" t="e">
        <f aca="false">$BZ$7*$J$3*$J$5*$O180</f>
        <v>#N/A</v>
      </c>
      <c r="CB180" s="70" t="e">
        <f aca="false">$CB$7*$J$2*$J$5*$N180</f>
        <v>#N/A</v>
      </c>
      <c r="CC180" s="70" t="e">
        <f aca="false">$CB$7*$J$3*$J$5*$O180</f>
        <v>#N/A</v>
      </c>
      <c r="CD180" s="70" t="e">
        <f aca="false">$CD$7*$J$2*$J$5*$N180</f>
        <v>#N/A</v>
      </c>
      <c r="CE180" s="70" t="e">
        <f aca="false">$CD$7*$J$3*$J$5*$O180</f>
        <v>#N/A</v>
      </c>
      <c r="CF180" s="131" t="e">
        <f aca="false">SUM(BZ180:CA180)</f>
        <v>#N/A</v>
      </c>
      <c r="CG180" s="383" t="e">
        <f aca="false">SUM(BZ180:CC180)</f>
        <v>#N/A</v>
      </c>
      <c r="CH180" s="131" t="e">
        <f aca="false">SUM(BZ180:CE180)</f>
        <v>#N/A</v>
      </c>
      <c r="CI180" s="70" t="e">
        <f aca="false">$CI$7*$J$2*$J$5*$AB180</f>
        <v>#N/A</v>
      </c>
      <c r="CJ180" s="70" t="e">
        <f aca="false">$CI$7*$J$3*$J$5*$AC180</f>
        <v>#N/A</v>
      </c>
      <c r="CK180" s="70" t="e">
        <f aca="false">$CK$7*$J$2*$J$5*$AB180</f>
        <v>#N/A</v>
      </c>
      <c r="CL180" s="70" t="e">
        <f aca="false">$CK$7*$J$3*$J$5*$AC180</f>
        <v>#N/A</v>
      </c>
      <c r="CM180" s="70" t="e">
        <f aca="false">$CM$7*$J$2*$J$5*$AB180</f>
        <v>#N/A</v>
      </c>
      <c r="CN180" s="70" t="e">
        <f aca="false">$CM$7*$J$3*$J$5*$AC180</f>
        <v>#N/A</v>
      </c>
      <c r="CO180" s="70" t="e">
        <f aca="false">$CO$7*$J$2*$J$5*$AB180</f>
        <v>#N/A</v>
      </c>
      <c r="CP180" s="70" t="e">
        <f aca="false">$CO$7*$J$3*$J$5*$AC180</f>
        <v>#N/A</v>
      </c>
      <c r="CQ180" s="70" t="e">
        <f aca="false">$CQ$7*$J$2*$J$5*$AB180</f>
        <v>#N/A</v>
      </c>
      <c r="CR180" s="70" t="e">
        <f aca="false">$CQ$7*$J$3*$J$5*$AC180</f>
        <v>#N/A</v>
      </c>
      <c r="CS180" s="70" t="e">
        <f aca="false">$CS$7*$J$2*$J$5*$AB180</f>
        <v>#N/A</v>
      </c>
      <c r="CT180" s="70" t="e">
        <f aca="false">$CS$7*$J$3*$J$5*$AC180</f>
        <v>#N/A</v>
      </c>
      <c r="CU180" s="70" t="e">
        <f aca="false">$CU$7*$J$2*$J$5*$AB180</f>
        <v>#N/A</v>
      </c>
      <c r="CV180" s="70" t="e">
        <f aca="false">$CU$7*$J$3*$J$5*$AC180</f>
        <v>#N/A</v>
      </c>
      <c r="CW180" s="70" t="e">
        <f aca="false">$CW$7*$J$2*$J$5*$AB180</f>
        <v>#N/A</v>
      </c>
      <c r="CX180" s="70" t="e">
        <f aca="false">$CW$7*$J$3*$J$5*$AC180</f>
        <v>#N/A</v>
      </c>
      <c r="CY180" s="70" t="e">
        <f aca="false">$CY$7*$J$2*$J$5*$AB180</f>
        <v>#N/A</v>
      </c>
      <c r="CZ180" s="70" t="e">
        <f aca="false">$CY$7*$J$3*$J$5*$AC180</f>
        <v>#N/A</v>
      </c>
      <c r="DA180" s="70" t="e">
        <f aca="false">$DA$7*$J$2*$J$5*$AB180</f>
        <v>#N/A</v>
      </c>
      <c r="DB180" s="70" t="e">
        <f aca="false">$DA$7*$J$3*$J$5*$AC180</f>
        <v>#N/A</v>
      </c>
      <c r="DC180" s="70"/>
      <c r="DD180" s="70"/>
      <c r="DE180" s="70" t="e">
        <f aca="false">$DF$7*$J$2*$J$5*$AB180</f>
        <v>#N/A</v>
      </c>
      <c r="DF180" s="70" t="e">
        <f aca="false">$DF$7*$J$3*$J$5*$AC180</f>
        <v>#N/A</v>
      </c>
      <c r="DG180" s="70" t="e">
        <f aca="false">$DG$7*$J$2*$J$5*$AB180</f>
        <v>#N/A</v>
      </c>
      <c r="DH180" s="70" t="e">
        <f aca="false">$DG$7*$J$3*$J$5*$AC180</f>
        <v>#N/A</v>
      </c>
      <c r="DI180" s="70" t="e">
        <f aca="false">$DI$7*$J$2*$J$5*$AB180</f>
        <v>#N/A</v>
      </c>
      <c r="DJ180" s="70" t="e">
        <f aca="false">$DI$7*$J$3*$J$5*$AC180</f>
        <v>#N/A</v>
      </c>
      <c r="DK180" s="70" t="e">
        <f aca="false">$DK$7*$J$2*$J$5*$AB180</f>
        <v>#N/A</v>
      </c>
      <c r="DL180" s="70" t="e">
        <f aca="false">$DK$7*$J$3*$J$5*$AC180</f>
        <v>#N/A</v>
      </c>
      <c r="DM180" s="70" t="e">
        <f aca="false">$DM$7*$J$2*$J$5*$AB180</f>
        <v>#N/A</v>
      </c>
      <c r="DN180" s="70" t="e">
        <f aca="false">$DM$7*$J$3*$J$5*$AC180</f>
        <v>#N/A</v>
      </c>
      <c r="DO180" s="70" t="e">
        <f aca="false">$DO$7*$J$2*$J$5*$AB180</f>
        <v>#N/A</v>
      </c>
      <c r="DP180" s="70" t="e">
        <f aca="false">$DO$7*$J$3*$J$5*$AC180</f>
        <v>#N/A</v>
      </c>
      <c r="DQ180" s="70" t="e">
        <f aca="false">$DQ$7*$J$2*$J$5*$AB180</f>
        <v>#N/A</v>
      </c>
      <c r="DR180" s="70" t="e">
        <f aca="false">$DQ$7*$J$3*$J$5*$AC180</f>
        <v>#N/A</v>
      </c>
      <c r="DS180" s="131" t="e">
        <f aca="false">SUM(CI180:CR180,CW180:CX180,DG180:DH180)</f>
        <v>#N/A</v>
      </c>
      <c r="DT180" s="25" t="e">
        <f aca="false">SUM(CI180:CZ180,DC180:DL180)</f>
        <v>#N/A</v>
      </c>
      <c r="DU180" s="131" t="e">
        <f aca="false">SUM(CI180:DR180)</f>
        <v>#N/A</v>
      </c>
      <c r="DZ180" s="70" t="e">
        <f aca="false">$DZ$7*$J$2*$J$5*$AB180</f>
        <v>#N/A</v>
      </c>
      <c r="EA180" s="70" t="e">
        <f aca="false">$DZ$7*$J$3*$J$5*$AC180</f>
        <v>#N/A</v>
      </c>
      <c r="EB180" s="70" t="e">
        <f aca="false">$EB$7*$J$2*$J$5*$AB180</f>
        <v>#N/A</v>
      </c>
      <c r="EC180" s="70" t="e">
        <f aca="false">$EB$7*$J$3*$J$5*$AC180</f>
        <v>#N/A</v>
      </c>
      <c r="ED180" s="70" t="e">
        <f aca="false">$ED$7*$J$2*$J$5*$AB180</f>
        <v>#N/A</v>
      </c>
      <c r="EE180" s="70" t="e">
        <f aca="false">$ED$7*$J$3*$J$5*$AC180</f>
        <v>#N/A</v>
      </c>
      <c r="EF180" s="70" t="e">
        <f aca="false">$EF$7*$J$2*$J$5*$AB180</f>
        <v>#N/A</v>
      </c>
      <c r="EG180" s="70" t="e">
        <f aca="false">$EF$7*$J$3*$J$5*$AC180</f>
        <v>#N/A</v>
      </c>
      <c r="EH180" s="70" t="e">
        <f aca="false">$EH$7*$J$2*$J$5*$AB180</f>
        <v>#N/A</v>
      </c>
      <c r="EI180" s="70" t="e">
        <f aca="false">$EH$7*$J$3*$J$5*$AC180</f>
        <v>#N/A</v>
      </c>
      <c r="EJ180" s="70" t="e">
        <f aca="false">$EJ$7*$J$2*$J$5*$AB180</f>
        <v>#N/A</v>
      </c>
      <c r="EK180" s="70" t="e">
        <f aca="false">$EJ$7*$J$3*$J$5*$AC180</f>
        <v>#N/A</v>
      </c>
      <c r="EL180" s="70" t="e">
        <f aca="false">$EL$7*$J$2*$J$5*$AB180</f>
        <v>#N/A</v>
      </c>
      <c r="EM180" s="70" t="e">
        <f aca="false">$EL$7*$J$3*$J$5*$AC180</f>
        <v>#N/A</v>
      </c>
      <c r="EN180" s="131" t="e">
        <f aca="false">SUM(EB180:EC180)</f>
        <v>#N/A</v>
      </c>
      <c r="EO180" s="25" t="e">
        <f aca="false">SUM(EB180:EE180,EJ180:EM180)</f>
        <v>#N/A</v>
      </c>
      <c r="EP180" s="25" t="e">
        <f aca="false">SUM(DZ180:EM180)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3" t="e">
        <f aca="false">(1+($A181/2))^(-2*($D181-$A$1)/365.25)</f>
        <v>#N/A</v>
      </c>
      <c r="C181" s="83" t="n">
        <f aca="false">D182-D181</f>
        <v>30</v>
      </c>
      <c r="D181" s="374" t="n">
        <v>42156</v>
      </c>
      <c r="E181" s="375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76" t="e">
        <f aca="false">VLOOKUP($D181,Curves!$A$2:$H$1700,8)*$B181</f>
        <v>#N/A</v>
      </c>
      <c r="K181" s="51" t="e">
        <f aca="false">($E181+$I181)*$J$5+$J$4</f>
        <v>#N/A</v>
      </c>
      <c r="L181" s="377" t="e">
        <f aca="false">VLOOKUP($D181,Curves!$N$2:$T$2600,2)*$B181</f>
        <v>#N/A</v>
      </c>
      <c r="M181" s="241" t="e">
        <f aca="false">VLOOKUP($D181,Curves!$N$2:$T$2600,3)*$B181</f>
        <v>#N/A</v>
      </c>
      <c r="N181" s="378" t="e">
        <f aca="false">IF($K181&lt;$L181,1,0)</f>
        <v>#N/A</v>
      </c>
      <c r="O181" s="379" t="e">
        <f aca="false">IF($K181&lt;$M181,1,0)</f>
        <v>#N/A</v>
      </c>
      <c r="P181" s="375" t="e">
        <f aca="false">($E181+J181)*$J$5+$J$4</f>
        <v>#N/A</v>
      </c>
      <c r="Q181" s="377" t="e">
        <f aca="false">VLOOKUP($D181,Curves!$N$2:$T$2600,4)*$B181</f>
        <v>#N/A</v>
      </c>
      <c r="R181" s="241" t="e">
        <f aca="false">VLOOKUP($D181,Curves!$N$2:$T$2600,5)*$B181</f>
        <v>#N/A</v>
      </c>
      <c r="S181" s="378" t="e">
        <f aca="false">IF($P181&lt;$Q181,1,0)</f>
        <v>#N/A</v>
      </c>
      <c r="T181" s="379" t="e">
        <f aca="false">IF($P181&lt;$R181,1,0)</f>
        <v>#N/A</v>
      </c>
      <c r="U181" s="380" t="e">
        <f aca="false">($E181+G181)*$J$5+$J$4</f>
        <v>#N/A</v>
      </c>
      <c r="V181" s="380" t="e">
        <f aca="false">($E181+H181)*$J$5+$J$4</f>
        <v>#N/A</v>
      </c>
      <c r="W181" s="380" t="e">
        <f aca="false">($E181+I181)*$J$5+$J$4</f>
        <v>#N/A</v>
      </c>
      <c r="X181" s="269" t="e">
        <f aca="false">VLOOKUP($D181,[5]CurveFetch!$D$8:$S$13000,16,0)*$B181</f>
        <v>#N/A</v>
      </c>
      <c r="Y181" s="241" t="e">
        <f aca="false">VLOOKUP($D181,Curves!$N$2:$T$2600,7)*$B181</f>
        <v>#N/A</v>
      </c>
      <c r="Z181" s="381" t="e">
        <f aca="false">IF($U181&lt;$X181,1,0)</f>
        <v>#N/A</v>
      </c>
      <c r="AA181" s="378" t="e">
        <f aca="false">IF($U181&lt;$Y181,1,0)</f>
        <v>#N/A</v>
      </c>
      <c r="AB181" s="378" t="e">
        <f aca="false">IF($V181&lt;$X181,1,0)</f>
        <v>#N/A</v>
      </c>
      <c r="AC181" s="378" t="e">
        <f aca="false">IF($V181&lt;$X181,1,0)</f>
        <v>#N/A</v>
      </c>
      <c r="AD181" s="378" t="e">
        <f aca="false">IF($W181&lt;$X181,1,0)</f>
        <v>#N/A</v>
      </c>
      <c r="AE181" s="379" t="e">
        <f aca="false">IF($W181&lt;$Y181,1,0)</f>
        <v>#N/A</v>
      </c>
      <c r="AF181" s="70" t="e">
        <f aca="false">$AF$7*$J$2*$J$5*$N181</f>
        <v>#N/A</v>
      </c>
      <c r="AG181" s="70" t="e">
        <f aca="false">$AF$7*$J$2*$J$5*$O181</f>
        <v>#N/A</v>
      </c>
      <c r="AH181" s="70" t="e">
        <f aca="false">$AH$7*$J$2*$J$5*$N181</f>
        <v>#N/A</v>
      </c>
      <c r="AI181" s="70" t="e">
        <f aca="false">$AH$7*$J$2*$J$5*$O181</f>
        <v>#N/A</v>
      </c>
      <c r="AJ181" s="70" t="e">
        <f aca="false">$AJ$7*$J$2*$J$5*$N181</f>
        <v>#N/A</v>
      </c>
      <c r="AK181" s="70" t="e">
        <f aca="false">$AJ$7*$J$2*$J$5*$O181</f>
        <v>#N/A</v>
      </c>
      <c r="AL181" s="70" t="e">
        <f aca="false">$AL$7*$J$2*$J$5*$N181</f>
        <v>#N/A</v>
      </c>
      <c r="AM181" s="70" t="e">
        <f aca="false">$AL$7*$J$3*$J$5*$O181</f>
        <v>#N/A</v>
      </c>
      <c r="AN181" s="70" t="e">
        <f aca="false">$AN$7*$J$2*$J$5*$N181</f>
        <v>#N/A</v>
      </c>
      <c r="AO181" s="70" t="e">
        <f aca="false">$AN$7*$J$3*$J$5*$O181</f>
        <v>#N/A</v>
      </c>
      <c r="AP181" s="70" t="e">
        <f aca="false">$AP$7*$J$2*$J$5*$N181</f>
        <v>#N/A</v>
      </c>
      <c r="AQ181" s="70" t="e">
        <f aca="false">$AN$7*$J$3*$J$5*$O181</f>
        <v>#N/A</v>
      </c>
      <c r="AR181" s="70" t="e">
        <f aca="false">$AR$7*$J$2*$J$5*$N181</f>
        <v>#N/A</v>
      </c>
      <c r="AS181" s="70" t="e">
        <f aca="false">$AR$7*$J$3*$J$5*$O181</f>
        <v>#N/A</v>
      </c>
      <c r="AT181" s="70" t="e">
        <f aca="false">$AT$7*$J$2*$J$5*$N181</f>
        <v>#N/A</v>
      </c>
      <c r="AU181" s="70" t="e">
        <f aca="false">$AT$7*$J$3*$J$5*$O181</f>
        <v>#N/A</v>
      </c>
      <c r="AV181" s="131" t="e">
        <f aca="false">SUM(AF181:AG181,AL181:AM181,AP181:AQ181)</f>
        <v>#N/A</v>
      </c>
      <c r="AW181" s="158" t="e">
        <f aca="false">SUM(AF181:AM181,AP181:AU181)</f>
        <v>#N/A</v>
      </c>
      <c r="AX181" s="131" t="e">
        <f aca="false">SUM(AF181:AU181)</f>
        <v>#N/A</v>
      </c>
      <c r="AY181" s="70" t="e">
        <f aca="false">$AY$7*$J$2*$J$5*$S181</f>
        <v>#N/A</v>
      </c>
      <c r="AZ181" s="70" t="e">
        <f aca="false">$AY$7*$J$3*$J$5*$T181</f>
        <v>#N/A</v>
      </c>
      <c r="BA181" s="70" t="e">
        <f aca="false">$BA$7*$J$2*$J$5*$S181</f>
        <v>#N/A</v>
      </c>
      <c r="BB181" s="70" t="e">
        <f aca="false">$BA$7*$J$3*$J$5*$T181</f>
        <v>#N/A</v>
      </c>
      <c r="BC181" s="70" t="e">
        <f aca="false">$BC$7*$J$2*$J$5*$S181</f>
        <v>#N/A</v>
      </c>
      <c r="BD181" s="70" t="e">
        <f aca="false">$BC$7*$J$3*$J$5*$T181</f>
        <v>#N/A</v>
      </c>
      <c r="BE181" s="70" t="e">
        <f aca="false">$BE$7*$J$2*$J$5*$S181</f>
        <v>#N/A</v>
      </c>
      <c r="BF181" s="70" t="e">
        <f aca="false">$BE$7*$J$3*$J$5*$T181</f>
        <v>#N/A</v>
      </c>
      <c r="BG181" s="70" t="e">
        <f aca="false">$BG$7*$J$2*$J$5*$S181</f>
        <v>#N/A</v>
      </c>
      <c r="BH181" s="70" t="e">
        <f aca="false">$BG$7*$J$3*$J$5*$T181</f>
        <v>#N/A</v>
      </c>
      <c r="BI181" s="70" t="e">
        <f aca="false">$BI$7*$J$2*$J$5*$S181</f>
        <v>#N/A</v>
      </c>
      <c r="BJ181" s="70" t="e">
        <f aca="false">$BI$7*$J$3*$J$5*$T181</f>
        <v>#N/A</v>
      </c>
      <c r="BK181" s="70" t="e">
        <f aca="false">$BK$7*$J$2*$J$5*$S181</f>
        <v>#N/A</v>
      </c>
      <c r="BL181" s="70" t="e">
        <f aca="false">$BK$7*$J$3*$J$5*$T181</f>
        <v>#N/A</v>
      </c>
      <c r="BM181" s="70" t="e">
        <f aca="false">$BM$7*$J$2*$J$5*$S181</f>
        <v>#N/A</v>
      </c>
      <c r="BN181" s="70" t="e">
        <f aca="false">$BM$7*$J$3*$J$5*$T181</f>
        <v>#N/A</v>
      </c>
      <c r="BO181" s="70" t="e">
        <f aca="false">$BO$7*$J$2*$J$5*$S181</f>
        <v>#N/A</v>
      </c>
      <c r="BP181" s="70" t="e">
        <f aca="false">$BO$7*$J$3*$J$5*$T181</f>
        <v>#N/A</v>
      </c>
      <c r="BQ181" s="70" t="e">
        <f aca="false">$BQ$7*$J$2*$J$5*$S181</f>
        <v>#N/A</v>
      </c>
      <c r="BR181" s="70" t="e">
        <f aca="false">$BQ$7*$J$3*$J$5*$T181</f>
        <v>#N/A</v>
      </c>
      <c r="BS181" s="70" t="e">
        <f aca="false">$BS$7*$J$2*$J$5*$S181</f>
        <v>#N/A</v>
      </c>
      <c r="BT181" s="70" t="e">
        <f aca="false">$BS$7*$J$3*$J$5*$T181</f>
        <v>#N/A</v>
      </c>
      <c r="BU181" s="70" t="e">
        <f aca="false">$BU$7*$J$2*$J$5*$S181</f>
        <v>#N/A</v>
      </c>
      <c r="BV181" s="70" t="e">
        <f aca="false">$BU$7*$J$3*$J$5*$T181</f>
        <v>#N/A</v>
      </c>
      <c r="BW181" s="382" t="e">
        <f aca="false">SUM(AY181:BF181,BI181:BL181)</f>
        <v>#N/A</v>
      </c>
      <c r="BX181" s="383" t="e">
        <f aca="false">SUM(AY181:BF181,BI181:BL181,BS181:BV181)</f>
        <v>#N/A</v>
      </c>
      <c r="BY181" s="25" t="e">
        <f aca="false">SUM(AY181:BV181)</f>
        <v>#N/A</v>
      </c>
      <c r="BZ181" s="70" t="e">
        <f aca="false">$BZ$7*$J$2*$J$5*$N181</f>
        <v>#N/A</v>
      </c>
      <c r="CA181" s="70" t="e">
        <f aca="false">$BZ$7*$J$3*$J$5*$O181</f>
        <v>#N/A</v>
      </c>
      <c r="CB181" s="70" t="e">
        <f aca="false">$CB$7*$J$2*$J$5*$N181</f>
        <v>#N/A</v>
      </c>
      <c r="CC181" s="70" t="e">
        <f aca="false">$CB$7*$J$3*$J$5*$O181</f>
        <v>#N/A</v>
      </c>
      <c r="CD181" s="70" t="e">
        <f aca="false">$CD$7*$J$2*$J$5*$N181</f>
        <v>#N/A</v>
      </c>
      <c r="CE181" s="70" t="e">
        <f aca="false">$CD$7*$J$3*$J$5*$O181</f>
        <v>#N/A</v>
      </c>
      <c r="CF181" s="131" t="e">
        <f aca="false">SUM(BZ181:CA181)</f>
        <v>#N/A</v>
      </c>
      <c r="CG181" s="383" t="e">
        <f aca="false">SUM(BZ181:CC181)</f>
        <v>#N/A</v>
      </c>
      <c r="CH181" s="131" t="e">
        <f aca="false">SUM(BZ181:CE181)</f>
        <v>#N/A</v>
      </c>
      <c r="CI181" s="70" t="e">
        <f aca="false">$CI$7*$J$2*$J$5*$AB181</f>
        <v>#N/A</v>
      </c>
      <c r="CJ181" s="70" t="e">
        <f aca="false">$CI$7*$J$3*$J$5*$AC181</f>
        <v>#N/A</v>
      </c>
      <c r="CK181" s="70" t="e">
        <f aca="false">$CK$7*$J$2*$J$5*$AB181</f>
        <v>#N/A</v>
      </c>
      <c r="CL181" s="70" t="e">
        <f aca="false">$CK$7*$J$3*$J$5*$AC181</f>
        <v>#N/A</v>
      </c>
      <c r="CM181" s="70" t="e">
        <f aca="false">$CM$7*$J$2*$J$5*$AB181</f>
        <v>#N/A</v>
      </c>
      <c r="CN181" s="70" t="e">
        <f aca="false">$CM$7*$J$3*$J$5*$AC181</f>
        <v>#N/A</v>
      </c>
      <c r="CO181" s="70" t="e">
        <f aca="false">$CO$7*$J$2*$J$5*$AB181</f>
        <v>#N/A</v>
      </c>
      <c r="CP181" s="70" t="e">
        <f aca="false">$CO$7*$J$3*$J$5*$AC181</f>
        <v>#N/A</v>
      </c>
      <c r="CQ181" s="70" t="e">
        <f aca="false">$CQ$7*$J$2*$J$5*$AB181</f>
        <v>#N/A</v>
      </c>
      <c r="CR181" s="70" t="e">
        <f aca="false">$CQ$7*$J$3*$J$5*$AC181</f>
        <v>#N/A</v>
      </c>
      <c r="CS181" s="70" t="e">
        <f aca="false">$CS$7*$J$2*$J$5*$AB181</f>
        <v>#N/A</v>
      </c>
      <c r="CT181" s="70" t="e">
        <f aca="false">$CS$7*$J$3*$J$5*$AC181</f>
        <v>#N/A</v>
      </c>
      <c r="CU181" s="70" t="e">
        <f aca="false">$CU$7*$J$2*$J$5*$AB181</f>
        <v>#N/A</v>
      </c>
      <c r="CV181" s="70" t="e">
        <f aca="false">$CU$7*$J$3*$J$5*$AC181</f>
        <v>#N/A</v>
      </c>
      <c r="CW181" s="70" t="e">
        <f aca="false">$CW$7*$J$2*$J$5*$AB181</f>
        <v>#N/A</v>
      </c>
      <c r="CX181" s="70" t="e">
        <f aca="false">$CW$7*$J$3*$J$5*$AC181</f>
        <v>#N/A</v>
      </c>
      <c r="CY181" s="70" t="e">
        <f aca="false">$CY$7*$J$2*$J$5*$AB181</f>
        <v>#N/A</v>
      </c>
      <c r="CZ181" s="70" t="e">
        <f aca="false">$CY$7*$J$3*$J$5*$AC181</f>
        <v>#N/A</v>
      </c>
      <c r="DA181" s="70" t="e">
        <f aca="false">$DA$7*$J$2*$J$5*$AB181</f>
        <v>#N/A</v>
      </c>
      <c r="DB181" s="70" t="e">
        <f aca="false">$DA$7*$J$3*$J$5*$AC181</f>
        <v>#N/A</v>
      </c>
      <c r="DC181" s="70"/>
      <c r="DD181" s="70"/>
      <c r="DE181" s="70" t="e">
        <f aca="false">$DF$7*$J$2*$J$5*$AB181</f>
        <v>#N/A</v>
      </c>
      <c r="DF181" s="70" t="e">
        <f aca="false">$DF$7*$J$3*$J$5*$AC181</f>
        <v>#N/A</v>
      </c>
      <c r="DG181" s="70" t="e">
        <f aca="false">$DG$7*$J$2*$J$5*$AB181</f>
        <v>#N/A</v>
      </c>
      <c r="DH181" s="70" t="e">
        <f aca="false">$DG$7*$J$3*$J$5*$AC181</f>
        <v>#N/A</v>
      </c>
      <c r="DI181" s="70" t="e">
        <f aca="false">$DI$7*$J$2*$J$5*$AB181</f>
        <v>#N/A</v>
      </c>
      <c r="DJ181" s="70" t="e">
        <f aca="false">$DI$7*$J$3*$J$5*$AC181</f>
        <v>#N/A</v>
      </c>
      <c r="DK181" s="70" t="e">
        <f aca="false">$DK$7*$J$2*$J$5*$AB181</f>
        <v>#N/A</v>
      </c>
      <c r="DL181" s="70" t="e">
        <f aca="false">$DK$7*$J$3*$J$5*$AC181</f>
        <v>#N/A</v>
      </c>
      <c r="DM181" s="70" t="e">
        <f aca="false">$DM$7*$J$2*$J$5*$AB181</f>
        <v>#N/A</v>
      </c>
      <c r="DN181" s="70" t="e">
        <f aca="false">$DM$7*$J$3*$J$5*$AC181</f>
        <v>#N/A</v>
      </c>
      <c r="DO181" s="70" t="e">
        <f aca="false">$DO$7*$J$2*$J$5*$AB181</f>
        <v>#N/A</v>
      </c>
      <c r="DP181" s="70" t="e">
        <f aca="false">$DO$7*$J$3*$J$5*$AC181</f>
        <v>#N/A</v>
      </c>
      <c r="DQ181" s="70" t="e">
        <f aca="false">$DQ$7*$J$2*$J$5*$AB181</f>
        <v>#N/A</v>
      </c>
      <c r="DR181" s="70" t="e">
        <f aca="false">$DQ$7*$J$3*$J$5*$AC181</f>
        <v>#N/A</v>
      </c>
      <c r="DS181" s="131" t="e">
        <f aca="false">SUM(CI181:CR181,CW181:CX181,DG181:DH181)</f>
        <v>#N/A</v>
      </c>
      <c r="DT181" s="25" t="e">
        <f aca="false">SUM(CI181:CZ181,DC181:DL181)</f>
        <v>#N/A</v>
      </c>
      <c r="DU181" s="131" t="e">
        <f aca="false">SUM(CI181:DR181)</f>
        <v>#N/A</v>
      </c>
      <c r="DZ181" s="70" t="e">
        <f aca="false">$DZ$7*$J$2*$J$5*$AB181</f>
        <v>#N/A</v>
      </c>
      <c r="EA181" s="70" t="e">
        <f aca="false">$DZ$7*$J$3*$J$5*$AC181</f>
        <v>#N/A</v>
      </c>
      <c r="EB181" s="70" t="e">
        <f aca="false">$EB$7*$J$2*$J$5*$AB181</f>
        <v>#N/A</v>
      </c>
      <c r="EC181" s="70" t="e">
        <f aca="false">$EB$7*$J$3*$J$5*$AC181</f>
        <v>#N/A</v>
      </c>
      <c r="ED181" s="70" t="e">
        <f aca="false">$ED$7*$J$2*$J$5*$AB181</f>
        <v>#N/A</v>
      </c>
      <c r="EE181" s="70" t="e">
        <f aca="false">$ED$7*$J$3*$J$5*$AC181</f>
        <v>#N/A</v>
      </c>
      <c r="EF181" s="70" t="e">
        <f aca="false">$EF$7*$J$2*$J$5*$AB181</f>
        <v>#N/A</v>
      </c>
      <c r="EG181" s="70" t="e">
        <f aca="false">$EF$7*$J$3*$J$5*$AC181</f>
        <v>#N/A</v>
      </c>
      <c r="EH181" s="70" t="e">
        <f aca="false">$EH$7*$J$2*$J$5*$AB181</f>
        <v>#N/A</v>
      </c>
      <c r="EI181" s="70" t="e">
        <f aca="false">$EH$7*$J$3*$J$5*$AC181</f>
        <v>#N/A</v>
      </c>
      <c r="EJ181" s="70" t="e">
        <f aca="false">$EJ$7*$J$2*$J$5*$AB181</f>
        <v>#N/A</v>
      </c>
      <c r="EK181" s="70" t="e">
        <f aca="false">$EJ$7*$J$3*$J$5*$AC181</f>
        <v>#N/A</v>
      </c>
      <c r="EL181" s="70" t="e">
        <f aca="false">$EL$7*$J$2*$J$5*$AB181</f>
        <v>#N/A</v>
      </c>
      <c r="EM181" s="70" t="e">
        <f aca="false">$EL$7*$J$3*$J$5*$AC181</f>
        <v>#N/A</v>
      </c>
      <c r="EN181" s="131" t="e">
        <f aca="false">SUM(EB181:EC181)</f>
        <v>#N/A</v>
      </c>
      <c r="EO181" s="25" t="e">
        <f aca="false">SUM(EB181:EE181,EJ181:EM181)</f>
        <v>#N/A</v>
      </c>
      <c r="EP181" s="25" t="e">
        <f aca="false">SUM(DZ181:EM181)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3" t="e">
        <f aca="false">(1+($A182/2))^(-2*($D182-$A$1)/365.25)</f>
        <v>#N/A</v>
      </c>
      <c r="C182" s="83" t="n">
        <f aca="false">D183-D182</f>
        <v>31</v>
      </c>
      <c r="D182" s="374" t="n">
        <v>42186</v>
      </c>
      <c r="E182" s="375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76" t="e">
        <f aca="false">VLOOKUP($D182,Curves!$A$2:$H$1700,8)*$B182</f>
        <v>#N/A</v>
      </c>
      <c r="K182" s="51" t="e">
        <f aca="false">($E182+$I182)*$J$5+$J$4</f>
        <v>#N/A</v>
      </c>
      <c r="L182" s="377" t="e">
        <f aca="false">VLOOKUP($D182,Curves!$N$2:$T$2600,2)*$B182</f>
        <v>#N/A</v>
      </c>
      <c r="M182" s="241" t="e">
        <f aca="false">VLOOKUP($D182,Curves!$N$2:$T$2600,3)*$B182</f>
        <v>#N/A</v>
      </c>
      <c r="N182" s="378" t="e">
        <f aca="false">IF($K182&lt;$L182,1,0)</f>
        <v>#N/A</v>
      </c>
      <c r="O182" s="379" t="e">
        <f aca="false">IF($K182&lt;$M182,1,0)</f>
        <v>#N/A</v>
      </c>
      <c r="P182" s="375" t="e">
        <f aca="false">($E182+J182)*$J$5+$J$4</f>
        <v>#N/A</v>
      </c>
      <c r="Q182" s="377" t="e">
        <f aca="false">VLOOKUP($D182,Curves!$N$2:$T$2600,4)*$B182</f>
        <v>#N/A</v>
      </c>
      <c r="R182" s="241" t="e">
        <f aca="false">VLOOKUP($D182,Curves!$N$2:$T$2600,5)*$B182</f>
        <v>#N/A</v>
      </c>
      <c r="S182" s="378" t="e">
        <f aca="false">IF($P182&lt;$Q182,1,0)</f>
        <v>#N/A</v>
      </c>
      <c r="T182" s="379" t="e">
        <f aca="false">IF($P182&lt;$R182,1,0)</f>
        <v>#N/A</v>
      </c>
      <c r="U182" s="380" t="e">
        <f aca="false">($E182+G182)*$J$5+$J$4</f>
        <v>#N/A</v>
      </c>
      <c r="V182" s="380" t="e">
        <f aca="false">($E182+H182)*$J$5+$J$4</f>
        <v>#N/A</v>
      </c>
      <c r="W182" s="380" t="e">
        <f aca="false">($E182+I182)*$J$5+$J$4</f>
        <v>#N/A</v>
      </c>
      <c r="X182" s="269" t="e">
        <f aca="false">VLOOKUP($D182,[5]CurveFetch!$D$8:$S$13000,16,0)*$B182</f>
        <v>#N/A</v>
      </c>
      <c r="Y182" s="241" t="e">
        <f aca="false">VLOOKUP($D182,Curves!$N$2:$T$2600,7)*$B182</f>
        <v>#N/A</v>
      </c>
      <c r="Z182" s="381" t="e">
        <f aca="false">IF($U182&lt;$X182,1,0)</f>
        <v>#N/A</v>
      </c>
      <c r="AA182" s="378" t="e">
        <f aca="false">IF($U182&lt;$Y182,1,0)</f>
        <v>#N/A</v>
      </c>
      <c r="AB182" s="378" t="e">
        <f aca="false">IF($V182&lt;$X182,1,0)</f>
        <v>#N/A</v>
      </c>
      <c r="AC182" s="378" t="e">
        <f aca="false">IF($V182&lt;$X182,1,0)</f>
        <v>#N/A</v>
      </c>
      <c r="AD182" s="378" t="e">
        <f aca="false">IF($W182&lt;$X182,1,0)</f>
        <v>#N/A</v>
      </c>
      <c r="AE182" s="379" t="e">
        <f aca="false">IF($W182&lt;$Y182,1,0)</f>
        <v>#N/A</v>
      </c>
      <c r="AF182" s="70" t="e">
        <f aca="false">$AF$7*$J$2*$J$5*$N182</f>
        <v>#N/A</v>
      </c>
      <c r="AG182" s="70" t="e">
        <f aca="false">$AF$7*$J$2*$J$5*$O182</f>
        <v>#N/A</v>
      </c>
      <c r="AH182" s="70" t="e">
        <f aca="false">$AH$7*$J$2*$J$5*$N182</f>
        <v>#N/A</v>
      </c>
      <c r="AI182" s="70" t="e">
        <f aca="false">$AH$7*$J$2*$J$5*$O182</f>
        <v>#N/A</v>
      </c>
      <c r="AJ182" s="70" t="e">
        <f aca="false">$AJ$7*$J$2*$J$5*$N182</f>
        <v>#N/A</v>
      </c>
      <c r="AK182" s="70" t="e">
        <f aca="false">$AJ$7*$J$2*$J$5*$O182</f>
        <v>#N/A</v>
      </c>
      <c r="AL182" s="70" t="e">
        <f aca="false">$AL$7*$J$2*$J$5*$N182</f>
        <v>#N/A</v>
      </c>
      <c r="AM182" s="70" t="e">
        <f aca="false">$AL$7*$J$3*$J$5*$O182</f>
        <v>#N/A</v>
      </c>
      <c r="AN182" s="70" t="e">
        <f aca="false">$AN$7*$J$2*$J$5*$N182</f>
        <v>#N/A</v>
      </c>
      <c r="AO182" s="70" t="e">
        <f aca="false">$AN$7*$J$3*$J$5*$O182</f>
        <v>#N/A</v>
      </c>
      <c r="AP182" s="70" t="e">
        <f aca="false">$AP$7*$J$2*$J$5*$N182</f>
        <v>#N/A</v>
      </c>
      <c r="AQ182" s="70" t="e">
        <f aca="false">$AN$7*$J$3*$J$5*$O182</f>
        <v>#N/A</v>
      </c>
      <c r="AR182" s="70" t="e">
        <f aca="false">$AR$7*$J$2*$J$5*$N182</f>
        <v>#N/A</v>
      </c>
      <c r="AS182" s="70" t="e">
        <f aca="false">$AR$7*$J$3*$J$5*$O182</f>
        <v>#N/A</v>
      </c>
      <c r="AT182" s="70" t="e">
        <f aca="false">$AT$7*$J$2*$J$5*$N182</f>
        <v>#N/A</v>
      </c>
      <c r="AU182" s="70" t="e">
        <f aca="false">$AT$7*$J$3*$J$5*$O182</f>
        <v>#N/A</v>
      </c>
      <c r="AV182" s="131" t="e">
        <f aca="false">SUM(AF182:AG182,AL182:AM182,AP182:AQ182)</f>
        <v>#N/A</v>
      </c>
      <c r="AW182" s="158" t="e">
        <f aca="false">SUM(AF182:AM182,AP182:AU182)</f>
        <v>#N/A</v>
      </c>
      <c r="AX182" s="131" t="e">
        <f aca="false">SUM(AF182:AU182)</f>
        <v>#N/A</v>
      </c>
      <c r="AY182" s="70" t="e">
        <f aca="false">$AY$7*$J$2*$J$5*$S182</f>
        <v>#N/A</v>
      </c>
      <c r="AZ182" s="70" t="e">
        <f aca="false">$AY$7*$J$3*$J$5*$T182</f>
        <v>#N/A</v>
      </c>
      <c r="BA182" s="70" t="e">
        <f aca="false">$BA$7*$J$2*$J$5*$S182</f>
        <v>#N/A</v>
      </c>
      <c r="BB182" s="70" t="e">
        <f aca="false">$BA$7*$J$3*$J$5*$T182</f>
        <v>#N/A</v>
      </c>
      <c r="BC182" s="70" t="e">
        <f aca="false">$BC$7*$J$2*$J$5*$S182</f>
        <v>#N/A</v>
      </c>
      <c r="BD182" s="70" t="e">
        <f aca="false">$BC$7*$J$3*$J$5*$T182</f>
        <v>#N/A</v>
      </c>
      <c r="BE182" s="70" t="e">
        <f aca="false">$BE$7*$J$2*$J$5*$S182</f>
        <v>#N/A</v>
      </c>
      <c r="BF182" s="70" t="e">
        <f aca="false">$BE$7*$J$3*$J$5*$T182</f>
        <v>#N/A</v>
      </c>
      <c r="BG182" s="70" t="e">
        <f aca="false">$BG$7*$J$2*$J$5*$S182</f>
        <v>#N/A</v>
      </c>
      <c r="BH182" s="70" t="e">
        <f aca="false">$BG$7*$J$3*$J$5*$T182</f>
        <v>#N/A</v>
      </c>
      <c r="BI182" s="70" t="e">
        <f aca="false">$BI$7*$J$2*$J$5*$S182</f>
        <v>#N/A</v>
      </c>
      <c r="BJ182" s="70" t="e">
        <f aca="false">$BI$7*$J$3*$J$5*$T182</f>
        <v>#N/A</v>
      </c>
      <c r="BK182" s="70" t="e">
        <f aca="false">$BK$7*$J$2*$J$5*$S182</f>
        <v>#N/A</v>
      </c>
      <c r="BL182" s="70" t="e">
        <f aca="false">$BK$7*$J$3*$J$5*$T182</f>
        <v>#N/A</v>
      </c>
      <c r="BM182" s="70" t="e">
        <f aca="false">$BM$7*$J$2*$J$5*$S182</f>
        <v>#N/A</v>
      </c>
      <c r="BN182" s="70" t="e">
        <f aca="false">$BM$7*$J$3*$J$5*$T182</f>
        <v>#N/A</v>
      </c>
      <c r="BO182" s="70" t="e">
        <f aca="false">$BO$7*$J$2*$J$5*$S182</f>
        <v>#N/A</v>
      </c>
      <c r="BP182" s="70" t="e">
        <f aca="false">$BO$7*$J$3*$J$5*$T182</f>
        <v>#N/A</v>
      </c>
      <c r="BQ182" s="70" t="e">
        <f aca="false">$BQ$7*$J$2*$J$5*$S182</f>
        <v>#N/A</v>
      </c>
      <c r="BR182" s="70" t="e">
        <f aca="false">$BQ$7*$J$3*$J$5*$T182</f>
        <v>#N/A</v>
      </c>
      <c r="BS182" s="70" t="e">
        <f aca="false">$BS$7*$J$2*$J$5*$S182</f>
        <v>#N/A</v>
      </c>
      <c r="BT182" s="70" t="e">
        <f aca="false">$BS$7*$J$3*$J$5*$T182</f>
        <v>#N/A</v>
      </c>
      <c r="BU182" s="70" t="e">
        <f aca="false">$BU$7*$J$2*$J$5*$S182</f>
        <v>#N/A</v>
      </c>
      <c r="BV182" s="70" t="e">
        <f aca="false">$BU$7*$J$3*$J$5*$T182</f>
        <v>#N/A</v>
      </c>
      <c r="BW182" s="382" t="e">
        <f aca="false">SUM(AY182:BF182,BI182:BL182)</f>
        <v>#N/A</v>
      </c>
      <c r="BX182" s="383" t="e">
        <f aca="false">SUM(AY182:BF182,BI182:BL182,BS182:BV182)</f>
        <v>#N/A</v>
      </c>
      <c r="BY182" s="25" t="e">
        <f aca="false">SUM(AY182:BV182)</f>
        <v>#N/A</v>
      </c>
      <c r="BZ182" s="70" t="e">
        <f aca="false">$BZ$7*$J$2*$J$5*$N182</f>
        <v>#N/A</v>
      </c>
      <c r="CA182" s="70" t="e">
        <f aca="false">$BZ$7*$J$3*$J$5*$O182</f>
        <v>#N/A</v>
      </c>
      <c r="CB182" s="70" t="e">
        <f aca="false">$CB$7*$J$2*$J$5*$N182</f>
        <v>#N/A</v>
      </c>
      <c r="CC182" s="70" t="e">
        <f aca="false">$CB$7*$J$3*$J$5*$O182</f>
        <v>#N/A</v>
      </c>
      <c r="CD182" s="70" t="e">
        <f aca="false">$CD$7*$J$2*$J$5*$N182</f>
        <v>#N/A</v>
      </c>
      <c r="CE182" s="70" t="e">
        <f aca="false">$CD$7*$J$3*$J$5*$O182</f>
        <v>#N/A</v>
      </c>
      <c r="CF182" s="131" t="e">
        <f aca="false">SUM(BZ182:CA182)</f>
        <v>#N/A</v>
      </c>
      <c r="CG182" s="383" t="e">
        <f aca="false">SUM(BZ182:CC182)</f>
        <v>#N/A</v>
      </c>
      <c r="CH182" s="131" t="e">
        <f aca="false">SUM(BZ182:CE182)</f>
        <v>#N/A</v>
      </c>
      <c r="CI182" s="70" t="e">
        <f aca="false">$CI$7*$J$2*$J$5*$AB182</f>
        <v>#N/A</v>
      </c>
      <c r="CJ182" s="70" t="e">
        <f aca="false">$CI$7*$J$3*$J$5*$AC182</f>
        <v>#N/A</v>
      </c>
      <c r="CK182" s="70" t="e">
        <f aca="false">$CK$7*$J$2*$J$5*$AB182</f>
        <v>#N/A</v>
      </c>
      <c r="CL182" s="70" t="e">
        <f aca="false">$CK$7*$J$3*$J$5*$AC182</f>
        <v>#N/A</v>
      </c>
      <c r="CM182" s="70" t="e">
        <f aca="false">$CM$7*$J$2*$J$5*$AB182</f>
        <v>#N/A</v>
      </c>
      <c r="CN182" s="70" t="e">
        <f aca="false">$CM$7*$J$3*$J$5*$AC182</f>
        <v>#N/A</v>
      </c>
      <c r="CO182" s="70" t="e">
        <f aca="false">$CO$7*$J$2*$J$5*$AB182</f>
        <v>#N/A</v>
      </c>
      <c r="CP182" s="70" t="e">
        <f aca="false">$CO$7*$J$3*$J$5*$AC182</f>
        <v>#N/A</v>
      </c>
      <c r="CQ182" s="70" t="e">
        <f aca="false">$CQ$7*$J$2*$J$5*$AB182</f>
        <v>#N/A</v>
      </c>
      <c r="CR182" s="70" t="e">
        <f aca="false">$CQ$7*$J$3*$J$5*$AC182</f>
        <v>#N/A</v>
      </c>
      <c r="CS182" s="70" t="e">
        <f aca="false">$CS$7*$J$2*$J$5*$AB182</f>
        <v>#N/A</v>
      </c>
      <c r="CT182" s="70" t="e">
        <f aca="false">$CS$7*$J$3*$J$5*$AC182</f>
        <v>#N/A</v>
      </c>
      <c r="CU182" s="70" t="e">
        <f aca="false">$CU$7*$J$2*$J$5*$AB182</f>
        <v>#N/A</v>
      </c>
      <c r="CV182" s="70" t="e">
        <f aca="false">$CU$7*$J$3*$J$5*$AC182</f>
        <v>#N/A</v>
      </c>
      <c r="CW182" s="70" t="e">
        <f aca="false">$CW$7*$J$2*$J$5*$AB182</f>
        <v>#N/A</v>
      </c>
      <c r="CX182" s="70" t="e">
        <f aca="false">$CW$7*$J$3*$J$5*$AC182</f>
        <v>#N/A</v>
      </c>
      <c r="CY182" s="70" t="e">
        <f aca="false">$CY$7*$J$2*$J$5*$AB182</f>
        <v>#N/A</v>
      </c>
      <c r="CZ182" s="70" t="e">
        <f aca="false">$CY$7*$J$3*$J$5*$AC182</f>
        <v>#N/A</v>
      </c>
      <c r="DA182" s="70" t="e">
        <f aca="false">$DA$7*$J$2*$J$5*$AB182</f>
        <v>#N/A</v>
      </c>
      <c r="DB182" s="70" t="e">
        <f aca="false">$DA$7*$J$3*$J$5*$AC182</f>
        <v>#N/A</v>
      </c>
      <c r="DC182" s="70"/>
      <c r="DD182" s="70"/>
      <c r="DE182" s="70" t="e">
        <f aca="false">$DF$7*$J$2*$J$5*$AB182</f>
        <v>#N/A</v>
      </c>
      <c r="DF182" s="70" t="e">
        <f aca="false">$DF$7*$J$3*$J$5*$AC182</f>
        <v>#N/A</v>
      </c>
      <c r="DG182" s="70" t="e">
        <f aca="false">$DG$7*$J$2*$J$5*$AB182</f>
        <v>#N/A</v>
      </c>
      <c r="DH182" s="70" t="e">
        <f aca="false">$DG$7*$J$3*$J$5*$AC182</f>
        <v>#N/A</v>
      </c>
      <c r="DI182" s="70" t="e">
        <f aca="false">$DI$7*$J$2*$J$5*$AB182</f>
        <v>#N/A</v>
      </c>
      <c r="DJ182" s="70" t="e">
        <f aca="false">$DI$7*$J$3*$J$5*$AC182</f>
        <v>#N/A</v>
      </c>
      <c r="DK182" s="70" t="e">
        <f aca="false">$DK$7*$J$2*$J$5*$AB182</f>
        <v>#N/A</v>
      </c>
      <c r="DL182" s="70" t="e">
        <f aca="false">$DK$7*$J$3*$J$5*$AC182</f>
        <v>#N/A</v>
      </c>
      <c r="DM182" s="70" t="e">
        <f aca="false">$DM$7*$J$2*$J$5*$AB182</f>
        <v>#N/A</v>
      </c>
      <c r="DN182" s="70" t="e">
        <f aca="false">$DM$7*$J$3*$J$5*$AC182</f>
        <v>#N/A</v>
      </c>
      <c r="DO182" s="70" t="e">
        <f aca="false">$DO$7*$J$2*$J$5*$AB182</f>
        <v>#N/A</v>
      </c>
      <c r="DP182" s="70" t="e">
        <f aca="false">$DO$7*$J$3*$J$5*$AC182</f>
        <v>#N/A</v>
      </c>
      <c r="DQ182" s="70" t="e">
        <f aca="false">$DQ$7*$J$2*$J$5*$AB182</f>
        <v>#N/A</v>
      </c>
      <c r="DR182" s="70" t="e">
        <f aca="false">$DQ$7*$J$3*$J$5*$AC182</f>
        <v>#N/A</v>
      </c>
      <c r="DS182" s="131" t="e">
        <f aca="false">SUM(CI182:CR182,CW182:CX182,DG182:DH182)</f>
        <v>#N/A</v>
      </c>
      <c r="DT182" s="25" t="e">
        <f aca="false">SUM(CI182:CZ182,DC182:DL182)</f>
        <v>#N/A</v>
      </c>
      <c r="DU182" s="131" t="e">
        <f aca="false">SUM(CI182:DR182)</f>
        <v>#N/A</v>
      </c>
      <c r="DZ182" s="70" t="e">
        <f aca="false">$DZ$7*$J$2*$J$5*$AB182</f>
        <v>#N/A</v>
      </c>
      <c r="EA182" s="70" t="e">
        <f aca="false">$DZ$7*$J$3*$J$5*$AC182</f>
        <v>#N/A</v>
      </c>
      <c r="EB182" s="70" t="e">
        <f aca="false">$EB$7*$J$2*$J$5*$AB182</f>
        <v>#N/A</v>
      </c>
      <c r="EC182" s="70" t="e">
        <f aca="false">$EB$7*$J$3*$J$5*$AC182</f>
        <v>#N/A</v>
      </c>
      <c r="ED182" s="70" t="e">
        <f aca="false">$ED$7*$J$2*$J$5*$AB182</f>
        <v>#N/A</v>
      </c>
      <c r="EE182" s="70" t="e">
        <f aca="false">$ED$7*$J$3*$J$5*$AC182</f>
        <v>#N/A</v>
      </c>
      <c r="EF182" s="70" t="e">
        <f aca="false">$EF$7*$J$2*$J$5*$AB182</f>
        <v>#N/A</v>
      </c>
      <c r="EG182" s="70" t="e">
        <f aca="false">$EF$7*$J$3*$J$5*$AC182</f>
        <v>#N/A</v>
      </c>
      <c r="EH182" s="70" t="e">
        <f aca="false">$EH$7*$J$2*$J$5*$AB182</f>
        <v>#N/A</v>
      </c>
      <c r="EI182" s="70" t="e">
        <f aca="false">$EH$7*$J$3*$J$5*$AC182</f>
        <v>#N/A</v>
      </c>
      <c r="EJ182" s="70" t="e">
        <f aca="false">$EJ$7*$J$2*$J$5*$AB182</f>
        <v>#N/A</v>
      </c>
      <c r="EK182" s="70" t="e">
        <f aca="false">$EJ$7*$J$3*$J$5*$AC182</f>
        <v>#N/A</v>
      </c>
      <c r="EL182" s="70" t="e">
        <f aca="false">$EL$7*$J$2*$J$5*$AB182</f>
        <v>#N/A</v>
      </c>
      <c r="EM182" s="70" t="e">
        <f aca="false">$EL$7*$J$3*$J$5*$AC182</f>
        <v>#N/A</v>
      </c>
      <c r="EN182" s="131" t="e">
        <f aca="false">SUM(EB182:EC182)</f>
        <v>#N/A</v>
      </c>
      <c r="EO182" s="25" t="e">
        <f aca="false">SUM(EB182:EE182,EJ182:EM182)</f>
        <v>#N/A</v>
      </c>
      <c r="EP182" s="25" t="e">
        <f aca="false">SUM(DZ182:EM182)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3" t="e">
        <f aca="false">(1+($A183/2))^(-2*($D183-$A$1)/365.25)</f>
        <v>#N/A</v>
      </c>
      <c r="C183" s="83" t="n">
        <f aca="false">D184-D183</f>
        <v>31</v>
      </c>
      <c r="D183" s="374" t="n">
        <v>42217</v>
      </c>
      <c r="E183" s="375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76" t="e">
        <f aca="false">VLOOKUP($D183,Curves!$A$2:$H$1700,8)*$B183</f>
        <v>#N/A</v>
      </c>
      <c r="K183" s="51" t="e">
        <f aca="false">($E183+$I183)*$J$5+$J$4</f>
        <v>#N/A</v>
      </c>
      <c r="L183" s="377" t="e">
        <f aca="false">VLOOKUP($D183,Curves!$N$2:$T$2600,2)*$B183</f>
        <v>#N/A</v>
      </c>
      <c r="M183" s="241" t="e">
        <f aca="false">VLOOKUP($D183,Curves!$N$2:$T$2600,3)*$B183</f>
        <v>#N/A</v>
      </c>
      <c r="N183" s="378" t="e">
        <f aca="false">IF($K183&lt;$L183,1,0)</f>
        <v>#N/A</v>
      </c>
      <c r="O183" s="379" t="e">
        <f aca="false">IF($K183&lt;$M183,1,0)</f>
        <v>#N/A</v>
      </c>
      <c r="P183" s="375" t="e">
        <f aca="false">($E183+J183)*$J$5+$J$4</f>
        <v>#N/A</v>
      </c>
      <c r="Q183" s="377" t="e">
        <f aca="false">VLOOKUP($D183,Curves!$N$2:$T$2600,4)*$B183</f>
        <v>#N/A</v>
      </c>
      <c r="R183" s="241" t="e">
        <f aca="false">VLOOKUP($D183,Curves!$N$2:$T$2600,5)*$B183</f>
        <v>#N/A</v>
      </c>
      <c r="S183" s="378" t="e">
        <f aca="false">IF($P183&lt;$Q183,1,0)</f>
        <v>#N/A</v>
      </c>
      <c r="T183" s="379" t="e">
        <f aca="false">IF($P183&lt;$R183,1,0)</f>
        <v>#N/A</v>
      </c>
      <c r="U183" s="380" t="e">
        <f aca="false">($E183+G183)*$J$5+$J$4</f>
        <v>#N/A</v>
      </c>
      <c r="V183" s="380" t="e">
        <f aca="false">($E183+H183)*$J$5+$J$4</f>
        <v>#N/A</v>
      </c>
      <c r="W183" s="380" t="e">
        <f aca="false">($E183+I183)*$J$5+$J$4</f>
        <v>#N/A</v>
      </c>
      <c r="X183" s="269" t="e">
        <f aca="false">VLOOKUP($D183,[5]CurveFetch!$D$8:$S$13000,16,0)*$B183</f>
        <v>#N/A</v>
      </c>
      <c r="Y183" s="241" t="e">
        <f aca="false">VLOOKUP($D183,Curves!$N$2:$T$2600,7)*$B183</f>
        <v>#N/A</v>
      </c>
      <c r="Z183" s="381" t="e">
        <f aca="false">IF($U183&lt;$X183,1,0)</f>
        <v>#N/A</v>
      </c>
      <c r="AA183" s="378" t="e">
        <f aca="false">IF($U183&lt;$Y183,1,0)</f>
        <v>#N/A</v>
      </c>
      <c r="AB183" s="378" t="e">
        <f aca="false">IF($V183&lt;$X183,1,0)</f>
        <v>#N/A</v>
      </c>
      <c r="AC183" s="378" t="e">
        <f aca="false">IF($V183&lt;$X183,1,0)</f>
        <v>#N/A</v>
      </c>
      <c r="AD183" s="378" t="e">
        <f aca="false">IF($W183&lt;$X183,1,0)</f>
        <v>#N/A</v>
      </c>
      <c r="AE183" s="379" t="e">
        <f aca="false">IF($W183&lt;$Y183,1,0)</f>
        <v>#N/A</v>
      </c>
      <c r="AF183" s="70" t="e">
        <f aca="false">$AF$7*$J$2*$J$5*$N183</f>
        <v>#N/A</v>
      </c>
      <c r="AG183" s="70" t="e">
        <f aca="false">$AF$7*$J$2*$J$5*$O183</f>
        <v>#N/A</v>
      </c>
      <c r="AH183" s="70" t="e">
        <f aca="false">$AH$7*$J$2*$J$5*$N183</f>
        <v>#N/A</v>
      </c>
      <c r="AI183" s="70" t="e">
        <f aca="false">$AH$7*$J$2*$J$5*$O183</f>
        <v>#N/A</v>
      </c>
      <c r="AJ183" s="70" t="e">
        <f aca="false">$AJ$7*$J$2*$J$5*$N183</f>
        <v>#N/A</v>
      </c>
      <c r="AK183" s="70" t="e">
        <f aca="false">$AJ$7*$J$2*$J$5*$O183</f>
        <v>#N/A</v>
      </c>
      <c r="AL183" s="70" t="e">
        <f aca="false">$AL$7*$J$2*$J$5*$N183</f>
        <v>#N/A</v>
      </c>
      <c r="AM183" s="70" t="e">
        <f aca="false">$AL$7*$J$3*$J$5*$O183</f>
        <v>#N/A</v>
      </c>
      <c r="AN183" s="70" t="e">
        <f aca="false">$AN$7*$J$2*$J$5*$N183</f>
        <v>#N/A</v>
      </c>
      <c r="AO183" s="70" t="e">
        <f aca="false">$AN$7*$J$3*$J$5*$O183</f>
        <v>#N/A</v>
      </c>
      <c r="AP183" s="70" t="e">
        <f aca="false">$AP$7*$J$2*$J$5*$N183</f>
        <v>#N/A</v>
      </c>
      <c r="AQ183" s="70" t="e">
        <f aca="false">$AN$7*$J$3*$J$5*$O183</f>
        <v>#N/A</v>
      </c>
      <c r="AR183" s="70" t="e">
        <f aca="false">$AR$7*$J$2*$J$5*$N183</f>
        <v>#N/A</v>
      </c>
      <c r="AS183" s="70" t="e">
        <f aca="false">$AR$7*$J$3*$J$5*$O183</f>
        <v>#N/A</v>
      </c>
      <c r="AT183" s="70" t="e">
        <f aca="false">$AT$7*$J$2*$J$5*$N183</f>
        <v>#N/A</v>
      </c>
      <c r="AU183" s="70" t="e">
        <f aca="false">$AT$7*$J$3*$J$5*$O183</f>
        <v>#N/A</v>
      </c>
      <c r="AV183" s="131" t="e">
        <f aca="false">SUM(AF183:AG183,AL183:AM183,AP183:AQ183)</f>
        <v>#N/A</v>
      </c>
      <c r="AW183" s="158" t="e">
        <f aca="false">SUM(AF183:AM183,AP183:AU183)</f>
        <v>#N/A</v>
      </c>
      <c r="AX183" s="131" t="e">
        <f aca="false">SUM(AF183:AU183)</f>
        <v>#N/A</v>
      </c>
      <c r="AY183" s="70" t="e">
        <f aca="false">$AY$7*$J$2*$J$5*$S183</f>
        <v>#N/A</v>
      </c>
      <c r="AZ183" s="70" t="e">
        <f aca="false">$AY$7*$J$3*$J$5*$T183</f>
        <v>#N/A</v>
      </c>
      <c r="BA183" s="70" t="e">
        <f aca="false">$BA$7*$J$2*$J$5*$S183</f>
        <v>#N/A</v>
      </c>
      <c r="BB183" s="70" t="e">
        <f aca="false">$BA$7*$J$3*$J$5*$T183</f>
        <v>#N/A</v>
      </c>
      <c r="BC183" s="70" t="e">
        <f aca="false">$BC$7*$J$2*$J$5*$S183</f>
        <v>#N/A</v>
      </c>
      <c r="BD183" s="70" t="e">
        <f aca="false">$BC$7*$J$3*$J$5*$T183</f>
        <v>#N/A</v>
      </c>
      <c r="BE183" s="70" t="e">
        <f aca="false">$BE$7*$J$2*$J$5*$S183</f>
        <v>#N/A</v>
      </c>
      <c r="BF183" s="70" t="e">
        <f aca="false">$BE$7*$J$3*$J$5*$T183</f>
        <v>#N/A</v>
      </c>
      <c r="BG183" s="70" t="e">
        <f aca="false">$BG$7*$J$2*$J$5*$S183</f>
        <v>#N/A</v>
      </c>
      <c r="BH183" s="70" t="e">
        <f aca="false">$BG$7*$J$3*$J$5*$T183</f>
        <v>#N/A</v>
      </c>
      <c r="BI183" s="70" t="e">
        <f aca="false">$BI$7*$J$2*$J$5*$S183</f>
        <v>#N/A</v>
      </c>
      <c r="BJ183" s="70" t="e">
        <f aca="false">$BI$7*$J$3*$J$5*$T183</f>
        <v>#N/A</v>
      </c>
      <c r="BK183" s="70" t="e">
        <f aca="false">$BK$7*$J$2*$J$5*$S183</f>
        <v>#N/A</v>
      </c>
      <c r="BL183" s="70" t="e">
        <f aca="false">$BK$7*$J$3*$J$5*$T183</f>
        <v>#N/A</v>
      </c>
      <c r="BM183" s="70" t="e">
        <f aca="false">$BM$7*$J$2*$J$5*$S183</f>
        <v>#N/A</v>
      </c>
      <c r="BN183" s="70" t="e">
        <f aca="false">$BM$7*$J$3*$J$5*$T183</f>
        <v>#N/A</v>
      </c>
      <c r="BO183" s="70" t="e">
        <f aca="false">$BO$7*$J$2*$J$5*$S183</f>
        <v>#N/A</v>
      </c>
      <c r="BP183" s="70" t="e">
        <f aca="false">$BO$7*$J$3*$J$5*$T183</f>
        <v>#N/A</v>
      </c>
      <c r="BQ183" s="70" t="e">
        <f aca="false">$BQ$7*$J$2*$J$5*$S183</f>
        <v>#N/A</v>
      </c>
      <c r="BR183" s="70" t="e">
        <f aca="false">$BQ$7*$J$3*$J$5*$T183</f>
        <v>#N/A</v>
      </c>
      <c r="BS183" s="70" t="e">
        <f aca="false">$BS$7*$J$2*$J$5*$S183</f>
        <v>#N/A</v>
      </c>
      <c r="BT183" s="70" t="e">
        <f aca="false">$BS$7*$J$3*$J$5*$T183</f>
        <v>#N/A</v>
      </c>
      <c r="BU183" s="70" t="e">
        <f aca="false">$BU$7*$J$2*$J$5*$S183</f>
        <v>#N/A</v>
      </c>
      <c r="BV183" s="70" t="e">
        <f aca="false">$BU$7*$J$3*$J$5*$T183</f>
        <v>#N/A</v>
      </c>
      <c r="BW183" s="382" t="e">
        <f aca="false">SUM(AY183:BF183,BI183:BL183)</f>
        <v>#N/A</v>
      </c>
      <c r="BX183" s="383" t="e">
        <f aca="false">SUM(AY183:BF183,BI183:BL183,BS183:BV183)</f>
        <v>#N/A</v>
      </c>
      <c r="BY183" s="25" t="e">
        <f aca="false">SUM(AY183:BV183)</f>
        <v>#N/A</v>
      </c>
      <c r="BZ183" s="70" t="e">
        <f aca="false">$BZ$7*$J$2*$J$5*$N183</f>
        <v>#N/A</v>
      </c>
      <c r="CA183" s="70" t="e">
        <f aca="false">$BZ$7*$J$3*$J$5*$O183</f>
        <v>#N/A</v>
      </c>
      <c r="CB183" s="70" t="e">
        <f aca="false">$CB$7*$J$2*$J$5*$N183</f>
        <v>#N/A</v>
      </c>
      <c r="CC183" s="70" t="e">
        <f aca="false">$CB$7*$J$3*$J$5*$O183</f>
        <v>#N/A</v>
      </c>
      <c r="CD183" s="70" t="e">
        <f aca="false">$CD$7*$J$2*$J$5*$N183</f>
        <v>#N/A</v>
      </c>
      <c r="CE183" s="70" t="e">
        <f aca="false">$CD$7*$J$3*$J$5*$O183</f>
        <v>#N/A</v>
      </c>
      <c r="CF183" s="131" t="e">
        <f aca="false">SUM(BZ183:CA183)</f>
        <v>#N/A</v>
      </c>
      <c r="CG183" s="383" t="e">
        <f aca="false">SUM(BZ183:CC183)</f>
        <v>#N/A</v>
      </c>
      <c r="CH183" s="131" t="e">
        <f aca="false">SUM(BZ183:CE183)</f>
        <v>#N/A</v>
      </c>
      <c r="CI183" s="70" t="e">
        <f aca="false">$CI$7*$J$2*$J$5*$AB183</f>
        <v>#N/A</v>
      </c>
      <c r="CJ183" s="70" t="e">
        <f aca="false">$CI$7*$J$3*$J$5*$AC183</f>
        <v>#N/A</v>
      </c>
      <c r="CK183" s="70" t="e">
        <f aca="false">$CK$7*$J$2*$J$5*$AB183</f>
        <v>#N/A</v>
      </c>
      <c r="CL183" s="70" t="e">
        <f aca="false">$CK$7*$J$3*$J$5*$AC183</f>
        <v>#N/A</v>
      </c>
      <c r="CM183" s="70" t="e">
        <f aca="false">$CM$7*$J$2*$J$5*$AB183</f>
        <v>#N/A</v>
      </c>
      <c r="CN183" s="70" t="e">
        <f aca="false">$CM$7*$J$3*$J$5*$AC183</f>
        <v>#N/A</v>
      </c>
      <c r="CO183" s="70" t="e">
        <f aca="false">$CO$7*$J$2*$J$5*$AB183</f>
        <v>#N/A</v>
      </c>
      <c r="CP183" s="70" t="e">
        <f aca="false">$CO$7*$J$3*$J$5*$AC183</f>
        <v>#N/A</v>
      </c>
      <c r="CQ183" s="70" t="e">
        <f aca="false">$CQ$7*$J$2*$J$5*$AB183</f>
        <v>#N/A</v>
      </c>
      <c r="CR183" s="70" t="e">
        <f aca="false">$CQ$7*$J$3*$J$5*$AC183</f>
        <v>#N/A</v>
      </c>
      <c r="CS183" s="70" t="e">
        <f aca="false">$CS$7*$J$2*$J$5*$AB183</f>
        <v>#N/A</v>
      </c>
      <c r="CT183" s="70" t="e">
        <f aca="false">$CS$7*$J$3*$J$5*$AC183</f>
        <v>#N/A</v>
      </c>
      <c r="CU183" s="70" t="e">
        <f aca="false">$CU$7*$J$2*$J$5*$AB183</f>
        <v>#N/A</v>
      </c>
      <c r="CV183" s="70" t="e">
        <f aca="false">$CU$7*$J$3*$J$5*$AC183</f>
        <v>#N/A</v>
      </c>
      <c r="CW183" s="70" t="e">
        <f aca="false">$CW$7*$J$2*$J$5*$AB183</f>
        <v>#N/A</v>
      </c>
      <c r="CX183" s="70" t="e">
        <f aca="false">$CW$7*$J$3*$J$5*$AC183</f>
        <v>#N/A</v>
      </c>
      <c r="CY183" s="70" t="e">
        <f aca="false">$CY$7*$J$2*$J$5*$AB183</f>
        <v>#N/A</v>
      </c>
      <c r="CZ183" s="70" t="e">
        <f aca="false">$CY$7*$J$3*$J$5*$AC183</f>
        <v>#N/A</v>
      </c>
      <c r="DA183" s="70" t="e">
        <f aca="false">$DA$7*$J$2*$J$5*$AB183</f>
        <v>#N/A</v>
      </c>
      <c r="DB183" s="70" t="e">
        <f aca="false">$DA$7*$J$3*$J$5*$AC183</f>
        <v>#N/A</v>
      </c>
      <c r="DC183" s="70"/>
      <c r="DD183" s="70"/>
      <c r="DE183" s="70" t="e">
        <f aca="false">$DF$7*$J$2*$J$5*$AB183</f>
        <v>#N/A</v>
      </c>
      <c r="DF183" s="70" t="e">
        <f aca="false">$DF$7*$J$3*$J$5*$AC183</f>
        <v>#N/A</v>
      </c>
      <c r="DG183" s="70" t="e">
        <f aca="false">$DG$7*$J$2*$J$5*$AB183</f>
        <v>#N/A</v>
      </c>
      <c r="DH183" s="70" t="e">
        <f aca="false">$DG$7*$J$3*$J$5*$AC183</f>
        <v>#N/A</v>
      </c>
      <c r="DI183" s="70" t="e">
        <f aca="false">$DI$7*$J$2*$J$5*$AB183</f>
        <v>#N/A</v>
      </c>
      <c r="DJ183" s="70" t="e">
        <f aca="false">$DI$7*$J$3*$J$5*$AC183</f>
        <v>#N/A</v>
      </c>
      <c r="DK183" s="70" t="e">
        <f aca="false">$DK$7*$J$2*$J$5*$AB183</f>
        <v>#N/A</v>
      </c>
      <c r="DL183" s="70" t="e">
        <f aca="false">$DK$7*$J$3*$J$5*$AC183</f>
        <v>#N/A</v>
      </c>
      <c r="DM183" s="70" t="e">
        <f aca="false">$DM$7*$J$2*$J$5*$AB183</f>
        <v>#N/A</v>
      </c>
      <c r="DN183" s="70" t="e">
        <f aca="false">$DM$7*$J$3*$J$5*$AC183</f>
        <v>#N/A</v>
      </c>
      <c r="DO183" s="70" t="e">
        <f aca="false">$DO$7*$J$2*$J$5*$AB183</f>
        <v>#N/A</v>
      </c>
      <c r="DP183" s="70" t="e">
        <f aca="false">$DO$7*$J$3*$J$5*$AC183</f>
        <v>#N/A</v>
      </c>
      <c r="DQ183" s="70" t="e">
        <f aca="false">$DQ$7*$J$2*$J$5*$AB183</f>
        <v>#N/A</v>
      </c>
      <c r="DR183" s="70" t="e">
        <f aca="false">$DQ$7*$J$3*$J$5*$AC183</f>
        <v>#N/A</v>
      </c>
      <c r="DS183" s="131" t="e">
        <f aca="false">SUM(CI183:CR183,CW183:CX183,DG183:DH183)</f>
        <v>#N/A</v>
      </c>
      <c r="DT183" s="25" t="e">
        <f aca="false">SUM(CI183:CZ183,DC183:DL183)</f>
        <v>#N/A</v>
      </c>
      <c r="DU183" s="131" t="e">
        <f aca="false">SUM(CI183:DR183)</f>
        <v>#N/A</v>
      </c>
      <c r="DZ183" s="70" t="e">
        <f aca="false">$DZ$7*$J$2*$J$5*$AB183</f>
        <v>#N/A</v>
      </c>
      <c r="EA183" s="70" t="e">
        <f aca="false">$DZ$7*$J$3*$J$5*$AC183</f>
        <v>#N/A</v>
      </c>
      <c r="EB183" s="70" t="e">
        <f aca="false">$EB$7*$J$2*$J$5*$AB183</f>
        <v>#N/A</v>
      </c>
      <c r="EC183" s="70" t="e">
        <f aca="false">$EB$7*$J$3*$J$5*$AC183</f>
        <v>#N/A</v>
      </c>
      <c r="ED183" s="70" t="e">
        <f aca="false">$ED$7*$J$2*$J$5*$AB183</f>
        <v>#N/A</v>
      </c>
      <c r="EE183" s="70" t="e">
        <f aca="false">$ED$7*$J$3*$J$5*$AC183</f>
        <v>#N/A</v>
      </c>
      <c r="EF183" s="70" t="e">
        <f aca="false">$EF$7*$J$2*$J$5*$AB183</f>
        <v>#N/A</v>
      </c>
      <c r="EG183" s="70" t="e">
        <f aca="false">$EF$7*$J$3*$J$5*$AC183</f>
        <v>#N/A</v>
      </c>
      <c r="EH183" s="70" t="e">
        <f aca="false">$EH$7*$J$2*$J$5*$AB183</f>
        <v>#N/A</v>
      </c>
      <c r="EI183" s="70" t="e">
        <f aca="false">$EH$7*$J$3*$J$5*$AC183</f>
        <v>#N/A</v>
      </c>
      <c r="EJ183" s="70" t="e">
        <f aca="false">$EJ$7*$J$2*$J$5*$AB183</f>
        <v>#N/A</v>
      </c>
      <c r="EK183" s="70" t="e">
        <f aca="false">$EJ$7*$J$3*$J$5*$AC183</f>
        <v>#N/A</v>
      </c>
      <c r="EL183" s="70" t="e">
        <f aca="false">$EL$7*$J$2*$J$5*$AB183</f>
        <v>#N/A</v>
      </c>
      <c r="EM183" s="70" t="e">
        <f aca="false">$EL$7*$J$3*$J$5*$AC183</f>
        <v>#N/A</v>
      </c>
      <c r="EN183" s="131" t="e">
        <f aca="false">SUM(EB183:EC183)</f>
        <v>#N/A</v>
      </c>
      <c r="EO183" s="25" t="e">
        <f aca="false">SUM(EB183:EE183,EJ183:EM183)</f>
        <v>#N/A</v>
      </c>
      <c r="EP183" s="25" t="e">
        <f aca="false">SUM(DZ183:EM183)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3" t="e">
        <f aca="false">(1+($A184/2))^(-2*($D184-$A$1)/365.25)</f>
        <v>#N/A</v>
      </c>
      <c r="C184" s="83" t="n">
        <f aca="false">D185-D184</f>
        <v>30</v>
      </c>
      <c r="D184" s="374" t="n">
        <v>42248</v>
      </c>
      <c r="E184" s="375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76" t="e">
        <f aca="false">VLOOKUP($D184,Curves!$A$2:$H$1700,8)*$B184</f>
        <v>#N/A</v>
      </c>
      <c r="K184" s="51" t="e">
        <f aca="false">($E184+$I184)*$J$5+$J$4</f>
        <v>#N/A</v>
      </c>
      <c r="L184" s="377" t="e">
        <f aca="false">VLOOKUP($D184,Curves!$N$2:$T$2600,2)*$B184</f>
        <v>#N/A</v>
      </c>
      <c r="M184" s="241" t="e">
        <f aca="false">VLOOKUP($D184,Curves!$N$2:$T$2600,3)*$B184</f>
        <v>#N/A</v>
      </c>
      <c r="N184" s="378" t="e">
        <f aca="false">IF($K184&lt;$L184,1,0)</f>
        <v>#N/A</v>
      </c>
      <c r="O184" s="379" t="e">
        <f aca="false">IF($K184&lt;$M184,1,0)</f>
        <v>#N/A</v>
      </c>
      <c r="P184" s="375" t="e">
        <f aca="false">($E184+J184)*$J$5+$J$4</f>
        <v>#N/A</v>
      </c>
      <c r="Q184" s="377" t="e">
        <f aca="false">VLOOKUP($D184,Curves!$N$2:$T$2600,4)*$B184</f>
        <v>#N/A</v>
      </c>
      <c r="R184" s="241" t="e">
        <f aca="false">VLOOKUP($D184,Curves!$N$2:$T$2600,5)*$B184</f>
        <v>#N/A</v>
      </c>
      <c r="S184" s="378" t="e">
        <f aca="false">IF($P184&lt;$Q184,1,0)</f>
        <v>#N/A</v>
      </c>
      <c r="T184" s="379" t="e">
        <f aca="false">IF($P184&lt;$R184,1,0)</f>
        <v>#N/A</v>
      </c>
      <c r="U184" s="380" t="e">
        <f aca="false">($E184+G184)*$J$5+$J$4</f>
        <v>#N/A</v>
      </c>
      <c r="V184" s="380" t="e">
        <f aca="false">($E184+H184)*$J$5+$J$4</f>
        <v>#N/A</v>
      </c>
      <c r="W184" s="380" t="e">
        <f aca="false">($E184+I184)*$J$5+$J$4</f>
        <v>#N/A</v>
      </c>
      <c r="X184" s="269" t="e">
        <f aca="false">VLOOKUP($D184,[5]CurveFetch!$D$8:$S$13000,16,0)*$B184</f>
        <v>#N/A</v>
      </c>
      <c r="Y184" s="241" t="e">
        <f aca="false">VLOOKUP($D184,Curves!$N$2:$T$2600,7)*$B184</f>
        <v>#N/A</v>
      </c>
      <c r="Z184" s="381" t="e">
        <f aca="false">IF($U184&lt;$X184,1,0)</f>
        <v>#N/A</v>
      </c>
      <c r="AA184" s="378" t="e">
        <f aca="false">IF($U184&lt;$Y184,1,0)</f>
        <v>#N/A</v>
      </c>
      <c r="AB184" s="378" t="e">
        <f aca="false">IF($V184&lt;$X184,1,0)</f>
        <v>#N/A</v>
      </c>
      <c r="AC184" s="378" t="e">
        <f aca="false">IF($V184&lt;$X184,1,0)</f>
        <v>#N/A</v>
      </c>
      <c r="AD184" s="378" t="e">
        <f aca="false">IF($W184&lt;$X184,1,0)</f>
        <v>#N/A</v>
      </c>
      <c r="AE184" s="379" t="e">
        <f aca="false">IF($W184&lt;$Y184,1,0)</f>
        <v>#N/A</v>
      </c>
      <c r="AF184" s="70" t="e">
        <f aca="false">$AF$7*$J$2*$J$5*$N184</f>
        <v>#N/A</v>
      </c>
      <c r="AG184" s="70" t="e">
        <f aca="false">$AF$7*$J$2*$J$5*$O184</f>
        <v>#N/A</v>
      </c>
      <c r="AH184" s="70" t="e">
        <f aca="false">$AH$7*$J$2*$J$5*$N184</f>
        <v>#N/A</v>
      </c>
      <c r="AI184" s="70" t="e">
        <f aca="false">$AH$7*$J$2*$J$5*$O184</f>
        <v>#N/A</v>
      </c>
      <c r="AJ184" s="70" t="e">
        <f aca="false">$AJ$7*$J$2*$J$5*$N184</f>
        <v>#N/A</v>
      </c>
      <c r="AK184" s="70" t="e">
        <f aca="false">$AJ$7*$J$2*$J$5*$O184</f>
        <v>#N/A</v>
      </c>
      <c r="AL184" s="70" t="e">
        <f aca="false">$AL$7*$J$2*$J$5*$N184</f>
        <v>#N/A</v>
      </c>
      <c r="AM184" s="70" t="e">
        <f aca="false">$AL$7*$J$3*$J$5*$O184</f>
        <v>#N/A</v>
      </c>
      <c r="AN184" s="70" t="e">
        <f aca="false">$AN$7*$J$2*$J$5*$N184</f>
        <v>#N/A</v>
      </c>
      <c r="AO184" s="70" t="e">
        <f aca="false">$AN$7*$J$3*$J$5*$O184</f>
        <v>#N/A</v>
      </c>
      <c r="AP184" s="70" t="e">
        <f aca="false">$AP$7*$J$2*$J$5*$N184</f>
        <v>#N/A</v>
      </c>
      <c r="AQ184" s="70" t="e">
        <f aca="false">$AN$7*$J$3*$J$5*$O184</f>
        <v>#N/A</v>
      </c>
      <c r="AR184" s="70" t="e">
        <f aca="false">$AR$7*$J$2*$J$5*$N184</f>
        <v>#N/A</v>
      </c>
      <c r="AS184" s="70" t="e">
        <f aca="false">$AR$7*$J$3*$J$5*$O184</f>
        <v>#N/A</v>
      </c>
      <c r="AT184" s="70" t="e">
        <f aca="false">$AT$7*$J$2*$J$5*$N184</f>
        <v>#N/A</v>
      </c>
      <c r="AU184" s="70" t="e">
        <f aca="false">$AT$7*$J$3*$J$5*$O184</f>
        <v>#N/A</v>
      </c>
      <c r="AV184" s="131" t="e">
        <f aca="false">SUM(AF184:AG184,AL184:AM184,AP184:AQ184)</f>
        <v>#N/A</v>
      </c>
      <c r="AW184" s="158" t="e">
        <f aca="false">SUM(AF184:AM184,AP184:AU184)</f>
        <v>#N/A</v>
      </c>
      <c r="AX184" s="131" t="e">
        <f aca="false">SUM(AF184:AU184)</f>
        <v>#N/A</v>
      </c>
      <c r="AY184" s="70" t="e">
        <f aca="false">$AY$7*$J$2*$J$5*$S184</f>
        <v>#N/A</v>
      </c>
      <c r="AZ184" s="70" t="e">
        <f aca="false">$AY$7*$J$3*$J$5*$T184</f>
        <v>#N/A</v>
      </c>
      <c r="BA184" s="70" t="e">
        <f aca="false">$BA$7*$J$2*$J$5*$S184</f>
        <v>#N/A</v>
      </c>
      <c r="BB184" s="70" t="e">
        <f aca="false">$BA$7*$J$3*$J$5*$T184</f>
        <v>#N/A</v>
      </c>
      <c r="BC184" s="70" t="e">
        <f aca="false">$BC$7*$J$2*$J$5*$S184</f>
        <v>#N/A</v>
      </c>
      <c r="BD184" s="70" t="e">
        <f aca="false">$BC$7*$J$3*$J$5*$T184</f>
        <v>#N/A</v>
      </c>
      <c r="BE184" s="70" t="e">
        <f aca="false">$BE$7*$J$2*$J$5*$S184</f>
        <v>#N/A</v>
      </c>
      <c r="BF184" s="70" t="e">
        <f aca="false">$BE$7*$J$3*$J$5*$T184</f>
        <v>#N/A</v>
      </c>
      <c r="BG184" s="70" t="e">
        <f aca="false">$BG$7*$J$2*$J$5*$S184</f>
        <v>#N/A</v>
      </c>
      <c r="BH184" s="70" t="e">
        <f aca="false">$BG$7*$J$3*$J$5*$T184</f>
        <v>#N/A</v>
      </c>
      <c r="BI184" s="70" t="e">
        <f aca="false">$BI$7*$J$2*$J$5*$S184</f>
        <v>#N/A</v>
      </c>
      <c r="BJ184" s="70" t="e">
        <f aca="false">$BI$7*$J$3*$J$5*$T184</f>
        <v>#N/A</v>
      </c>
      <c r="BK184" s="70" t="e">
        <f aca="false">$BK$7*$J$2*$J$5*$S184</f>
        <v>#N/A</v>
      </c>
      <c r="BL184" s="70" t="e">
        <f aca="false">$BK$7*$J$3*$J$5*$T184</f>
        <v>#N/A</v>
      </c>
      <c r="BM184" s="70" t="e">
        <f aca="false">$BM$7*$J$2*$J$5*$S184</f>
        <v>#N/A</v>
      </c>
      <c r="BN184" s="70" t="e">
        <f aca="false">$BM$7*$J$3*$J$5*$T184</f>
        <v>#N/A</v>
      </c>
      <c r="BO184" s="70" t="e">
        <f aca="false">$BO$7*$J$2*$J$5*$S184</f>
        <v>#N/A</v>
      </c>
      <c r="BP184" s="70" t="e">
        <f aca="false">$BO$7*$J$3*$J$5*$T184</f>
        <v>#N/A</v>
      </c>
      <c r="BQ184" s="70" t="e">
        <f aca="false">$BQ$7*$J$2*$J$5*$S184</f>
        <v>#N/A</v>
      </c>
      <c r="BR184" s="70" t="e">
        <f aca="false">$BQ$7*$J$3*$J$5*$T184</f>
        <v>#N/A</v>
      </c>
      <c r="BS184" s="70" t="e">
        <f aca="false">$BS$7*$J$2*$J$5*$S184</f>
        <v>#N/A</v>
      </c>
      <c r="BT184" s="70" t="e">
        <f aca="false">$BS$7*$J$3*$J$5*$T184</f>
        <v>#N/A</v>
      </c>
      <c r="BU184" s="70" t="e">
        <f aca="false">$BU$7*$J$2*$J$5*$S184</f>
        <v>#N/A</v>
      </c>
      <c r="BV184" s="70" t="e">
        <f aca="false">$BU$7*$J$3*$J$5*$T184</f>
        <v>#N/A</v>
      </c>
      <c r="BW184" s="382" t="e">
        <f aca="false">SUM(AY184:BF184,BI184:BL184)</f>
        <v>#N/A</v>
      </c>
      <c r="BX184" s="383" t="e">
        <f aca="false">SUM(AY184:BF184,BI184:BL184,BS184:BV184)</f>
        <v>#N/A</v>
      </c>
      <c r="BY184" s="25" t="e">
        <f aca="false">SUM(AY184:BV184)</f>
        <v>#N/A</v>
      </c>
      <c r="BZ184" s="70" t="e">
        <f aca="false">$BZ$7*$J$2*$J$5*$N184</f>
        <v>#N/A</v>
      </c>
      <c r="CA184" s="70" t="e">
        <f aca="false">$BZ$7*$J$3*$J$5*$O184</f>
        <v>#N/A</v>
      </c>
      <c r="CB184" s="70" t="e">
        <f aca="false">$CB$7*$J$2*$J$5*$N184</f>
        <v>#N/A</v>
      </c>
      <c r="CC184" s="70" t="e">
        <f aca="false">$CB$7*$J$3*$J$5*$O184</f>
        <v>#N/A</v>
      </c>
      <c r="CD184" s="70" t="e">
        <f aca="false">$CD$7*$J$2*$J$5*$N184</f>
        <v>#N/A</v>
      </c>
      <c r="CE184" s="70" t="e">
        <f aca="false">$CD$7*$J$3*$J$5*$O184</f>
        <v>#N/A</v>
      </c>
      <c r="CF184" s="131" t="e">
        <f aca="false">SUM(BZ184:CA184)</f>
        <v>#N/A</v>
      </c>
      <c r="CG184" s="383" t="e">
        <f aca="false">SUM(BZ184:CC184)</f>
        <v>#N/A</v>
      </c>
      <c r="CH184" s="131" t="e">
        <f aca="false">SUM(BZ184:CE184)</f>
        <v>#N/A</v>
      </c>
      <c r="CI184" s="70" t="e">
        <f aca="false">$CI$7*$J$2*$J$5*$AB184</f>
        <v>#N/A</v>
      </c>
      <c r="CJ184" s="70" t="e">
        <f aca="false">$CI$7*$J$3*$J$5*$AC184</f>
        <v>#N/A</v>
      </c>
      <c r="CK184" s="70" t="e">
        <f aca="false">$CK$7*$J$2*$J$5*$AB184</f>
        <v>#N/A</v>
      </c>
      <c r="CL184" s="70" t="e">
        <f aca="false">$CK$7*$J$3*$J$5*$AC184</f>
        <v>#N/A</v>
      </c>
      <c r="CM184" s="70" t="e">
        <f aca="false">$CM$7*$J$2*$J$5*$AB184</f>
        <v>#N/A</v>
      </c>
      <c r="CN184" s="70" t="e">
        <f aca="false">$CM$7*$J$3*$J$5*$AC184</f>
        <v>#N/A</v>
      </c>
      <c r="CO184" s="70" t="e">
        <f aca="false">$CO$7*$J$2*$J$5*$AB184</f>
        <v>#N/A</v>
      </c>
      <c r="CP184" s="70" t="e">
        <f aca="false">$CO$7*$J$3*$J$5*$AC184</f>
        <v>#N/A</v>
      </c>
      <c r="CQ184" s="70" t="e">
        <f aca="false">$CQ$7*$J$2*$J$5*$AB184</f>
        <v>#N/A</v>
      </c>
      <c r="CR184" s="70" t="e">
        <f aca="false">$CQ$7*$J$3*$J$5*$AC184</f>
        <v>#N/A</v>
      </c>
      <c r="CS184" s="70" t="e">
        <f aca="false">$CS$7*$J$2*$J$5*$AB184</f>
        <v>#N/A</v>
      </c>
      <c r="CT184" s="70" t="e">
        <f aca="false">$CS$7*$J$3*$J$5*$AC184</f>
        <v>#N/A</v>
      </c>
      <c r="CU184" s="70" t="e">
        <f aca="false">$CU$7*$J$2*$J$5*$AB184</f>
        <v>#N/A</v>
      </c>
      <c r="CV184" s="70" t="e">
        <f aca="false">$CU$7*$J$3*$J$5*$AC184</f>
        <v>#N/A</v>
      </c>
      <c r="CW184" s="70" t="e">
        <f aca="false">$CW$7*$J$2*$J$5*$AB184</f>
        <v>#N/A</v>
      </c>
      <c r="CX184" s="70" t="e">
        <f aca="false">$CW$7*$J$3*$J$5*$AC184</f>
        <v>#N/A</v>
      </c>
      <c r="CY184" s="70" t="e">
        <f aca="false">$CY$7*$J$2*$J$5*$AB184</f>
        <v>#N/A</v>
      </c>
      <c r="CZ184" s="70" t="e">
        <f aca="false">$CY$7*$J$3*$J$5*$AC184</f>
        <v>#N/A</v>
      </c>
      <c r="DA184" s="70" t="e">
        <f aca="false">$DA$7*$J$2*$J$5*$AB184</f>
        <v>#N/A</v>
      </c>
      <c r="DB184" s="70" t="e">
        <f aca="false">$DA$7*$J$3*$J$5*$AC184</f>
        <v>#N/A</v>
      </c>
      <c r="DC184" s="70"/>
      <c r="DD184" s="70"/>
      <c r="DE184" s="70" t="e">
        <f aca="false">$DF$7*$J$2*$J$5*$AB184</f>
        <v>#N/A</v>
      </c>
      <c r="DF184" s="70" t="e">
        <f aca="false">$DF$7*$J$3*$J$5*$AC184</f>
        <v>#N/A</v>
      </c>
      <c r="DG184" s="70" t="e">
        <f aca="false">$DG$7*$J$2*$J$5*$AB184</f>
        <v>#N/A</v>
      </c>
      <c r="DH184" s="70" t="e">
        <f aca="false">$DG$7*$J$3*$J$5*$AC184</f>
        <v>#N/A</v>
      </c>
      <c r="DI184" s="70" t="e">
        <f aca="false">$DI$7*$J$2*$J$5*$AB184</f>
        <v>#N/A</v>
      </c>
      <c r="DJ184" s="70" t="e">
        <f aca="false">$DI$7*$J$3*$J$5*$AC184</f>
        <v>#N/A</v>
      </c>
      <c r="DK184" s="70" t="e">
        <f aca="false">$DK$7*$J$2*$J$5*$AB184</f>
        <v>#N/A</v>
      </c>
      <c r="DL184" s="70" t="e">
        <f aca="false">$DK$7*$J$3*$J$5*$AC184</f>
        <v>#N/A</v>
      </c>
      <c r="DM184" s="70" t="e">
        <f aca="false">$DM$7*$J$2*$J$5*$AB184</f>
        <v>#N/A</v>
      </c>
      <c r="DN184" s="70" t="e">
        <f aca="false">$DM$7*$J$3*$J$5*$AC184</f>
        <v>#N/A</v>
      </c>
      <c r="DO184" s="70" t="e">
        <f aca="false">$DO$7*$J$2*$J$5*$AB184</f>
        <v>#N/A</v>
      </c>
      <c r="DP184" s="70" t="e">
        <f aca="false">$DO$7*$J$3*$J$5*$AC184</f>
        <v>#N/A</v>
      </c>
      <c r="DQ184" s="70" t="e">
        <f aca="false">$DQ$7*$J$2*$J$5*$AB184</f>
        <v>#N/A</v>
      </c>
      <c r="DR184" s="70" t="e">
        <f aca="false">$DQ$7*$J$3*$J$5*$AC184</f>
        <v>#N/A</v>
      </c>
      <c r="DS184" s="131" t="e">
        <f aca="false">SUM(CI184:CR184,CW184:CX184,DG184:DH184)</f>
        <v>#N/A</v>
      </c>
      <c r="DT184" s="25" t="e">
        <f aca="false">SUM(CI184:CZ184,DC184:DL184)</f>
        <v>#N/A</v>
      </c>
      <c r="DU184" s="131" t="e">
        <f aca="false">SUM(CI184:DR184)</f>
        <v>#N/A</v>
      </c>
      <c r="DZ184" s="70" t="e">
        <f aca="false">$DZ$7*$J$2*$J$5*$AB184</f>
        <v>#N/A</v>
      </c>
      <c r="EA184" s="70" t="e">
        <f aca="false">$DZ$7*$J$3*$J$5*$AC184</f>
        <v>#N/A</v>
      </c>
      <c r="EB184" s="70" t="e">
        <f aca="false">$EB$7*$J$2*$J$5*$AB184</f>
        <v>#N/A</v>
      </c>
      <c r="EC184" s="70" t="e">
        <f aca="false">$EB$7*$J$3*$J$5*$AC184</f>
        <v>#N/A</v>
      </c>
      <c r="ED184" s="70" t="e">
        <f aca="false">$ED$7*$J$2*$J$5*$AB184</f>
        <v>#N/A</v>
      </c>
      <c r="EE184" s="70" t="e">
        <f aca="false">$ED$7*$J$3*$J$5*$AC184</f>
        <v>#N/A</v>
      </c>
      <c r="EF184" s="70" t="e">
        <f aca="false">$EF$7*$J$2*$J$5*$AB184</f>
        <v>#N/A</v>
      </c>
      <c r="EG184" s="70" t="e">
        <f aca="false">$EF$7*$J$3*$J$5*$AC184</f>
        <v>#N/A</v>
      </c>
      <c r="EH184" s="70" t="e">
        <f aca="false">$EH$7*$J$2*$J$5*$AB184</f>
        <v>#N/A</v>
      </c>
      <c r="EI184" s="70" t="e">
        <f aca="false">$EH$7*$J$3*$J$5*$AC184</f>
        <v>#N/A</v>
      </c>
      <c r="EJ184" s="70" t="e">
        <f aca="false">$EJ$7*$J$2*$J$5*$AB184</f>
        <v>#N/A</v>
      </c>
      <c r="EK184" s="70" t="e">
        <f aca="false">$EJ$7*$J$3*$J$5*$AC184</f>
        <v>#N/A</v>
      </c>
      <c r="EL184" s="70" t="e">
        <f aca="false">$EL$7*$J$2*$J$5*$AB184</f>
        <v>#N/A</v>
      </c>
      <c r="EM184" s="70" t="e">
        <f aca="false">$EL$7*$J$3*$J$5*$AC184</f>
        <v>#N/A</v>
      </c>
      <c r="EN184" s="131" t="e">
        <f aca="false">SUM(EB184:EC184)</f>
        <v>#N/A</v>
      </c>
      <c r="EO184" s="25" t="e">
        <f aca="false">SUM(EB184:EE184,EJ184:EM184)</f>
        <v>#N/A</v>
      </c>
      <c r="EP184" s="25" t="e">
        <f aca="false">SUM(DZ184:EM184)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3" t="e">
        <f aca="false">(1+($A185/2))^(-2*($D185-$A$1)/365.25)</f>
        <v>#N/A</v>
      </c>
      <c r="C185" s="83" t="n">
        <f aca="false">D186-D185</f>
        <v>31</v>
      </c>
      <c r="D185" s="374" t="n">
        <v>42278</v>
      </c>
      <c r="E185" s="375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76" t="e">
        <f aca="false">VLOOKUP($D185,Curves!$A$2:$H$1700,8)*$B185</f>
        <v>#N/A</v>
      </c>
      <c r="K185" s="51" t="e">
        <f aca="false">($E185+$I185)*$J$5+$J$4</f>
        <v>#N/A</v>
      </c>
      <c r="L185" s="377" t="e">
        <f aca="false">VLOOKUP($D185,Curves!$N$2:$T$2600,2)*$B185</f>
        <v>#N/A</v>
      </c>
      <c r="M185" s="241" t="e">
        <f aca="false">VLOOKUP($D185,Curves!$N$2:$T$2600,3)*$B185</f>
        <v>#N/A</v>
      </c>
      <c r="N185" s="378" t="e">
        <f aca="false">IF($K185&lt;$L185,1,0)</f>
        <v>#N/A</v>
      </c>
      <c r="O185" s="379" t="e">
        <f aca="false">IF($K185&lt;$M185,1,0)</f>
        <v>#N/A</v>
      </c>
      <c r="P185" s="375" t="e">
        <f aca="false">($E185+J185)*$J$5+$J$4</f>
        <v>#N/A</v>
      </c>
      <c r="Q185" s="377" t="e">
        <f aca="false">VLOOKUP($D185,Curves!$N$2:$T$2600,4)*$B185</f>
        <v>#N/A</v>
      </c>
      <c r="R185" s="241" t="e">
        <f aca="false">VLOOKUP($D185,Curves!$N$2:$T$2600,5)*$B185</f>
        <v>#N/A</v>
      </c>
      <c r="S185" s="378" t="e">
        <f aca="false">IF($P185&lt;$Q185,1,0)</f>
        <v>#N/A</v>
      </c>
      <c r="T185" s="379" t="e">
        <f aca="false">IF($P185&lt;$R185,1,0)</f>
        <v>#N/A</v>
      </c>
      <c r="U185" s="380" t="e">
        <f aca="false">($E185+G185)*$J$5+$J$4</f>
        <v>#N/A</v>
      </c>
      <c r="V185" s="380" t="e">
        <f aca="false">($E185+H185)*$J$5+$J$4</f>
        <v>#N/A</v>
      </c>
      <c r="W185" s="380" t="e">
        <f aca="false">($E185+I185)*$J$5+$J$4</f>
        <v>#N/A</v>
      </c>
      <c r="X185" s="269" t="e">
        <f aca="false">VLOOKUP($D185,[5]CurveFetch!$D$8:$S$13000,16,0)*$B185</f>
        <v>#N/A</v>
      </c>
      <c r="Y185" s="241" t="e">
        <f aca="false">VLOOKUP($D185,Curves!$N$2:$T$2600,7)*$B185</f>
        <v>#N/A</v>
      </c>
      <c r="Z185" s="381" t="e">
        <f aca="false">IF($U185&lt;$X185,1,0)</f>
        <v>#N/A</v>
      </c>
      <c r="AA185" s="378" t="e">
        <f aca="false">IF($U185&lt;$Y185,1,0)</f>
        <v>#N/A</v>
      </c>
      <c r="AB185" s="378" t="e">
        <f aca="false">IF($V185&lt;$X185,1,0)</f>
        <v>#N/A</v>
      </c>
      <c r="AC185" s="378" t="e">
        <f aca="false">IF($V185&lt;$X185,1,0)</f>
        <v>#N/A</v>
      </c>
      <c r="AD185" s="378" t="e">
        <f aca="false">IF($W185&lt;$X185,1,0)</f>
        <v>#N/A</v>
      </c>
      <c r="AE185" s="379" t="e">
        <f aca="false">IF($W185&lt;$Y185,1,0)</f>
        <v>#N/A</v>
      </c>
      <c r="AF185" s="70" t="e">
        <f aca="false">$AF$7*$J$2*$J$5*$N185</f>
        <v>#N/A</v>
      </c>
      <c r="AG185" s="70" t="e">
        <f aca="false">$AF$7*$J$2*$J$5*$O185</f>
        <v>#N/A</v>
      </c>
      <c r="AH185" s="70" t="e">
        <f aca="false">$AH$7*$J$2*$J$5*$N185</f>
        <v>#N/A</v>
      </c>
      <c r="AI185" s="70" t="e">
        <f aca="false">$AH$7*$J$2*$J$5*$O185</f>
        <v>#N/A</v>
      </c>
      <c r="AJ185" s="70" t="e">
        <f aca="false">$AJ$7*$J$2*$J$5*$N185</f>
        <v>#N/A</v>
      </c>
      <c r="AK185" s="70" t="e">
        <f aca="false">$AJ$7*$J$2*$J$5*$O185</f>
        <v>#N/A</v>
      </c>
      <c r="AL185" s="70" t="e">
        <f aca="false">$AL$7*$J$2*$J$5*$N185</f>
        <v>#N/A</v>
      </c>
      <c r="AM185" s="70" t="e">
        <f aca="false">$AL$7*$J$3*$J$5*$O185</f>
        <v>#N/A</v>
      </c>
      <c r="AN185" s="70" t="e">
        <f aca="false">$AN$7*$J$2*$J$5*$N185</f>
        <v>#N/A</v>
      </c>
      <c r="AO185" s="70" t="e">
        <f aca="false">$AN$7*$J$3*$J$5*$O185</f>
        <v>#N/A</v>
      </c>
      <c r="AP185" s="70" t="e">
        <f aca="false">$AP$7*$J$2*$J$5*$N185</f>
        <v>#N/A</v>
      </c>
      <c r="AQ185" s="70" t="e">
        <f aca="false">$AN$7*$J$3*$J$5*$O185</f>
        <v>#N/A</v>
      </c>
      <c r="AR185" s="70" t="e">
        <f aca="false">$AR$7*$J$2*$J$5*$N185</f>
        <v>#N/A</v>
      </c>
      <c r="AS185" s="70" t="e">
        <f aca="false">$AR$7*$J$3*$J$5*$O185</f>
        <v>#N/A</v>
      </c>
      <c r="AT185" s="70" t="e">
        <f aca="false">$AT$7*$J$2*$J$5*$N185</f>
        <v>#N/A</v>
      </c>
      <c r="AU185" s="70" t="e">
        <f aca="false">$AT$7*$J$3*$J$5*$O185</f>
        <v>#N/A</v>
      </c>
      <c r="AV185" s="131" t="e">
        <f aca="false">SUM(AF185:AG185,AL185:AM185,AP185:AQ185)</f>
        <v>#N/A</v>
      </c>
      <c r="AW185" s="158" t="e">
        <f aca="false">SUM(AF185:AM185,AP185:AU185)</f>
        <v>#N/A</v>
      </c>
      <c r="AX185" s="131" t="e">
        <f aca="false">SUM(AF185:AU185)</f>
        <v>#N/A</v>
      </c>
      <c r="AY185" s="70" t="e">
        <f aca="false">$AY$7*$J$2*$J$5*$S185</f>
        <v>#N/A</v>
      </c>
      <c r="AZ185" s="70" t="e">
        <f aca="false">$AY$7*$J$3*$J$5*$T185</f>
        <v>#N/A</v>
      </c>
      <c r="BA185" s="70" t="e">
        <f aca="false">$BA$7*$J$2*$J$5*$S185</f>
        <v>#N/A</v>
      </c>
      <c r="BB185" s="70" t="e">
        <f aca="false">$BA$7*$J$3*$J$5*$T185</f>
        <v>#N/A</v>
      </c>
      <c r="BC185" s="70" t="e">
        <f aca="false">$BC$7*$J$2*$J$5*$S185</f>
        <v>#N/A</v>
      </c>
      <c r="BD185" s="70" t="e">
        <f aca="false">$BC$7*$J$3*$J$5*$T185</f>
        <v>#N/A</v>
      </c>
      <c r="BE185" s="70" t="e">
        <f aca="false">$BE$7*$J$2*$J$5*$S185</f>
        <v>#N/A</v>
      </c>
      <c r="BF185" s="70" t="e">
        <f aca="false">$BE$7*$J$3*$J$5*$T185</f>
        <v>#N/A</v>
      </c>
      <c r="BG185" s="70" t="e">
        <f aca="false">$BG$7*$J$2*$J$5*$S185</f>
        <v>#N/A</v>
      </c>
      <c r="BH185" s="70" t="e">
        <f aca="false">$BG$7*$J$3*$J$5*$T185</f>
        <v>#N/A</v>
      </c>
      <c r="BI185" s="70" t="e">
        <f aca="false">$BI$7*$J$2*$J$5*$S185</f>
        <v>#N/A</v>
      </c>
      <c r="BJ185" s="70" t="e">
        <f aca="false">$BI$7*$J$3*$J$5*$T185</f>
        <v>#N/A</v>
      </c>
      <c r="BK185" s="70" t="e">
        <f aca="false">$BK$7*$J$2*$J$5*$S185</f>
        <v>#N/A</v>
      </c>
      <c r="BL185" s="70" t="e">
        <f aca="false">$BK$7*$J$3*$J$5*$T185</f>
        <v>#N/A</v>
      </c>
      <c r="BM185" s="70" t="e">
        <f aca="false">$BM$7*$J$2*$J$5*$S185</f>
        <v>#N/A</v>
      </c>
      <c r="BN185" s="70" t="e">
        <f aca="false">$BM$7*$J$3*$J$5*$T185</f>
        <v>#N/A</v>
      </c>
      <c r="BO185" s="70" t="e">
        <f aca="false">$BO$7*$J$2*$J$5*$S185</f>
        <v>#N/A</v>
      </c>
      <c r="BP185" s="70" t="e">
        <f aca="false">$BO$7*$J$3*$J$5*$T185</f>
        <v>#N/A</v>
      </c>
      <c r="BQ185" s="70" t="e">
        <f aca="false">$BQ$7*$J$2*$J$5*$S185</f>
        <v>#N/A</v>
      </c>
      <c r="BR185" s="70" t="e">
        <f aca="false">$BQ$7*$J$3*$J$5*$T185</f>
        <v>#N/A</v>
      </c>
      <c r="BS185" s="70" t="e">
        <f aca="false">$BS$7*$J$2*$J$5*$S185</f>
        <v>#N/A</v>
      </c>
      <c r="BT185" s="70" t="e">
        <f aca="false">$BS$7*$J$3*$J$5*$T185</f>
        <v>#N/A</v>
      </c>
      <c r="BU185" s="70" t="e">
        <f aca="false">$BU$7*$J$2*$J$5*$S185</f>
        <v>#N/A</v>
      </c>
      <c r="BV185" s="70" t="e">
        <f aca="false">$BU$7*$J$3*$J$5*$T185</f>
        <v>#N/A</v>
      </c>
      <c r="BW185" s="382" t="e">
        <f aca="false">SUM(AY185:BF185,BI185:BL185)</f>
        <v>#N/A</v>
      </c>
      <c r="BX185" s="383" t="e">
        <f aca="false">SUM(AY185:BF185,BI185:BL185,BS185:BV185)</f>
        <v>#N/A</v>
      </c>
      <c r="BY185" s="25" t="e">
        <f aca="false">SUM(AY185:BV185)</f>
        <v>#N/A</v>
      </c>
      <c r="BZ185" s="70" t="e">
        <f aca="false">$BZ$7*$J$2*$J$5*$N185</f>
        <v>#N/A</v>
      </c>
      <c r="CA185" s="70" t="e">
        <f aca="false">$BZ$7*$J$3*$J$5*$O185</f>
        <v>#N/A</v>
      </c>
      <c r="CB185" s="70" t="e">
        <f aca="false">$CB$7*$J$2*$J$5*$N185</f>
        <v>#N/A</v>
      </c>
      <c r="CC185" s="70" t="e">
        <f aca="false">$CB$7*$J$3*$J$5*$O185</f>
        <v>#N/A</v>
      </c>
      <c r="CD185" s="70" t="e">
        <f aca="false">$CD$7*$J$2*$J$5*$N185</f>
        <v>#N/A</v>
      </c>
      <c r="CE185" s="70" t="e">
        <f aca="false">$CD$7*$J$3*$J$5*$O185</f>
        <v>#N/A</v>
      </c>
      <c r="CF185" s="131" t="e">
        <f aca="false">SUM(BZ185:CA185)</f>
        <v>#N/A</v>
      </c>
      <c r="CG185" s="383" t="e">
        <f aca="false">SUM(BZ185:CC185)</f>
        <v>#N/A</v>
      </c>
      <c r="CH185" s="131" t="e">
        <f aca="false">SUM(BZ185:CE185)</f>
        <v>#N/A</v>
      </c>
      <c r="CI185" s="70" t="e">
        <f aca="false">$CI$7*$J$2*$J$5*$AB185</f>
        <v>#N/A</v>
      </c>
      <c r="CJ185" s="70" t="e">
        <f aca="false">$CI$7*$J$3*$J$5*$AC185</f>
        <v>#N/A</v>
      </c>
      <c r="CK185" s="70" t="e">
        <f aca="false">$CK$7*$J$2*$J$5*$AB185</f>
        <v>#N/A</v>
      </c>
      <c r="CL185" s="70" t="e">
        <f aca="false">$CK$7*$J$3*$J$5*$AC185</f>
        <v>#N/A</v>
      </c>
      <c r="CM185" s="70" t="e">
        <f aca="false">$CM$7*$J$2*$J$5*$AB185</f>
        <v>#N/A</v>
      </c>
      <c r="CN185" s="70" t="e">
        <f aca="false">$CM$7*$J$3*$J$5*$AC185</f>
        <v>#N/A</v>
      </c>
      <c r="CO185" s="70" t="e">
        <f aca="false">$CO$7*$J$2*$J$5*$AB185</f>
        <v>#N/A</v>
      </c>
      <c r="CP185" s="70" t="e">
        <f aca="false">$CO$7*$J$3*$J$5*$AC185</f>
        <v>#N/A</v>
      </c>
      <c r="CQ185" s="70" t="e">
        <f aca="false">$CQ$7*$J$2*$J$5*$AB185</f>
        <v>#N/A</v>
      </c>
      <c r="CR185" s="70" t="e">
        <f aca="false">$CQ$7*$J$3*$J$5*$AC185</f>
        <v>#N/A</v>
      </c>
      <c r="CS185" s="70" t="e">
        <f aca="false">$CS$7*$J$2*$J$5*$AB185</f>
        <v>#N/A</v>
      </c>
      <c r="CT185" s="70" t="e">
        <f aca="false">$CS$7*$J$3*$J$5*$AC185</f>
        <v>#N/A</v>
      </c>
      <c r="CU185" s="70" t="e">
        <f aca="false">$CU$7*$J$2*$J$5*$AB185</f>
        <v>#N/A</v>
      </c>
      <c r="CV185" s="70" t="e">
        <f aca="false">$CU$7*$J$3*$J$5*$AC185</f>
        <v>#N/A</v>
      </c>
      <c r="CW185" s="70" t="e">
        <f aca="false">$CW$7*$J$2*$J$5*$AB185</f>
        <v>#N/A</v>
      </c>
      <c r="CX185" s="70" t="e">
        <f aca="false">$CW$7*$J$3*$J$5*$AC185</f>
        <v>#N/A</v>
      </c>
      <c r="CY185" s="70" t="e">
        <f aca="false">$CY$7*$J$2*$J$5*$AB185</f>
        <v>#N/A</v>
      </c>
      <c r="CZ185" s="70" t="e">
        <f aca="false">$CY$7*$J$3*$J$5*$AC185</f>
        <v>#N/A</v>
      </c>
      <c r="DA185" s="70" t="e">
        <f aca="false">$DA$7*$J$2*$J$5*$AB185</f>
        <v>#N/A</v>
      </c>
      <c r="DB185" s="70" t="e">
        <f aca="false">$DA$7*$J$3*$J$5*$AC185</f>
        <v>#N/A</v>
      </c>
      <c r="DC185" s="70"/>
      <c r="DD185" s="70"/>
      <c r="DE185" s="70" t="e">
        <f aca="false">$DF$7*$J$2*$J$5*$AB185</f>
        <v>#N/A</v>
      </c>
      <c r="DF185" s="70" t="e">
        <f aca="false">$DF$7*$J$3*$J$5*$AC185</f>
        <v>#N/A</v>
      </c>
      <c r="DG185" s="70" t="e">
        <f aca="false">$DG$7*$J$2*$J$5*$AB185</f>
        <v>#N/A</v>
      </c>
      <c r="DH185" s="70" t="e">
        <f aca="false">$DG$7*$J$3*$J$5*$AC185</f>
        <v>#N/A</v>
      </c>
      <c r="DI185" s="70" t="e">
        <f aca="false">$DI$7*$J$2*$J$5*$AB185</f>
        <v>#N/A</v>
      </c>
      <c r="DJ185" s="70" t="e">
        <f aca="false">$DI$7*$J$3*$J$5*$AC185</f>
        <v>#N/A</v>
      </c>
      <c r="DK185" s="70" t="e">
        <f aca="false">$DK$7*$J$2*$J$5*$AB185</f>
        <v>#N/A</v>
      </c>
      <c r="DL185" s="70" t="e">
        <f aca="false">$DK$7*$J$3*$J$5*$AC185</f>
        <v>#N/A</v>
      </c>
      <c r="DM185" s="70" t="e">
        <f aca="false">$DM$7*$J$2*$J$5*$AB185</f>
        <v>#N/A</v>
      </c>
      <c r="DN185" s="70" t="e">
        <f aca="false">$DM$7*$J$3*$J$5*$AC185</f>
        <v>#N/A</v>
      </c>
      <c r="DO185" s="70" t="e">
        <f aca="false">$DO$7*$J$2*$J$5*$AB185</f>
        <v>#N/A</v>
      </c>
      <c r="DP185" s="70" t="e">
        <f aca="false">$DO$7*$J$3*$J$5*$AC185</f>
        <v>#N/A</v>
      </c>
      <c r="DQ185" s="70" t="e">
        <f aca="false">$DQ$7*$J$2*$J$5*$AB185</f>
        <v>#N/A</v>
      </c>
      <c r="DR185" s="70" t="e">
        <f aca="false">$DQ$7*$J$3*$J$5*$AC185</f>
        <v>#N/A</v>
      </c>
      <c r="DS185" s="131" t="e">
        <f aca="false">SUM(CI185:CR185,CW185:CX185,DG185:DH185)</f>
        <v>#N/A</v>
      </c>
      <c r="DT185" s="25" t="e">
        <f aca="false">SUM(CI185:CZ185,DC185:DL185)</f>
        <v>#N/A</v>
      </c>
      <c r="DU185" s="131" t="e">
        <f aca="false">SUM(CI185:DR185)</f>
        <v>#N/A</v>
      </c>
      <c r="DZ185" s="70" t="e">
        <f aca="false">$DZ$7*$J$2*$J$5*$AB185</f>
        <v>#N/A</v>
      </c>
      <c r="EA185" s="70" t="e">
        <f aca="false">$DZ$7*$J$3*$J$5*$AC185</f>
        <v>#N/A</v>
      </c>
      <c r="EB185" s="70" t="e">
        <f aca="false">$EB$7*$J$2*$J$5*$AB185</f>
        <v>#N/A</v>
      </c>
      <c r="EC185" s="70" t="e">
        <f aca="false">$EB$7*$J$3*$J$5*$AC185</f>
        <v>#N/A</v>
      </c>
      <c r="ED185" s="70" t="e">
        <f aca="false">$ED$7*$J$2*$J$5*$AB185</f>
        <v>#N/A</v>
      </c>
      <c r="EE185" s="70" t="e">
        <f aca="false">$ED$7*$J$3*$J$5*$AC185</f>
        <v>#N/A</v>
      </c>
      <c r="EF185" s="70" t="e">
        <f aca="false">$EF$7*$J$2*$J$5*$AB185</f>
        <v>#N/A</v>
      </c>
      <c r="EG185" s="70" t="e">
        <f aca="false">$EF$7*$J$3*$J$5*$AC185</f>
        <v>#N/A</v>
      </c>
      <c r="EH185" s="70" t="e">
        <f aca="false">$EH$7*$J$2*$J$5*$AB185</f>
        <v>#N/A</v>
      </c>
      <c r="EI185" s="70" t="e">
        <f aca="false">$EH$7*$J$3*$J$5*$AC185</f>
        <v>#N/A</v>
      </c>
      <c r="EJ185" s="70" t="e">
        <f aca="false">$EJ$7*$J$2*$J$5*$AB185</f>
        <v>#N/A</v>
      </c>
      <c r="EK185" s="70" t="e">
        <f aca="false">$EJ$7*$J$3*$J$5*$AC185</f>
        <v>#N/A</v>
      </c>
      <c r="EL185" s="70" t="e">
        <f aca="false">$EL$7*$J$2*$J$5*$AB185</f>
        <v>#N/A</v>
      </c>
      <c r="EM185" s="70" t="e">
        <f aca="false">$EL$7*$J$3*$J$5*$AC185</f>
        <v>#N/A</v>
      </c>
      <c r="EN185" s="131" t="e">
        <f aca="false">SUM(EB185:EC185)</f>
        <v>#N/A</v>
      </c>
      <c r="EO185" s="25" t="e">
        <f aca="false">SUM(EB185:EE185,EJ185:EM185)</f>
        <v>#N/A</v>
      </c>
      <c r="EP185" s="25" t="e">
        <f aca="false">SUM(DZ185:EM185)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3" t="e">
        <f aca="false">(1+($A186/2))^(-2*($D186-$A$1)/365.25)</f>
        <v>#N/A</v>
      </c>
      <c r="C186" s="83" t="n">
        <f aca="false">D187-D186</f>
        <v>30</v>
      </c>
      <c r="D186" s="374" t="n">
        <v>42309</v>
      </c>
      <c r="E186" s="375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76" t="e">
        <f aca="false">VLOOKUP($D186,Curves!$A$2:$H$1700,8)*$B186</f>
        <v>#N/A</v>
      </c>
      <c r="K186" s="51" t="e">
        <f aca="false">($E186+$I186)*$J$5+$J$4</f>
        <v>#N/A</v>
      </c>
      <c r="L186" s="377" t="e">
        <f aca="false">VLOOKUP($D186,Curves!$N$2:$T$2600,2)*$B186</f>
        <v>#N/A</v>
      </c>
      <c r="M186" s="241" t="e">
        <f aca="false">VLOOKUP($D186,Curves!$N$2:$T$2600,3)*$B186</f>
        <v>#N/A</v>
      </c>
      <c r="N186" s="378" t="e">
        <f aca="false">IF($K186&lt;$L186,1,0)</f>
        <v>#N/A</v>
      </c>
      <c r="O186" s="379" t="e">
        <f aca="false">IF($K186&lt;$M186,1,0)</f>
        <v>#N/A</v>
      </c>
      <c r="P186" s="375" t="e">
        <f aca="false">($E186+J186)*$J$5+$J$4</f>
        <v>#N/A</v>
      </c>
      <c r="Q186" s="377" t="e">
        <f aca="false">VLOOKUP($D186,Curves!$N$2:$T$2600,4)*$B186</f>
        <v>#N/A</v>
      </c>
      <c r="R186" s="241" t="e">
        <f aca="false">VLOOKUP($D186,Curves!$N$2:$T$2600,5)*$B186</f>
        <v>#N/A</v>
      </c>
      <c r="S186" s="378" t="e">
        <f aca="false">IF($P186&lt;$Q186,1,0)</f>
        <v>#N/A</v>
      </c>
      <c r="T186" s="379" t="e">
        <f aca="false">IF($P186&lt;$R186,1,0)</f>
        <v>#N/A</v>
      </c>
      <c r="U186" s="380" t="e">
        <f aca="false">($E186+G186)*$J$5+$J$4</f>
        <v>#N/A</v>
      </c>
      <c r="V186" s="380" t="e">
        <f aca="false">($E186+H186)*$J$5+$J$4</f>
        <v>#N/A</v>
      </c>
      <c r="W186" s="380" t="e">
        <f aca="false">($E186+I186)*$J$5+$J$4</f>
        <v>#N/A</v>
      </c>
      <c r="X186" s="269" t="e">
        <f aca="false">VLOOKUP($D186,[5]CurveFetch!$D$8:$S$13000,16,0)*$B186</f>
        <v>#N/A</v>
      </c>
      <c r="Y186" s="241" t="e">
        <f aca="false">VLOOKUP($D186,Curves!$N$2:$T$2600,7)*$B186</f>
        <v>#N/A</v>
      </c>
      <c r="Z186" s="381" t="e">
        <f aca="false">IF($U186&lt;$X186,1,0)</f>
        <v>#N/A</v>
      </c>
      <c r="AA186" s="378" t="e">
        <f aca="false">IF($U186&lt;$Y186,1,0)</f>
        <v>#N/A</v>
      </c>
      <c r="AB186" s="378" t="e">
        <f aca="false">IF($V186&lt;$X186,1,0)</f>
        <v>#N/A</v>
      </c>
      <c r="AC186" s="378" t="e">
        <f aca="false">IF($V186&lt;$X186,1,0)</f>
        <v>#N/A</v>
      </c>
      <c r="AD186" s="378" t="e">
        <f aca="false">IF($W186&lt;$X186,1,0)</f>
        <v>#N/A</v>
      </c>
      <c r="AE186" s="379" t="e">
        <f aca="false">IF($W186&lt;$Y186,1,0)</f>
        <v>#N/A</v>
      </c>
      <c r="AF186" s="70" t="e">
        <f aca="false">$AF$7*$J$2*$J$5*$N186</f>
        <v>#N/A</v>
      </c>
      <c r="AG186" s="70" t="e">
        <f aca="false">$AF$7*$J$2*$J$5*$O186</f>
        <v>#N/A</v>
      </c>
      <c r="AH186" s="70" t="e">
        <f aca="false">$AH$7*$J$2*$J$5*$N186</f>
        <v>#N/A</v>
      </c>
      <c r="AI186" s="70" t="e">
        <f aca="false">$AH$7*$J$2*$J$5*$O186</f>
        <v>#N/A</v>
      </c>
      <c r="AJ186" s="70" t="e">
        <f aca="false">$AJ$7*$J$2*$J$5*$N186</f>
        <v>#N/A</v>
      </c>
      <c r="AK186" s="70" t="e">
        <f aca="false">$AJ$7*$J$2*$J$5*$O186</f>
        <v>#N/A</v>
      </c>
      <c r="AL186" s="70" t="e">
        <f aca="false">$AL$7*$J$2*$J$5*$N186</f>
        <v>#N/A</v>
      </c>
      <c r="AM186" s="70" t="e">
        <f aca="false">$AL$7*$J$3*$J$5*$O186</f>
        <v>#N/A</v>
      </c>
      <c r="AN186" s="70" t="e">
        <f aca="false">$AN$7*$J$2*$J$5*$N186</f>
        <v>#N/A</v>
      </c>
      <c r="AO186" s="70" t="e">
        <f aca="false">$AN$7*$J$3*$J$5*$O186</f>
        <v>#N/A</v>
      </c>
      <c r="AP186" s="70" t="e">
        <f aca="false">$AP$7*$J$2*$J$5*$N186</f>
        <v>#N/A</v>
      </c>
      <c r="AQ186" s="70" t="e">
        <f aca="false">$AN$7*$J$3*$J$5*$O186</f>
        <v>#N/A</v>
      </c>
      <c r="AR186" s="70" t="e">
        <f aca="false">$AR$7*$J$2*$J$5*$N186</f>
        <v>#N/A</v>
      </c>
      <c r="AS186" s="70" t="e">
        <f aca="false">$AR$7*$J$3*$J$5*$O186</f>
        <v>#N/A</v>
      </c>
      <c r="AT186" s="70" t="e">
        <f aca="false">$AT$7*$J$2*$J$5*$N186</f>
        <v>#N/A</v>
      </c>
      <c r="AU186" s="70" t="e">
        <f aca="false">$AT$7*$J$3*$J$5*$O186</f>
        <v>#N/A</v>
      </c>
      <c r="AV186" s="131" t="e">
        <f aca="false">SUM(AF186:AG186,AL186:AM186,AP186:AQ186)</f>
        <v>#N/A</v>
      </c>
      <c r="AW186" s="158" t="e">
        <f aca="false">SUM(AF186:AM186,AP186:AU186)</f>
        <v>#N/A</v>
      </c>
      <c r="AX186" s="131" t="e">
        <f aca="false">SUM(AF186:AU186)</f>
        <v>#N/A</v>
      </c>
      <c r="AY186" s="70" t="e">
        <f aca="false">$AY$7*$J$2*$J$5*$S186</f>
        <v>#N/A</v>
      </c>
      <c r="AZ186" s="70" t="e">
        <f aca="false">$AY$7*$J$3*$J$5*$T186</f>
        <v>#N/A</v>
      </c>
      <c r="BA186" s="70" t="e">
        <f aca="false">$BA$7*$J$2*$J$5*$S186</f>
        <v>#N/A</v>
      </c>
      <c r="BB186" s="70" t="e">
        <f aca="false">$BA$7*$J$3*$J$5*$T186</f>
        <v>#N/A</v>
      </c>
      <c r="BC186" s="70" t="e">
        <f aca="false">$BC$7*$J$2*$J$5*$S186</f>
        <v>#N/A</v>
      </c>
      <c r="BD186" s="70" t="e">
        <f aca="false">$BC$7*$J$3*$J$5*$T186</f>
        <v>#N/A</v>
      </c>
      <c r="BE186" s="70" t="e">
        <f aca="false">$BE$7*$J$2*$J$5*$S186</f>
        <v>#N/A</v>
      </c>
      <c r="BF186" s="70" t="e">
        <f aca="false">$BE$7*$J$3*$J$5*$T186</f>
        <v>#N/A</v>
      </c>
      <c r="BG186" s="70" t="e">
        <f aca="false">$BG$7*$J$2*$J$5*$S186</f>
        <v>#N/A</v>
      </c>
      <c r="BH186" s="70" t="e">
        <f aca="false">$BG$7*$J$3*$J$5*$T186</f>
        <v>#N/A</v>
      </c>
      <c r="BI186" s="70" t="e">
        <f aca="false">$BI$7*$J$2*$J$5*$S186</f>
        <v>#N/A</v>
      </c>
      <c r="BJ186" s="70" t="e">
        <f aca="false">$BI$7*$J$3*$J$5*$T186</f>
        <v>#N/A</v>
      </c>
      <c r="BK186" s="70" t="e">
        <f aca="false">$BK$7*$J$2*$J$5*$S186</f>
        <v>#N/A</v>
      </c>
      <c r="BL186" s="70" t="e">
        <f aca="false">$BK$7*$J$3*$J$5*$T186</f>
        <v>#N/A</v>
      </c>
      <c r="BM186" s="70" t="e">
        <f aca="false">$BM$7*$J$2*$J$5*$S186</f>
        <v>#N/A</v>
      </c>
      <c r="BN186" s="70" t="e">
        <f aca="false">$BM$7*$J$3*$J$5*$T186</f>
        <v>#N/A</v>
      </c>
      <c r="BO186" s="70" t="e">
        <f aca="false">$BO$7*$J$2*$J$5*$S186</f>
        <v>#N/A</v>
      </c>
      <c r="BP186" s="70" t="e">
        <f aca="false">$BO$7*$J$3*$J$5*$T186</f>
        <v>#N/A</v>
      </c>
      <c r="BQ186" s="70" t="e">
        <f aca="false">$BQ$7*$J$2*$J$5*$S186</f>
        <v>#N/A</v>
      </c>
      <c r="BR186" s="70" t="e">
        <f aca="false">$BQ$7*$J$3*$J$5*$T186</f>
        <v>#N/A</v>
      </c>
      <c r="BS186" s="70" t="e">
        <f aca="false">$BS$7*$J$2*$J$5*$S186</f>
        <v>#N/A</v>
      </c>
      <c r="BT186" s="70" t="e">
        <f aca="false">$BS$7*$J$3*$J$5*$T186</f>
        <v>#N/A</v>
      </c>
      <c r="BU186" s="70" t="e">
        <f aca="false">$BU$7*$J$2*$J$5*$S186</f>
        <v>#N/A</v>
      </c>
      <c r="BV186" s="70" t="e">
        <f aca="false">$BU$7*$J$3*$J$5*$T186</f>
        <v>#N/A</v>
      </c>
      <c r="BW186" s="382" t="e">
        <f aca="false">SUM(AY186:BF186,BI186:BL186)</f>
        <v>#N/A</v>
      </c>
      <c r="BX186" s="383" t="e">
        <f aca="false">SUM(AY186:BF186,BI186:BL186,BS186:BV186)</f>
        <v>#N/A</v>
      </c>
      <c r="BY186" s="25" t="e">
        <f aca="false">SUM(AY186:BV186)</f>
        <v>#N/A</v>
      </c>
      <c r="BZ186" s="70" t="e">
        <f aca="false">$BZ$7*$J$2*$J$5*$N186</f>
        <v>#N/A</v>
      </c>
      <c r="CA186" s="70" t="e">
        <f aca="false">$BZ$7*$J$3*$J$5*$O186</f>
        <v>#N/A</v>
      </c>
      <c r="CB186" s="70" t="e">
        <f aca="false">$CB$7*$J$2*$J$5*$N186</f>
        <v>#N/A</v>
      </c>
      <c r="CC186" s="70" t="e">
        <f aca="false">$CB$7*$J$3*$J$5*$O186</f>
        <v>#N/A</v>
      </c>
      <c r="CD186" s="70" t="e">
        <f aca="false">$CD$7*$J$2*$J$5*$N186</f>
        <v>#N/A</v>
      </c>
      <c r="CE186" s="70" t="e">
        <f aca="false">$CD$7*$J$3*$J$5*$O186</f>
        <v>#N/A</v>
      </c>
      <c r="CF186" s="131" t="e">
        <f aca="false">SUM(BZ186:CA186)</f>
        <v>#N/A</v>
      </c>
      <c r="CG186" s="383" t="e">
        <f aca="false">SUM(BZ186:CC186)</f>
        <v>#N/A</v>
      </c>
      <c r="CH186" s="131" t="e">
        <f aca="false">SUM(BZ186:CE186)</f>
        <v>#N/A</v>
      </c>
      <c r="CI186" s="70" t="e">
        <f aca="false">$CI$7*$J$2*$J$5*$AB186</f>
        <v>#N/A</v>
      </c>
      <c r="CJ186" s="70" t="e">
        <f aca="false">$CI$7*$J$3*$J$5*$AC186</f>
        <v>#N/A</v>
      </c>
      <c r="CK186" s="70" t="e">
        <f aca="false">$CK$7*$J$2*$J$5*$AB186</f>
        <v>#N/A</v>
      </c>
      <c r="CL186" s="70" t="e">
        <f aca="false">$CK$7*$J$3*$J$5*$AC186</f>
        <v>#N/A</v>
      </c>
      <c r="CM186" s="70" t="e">
        <f aca="false">$CM$7*$J$2*$J$5*$AB186</f>
        <v>#N/A</v>
      </c>
      <c r="CN186" s="70" t="e">
        <f aca="false">$CM$7*$J$3*$J$5*$AC186</f>
        <v>#N/A</v>
      </c>
      <c r="CO186" s="70" t="e">
        <f aca="false">$CO$7*$J$2*$J$5*$AB186</f>
        <v>#N/A</v>
      </c>
      <c r="CP186" s="70" t="e">
        <f aca="false">$CO$7*$J$3*$J$5*$AC186</f>
        <v>#N/A</v>
      </c>
      <c r="CQ186" s="70" t="e">
        <f aca="false">$CQ$7*$J$2*$J$5*$AB186</f>
        <v>#N/A</v>
      </c>
      <c r="CR186" s="70" t="e">
        <f aca="false">$CQ$7*$J$3*$J$5*$AC186</f>
        <v>#N/A</v>
      </c>
      <c r="CS186" s="70" t="e">
        <f aca="false">$CS$7*$J$2*$J$5*$AB186</f>
        <v>#N/A</v>
      </c>
      <c r="CT186" s="70" t="e">
        <f aca="false">$CS$7*$J$3*$J$5*$AC186</f>
        <v>#N/A</v>
      </c>
      <c r="CU186" s="70" t="e">
        <f aca="false">$CU$7*$J$2*$J$5*$AB186</f>
        <v>#N/A</v>
      </c>
      <c r="CV186" s="70" t="e">
        <f aca="false">$CU$7*$J$3*$J$5*$AC186</f>
        <v>#N/A</v>
      </c>
      <c r="CW186" s="70" t="e">
        <f aca="false">$CW$7*$J$2*$J$5*$AB186</f>
        <v>#N/A</v>
      </c>
      <c r="CX186" s="70" t="e">
        <f aca="false">$CW$7*$J$3*$J$5*$AC186</f>
        <v>#N/A</v>
      </c>
      <c r="CY186" s="70" t="e">
        <f aca="false">$CY$7*$J$2*$J$5*$AB186</f>
        <v>#N/A</v>
      </c>
      <c r="CZ186" s="70" t="e">
        <f aca="false">$CY$7*$J$3*$J$5*$AC186</f>
        <v>#N/A</v>
      </c>
      <c r="DA186" s="70" t="e">
        <f aca="false">$DA$7*$J$2*$J$5*$AB186</f>
        <v>#N/A</v>
      </c>
      <c r="DB186" s="70" t="e">
        <f aca="false">$DA$7*$J$3*$J$5*$AC186</f>
        <v>#N/A</v>
      </c>
      <c r="DC186" s="70"/>
      <c r="DD186" s="70"/>
      <c r="DE186" s="70" t="e">
        <f aca="false">$DF$7*$J$2*$J$5*$AB186</f>
        <v>#N/A</v>
      </c>
      <c r="DF186" s="70" t="e">
        <f aca="false">$DF$7*$J$3*$J$5*$AC186</f>
        <v>#N/A</v>
      </c>
      <c r="DG186" s="70" t="e">
        <f aca="false">$DG$7*$J$2*$J$5*$AB186</f>
        <v>#N/A</v>
      </c>
      <c r="DH186" s="70" t="e">
        <f aca="false">$DG$7*$J$3*$J$5*$AC186</f>
        <v>#N/A</v>
      </c>
      <c r="DI186" s="70" t="e">
        <f aca="false">$DI$7*$J$2*$J$5*$AB186</f>
        <v>#N/A</v>
      </c>
      <c r="DJ186" s="70" t="e">
        <f aca="false">$DI$7*$J$3*$J$5*$AC186</f>
        <v>#N/A</v>
      </c>
      <c r="DK186" s="70" t="e">
        <f aca="false">$DK$7*$J$2*$J$5*$AB186</f>
        <v>#N/A</v>
      </c>
      <c r="DL186" s="70" t="e">
        <f aca="false">$DK$7*$J$3*$J$5*$AC186</f>
        <v>#N/A</v>
      </c>
      <c r="DM186" s="70" t="e">
        <f aca="false">$DM$7*$J$2*$J$5*$AB186</f>
        <v>#N/A</v>
      </c>
      <c r="DN186" s="70" t="e">
        <f aca="false">$DM$7*$J$3*$J$5*$AC186</f>
        <v>#N/A</v>
      </c>
      <c r="DO186" s="70" t="e">
        <f aca="false">$DO$7*$J$2*$J$5*$AB186</f>
        <v>#N/A</v>
      </c>
      <c r="DP186" s="70" t="e">
        <f aca="false">$DO$7*$J$3*$J$5*$AC186</f>
        <v>#N/A</v>
      </c>
      <c r="DQ186" s="70" t="e">
        <f aca="false">$DQ$7*$J$2*$J$5*$AB186</f>
        <v>#N/A</v>
      </c>
      <c r="DR186" s="70" t="e">
        <f aca="false">$DQ$7*$J$3*$J$5*$AC186</f>
        <v>#N/A</v>
      </c>
      <c r="DS186" s="131" t="e">
        <f aca="false">SUM(CI186:CR186,CW186:CX186,DG186:DH186)</f>
        <v>#N/A</v>
      </c>
      <c r="DT186" s="25" t="e">
        <f aca="false">SUM(CI186:CZ186,DC186:DL186)</f>
        <v>#N/A</v>
      </c>
      <c r="DU186" s="131" t="e">
        <f aca="false">SUM(CI186:DR186)</f>
        <v>#N/A</v>
      </c>
      <c r="DZ186" s="70" t="e">
        <f aca="false">$DZ$7*$J$2*$J$5*$AB186</f>
        <v>#N/A</v>
      </c>
      <c r="EA186" s="70" t="e">
        <f aca="false">$DZ$7*$J$3*$J$5*$AC186</f>
        <v>#N/A</v>
      </c>
      <c r="EB186" s="70" t="e">
        <f aca="false">$EB$7*$J$2*$J$5*$AB186</f>
        <v>#N/A</v>
      </c>
      <c r="EC186" s="70" t="e">
        <f aca="false">$EB$7*$J$3*$J$5*$AC186</f>
        <v>#N/A</v>
      </c>
      <c r="ED186" s="70" t="e">
        <f aca="false">$ED$7*$J$2*$J$5*$AB186</f>
        <v>#N/A</v>
      </c>
      <c r="EE186" s="70" t="e">
        <f aca="false">$ED$7*$J$3*$J$5*$AC186</f>
        <v>#N/A</v>
      </c>
      <c r="EF186" s="70" t="e">
        <f aca="false">$EF$7*$J$2*$J$5*$AB186</f>
        <v>#N/A</v>
      </c>
      <c r="EG186" s="70" t="e">
        <f aca="false">$EF$7*$J$3*$J$5*$AC186</f>
        <v>#N/A</v>
      </c>
      <c r="EH186" s="70" t="e">
        <f aca="false">$EH$7*$J$2*$J$5*$AB186</f>
        <v>#N/A</v>
      </c>
      <c r="EI186" s="70" t="e">
        <f aca="false">$EH$7*$J$3*$J$5*$AC186</f>
        <v>#N/A</v>
      </c>
      <c r="EJ186" s="70" t="e">
        <f aca="false">$EJ$7*$J$2*$J$5*$AB186</f>
        <v>#N/A</v>
      </c>
      <c r="EK186" s="70" t="e">
        <f aca="false">$EJ$7*$J$3*$J$5*$AC186</f>
        <v>#N/A</v>
      </c>
      <c r="EL186" s="70" t="e">
        <f aca="false">$EL$7*$J$2*$J$5*$AB186</f>
        <v>#N/A</v>
      </c>
      <c r="EM186" s="70" t="e">
        <f aca="false">$EL$7*$J$3*$J$5*$AC186</f>
        <v>#N/A</v>
      </c>
      <c r="EN186" s="131" t="e">
        <f aca="false">SUM(EB186:EC186)</f>
        <v>#N/A</v>
      </c>
      <c r="EO186" s="25" t="e">
        <f aca="false">SUM(EB186:EE186,EJ186:EM186)</f>
        <v>#N/A</v>
      </c>
      <c r="EP186" s="25" t="e">
        <f aca="false">SUM(DZ186:EM186)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3" t="e">
        <f aca="false">(1+($A187/2))^(-2*($D187-$A$1)/365.25)</f>
        <v>#N/A</v>
      </c>
      <c r="C187" s="83" t="n">
        <f aca="false">D188-D187</f>
        <v>31</v>
      </c>
      <c r="D187" s="374" t="n">
        <v>42339</v>
      </c>
      <c r="E187" s="375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76" t="e">
        <f aca="false">VLOOKUP($D187,Curves!$A$2:$H$1700,8)*$B187</f>
        <v>#N/A</v>
      </c>
      <c r="K187" s="51" t="e">
        <f aca="false">($E187+$I187)*$J$5+$J$4</f>
        <v>#N/A</v>
      </c>
      <c r="L187" s="377" t="e">
        <f aca="false">VLOOKUP($D187,Curves!$N$2:$T$2600,2)*$B187</f>
        <v>#N/A</v>
      </c>
      <c r="M187" s="241" t="e">
        <f aca="false">VLOOKUP($D187,Curves!$N$2:$T$2600,3)*$B187</f>
        <v>#N/A</v>
      </c>
      <c r="N187" s="378" t="e">
        <f aca="false">IF($K187&lt;$L187,1,0)</f>
        <v>#N/A</v>
      </c>
      <c r="O187" s="379" t="e">
        <f aca="false">IF($K187&lt;$M187,1,0)</f>
        <v>#N/A</v>
      </c>
      <c r="P187" s="375" t="e">
        <f aca="false">($E187+J187)*$J$5+$J$4</f>
        <v>#N/A</v>
      </c>
      <c r="Q187" s="377" t="e">
        <f aca="false">VLOOKUP($D187,Curves!$N$2:$T$2600,4)*$B187</f>
        <v>#N/A</v>
      </c>
      <c r="R187" s="241" t="e">
        <f aca="false">VLOOKUP($D187,Curves!$N$2:$T$2600,5)*$B187</f>
        <v>#N/A</v>
      </c>
      <c r="S187" s="378" t="e">
        <f aca="false">IF($P187&lt;$Q187,1,0)</f>
        <v>#N/A</v>
      </c>
      <c r="T187" s="379" t="e">
        <f aca="false">IF($P187&lt;$R187,1,0)</f>
        <v>#N/A</v>
      </c>
      <c r="U187" s="380" t="e">
        <f aca="false">($E187+G187)*$J$5+$J$4</f>
        <v>#N/A</v>
      </c>
      <c r="V187" s="380" t="e">
        <f aca="false">($E187+H187)*$J$5+$J$4</f>
        <v>#N/A</v>
      </c>
      <c r="W187" s="380" t="e">
        <f aca="false">($E187+I187)*$J$5+$J$4</f>
        <v>#N/A</v>
      </c>
      <c r="X187" s="269" t="e">
        <f aca="false">VLOOKUP($D187,[5]CurveFetch!$D$8:$S$13000,16,0)*$B187</f>
        <v>#N/A</v>
      </c>
      <c r="Y187" s="241" t="e">
        <f aca="false">VLOOKUP($D187,Curves!$N$2:$T$2600,7)*$B187</f>
        <v>#N/A</v>
      </c>
      <c r="Z187" s="381" t="e">
        <f aca="false">IF($U187&lt;$X187,1,0)</f>
        <v>#N/A</v>
      </c>
      <c r="AA187" s="378" t="e">
        <f aca="false">IF($U187&lt;$Y187,1,0)</f>
        <v>#N/A</v>
      </c>
      <c r="AB187" s="378" t="e">
        <f aca="false">IF($V187&lt;$X187,1,0)</f>
        <v>#N/A</v>
      </c>
      <c r="AC187" s="378" t="e">
        <f aca="false">IF($V187&lt;$X187,1,0)</f>
        <v>#N/A</v>
      </c>
      <c r="AD187" s="378" t="e">
        <f aca="false">IF($W187&lt;$X187,1,0)</f>
        <v>#N/A</v>
      </c>
      <c r="AE187" s="379" t="e">
        <f aca="false">IF($W187&lt;$Y187,1,0)</f>
        <v>#N/A</v>
      </c>
      <c r="AF187" s="70" t="e">
        <f aca="false">$AF$7*$J$2*$J$5*$N187</f>
        <v>#N/A</v>
      </c>
      <c r="AG187" s="70" t="e">
        <f aca="false">$AF$7*$J$2*$J$5*$O187</f>
        <v>#N/A</v>
      </c>
      <c r="AH187" s="70" t="e">
        <f aca="false">$AH$7*$J$2*$J$5*$N187</f>
        <v>#N/A</v>
      </c>
      <c r="AI187" s="70" t="e">
        <f aca="false">$AH$7*$J$2*$J$5*$O187</f>
        <v>#N/A</v>
      </c>
      <c r="AJ187" s="70" t="e">
        <f aca="false">$AJ$7*$J$2*$J$5*$N187</f>
        <v>#N/A</v>
      </c>
      <c r="AK187" s="70" t="e">
        <f aca="false">$AJ$7*$J$2*$J$5*$O187</f>
        <v>#N/A</v>
      </c>
      <c r="AL187" s="70" t="e">
        <f aca="false">$AL$7*$J$2*$J$5*$N187</f>
        <v>#N/A</v>
      </c>
      <c r="AM187" s="70" t="e">
        <f aca="false">$AL$7*$J$3*$J$5*$O187</f>
        <v>#N/A</v>
      </c>
      <c r="AN187" s="70" t="e">
        <f aca="false">$AN$7*$J$2*$J$5*$N187</f>
        <v>#N/A</v>
      </c>
      <c r="AO187" s="70" t="e">
        <f aca="false">$AN$7*$J$3*$J$5*$O187</f>
        <v>#N/A</v>
      </c>
      <c r="AP187" s="70" t="e">
        <f aca="false">$AP$7*$J$2*$J$5*$N187</f>
        <v>#N/A</v>
      </c>
      <c r="AQ187" s="70" t="e">
        <f aca="false">$AN$7*$J$3*$J$5*$O187</f>
        <v>#N/A</v>
      </c>
      <c r="AR187" s="70" t="e">
        <f aca="false">$AR$7*$J$2*$J$5*$N187</f>
        <v>#N/A</v>
      </c>
      <c r="AS187" s="70" t="e">
        <f aca="false">$AR$7*$J$3*$J$5*$O187</f>
        <v>#N/A</v>
      </c>
      <c r="AT187" s="70" t="e">
        <f aca="false">$AT$7*$J$2*$J$5*$N187</f>
        <v>#N/A</v>
      </c>
      <c r="AU187" s="70" t="e">
        <f aca="false">$AT$7*$J$3*$J$5*$O187</f>
        <v>#N/A</v>
      </c>
      <c r="AV187" s="131" t="e">
        <f aca="false">SUM(AF187:AG187,AL187:AM187,AP187:AQ187)</f>
        <v>#N/A</v>
      </c>
      <c r="AW187" s="158" t="e">
        <f aca="false">SUM(AF187:AM187,AP187:AU187)</f>
        <v>#N/A</v>
      </c>
      <c r="AX187" s="131" t="e">
        <f aca="false">SUM(AF187:AU187)</f>
        <v>#N/A</v>
      </c>
      <c r="AY187" s="70" t="e">
        <f aca="false">$AY$7*$J$2*$J$5*$S187</f>
        <v>#N/A</v>
      </c>
      <c r="AZ187" s="70" t="e">
        <f aca="false">$AY$7*$J$3*$J$5*$T187</f>
        <v>#N/A</v>
      </c>
      <c r="BA187" s="70" t="e">
        <f aca="false">$BA$7*$J$2*$J$5*$S187</f>
        <v>#N/A</v>
      </c>
      <c r="BB187" s="70" t="e">
        <f aca="false">$BA$7*$J$3*$J$5*$T187</f>
        <v>#N/A</v>
      </c>
      <c r="BC187" s="70" t="e">
        <f aca="false">$BC$7*$J$2*$J$5*$S187</f>
        <v>#N/A</v>
      </c>
      <c r="BD187" s="70" t="e">
        <f aca="false">$BC$7*$J$3*$J$5*$T187</f>
        <v>#N/A</v>
      </c>
      <c r="BE187" s="70" t="e">
        <f aca="false">$BE$7*$J$2*$J$5*$S187</f>
        <v>#N/A</v>
      </c>
      <c r="BF187" s="70" t="e">
        <f aca="false">$BE$7*$J$3*$J$5*$T187</f>
        <v>#N/A</v>
      </c>
      <c r="BG187" s="70" t="e">
        <f aca="false">$BG$7*$J$2*$J$5*$S187</f>
        <v>#N/A</v>
      </c>
      <c r="BH187" s="70" t="e">
        <f aca="false">$BG$7*$J$3*$J$5*$T187</f>
        <v>#N/A</v>
      </c>
      <c r="BI187" s="70" t="e">
        <f aca="false">$BI$7*$J$2*$J$5*$S187</f>
        <v>#N/A</v>
      </c>
      <c r="BJ187" s="70" t="e">
        <f aca="false">$BI$7*$J$3*$J$5*$T187</f>
        <v>#N/A</v>
      </c>
      <c r="BK187" s="70" t="e">
        <f aca="false">$BK$7*$J$2*$J$5*$S187</f>
        <v>#N/A</v>
      </c>
      <c r="BL187" s="70" t="e">
        <f aca="false">$BK$7*$J$3*$J$5*$T187</f>
        <v>#N/A</v>
      </c>
      <c r="BM187" s="70" t="e">
        <f aca="false">$BM$7*$J$2*$J$5*$S187</f>
        <v>#N/A</v>
      </c>
      <c r="BN187" s="70" t="e">
        <f aca="false">$BM$7*$J$3*$J$5*$T187</f>
        <v>#N/A</v>
      </c>
      <c r="BO187" s="70" t="e">
        <f aca="false">$BO$7*$J$2*$J$5*$S187</f>
        <v>#N/A</v>
      </c>
      <c r="BP187" s="70" t="e">
        <f aca="false">$BO$7*$J$3*$J$5*$T187</f>
        <v>#N/A</v>
      </c>
      <c r="BQ187" s="70" t="e">
        <f aca="false">$BQ$7*$J$2*$J$5*$S187</f>
        <v>#N/A</v>
      </c>
      <c r="BR187" s="70" t="e">
        <f aca="false">$BQ$7*$J$3*$J$5*$T187</f>
        <v>#N/A</v>
      </c>
      <c r="BS187" s="70" t="e">
        <f aca="false">$BS$7*$J$2*$J$5*$S187</f>
        <v>#N/A</v>
      </c>
      <c r="BT187" s="70" t="e">
        <f aca="false">$BS$7*$J$3*$J$5*$T187</f>
        <v>#N/A</v>
      </c>
      <c r="BU187" s="70" t="e">
        <f aca="false">$BU$7*$J$2*$J$5*$S187</f>
        <v>#N/A</v>
      </c>
      <c r="BV187" s="70" t="e">
        <f aca="false">$BU$7*$J$3*$J$5*$T187</f>
        <v>#N/A</v>
      </c>
      <c r="BW187" s="382" t="e">
        <f aca="false">SUM(AY187:BF187,BI187:BL187)</f>
        <v>#N/A</v>
      </c>
      <c r="BX187" s="383" t="e">
        <f aca="false">SUM(AY187:BF187,BI187:BL187,BS187:BV187)</f>
        <v>#N/A</v>
      </c>
      <c r="BY187" s="25" t="e">
        <f aca="false">SUM(AY187:BV187)</f>
        <v>#N/A</v>
      </c>
      <c r="BZ187" s="70" t="e">
        <f aca="false">$BZ$7*$J$2*$J$5*$N187</f>
        <v>#N/A</v>
      </c>
      <c r="CA187" s="70" t="e">
        <f aca="false">$BZ$7*$J$3*$J$5*$O187</f>
        <v>#N/A</v>
      </c>
      <c r="CB187" s="70" t="e">
        <f aca="false">$CB$7*$J$2*$J$5*$N187</f>
        <v>#N/A</v>
      </c>
      <c r="CC187" s="70" t="e">
        <f aca="false">$CB$7*$J$3*$J$5*$O187</f>
        <v>#N/A</v>
      </c>
      <c r="CD187" s="70" t="e">
        <f aca="false">$CD$7*$J$2*$J$5*$N187</f>
        <v>#N/A</v>
      </c>
      <c r="CE187" s="70" t="e">
        <f aca="false">$CD$7*$J$3*$J$5*$O187</f>
        <v>#N/A</v>
      </c>
      <c r="CF187" s="131" t="e">
        <f aca="false">SUM(BZ187:CA187)</f>
        <v>#N/A</v>
      </c>
      <c r="CG187" s="383" t="e">
        <f aca="false">SUM(BZ187:CC187)</f>
        <v>#N/A</v>
      </c>
      <c r="CH187" s="131" t="e">
        <f aca="false">SUM(BZ187:CE187)</f>
        <v>#N/A</v>
      </c>
      <c r="CI187" s="70" t="e">
        <f aca="false">$CI$7*$J$2*$J$5*$AB187</f>
        <v>#N/A</v>
      </c>
      <c r="CJ187" s="70" t="e">
        <f aca="false">$CI$7*$J$3*$J$5*$AC187</f>
        <v>#N/A</v>
      </c>
      <c r="CK187" s="70" t="e">
        <f aca="false">$CK$7*$J$2*$J$5*$AB187</f>
        <v>#N/A</v>
      </c>
      <c r="CL187" s="70" t="e">
        <f aca="false">$CK$7*$J$3*$J$5*$AC187</f>
        <v>#N/A</v>
      </c>
      <c r="CM187" s="70" t="e">
        <f aca="false">$CM$7*$J$2*$J$5*$AB187</f>
        <v>#N/A</v>
      </c>
      <c r="CN187" s="70" t="e">
        <f aca="false">$CM$7*$J$3*$J$5*$AC187</f>
        <v>#N/A</v>
      </c>
      <c r="CO187" s="70" t="e">
        <f aca="false">$CO$7*$J$2*$J$5*$AB187</f>
        <v>#N/A</v>
      </c>
      <c r="CP187" s="70" t="e">
        <f aca="false">$CO$7*$J$3*$J$5*$AC187</f>
        <v>#N/A</v>
      </c>
      <c r="CQ187" s="70" t="e">
        <f aca="false">$CQ$7*$J$2*$J$5*$AB187</f>
        <v>#N/A</v>
      </c>
      <c r="CR187" s="70" t="e">
        <f aca="false">$CQ$7*$J$3*$J$5*$AC187</f>
        <v>#N/A</v>
      </c>
      <c r="CS187" s="70" t="e">
        <f aca="false">$CS$7*$J$2*$J$5*$AB187</f>
        <v>#N/A</v>
      </c>
      <c r="CT187" s="70" t="e">
        <f aca="false">$CS$7*$J$3*$J$5*$AC187</f>
        <v>#N/A</v>
      </c>
      <c r="CU187" s="70" t="e">
        <f aca="false">$CU$7*$J$2*$J$5*$AB187</f>
        <v>#N/A</v>
      </c>
      <c r="CV187" s="70" t="e">
        <f aca="false">$CU$7*$J$3*$J$5*$AC187</f>
        <v>#N/A</v>
      </c>
      <c r="CW187" s="70" t="e">
        <f aca="false">$CW$7*$J$2*$J$5*$AB187</f>
        <v>#N/A</v>
      </c>
      <c r="CX187" s="70" t="e">
        <f aca="false">$CW$7*$J$3*$J$5*$AC187</f>
        <v>#N/A</v>
      </c>
      <c r="CY187" s="70" t="e">
        <f aca="false">$CY$7*$J$2*$J$5*$AB187</f>
        <v>#N/A</v>
      </c>
      <c r="CZ187" s="70" t="e">
        <f aca="false">$CY$7*$J$3*$J$5*$AC187</f>
        <v>#N/A</v>
      </c>
      <c r="DA187" s="70" t="e">
        <f aca="false">$DA$7*$J$2*$J$5*$AB187</f>
        <v>#N/A</v>
      </c>
      <c r="DB187" s="70" t="e">
        <f aca="false">$DA$7*$J$3*$J$5*$AC187</f>
        <v>#N/A</v>
      </c>
      <c r="DC187" s="70"/>
      <c r="DD187" s="70"/>
      <c r="DE187" s="70" t="e">
        <f aca="false">$DF$7*$J$2*$J$5*$AB187</f>
        <v>#N/A</v>
      </c>
      <c r="DF187" s="70" t="e">
        <f aca="false">$DF$7*$J$3*$J$5*$AC187</f>
        <v>#N/A</v>
      </c>
      <c r="DG187" s="70" t="e">
        <f aca="false">$DG$7*$J$2*$J$5*$AB187</f>
        <v>#N/A</v>
      </c>
      <c r="DH187" s="70" t="e">
        <f aca="false">$DG$7*$J$3*$J$5*$AC187</f>
        <v>#N/A</v>
      </c>
      <c r="DI187" s="70" t="e">
        <f aca="false">$DI$7*$J$2*$J$5*$AB187</f>
        <v>#N/A</v>
      </c>
      <c r="DJ187" s="70" t="e">
        <f aca="false">$DI$7*$J$3*$J$5*$AC187</f>
        <v>#N/A</v>
      </c>
      <c r="DK187" s="70" t="e">
        <f aca="false">$DK$7*$J$2*$J$5*$AB187</f>
        <v>#N/A</v>
      </c>
      <c r="DL187" s="70" t="e">
        <f aca="false">$DK$7*$J$3*$J$5*$AC187</f>
        <v>#N/A</v>
      </c>
      <c r="DM187" s="70" t="e">
        <f aca="false">$DM$7*$J$2*$J$5*$AB187</f>
        <v>#N/A</v>
      </c>
      <c r="DN187" s="70" t="e">
        <f aca="false">$DM$7*$J$3*$J$5*$AC187</f>
        <v>#N/A</v>
      </c>
      <c r="DO187" s="70" t="e">
        <f aca="false">$DO$7*$J$2*$J$5*$AB187</f>
        <v>#N/A</v>
      </c>
      <c r="DP187" s="70" t="e">
        <f aca="false">$DO$7*$J$3*$J$5*$AC187</f>
        <v>#N/A</v>
      </c>
      <c r="DQ187" s="70" t="e">
        <f aca="false">$DQ$7*$J$2*$J$5*$AB187</f>
        <v>#N/A</v>
      </c>
      <c r="DR187" s="70" t="e">
        <f aca="false">$DQ$7*$J$3*$J$5*$AC187</f>
        <v>#N/A</v>
      </c>
      <c r="DS187" s="131" t="e">
        <f aca="false">SUM(CI187:CR187,CW187:CX187,DG187:DH187)</f>
        <v>#N/A</v>
      </c>
      <c r="DT187" s="25" t="e">
        <f aca="false">SUM(CI187:CZ187,DC187:DL187)</f>
        <v>#N/A</v>
      </c>
      <c r="DU187" s="131" t="e">
        <f aca="false">SUM(CI187:DR187)</f>
        <v>#N/A</v>
      </c>
      <c r="DZ187" s="70" t="e">
        <f aca="false">$DZ$7*$J$2*$J$5*$AB187</f>
        <v>#N/A</v>
      </c>
      <c r="EA187" s="70" t="e">
        <f aca="false">$DZ$7*$J$3*$J$5*$AC187</f>
        <v>#N/A</v>
      </c>
      <c r="EB187" s="70" t="e">
        <f aca="false">$EB$7*$J$2*$J$5*$AB187</f>
        <v>#N/A</v>
      </c>
      <c r="EC187" s="70" t="e">
        <f aca="false">$EB$7*$J$3*$J$5*$AC187</f>
        <v>#N/A</v>
      </c>
      <c r="ED187" s="70" t="e">
        <f aca="false">$ED$7*$J$2*$J$5*$AB187</f>
        <v>#N/A</v>
      </c>
      <c r="EE187" s="70" t="e">
        <f aca="false">$ED$7*$J$3*$J$5*$AC187</f>
        <v>#N/A</v>
      </c>
      <c r="EF187" s="70" t="e">
        <f aca="false">$EF$7*$J$2*$J$5*$AB187</f>
        <v>#N/A</v>
      </c>
      <c r="EG187" s="70" t="e">
        <f aca="false">$EF$7*$J$3*$J$5*$AC187</f>
        <v>#N/A</v>
      </c>
      <c r="EH187" s="70" t="e">
        <f aca="false">$EH$7*$J$2*$J$5*$AB187</f>
        <v>#N/A</v>
      </c>
      <c r="EI187" s="70" t="e">
        <f aca="false">$EH$7*$J$3*$J$5*$AC187</f>
        <v>#N/A</v>
      </c>
      <c r="EJ187" s="70" t="e">
        <f aca="false">$EJ$7*$J$2*$J$5*$AB187</f>
        <v>#N/A</v>
      </c>
      <c r="EK187" s="70" t="e">
        <f aca="false">$EJ$7*$J$3*$J$5*$AC187</f>
        <v>#N/A</v>
      </c>
      <c r="EL187" s="70" t="e">
        <f aca="false">$EL$7*$J$2*$J$5*$AB187</f>
        <v>#N/A</v>
      </c>
      <c r="EM187" s="70" t="e">
        <f aca="false">$EL$7*$J$3*$J$5*$AC187</f>
        <v>#N/A</v>
      </c>
      <c r="EN187" s="131" t="e">
        <f aca="false">SUM(EB187:EC187)</f>
        <v>#N/A</v>
      </c>
      <c r="EO187" s="25" t="e">
        <f aca="false">SUM(EB187:EE187,EJ187:EM187)</f>
        <v>#N/A</v>
      </c>
      <c r="EP187" s="25" t="e">
        <f aca="false">SUM(DZ187:EM187)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3" t="e">
        <f aca="false">(1+($A188/2))^(-2*($D188-$A$1)/365.25)</f>
        <v>#N/A</v>
      </c>
      <c r="C188" s="83" t="n">
        <f aca="false">D189-D188</f>
        <v>31</v>
      </c>
      <c r="D188" s="374" t="n">
        <v>42370</v>
      </c>
      <c r="E188" s="375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76" t="e">
        <f aca="false">VLOOKUP($D188,Curves!$A$2:$H$1700,8)*$B188</f>
        <v>#N/A</v>
      </c>
      <c r="K188" s="51" t="e">
        <f aca="false">($E188+$I188)*$J$5+$J$4</f>
        <v>#N/A</v>
      </c>
      <c r="L188" s="377" t="e">
        <f aca="false">VLOOKUP($D188,Curves!$N$2:$T$2600,2)*$B188</f>
        <v>#N/A</v>
      </c>
      <c r="M188" s="241" t="e">
        <f aca="false">VLOOKUP($D188,Curves!$N$2:$T$2600,3)*$B188</f>
        <v>#N/A</v>
      </c>
      <c r="N188" s="378" t="e">
        <f aca="false">IF($K188&lt;$L188,1,0)</f>
        <v>#N/A</v>
      </c>
      <c r="O188" s="379" t="e">
        <f aca="false">IF($K188&lt;$M188,1,0)</f>
        <v>#N/A</v>
      </c>
      <c r="P188" s="375" t="e">
        <f aca="false">($E188+J188)*$J$5+$J$4</f>
        <v>#N/A</v>
      </c>
      <c r="Q188" s="377" t="e">
        <f aca="false">VLOOKUP($D188,Curves!$N$2:$T$2600,4)*$B188</f>
        <v>#N/A</v>
      </c>
      <c r="R188" s="241" t="e">
        <f aca="false">VLOOKUP($D188,Curves!$N$2:$T$2600,5)*$B188</f>
        <v>#N/A</v>
      </c>
      <c r="S188" s="378" t="e">
        <f aca="false">IF($P188&lt;$Q188,1,0)</f>
        <v>#N/A</v>
      </c>
      <c r="T188" s="379" t="e">
        <f aca="false">IF($P188&lt;$R188,1,0)</f>
        <v>#N/A</v>
      </c>
      <c r="U188" s="380" t="e">
        <f aca="false">($E188+G188)*$J$5+$J$4</f>
        <v>#N/A</v>
      </c>
      <c r="V188" s="380" t="e">
        <f aca="false">($E188+H188)*$J$5+$J$4</f>
        <v>#N/A</v>
      </c>
      <c r="W188" s="380" t="e">
        <f aca="false">($E188+I188)*$J$5+$J$4</f>
        <v>#N/A</v>
      </c>
      <c r="X188" s="269" t="e">
        <f aca="false">VLOOKUP($D188,[5]CurveFetch!$D$8:$S$13000,16,0)*$B188</f>
        <v>#N/A</v>
      </c>
      <c r="Y188" s="241" t="e">
        <f aca="false">VLOOKUP($D188,Curves!$N$2:$T$2600,7)*$B188</f>
        <v>#N/A</v>
      </c>
      <c r="Z188" s="381" t="e">
        <f aca="false">IF($U188&lt;$X188,1,0)</f>
        <v>#N/A</v>
      </c>
      <c r="AA188" s="378" t="e">
        <f aca="false">IF($U188&lt;$Y188,1,0)</f>
        <v>#N/A</v>
      </c>
      <c r="AB188" s="378" t="e">
        <f aca="false">IF($V188&lt;$X188,1,0)</f>
        <v>#N/A</v>
      </c>
      <c r="AC188" s="378" t="e">
        <f aca="false">IF($V188&lt;$X188,1,0)</f>
        <v>#N/A</v>
      </c>
      <c r="AD188" s="378" t="e">
        <f aca="false">IF($W188&lt;$X188,1,0)</f>
        <v>#N/A</v>
      </c>
      <c r="AE188" s="379" t="e">
        <f aca="false">IF($W188&lt;$Y188,1,0)</f>
        <v>#N/A</v>
      </c>
      <c r="AF188" s="70" t="e">
        <f aca="false">$AF$7*$J$2*$J$5*$N188</f>
        <v>#N/A</v>
      </c>
      <c r="AG188" s="70" t="e">
        <f aca="false">$AF$7*$J$2*$J$5*$O188</f>
        <v>#N/A</v>
      </c>
      <c r="AH188" s="70" t="e">
        <f aca="false">$AH$7*$J$2*$J$5*$N188</f>
        <v>#N/A</v>
      </c>
      <c r="AI188" s="70" t="e">
        <f aca="false">$AH$7*$J$2*$J$5*$O188</f>
        <v>#N/A</v>
      </c>
      <c r="AJ188" s="70" t="e">
        <f aca="false">$AJ$7*$J$2*$J$5*$N188</f>
        <v>#N/A</v>
      </c>
      <c r="AK188" s="70" t="e">
        <f aca="false">$AJ$7*$J$2*$J$5*$O188</f>
        <v>#N/A</v>
      </c>
      <c r="AL188" s="70" t="e">
        <f aca="false">$AL$7*$J$2*$J$5*$N188</f>
        <v>#N/A</v>
      </c>
      <c r="AM188" s="70" t="e">
        <f aca="false">$AL$7*$J$3*$J$5*$O188</f>
        <v>#N/A</v>
      </c>
      <c r="AN188" s="70" t="e">
        <f aca="false">$AN$7*$J$2*$J$5*$N188</f>
        <v>#N/A</v>
      </c>
      <c r="AO188" s="70" t="e">
        <f aca="false">$AN$7*$J$3*$J$5*$O188</f>
        <v>#N/A</v>
      </c>
      <c r="AP188" s="70" t="e">
        <f aca="false">$AP$7*$J$2*$J$5*$N188</f>
        <v>#N/A</v>
      </c>
      <c r="AQ188" s="70" t="e">
        <f aca="false">$AN$7*$J$3*$J$5*$O188</f>
        <v>#N/A</v>
      </c>
      <c r="AR188" s="70" t="e">
        <f aca="false">$AR$7*$J$2*$J$5*$N188</f>
        <v>#N/A</v>
      </c>
      <c r="AS188" s="70" t="e">
        <f aca="false">$AR$7*$J$3*$J$5*$O188</f>
        <v>#N/A</v>
      </c>
      <c r="AT188" s="70" t="e">
        <f aca="false">$AT$7*$J$2*$J$5*$N188</f>
        <v>#N/A</v>
      </c>
      <c r="AU188" s="70" t="e">
        <f aca="false">$AT$7*$J$3*$J$5*$O188</f>
        <v>#N/A</v>
      </c>
      <c r="AV188" s="131" t="e">
        <f aca="false">SUM(AF188:AG188,AL188:AM188,AP188:AQ188)</f>
        <v>#N/A</v>
      </c>
      <c r="AW188" s="158" t="e">
        <f aca="false">SUM(AF188:AM188,AP188:AU188)</f>
        <v>#N/A</v>
      </c>
      <c r="AX188" s="131" t="e">
        <f aca="false">SUM(AF188:AU188)</f>
        <v>#N/A</v>
      </c>
      <c r="AY188" s="70" t="e">
        <f aca="false">$AY$7*$J$2*$J$5*$S188</f>
        <v>#N/A</v>
      </c>
      <c r="AZ188" s="70" t="e">
        <f aca="false">$AY$7*$J$3*$J$5*$T188</f>
        <v>#N/A</v>
      </c>
      <c r="BA188" s="70" t="e">
        <f aca="false">$BA$7*$J$2*$J$5*$S188</f>
        <v>#N/A</v>
      </c>
      <c r="BB188" s="70" t="e">
        <f aca="false">$BA$7*$J$3*$J$5*$T188</f>
        <v>#N/A</v>
      </c>
      <c r="BC188" s="70" t="e">
        <f aca="false">$BC$7*$J$2*$J$5*$S188</f>
        <v>#N/A</v>
      </c>
      <c r="BD188" s="70" t="e">
        <f aca="false">$BC$7*$J$3*$J$5*$T188</f>
        <v>#N/A</v>
      </c>
      <c r="BE188" s="70" t="e">
        <f aca="false">$BE$7*$J$2*$J$5*$S188</f>
        <v>#N/A</v>
      </c>
      <c r="BF188" s="70" t="e">
        <f aca="false">$BE$7*$J$3*$J$5*$T188</f>
        <v>#N/A</v>
      </c>
      <c r="BG188" s="70" t="e">
        <f aca="false">$BG$7*$J$2*$J$5*$S188</f>
        <v>#N/A</v>
      </c>
      <c r="BH188" s="70" t="e">
        <f aca="false">$BG$7*$J$3*$J$5*$T188</f>
        <v>#N/A</v>
      </c>
      <c r="BI188" s="70" t="e">
        <f aca="false">$BI$7*$J$2*$J$5*$S188</f>
        <v>#N/A</v>
      </c>
      <c r="BJ188" s="70" t="e">
        <f aca="false">$BI$7*$J$3*$J$5*$T188</f>
        <v>#N/A</v>
      </c>
      <c r="BK188" s="70" t="e">
        <f aca="false">$BK$7*$J$2*$J$5*$S188</f>
        <v>#N/A</v>
      </c>
      <c r="BL188" s="70" t="e">
        <f aca="false">$BK$7*$J$3*$J$5*$T188</f>
        <v>#N/A</v>
      </c>
      <c r="BM188" s="70" t="e">
        <f aca="false">$BM$7*$J$2*$J$5*$S188</f>
        <v>#N/A</v>
      </c>
      <c r="BN188" s="70" t="e">
        <f aca="false">$BM$7*$J$3*$J$5*$T188</f>
        <v>#N/A</v>
      </c>
      <c r="BO188" s="70" t="e">
        <f aca="false">$BO$7*$J$2*$J$5*$S188</f>
        <v>#N/A</v>
      </c>
      <c r="BP188" s="70" t="e">
        <f aca="false">$BO$7*$J$3*$J$5*$T188</f>
        <v>#N/A</v>
      </c>
      <c r="BQ188" s="70" t="e">
        <f aca="false">$BQ$7*$J$2*$J$5*$S188</f>
        <v>#N/A</v>
      </c>
      <c r="BR188" s="70" t="e">
        <f aca="false">$BQ$7*$J$3*$J$5*$T188</f>
        <v>#N/A</v>
      </c>
      <c r="BS188" s="70" t="e">
        <f aca="false">$BS$7*$J$2*$J$5*$S188</f>
        <v>#N/A</v>
      </c>
      <c r="BT188" s="70" t="e">
        <f aca="false">$BS$7*$J$3*$J$5*$T188</f>
        <v>#N/A</v>
      </c>
      <c r="BU188" s="70" t="e">
        <f aca="false">$BU$7*$J$2*$J$5*$S188</f>
        <v>#N/A</v>
      </c>
      <c r="BV188" s="70" t="e">
        <f aca="false">$BU$7*$J$3*$J$5*$T188</f>
        <v>#N/A</v>
      </c>
      <c r="BW188" s="382" t="e">
        <f aca="false">SUM(AY188:BF188,BI188:BL188)</f>
        <v>#N/A</v>
      </c>
      <c r="BX188" s="383" t="e">
        <f aca="false">SUM(AY188:BF188,BI188:BL188,BS188:BV188)</f>
        <v>#N/A</v>
      </c>
      <c r="BY188" s="25" t="e">
        <f aca="false">SUM(AY188:BV188)</f>
        <v>#N/A</v>
      </c>
      <c r="BZ188" s="70" t="e">
        <f aca="false">$BZ$7*$J$2*$J$5*$N188</f>
        <v>#N/A</v>
      </c>
      <c r="CA188" s="70" t="e">
        <f aca="false">$BZ$7*$J$3*$J$5*$O188</f>
        <v>#N/A</v>
      </c>
      <c r="CB188" s="70" t="e">
        <f aca="false">$CB$7*$J$2*$J$5*$N188</f>
        <v>#N/A</v>
      </c>
      <c r="CC188" s="70" t="e">
        <f aca="false">$CB$7*$J$3*$J$5*$O188</f>
        <v>#N/A</v>
      </c>
      <c r="CD188" s="70" t="e">
        <f aca="false">$CD$7*$J$2*$J$5*$N188</f>
        <v>#N/A</v>
      </c>
      <c r="CE188" s="70" t="e">
        <f aca="false">$CD$7*$J$3*$J$5*$O188</f>
        <v>#N/A</v>
      </c>
      <c r="CF188" s="131" t="e">
        <f aca="false">SUM(BZ188:CA188)</f>
        <v>#N/A</v>
      </c>
      <c r="CG188" s="383" t="e">
        <f aca="false">SUM(BZ188:CC188)</f>
        <v>#N/A</v>
      </c>
      <c r="CH188" s="131" t="e">
        <f aca="false">SUM(BZ188:CE188)</f>
        <v>#N/A</v>
      </c>
      <c r="CI188" s="70" t="e">
        <f aca="false">$CI$7*$J$2*$J$5*$AB188</f>
        <v>#N/A</v>
      </c>
      <c r="CJ188" s="70" t="e">
        <f aca="false">$CI$7*$J$3*$J$5*$AC188</f>
        <v>#N/A</v>
      </c>
      <c r="CK188" s="70" t="e">
        <f aca="false">$CK$7*$J$2*$J$5*$AB188</f>
        <v>#N/A</v>
      </c>
      <c r="CL188" s="70" t="e">
        <f aca="false">$CK$7*$J$3*$J$5*$AC188</f>
        <v>#N/A</v>
      </c>
      <c r="CM188" s="70" t="e">
        <f aca="false">$CM$7*$J$2*$J$5*$AB188</f>
        <v>#N/A</v>
      </c>
      <c r="CN188" s="70" t="e">
        <f aca="false">$CM$7*$J$3*$J$5*$AC188</f>
        <v>#N/A</v>
      </c>
      <c r="CO188" s="70" t="e">
        <f aca="false">$CO$7*$J$2*$J$5*$AB188</f>
        <v>#N/A</v>
      </c>
      <c r="CP188" s="70" t="e">
        <f aca="false">$CO$7*$J$3*$J$5*$AC188</f>
        <v>#N/A</v>
      </c>
      <c r="CQ188" s="70" t="e">
        <f aca="false">$CQ$7*$J$2*$J$5*$AB188</f>
        <v>#N/A</v>
      </c>
      <c r="CR188" s="70" t="e">
        <f aca="false">$CQ$7*$J$3*$J$5*$AC188</f>
        <v>#N/A</v>
      </c>
      <c r="CS188" s="70" t="e">
        <f aca="false">$CS$7*$J$2*$J$5*$AB188</f>
        <v>#N/A</v>
      </c>
      <c r="CT188" s="70" t="e">
        <f aca="false">$CS$7*$J$3*$J$5*$AC188</f>
        <v>#N/A</v>
      </c>
      <c r="CU188" s="70" t="e">
        <f aca="false">$CU$7*$J$2*$J$5*$AB188</f>
        <v>#N/A</v>
      </c>
      <c r="CV188" s="70" t="e">
        <f aca="false">$CU$7*$J$3*$J$5*$AC188</f>
        <v>#N/A</v>
      </c>
      <c r="CW188" s="70" t="e">
        <f aca="false">$CW$7*$J$2*$J$5*$AB188</f>
        <v>#N/A</v>
      </c>
      <c r="CX188" s="70" t="e">
        <f aca="false">$CW$7*$J$3*$J$5*$AC188</f>
        <v>#N/A</v>
      </c>
      <c r="CY188" s="70" t="e">
        <f aca="false">$CY$7*$J$2*$J$5*$AB188</f>
        <v>#N/A</v>
      </c>
      <c r="CZ188" s="70" t="e">
        <f aca="false">$CY$7*$J$3*$J$5*$AC188</f>
        <v>#N/A</v>
      </c>
      <c r="DA188" s="70" t="e">
        <f aca="false">$DA$7*$J$2*$J$5*$AB188</f>
        <v>#N/A</v>
      </c>
      <c r="DB188" s="70" t="e">
        <f aca="false">$DA$7*$J$3*$J$5*$AC188</f>
        <v>#N/A</v>
      </c>
      <c r="DC188" s="70"/>
      <c r="DD188" s="70"/>
      <c r="DE188" s="70" t="e">
        <f aca="false">$DF$7*$J$2*$J$5*$AB188</f>
        <v>#N/A</v>
      </c>
      <c r="DF188" s="70" t="e">
        <f aca="false">$DF$7*$J$3*$J$5*$AC188</f>
        <v>#N/A</v>
      </c>
      <c r="DG188" s="70" t="e">
        <f aca="false">$DG$7*$J$2*$J$5*$AB188</f>
        <v>#N/A</v>
      </c>
      <c r="DH188" s="70" t="e">
        <f aca="false">$DG$7*$J$3*$J$5*$AC188</f>
        <v>#N/A</v>
      </c>
      <c r="DI188" s="70" t="e">
        <f aca="false">$DI$7*$J$2*$J$5*$AB188</f>
        <v>#N/A</v>
      </c>
      <c r="DJ188" s="70" t="e">
        <f aca="false">$DI$7*$J$3*$J$5*$AC188</f>
        <v>#N/A</v>
      </c>
      <c r="DK188" s="70" t="e">
        <f aca="false">$DK$7*$J$2*$J$5*$AB188</f>
        <v>#N/A</v>
      </c>
      <c r="DL188" s="70" t="e">
        <f aca="false">$DK$7*$J$3*$J$5*$AC188</f>
        <v>#N/A</v>
      </c>
      <c r="DM188" s="70" t="e">
        <f aca="false">$DM$7*$J$2*$J$5*$AB188</f>
        <v>#N/A</v>
      </c>
      <c r="DN188" s="70" t="e">
        <f aca="false">$DM$7*$J$3*$J$5*$AC188</f>
        <v>#N/A</v>
      </c>
      <c r="DO188" s="70" t="e">
        <f aca="false">$DO$7*$J$2*$J$5*$AB188</f>
        <v>#N/A</v>
      </c>
      <c r="DP188" s="70" t="e">
        <f aca="false">$DO$7*$J$3*$J$5*$AC188</f>
        <v>#N/A</v>
      </c>
      <c r="DQ188" s="70" t="e">
        <f aca="false">$DQ$7*$J$2*$J$5*$AB188</f>
        <v>#N/A</v>
      </c>
      <c r="DR188" s="70" t="e">
        <f aca="false">$DQ$7*$J$3*$J$5*$AC188</f>
        <v>#N/A</v>
      </c>
      <c r="DS188" s="131" t="e">
        <f aca="false">SUM(CI188:CR188,CW188:CX188,DG188:DH188)</f>
        <v>#N/A</v>
      </c>
      <c r="DT188" s="25" t="e">
        <f aca="false">SUM(CI188:CZ188,DC188:DL188)</f>
        <v>#N/A</v>
      </c>
      <c r="DU188" s="131" t="e">
        <f aca="false">SUM(CI188:DR188)</f>
        <v>#N/A</v>
      </c>
      <c r="DZ188" s="70" t="e">
        <f aca="false">$DZ$7*$J$2*$J$5*$AB188</f>
        <v>#N/A</v>
      </c>
      <c r="EA188" s="70" t="e">
        <f aca="false">$DZ$7*$J$3*$J$5*$AC188</f>
        <v>#N/A</v>
      </c>
      <c r="EB188" s="70" t="e">
        <f aca="false">$EB$7*$J$2*$J$5*$AB188</f>
        <v>#N/A</v>
      </c>
      <c r="EC188" s="70" t="e">
        <f aca="false">$EB$7*$J$3*$J$5*$AC188</f>
        <v>#N/A</v>
      </c>
      <c r="ED188" s="70" t="e">
        <f aca="false">$ED$7*$J$2*$J$5*$AB188</f>
        <v>#N/A</v>
      </c>
      <c r="EE188" s="70" t="e">
        <f aca="false">$ED$7*$J$3*$J$5*$AC188</f>
        <v>#N/A</v>
      </c>
      <c r="EF188" s="70" t="e">
        <f aca="false">$EF$7*$J$2*$J$5*$AB188</f>
        <v>#N/A</v>
      </c>
      <c r="EG188" s="70" t="e">
        <f aca="false">$EF$7*$J$3*$J$5*$AC188</f>
        <v>#N/A</v>
      </c>
      <c r="EH188" s="70" t="e">
        <f aca="false">$EH$7*$J$2*$J$5*$AB188</f>
        <v>#N/A</v>
      </c>
      <c r="EI188" s="70" t="e">
        <f aca="false">$EH$7*$J$3*$J$5*$AC188</f>
        <v>#N/A</v>
      </c>
      <c r="EJ188" s="70" t="e">
        <f aca="false">$EJ$7*$J$2*$J$5*$AB188</f>
        <v>#N/A</v>
      </c>
      <c r="EK188" s="70" t="e">
        <f aca="false">$EJ$7*$J$3*$J$5*$AC188</f>
        <v>#N/A</v>
      </c>
      <c r="EL188" s="70" t="e">
        <f aca="false">$EL$7*$J$2*$J$5*$AB188</f>
        <v>#N/A</v>
      </c>
      <c r="EM188" s="70" t="e">
        <f aca="false">$EL$7*$J$3*$J$5*$AC188</f>
        <v>#N/A</v>
      </c>
      <c r="EN188" s="131" t="e">
        <f aca="false">SUM(EB188:EC188)</f>
        <v>#N/A</v>
      </c>
      <c r="EO188" s="25" t="e">
        <f aca="false">SUM(EB188:EE188,EJ188:EM188)</f>
        <v>#N/A</v>
      </c>
      <c r="EP188" s="25" t="e">
        <f aca="false">SUM(DZ188:EM188)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3" t="e">
        <f aca="false">(1+($A189/2))^(-2*($D189-$A$1)/365.25)</f>
        <v>#N/A</v>
      </c>
      <c r="C189" s="83" t="n">
        <f aca="false">D190-D189</f>
        <v>29</v>
      </c>
      <c r="D189" s="374" t="n">
        <v>42401</v>
      </c>
      <c r="E189" s="375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76" t="e">
        <f aca="false">VLOOKUP($D189,Curves!$A$2:$H$1700,8)*$B189</f>
        <v>#N/A</v>
      </c>
      <c r="K189" s="51" t="e">
        <f aca="false">($E189+$I189)*$J$5+$J$4</f>
        <v>#N/A</v>
      </c>
      <c r="L189" s="377" t="e">
        <f aca="false">VLOOKUP($D189,Curves!$N$2:$T$2600,2)*$B189</f>
        <v>#N/A</v>
      </c>
      <c r="M189" s="241" t="e">
        <f aca="false">VLOOKUP($D189,Curves!$N$2:$T$2600,3)*$B189</f>
        <v>#N/A</v>
      </c>
      <c r="N189" s="378" t="e">
        <f aca="false">IF($K189&lt;$L189,1,0)</f>
        <v>#N/A</v>
      </c>
      <c r="O189" s="379" t="e">
        <f aca="false">IF($K189&lt;$M189,1,0)</f>
        <v>#N/A</v>
      </c>
      <c r="P189" s="375" t="e">
        <f aca="false">($E189+J189)*$J$5+$J$4</f>
        <v>#N/A</v>
      </c>
      <c r="Q189" s="377" t="e">
        <f aca="false">VLOOKUP($D189,Curves!$N$2:$T$2600,4)*$B189</f>
        <v>#N/A</v>
      </c>
      <c r="R189" s="241" t="e">
        <f aca="false">VLOOKUP($D189,Curves!$N$2:$T$2600,5)*$B189</f>
        <v>#N/A</v>
      </c>
      <c r="S189" s="378" t="e">
        <f aca="false">IF($P189&lt;$Q189,1,0)</f>
        <v>#N/A</v>
      </c>
      <c r="T189" s="379" t="e">
        <f aca="false">IF($P189&lt;$R189,1,0)</f>
        <v>#N/A</v>
      </c>
      <c r="U189" s="380" t="e">
        <f aca="false">($E189+G189)*$J$5+$J$4</f>
        <v>#N/A</v>
      </c>
      <c r="V189" s="380" t="e">
        <f aca="false">($E189+H189)*$J$5+$J$4</f>
        <v>#N/A</v>
      </c>
      <c r="W189" s="380" t="e">
        <f aca="false">($E189+I189)*$J$5+$J$4</f>
        <v>#N/A</v>
      </c>
      <c r="X189" s="269" t="e">
        <f aca="false">VLOOKUP($D189,[5]CurveFetch!$D$8:$S$13000,16,0)*$B189</f>
        <v>#N/A</v>
      </c>
      <c r="Y189" s="241" t="e">
        <f aca="false">VLOOKUP($D189,Curves!$N$2:$T$2600,7)*$B189</f>
        <v>#N/A</v>
      </c>
      <c r="Z189" s="381" t="e">
        <f aca="false">IF($U189&lt;$X189,1,0)</f>
        <v>#N/A</v>
      </c>
      <c r="AA189" s="378" t="e">
        <f aca="false">IF($U189&lt;$Y189,1,0)</f>
        <v>#N/A</v>
      </c>
      <c r="AB189" s="378" t="e">
        <f aca="false">IF($V189&lt;$X189,1,0)</f>
        <v>#N/A</v>
      </c>
      <c r="AC189" s="378" t="e">
        <f aca="false">IF($V189&lt;$X189,1,0)</f>
        <v>#N/A</v>
      </c>
      <c r="AD189" s="378" t="e">
        <f aca="false">IF($W189&lt;$X189,1,0)</f>
        <v>#N/A</v>
      </c>
      <c r="AE189" s="379" t="e">
        <f aca="false">IF($W189&lt;$Y189,1,0)</f>
        <v>#N/A</v>
      </c>
      <c r="AF189" s="70" t="e">
        <f aca="false">$AF$7*$J$2*$J$5*$N189</f>
        <v>#N/A</v>
      </c>
      <c r="AG189" s="70" t="e">
        <f aca="false">$AF$7*$J$2*$J$5*$O189</f>
        <v>#N/A</v>
      </c>
      <c r="AH189" s="70" t="e">
        <f aca="false">$AH$7*$J$2*$J$5*$N189</f>
        <v>#N/A</v>
      </c>
      <c r="AI189" s="70" t="e">
        <f aca="false">$AH$7*$J$2*$J$5*$O189</f>
        <v>#N/A</v>
      </c>
      <c r="AJ189" s="70" t="e">
        <f aca="false">$AJ$7*$J$2*$J$5*$N189</f>
        <v>#N/A</v>
      </c>
      <c r="AK189" s="70" t="e">
        <f aca="false">$AJ$7*$J$2*$J$5*$O189</f>
        <v>#N/A</v>
      </c>
      <c r="AL189" s="70" t="e">
        <f aca="false">$AL$7*$J$2*$J$5*$N189</f>
        <v>#N/A</v>
      </c>
      <c r="AM189" s="70" t="e">
        <f aca="false">$AL$7*$J$3*$J$5*$O189</f>
        <v>#N/A</v>
      </c>
      <c r="AN189" s="70" t="e">
        <f aca="false">$AN$7*$J$2*$J$5*$N189</f>
        <v>#N/A</v>
      </c>
      <c r="AO189" s="70" t="e">
        <f aca="false">$AN$7*$J$3*$J$5*$O189</f>
        <v>#N/A</v>
      </c>
      <c r="AP189" s="70" t="e">
        <f aca="false">$AP$7*$J$2*$J$5*$N189</f>
        <v>#N/A</v>
      </c>
      <c r="AQ189" s="70" t="e">
        <f aca="false">$AN$7*$J$3*$J$5*$O189</f>
        <v>#N/A</v>
      </c>
      <c r="AR189" s="70" t="e">
        <f aca="false">$AR$7*$J$2*$J$5*$N189</f>
        <v>#N/A</v>
      </c>
      <c r="AS189" s="70" t="e">
        <f aca="false">$AR$7*$J$3*$J$5*$O189</f>
        <v>#N/A</v>
      </c>
      <c r="AT189" s="70" t="e">
        <f aca="false">$AT$7*$J$2*$J$5*$N189</f>
        <v>#N/A</v>
      </c>
      <c r="AU189" s="70" t="e">
        <f aca="false">$AT$7*$J$3*$J$5*$O189</f>
        <v>#N/A</v>
      </c>
      <c r="AV189" s="131" t="e">
        <f aca="false">SUM(AF189:AG189,AL189:AM189,AP189:AQ189)</f>
        <v>#N/A</v>
      </c>
      <c r="AW189" s="158" t="e">
        <f aca="false">SUM(AF189:AM189,AP189:AU189)</f>
        <v>#N/A</v>
      </c>
      <c r="AX189" s="131" t="e">
        <f aca="false">SUM(AF189:AU189)</f>
        <v>#N/A</v>
      </c>
      <c r="AY189" s="70" t="e">
        <f aca="false">$AY$7*$J$2*$J$5*$S189</f>
        <v>#N/A</v>
      </c>
      <c r="AZ189" s="70" t="e">
        <f aca="false">$AY$7*$J$3*$J$5*$T189</f>
        <v>#N/A</v>
      </c>
      <c r="BA189" s="70" t="e">
        <f aca="false">$BA$7*$J$2*$J$5*$S189</f>
        <v>#N/A</v>
      </c>
      <c r="BB189" s="70" t="e">
        <f aca="false">$BA$7*$J$3*$J$5*$T189</f>
        <v>#N/A</v>
      </c>
      <c r="BC189" s="70" t="e">
        <f aca="false">$BC$7*$J$2*$J$5*$S189</f>
        <v>#N/A</v>
      </c>
      <c r="BD189" s="70" t="e">
        <f aca="false">$BC$7*$J$3*$J$5*$T189</f>
        <v>#N/A</v>
      </c>
      <c r="BE189" s="70" t="e">
        <f aca="false">$BE$7*$J$2*$J$5*$S189</f>
        <v>#N/A</v>
      </c>
      <c r="BF189" s="70" t="e">
        <f aca="false">$BE$7*$J$3*$J$5*$T189</f>
        <v>#N/A</v>
      </c>
      <c r="BG189" s="70" t="e">
        <f aca="false">$BG$7*$J$2*$J$5*$S189</f>
        <v>#N/A</v>
      </c>
      <c r="BH189" s="70" t="e">
        <f aca="false">$BG$7*$J$3*$J$5*$T189</f>
        <v>#N/A</v>
      </c>
      <c r="BI189" s="70" t="e">
        <f aca="false">$BI$7*$J$2*$J$5*$S189</f>
        <v>#N/A</v>
      </c>
      <c r="BJ189" s="70" t="e">
        <f aca="false">$BI$7*$J$3*$J$5*$T189</f>
        <v>#N/A</v>
      </c>
      <c r="BK189" s="70" t="e">
        <f aca="false">$BK$7*$J$2*$J$5*$S189</f>
        <v>#N/A</v>
      </c>
      <c r="BL189" s="70" t="e">
        <f aca="false">$BK$7*$J$3*$J$5*$T189</f>
        <v>#N/A</v>
      </c>
      <c r="BM189" s="70" t="e">
        <f aca="false">$BM$7*$J$2*$J$5*$S189</f>
        <v>#N/A</v>
      </c>
      <c r="BN189" s="70" t="e">
        <f aca="false">$BM$7*$J$3*$J$5*$T189</f>
        <v>#N/A</v>
      </c>
      <c r="BO189" s="70" t="e">
        <f aca="false">$BO$7*$J$2*$J$5*$S189</f>
        <v>#N/A</v>
      </c>
      <c r="BP189" s="70" t="e">
        <f aca="false">$BO$7*$J$3*$J$5*$T189</f>
        <v>#N/A</v>
      </c>
      <c r="BQ189" s="70" t="e">
        <f aca="false">$BQ$7*$J$2*$J$5*$S189</f>
        <v>#N/A</v>
      </c>
      <c r="BR189" s="70" t="e">
        <f aca="false">$BQ$7*$J$3*$J$5*$T189</f>
        <v>#N/A</v>
      </c>
      <c r="BS189" s="70" t="e">
        <f aca="false">$BS$7*$J$2*$J$5*$S189</f>
        <v>#N/A</v>
      </c>
      <c r="BT189" s="70" t="e">
        <f aca="false">$BS$7*$J$3*$J$5*$T189</f>
        <v>#N/A</v>
      </c>
      <c r="BU189" s="70" t="e">
        <f aca="false">$BU$7*$J$2*$J$5*$S189</f>
        <v>#N/A</v>
      </c>
      <c r="BV189" s="70" t="e">
        <f aca="false">$BU$7*$J$3*$J$5*$T189</f>
        <v>#N/A</v>
      </c>
      <c r="BW189" s="382" t="e">
        <f aca="false">SUM(AY189:BF189,BI189:BL189)</f>
        <v>#N/A</v>
      </c>
      <c r="BX189" s="383" t="e">
        <f aca="false">SUM(AY189:BF189,BI189:BL189,BS189:BV189)</f>
        <v>#N/A</v>
      </c>
      <c r="BY189" s="25" t="e">
        <f aca="false">SUM(AY189:BV189)</f>
        <v>#N/A</v>
      </c>
      <c r="BZ189" s="70" t="e">
        <f aca="false">$BZ$7*$J$2*$J$5*$N189</f>
        <v>#N/A</v>
      </c>
      <c r="CA189" s="70" t="e">
        <f aca="false">$BZ$7*$J$3*$J$5*$O189</f>
        <v>#N/A</v>
      </c>
      <c r="CB189" s="70" t="e">
        <f aca="false">$CB$7*$J$2*$J$5*$N189</f>
        <v>#N/A</v>
      </c>
      <c r="CC189" s="70" t="e">
        <f aca="false">$CB$7*$J$3*$J$5*$O189</f>
        <v>#N/A</v>
      </c>
      <c r="CD189" s="70" t="e">
        <f aca="false">$CD$7*$J$2*$J$5*$N189</f>
        <v>#N/A</v>
      </c>
      <c r="CE189" s="70" t="e">
        <f aca="false">$CD$7*$J$3*$J$5*$O189</f>
        <v>#N/A</v>
      </c>
      <c r="CF189" s="131" t="e">
        <f aca="false">SUM(BZ189:CA189)</f>
        <v>#N/A</v>
      </c>
      <c r="CG189" s="383" t="e">
        <f aca="false">SUM(BZ189:CC189)</f>
        <v>#N/A</v>
      </c>
      <c r="CH189" s="131" t="e">
        <f aca="false">SUM(BZ189:CE189)</f>
        <v>#N/A</v>
      </c>
      <c r="CI189" s="70" t="e">
        <f aca="false">$CI$7*$J$2*$J$5*$AB189</f>
        <v>#N/A</v>
      </c>
      <c r="CJ189" s="70" t="e">
        <f aca="false">$CI$7*$J$3*$J$5*$AC189</f>
        <v>#N/A</v>
      </c>
      <c r="CK189" s="70" t="e">
        <f aca="false">$CK$7*$J$2*$J$5*$AB189</f>
        <v>#N/A</v>
      </c>
      <c r="CL189" s="70" t="e">
        <f aca="false">$CK$7*$J$3*$J$5*$AC189</f>
        <v>#N/A</v>
      </c>
      <c r="CM189" s="70" t="e">
        <f aca="false">$CM$7*$J$2*$J$5*$AB189</f>
        <v>#N/A</v>
      </c>
      <c r="CN189" s="70" t="e">
        <f aca="false">$CM$7*$J$3*$J$5*$AC189</f>
        <v>#N/A</v>
      </c>
      <c r="CO189" s="70" t="e">
        <f aca="false">$CO$7*$J$2*$J$5*$AB189</f>
        <v>#N/A</v>
      </c>
      <c r="CP189" s="70" t="e">
        <f aca="false">$CO$7*$J$3*$J$5*$AC189</f>
        <v>#N/A</v>
      </c>
      <c r="CQ189" s="70" t="e">
        <f aca="false">$CQ$7*$J$2*$J$5*$AB189</f>
        <v>#N/A</v>
      </c>
      <c r="CR189" s="70" t="e">
        <f aca="false">$CQ$7*$J$3*$J$5*$AC189</f>
        <v>#N/A</v>
      </c>
      <c r="CS189" s="70" t="e">
        <f aca="false">$CS$7*$J$2*$J$5*$AB189</f>
        <v>#N/A</v>
      </c>
      <c r="CT189" s="70" t="e">
        <f aca="false">$CS$7*$J$3*$J$5*$AC189</f>
        <v>#N/A</v>
      </c>
      <c r="CU189" s="70" t="e">
        <f aca="false">$CU$7*$J$2*$J$5*$AB189</f>
        <v>#N/A</v>
      </c>
      <c r="CV189" s="70" t="e">
        <f aca="false">$CU$7*$J$3*$J$5*$AC189</f>
        <v>#N/A</v>
      </c>
      <c r="CW189" s="70" t="e">
        <f aca="false">$CW$7*$J$2*$J$5*$AB189</f>
        <v>#N/A</v>
      </c>
      <c r="CX189" s="70" t="e">
        <f aca="false">$CW$7*$J$3*$J$5*$AC189</f>
        <v>#N/A</v>
      </c>
      <c r="CY189" s="70" t="e">
        <f aca="false">$CY$7*$J$2*$J$5*$AB189</f>
        <v>#N/A</v>
      </c>
      <c r="CZ189" s="70" t="e">
        <f aca="false">$CY$7*$J$3*$J$5*$AC189</f>
        <v>#N/A</v>
      </c>
      <c r="DA189" s="70" t="e">
        <f aca="false">$DA$7*$J$2*$J$5*$AB189</f>
        <v>#N/A</v>
      </c>
      <c r="DB189" s="70" t="e">
        <f aca="false">$DA$7*$J$3*$J$5*$AC189</f>
        <v>#N/A</v>
      </c>
      <c r="DC189" s="70"/>
      <c r="DD189" s="70"/>
      <c r="DE189" s="70" t="e">
        <f aca="false">$DF$7*$J$2*$J$5*$AB189</f>
        <v>#N/A</v>
      </c>
      <c r="DF189" s="70" t="e">
        <f aca="false">$DF$7*$J$3*$J$5*$AC189</f>
        <v>#N/A</v>
      </c>
      <c r="DG189" s="70" t="e">
        <f aca="false">$DG$7*$J$2*$J$5*$AB189</f>
        <v>#N/A</v>
      </c>
      <c r="DH189" s="70" t="e">
        <f aca="false">$DG$7*$J$3*$J$5*$AC189</f>
        <v>#N/A</v>
      </c>
      <c r="DI189" s="70" t="e">
        <f aca="false">$DI$7*$J$2*$J$5*$AB189</f>
        <v>#N/A</v>
      </c>
      <c r="DJ189" s="70" t="e">
        <f aca="false">$DI$7*$J$3*$J$5*$AC189</f>
        <v>#N/A</v>
      </c>
      <c r="DK189" s="70" t="e">
        <f aca="false">$DK$7*$J$2*$J$5*$AB189</f>
        <v>#N/A</v>
      </c>
      <c r="DL189" s="70" t="e">
        <f aca="false">$DK$7*$J$3*$J$5*$AC189</f>
        <v>#N/A</v>
      </c>
      <c r="DM189" s="70" t="e">
        <f aca="false">$DM$7*$J$2*$J$5*$AB189</f>
        <v>#N/A</v>
      </c>
      <c r="DN189" s="70" t="e">
        <f aca="false">$DM$7*$J$3*$J$5*$AC189</f>
        <v>#N/A</v>
      </c>
      <c r="DO189" s="70" t="e">
        <f aca="false">$DO$7*$J$2*$J$5*$AB189</f>
        <v>#N/A</v>
      </c>
      <c r="DP189" s="70" t="e">
        <f aca="false">$DO$7*$J$3*$J$5*$AC189</f>
        <v>#N/A</v>
      </c>
      <c r="DQ189" s="70" t="e">
        <f aca="false">$DQ$7*$J$2*$J$5*$AB189</f>
        <v>#N/A</v>
      </c>
      <c r="DR189" s="70" t="e">
        <f aca="false">$DQ$7*$J$3*$J$5*$AC189</f>
        <v>#N/A</v>
      </c>
      <c r="DS189" s="131" t="e">
        <f aca="false">SUM(CI189:CR189,CW189:CX189,DG189:DH189)</f>
        <v>#N/A</v>
      </c>
      <c r="DT189" s="25" t="e">
        <f aca="false">SUM(CI189:CZ189,DC189:DL189)</f>
        <v>#N/A</v>
      </c>
      <c r="DU189" s="131" t="e">
        <f aca="false">SUM(CI189:DR189)</f>
        <v>#N/A</v>
      </c>
      <c r="DZ189" s="70" t="e">
        <f aca="false">$DZ$7*$J$2*$J$5*$AB189</f>
        <v>#N/A</v>
      </c>
      <c r="EA189" s="70" t="e">
        <f aca="false">$DZ$7*$J$3*$J$5*$AC189</f>
        <v>#N/A</v>
      </c>
      <c r="EB189" s="70" t="e">
        <f aca="false">$EB$7*$J$2*$J$5*$AB189</f>
        <v>#N/A</v>
      </c>
      <c r="EC189" s="70" t="e">
        <f aca="false">$EB$7*$J$3*$J$5*$AC189</f>
        <v>#N/A</v>
      </c>
      <c r="ED189" s="70" t="e">
        <f aca="false">$ED$7*$J$2*$J$5*$AB189</f>
        <v>#N/A</v>
      </c>
      <c r="EE189" s="70" t="e">
        <f aca="false">$ED$7*$J$3*$J$5*$AC189</f>
        <v>#N/A</v>
      </c>
      <c r="EF189" s="70" t="e">
        <f aca="false">$EF$7*$J$2*$J$5*$AB189</f>
        <v>#N/A</v>
      </c>
      <c r="EG189" s="70" t="e">
        <f aca="false">$EF$7*$J$3*$J$5*$AC189</f>
        <v>#N/A</v>
      </c>
      <c r="EH189" s="70" t="e">
        <f aca="false">$EH$7*$J$2*$J$5*$AB189</f>
        <v>#N/A</v>
      </c>
      <c r="EI189" s="70" t="e">
        <f aca="false">$EH$7*$J$3*$J$5*$AC189</f>
        <v>#N/A</v>
      </c>
      <c r="EJ189" s="70" t="e">
        <f aca="false">$EJ$7*$J$2*$J$5*$AB189</f>
        <v>#N/A</v>
      </c>
      <c r="EK189" s="70" t="e">
        <f aca="false">$EJ$7*$J$3*$J$5*$AC189</f>
        <v>#N/A</v>
      </c>
      <c r="EL189" s="70" t="e">
        <f aca="false">$EL$7*$J$2*$J$5*$AB189</f>
        <v>#N/A</v>
      </c>
      <c r="EM189" s="70" t="e">
        <f aca="false">$EL$7*$J$3*$J$5*$AC189</f>
        <v>#N/A</v>
      </c>
      <c r="EN189" s="131" t="e">
        <f aca="false">SUM(EB189:EC189)</f>
        <v>#N/A</v>
      </c>
      <c r="EO189" s="25" t="e">
        <f aca="false">SUM(EB189:EE189,EJ189:EM189)</f>
        <v>#N/A</v>
      </c>
      <c r="EP189" s="25" t="e">
        <f aca="false">SUM(DZ189:EM189)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3" t="e">
        <f aca="false">(1+($A190/2))^(-2*($D190-$A$1)/365.25)</f>
        <v>#N/A</v>
      </c>
      <c r="C190" s="83" t="n">
        <f aca="false">D191-D190</f>
        <v>31</v>
      </c>
      <c r="D190" s="374" t="n">
        <v>42430</v>
      </c>
      <c r="E190" s="375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76" t="e">
        <f aca="false">VLOOKUP($D190,Curves!$A$2:$H$1700,8)*$B190</f>
        <v>#N/A</v>
      </c>
      <c r="K190" s="51" t="e">
        <f aca="false">($E190+$I190)*$J$5+$J$4</f>
        <v>#N/A</v>
      </c>
      <c r="L190" s="377" t="e">
        <f aca="false">VLOOKUP($D190,Curves!$N$2:$T$2600,2)*$B190</f>
        <v>#N/A</v>
      </c>
      <c r="M190" s="241" t="e">
        <f aca="false">VLOOKUP($D190,Curves!$N$2:$T$2600,3)*$B190</f>
        <v>#N/A</v>
      </c>
      <c r="N190" s="378" t="e">
        <f aca="false">IF($K190&lt;$L190,1,0)</f>
        <v>#N/A</v>
      </c>
      <c r="O190" s="379" t="e">
        <f aca="false">IF($K190&lt;$M190,1,0)</f>
        <v>#N/A</v>
      </c>
      <c r="P190" s="375" t="e">
        <f aca="false">($E190+J190)*$J$5+$J$4</f>
        <v>#N/A</v>
      </c>
      <c r="Q190" s="377" t="e">
        <f aca="false">VLOOKUP($D190,Curves!$N$2:$T$2600,4)*$B190</f>
        <v>#N/A</v>
      </c>
      <c r="R190" s="241" t="e">
        <f aca="false">VLOOKUP($D190,Curves!$N$2:$T$2600,5)*$B190</f>
        <v>#N/A</v>
      </c>
      <c r="S190" s="378" t="e">
        <f aca="false">IF($P190&lt;$Q190,1,0)</f>
        <v>#N/A</v>
      </c>
      <c r="T190" s="379" t="e">
        <f aca="false">IF($P190&lt;$R190,1,0)</f>
        <v>#N/A</v>
      </c>
      <c r="U190" s="380" t="e">
        <f aca="false">($E190+G190)*$J$5+$J$4</f>
        <v>#N/A</v>
      </c>
      <c r="V190" s="380" t="e">
        <f aca="false">($E190+H190)*$J$5+$J$4</f>
        <v>#N/A</v>
      </c>
      <c r="W190" s="380" t="e">
        <f aca="false">($E190+I190)*$J$5+$J$4</f>
        <v>#N/A</v>
      </c>
      <c r="X190" s="269" t="e">
        <f aca="false">VLOOKUP($D190,[5]CurveFetch!$D$8:$S$13000,16,0)*$B190</f>
        <v>#N/A</v>
      </c>
      <c r="Y190" s="241" t="e">
        <f aca="false">VLOOKUP($D190,Curves!$N$2:$T$2600,7)*$B190</f>
        <v>#N/A</v>
      </c>
      <c r="Z190" s="381" t="e">
        <f aca="false">IF($U190&lt;$X190,1,0)</f>
        <v>#N/A</v>
      </c>
      <c r="AA190" s="378" t="e">
        <f aca="false">IF($U190&lt;$Y190,1,0)</f>
        <v>#N/A</v>
      </c>
      <c r="AB190" s="378" t="e">
        <f aca="false">IF($V190&lt;$X190,1,0)</f>
        <v>#N/A</v>
      </c>
      <c r="AC190" s="378" t="e">
        <f aca="false">IF($V190&lt;$X190,1,0)</f>
        <v>#N/A</v>
      </c>
      <c r="AD190" s="378" t="e">
        <f aca="false">IF($W190&lt;$X190,1,0)</f>
        <v>#N/A</v>
      </c>
      <c r="AE190" s="379" t="e">
        <f aca="false">IF($W190&lt;$Y190,1,0)</f>
        <v>#N/A</v>
      </c>
      <c r="AF190" s="70" t="e">
        <f aca="false">$AF$7*$J$2*$J$5*$N190</f>
        <v>#N/A</v>
      </c>
      <c r="AG190" s="70" t="e">
        <f aca="false">$AF$7*$J$2*$J$5*$O190</f>
        <v>#N/A</v>
      </c>
      <c r="AH190" s="70" t="e">
        <f aca="false">$AH$7*$J$2*$J$5*$N190</f>
        <v>#N/A</v>
      </c>
      <c r="AI190" s="70" t="e">
        <f aca="false">$AH$7*$J$2*$J$5*$O190</f>
        <v>#N/A</v>
      </c>
      <c r="AJ190" s="70" t="e">
        <f aca="false">$AJ$7*$J$2*$J$5*$N190</f>
        <v>#N/A</v>
      </c>
      <c r="AK190" s="70" t="e">
        <f aca="false">$AJ$7*$J$2*$J$5*$O190</f>
        <v>#N/A</v>
      </c>
      <c r="AL190" s="70" t="e">
        <f aca="false">$AL$7*$J$2*$J$5*$N190</f>
        <v>#N/A</v>
      </c>
      <c r="AM190" s="70" t="e">
        <f aca="false">$AL$7*$J$3*$J$5*$O190</f>
        <v>#N/A</v>
      </c>
      <c r="AN190" s="70" t="e">
        <f aca="false">$AN$7*$J$2*$J$5*$N190</f>
        <v>#N/A</v>
      </c>
      <c r="AO190" s="70" t="e">
        <f aca="false">$AN$7*$J$3*$J$5*$O190</f>
        <v>#N/A</v>
      </c>
      <c r="AP190" s="70" t="e">
        <f aca="false">$AP$7*$J$2*$J$5*$N190</f>
        <v>#N/A</v>
      </c>
      <c r="AQ190" s="70" t="e">
        <f aca="false">$AN$7*$J$3*$J$5*$O190</f>
        <v>#N/A</v>
      </c>
      <c r="AR190" s="70" t="e">
        <f aca="false">$AR$7*$J$2*$J$5*$N190</f>
        <v>#N/A</v>
      </c>
      <c r="AS190" s="70" t="e">
        <f aca="false">$AR$7*$J$3*$J$5*$O190</f>
        <v>#N/A</v>
      </c>
      <c r="AT190" s="70" t="e">
        <f aca="false">$AT$7*$J$2*$J$5*$N190</f>
        <v>#N/A</v>
      </c>
      <c r="AU190" s="70" t="e">
        <f aca="false">$AT$7*$J$3*$J$5*$O190</f>
        <v>#N/A</v>
      </c>
      <c r="AV190" s="131" t="e">
        <f aca="false">SUM(AF190:AG190,AL190:AM190,AP190:AQ190)</f>
        <v>#N/A</v>
      </c>
      <c r="AW190" s="158" t="e">
        <f aca="false">SUM(AF190:AM190,AP190:AU190)</f>
        <v>#N/A</v>
      </c>
      <c r="AX190" s="131" t="e">
        <f aca="false">SUM(AF190:AU190)</f>
        <v>#N/A</v>
      </c>
      <c r="AY190" s="70" t="e">
        <f aca="false">$AY$7*$J$2*$J$5*$S190</f>
        <v>#N/A</v>
      </c>
      <c r="AZ190" s="70" t="e">
        <f aca="false">$AY$7*$J$3*$J$5*$T190</f>
        <v>#N/A</v>
      </c>
      <c r="BA190" s="70" t="e">
        <f aca="false">$BA$7*$J$2*$J$5*$S190</f>
        <v>#N/A</v>
      </c>
      <c r="BB190" s="70" t="e">
        <f aca="false">$BA$7*$J$3*$J$5*$T190</f>
        <v>#N/A</v>
      </c>
      <c r="BC190" s="70" t="e">
        <f aca="false">$BC$7*$J$2*$J$5*$S190</f>
        <v>#N/A</v>
      </c>
      <c r="BD190" s="70" t="e">
        <f aca="false">$BC$7*$J$3*$J$5*$T190</f>
        <v>#N/A</v>
      </c>
      <c r="BE190" s="70" t="e">
        <f aca="false">$BE$7*$J$2*$J$5*$S190</f>
        <v>#N/A</v>
      </c>
      <c r="BF190" s="70" t="e">
        <f aca="false">$BE$7*$J$3*$J$5*$T190</f>
        <v>#N/A</v>
      </c>
      <c r="BG190" s="70" t="e">
        <f aca="false">$BG$7*$J$2*$J$5*$S190</f>
        <v>#N/A</v>
      </c>
      <c r="BH190" s="70" t="e">
        <f aca="false">$BG$7*$J$3*$J$5*$T190</f>
        <v>#N/A</v>
      </c>
      <c r="BI190" s="70" t="e">
        <f aca="false">$BI$7*$J$2*$J$5*$S190</f>
        <v>#N/A</v>
      </c>
      <c r="BJ190" s="70" t="e">
        <f aca="false">$BI$7*$J$3*$J$5*$T190</f>
        <v>#N/A</v>
      </c>
      <c r="BK190" s="70" t="e">
        <f aca="false">$BK$7*$J$2*$J$5*$S190</f>
        <v>#N/A</v>
      </c>
      <c r="BL190" s="70" t="e">
        <f aca="false">$BK$7*$J$3*$J$5*$T190</f>
        <v>#N/A</v>
      </c>
      <c r="BM190" s="70" t="e">
        <f aca="false">$BM$7*$J$2*$J$5*$S190</f>
        <v>#N/A</v>
      </c>
      <c r="BN190" s="70" t="e">
        <f aca="false">$BM$7*$J$3*$J$5*$T190</f>
        <v>#N/A</v>
      </c>
      <c r="BO190" s="70" t="e">
        <f aca="false">$BO$7*$J$2*$J$5*$S190</f>
        <v>#N/A</v>
      </c>
      <c r="BP190" s="70" t="e">
        <f aca="false">$BO$7*$J$3*$J$5*$T190</f>
        <v>#N/A</v>
      </c>
      <c r="BQ190" s="70" t="e">
        <f aca="false">$BQ$7*$J$2*$J$5*$S190</f>
        <v>#N/A</v>
      </c>
      <c r="BR190" s="70" t="e">
        <f aca="false">$BQ$7*$J$3*$J$5*$T190</f>
        <v>#N/A</v>
      </c>
      <c r="BS190" s="70" t="e">
        <f aca="false">$BS$7*$J$2*$J$5*$S190</f>
        <v>#N/A</v>
      </c>
      <c r="BT190" s="70" t="e">
        <f aca="false">$BS$7*$J$3*$J$5*$T190</f>
        <v>#N/A</v>
      </c>
      <c r="BU190" s="70" t="e">
        <f aca="false">$BU$7*$J$2*$J$5*$S190</f>
        <v>#N/A</v>
      </c>
      <c r="BV190" s="70" t="e">
        <f aca="false">$BU$7*$J$3*$J$5*$T190</f>
        <v>#N/A</v>
      </c>
      <c r="BW190" s="382" t="e">
        <f aca="false">SUM(AY190:BF190,BI190:BL190)</f>
        <v>#N/A</v>
      </c>
      <c r="BX190" s="383" t="e">
        <f aca="false">SUM(AY190:BF190,BI190:BL190,BS190:BV190)</f>
        <v>#N/A</v>
      </c>
      <c r="BY190" s="25" t="e">
        <f aca="false">SUM(AY190:BV190)</f>
        <v>#N/A</v>
      </c>
      <c r="BZ190" s="70" t="e">
        <f aca="false">$BZ$7*$J$2*$J$5*$N190</f>
        <v>#N/A</v>
      </c>
      <c r="CA190" s="70" t="e">
        <f aca="false">$BZ$7*$J$3*$J$5*$O190</f>
        <v>#N/A</v>
      </c>
      <c r="CB190" s="70" t="e">
        <f aca="false">$CB$7*$J$2*$J$5*$N190</f>
        <v>#N/A</v>
      </c>
      <c r="CC190" s="70" t="e">
        <f aca="false">$CB$7*$J$3*$J$5*$O190</f>
        <v>#N/A</v>
      </c>
      <c r="CD190" s="70" t="e">
        <f aca="false">$CD$7*$J$2*$J$5*$N190</f>
        <v>#N/A</v>
      </c>
      <c r="CE190" s="70" t="e">
        <f aca="false">$CD$7*$J$3*$J$5*$O190</f>
        <v>#N/A</v>
      </c>
      <c r="CF190" s="131" t="e">
        <f aca="false">SUM(BZ190:CA190)</f>
        <v>#N/A</v>
      </c>
      <c r="CG190" s="383" t="e">
        <f aca="false">SUM(BZ190:CC190)</f>
        <v>#N/A</v>
      </c>
      <c r="CH190" s="131" t="e">
        <f aca="false">SUM(BZ190:CE190)</f>
        <v>#N/A</v>
      </c>
      <c r="CI190" s="70" t="e">
        <f aca="false">$CI$7*$J$2*$J$5*$AB190</f>
        <v>#N/A</v>
      </c>
      <c r="CJ190" s="70" t="e">
        <f aca="false">$CI$7*$J$3*$J$5*$AC190</f>
        <v>#N/A</v>
      </c>
      <c r="CK190" s="70" t="e">
        <f aca="false">$CK$7*$J$2*$J$5*$AB190</f>
        <v>#N/A</v>
      </c>
      <c r="CL190" s="70" t="e">
        <f aca="false">$CK$7*$J$3*$J$5*$AC190</f>
        <v>#N/A</v>
      </c>
      <c r="CM190" s="70" t="e">
        <f aca="false">$CM$7*$J$2*$J$5*$AB190</f>
        <v>#N/A</v>
      </c>
      <c r="CN190" s="70" t="e">
        <f aca="false">$CM$7*$J$3*$J$5*$AC190</f>
        <v>#N/A</v>
      </c>
      <c r="CO190" s="70" t="e">
        <f aca="false">$CO$7*$J$2*$J$5*$AB190</f>
        <v>#N/A</v>
      </c>
      <c r="CP190" s="70" t="e">
        <f aca="false">$CO$7*$J$3*$J$5*$AC190</f>
        <v>#N/A</v>
      </c>
      <c r="CQ190" s="70" t="e">
        <f aca="false">$CQ$7*$J$2*$J$5*$AB190</f>
        <v>#N/A</v>
      </c>
      <c r="CR190" s="70" t="e">
        <f aca="false">$CQ$7*$J$3*$J$5*$AC190</f>
        <v>#N/A</v>
      </c>
      <c r="CS190" s="70" t="e">
        <f aca="false">$CS$7*$J$2*$J$5*$AB190</f>
        <v>#N/A</v>
      </c>
      <c r="CT190" s="70" t="e">
        <f aca="false">$CS$7*$J$3*$J$5*$AC190</f>
        <v>#N/A</v>
      </c>
      <c r="CU190" s="70" t="e">
        <f aca="false">$CU$7*$J$2*$J$5*$AB190</f>
        <v>#N/A</v>
      </c>
      <c r="CV190" s="70" t="e">
        <f aca="false">$CU$7*$J$3*$J$5*$AC190</f>
        <v>#N/A</v>
      </c>
      <c r="CW190" s="70" t="e">
        <f aca="false">$CW$7*$J$2*$J$5*$AB190</f>
        <v>#N/A</v>
      </c>
      <c r="CX190" s="70" t="e">
        <f aca="false">$CW$7*$J$3*$J$5*$AC190</f>
        <v>#N/A</v>
      </c>
      <c r="CY190" s="70" t="e">
        <f aca="false">$CY$7*$J$2*$J$5*$AB190</f>
        <v>#N/A</v>
      </c>
      <c r="CZ190" s="70" t="e">
        <f aca="false">$CY$7*$J$3*$J$5*$AC190</f>
        <v>#N/A</v>
      </c>
      <c r="DA190" s="70" t="e">
        <f aca="false">$DA$7*$J$2*$J$5*$AB190</f>
        <v>#N/A</v>
      </c>
      <c r="DB190" s="70" t="e">
        <f aca="false">$DA$7*$J$3*$J$5*$AC190</f>
        <v>#N/A</v>
      </c>
      <c r="DC190" s="70"/>
      <c r="DD190" s="70"/>
      <c r="DE190" s="70" t="e">
        <f aca="false">$DF$7*$J$2*$J$5*$AB190</f>
        <v>#N/A</v>
      </c>
      <c r="DF190" s="70" t="e">
        <f aca="false">$DF$7*$J$3*$J$5*$AC190</f>
        <v>#N/A</v>
      </c>
      <c r="DG190" s="70" t="e">
        <f aca="false">$DG$7*$J$2*$J$5*$AB190</f>
        <v>#N/A</v>
      </c>
      <c r="DH190" s="70" t="e">
        <f aca="false">$DG$7*$J$3*$J$5*$AC190</f>
        <v>#N/A</v>
      </c>
      <c r="DI190" s="70" t="e">
        <f aca="false">$DI$7*$J$2*$J$5*$AB190</f>
        <v>#N/A</v>
      </c>
      <c r="DJ190" s="70" t="e">
        <f aca="false">$DI$7*$J$3*$J$5*$AC190</f>
        <v>#N/A</v>
      </c>
      <c r="DK190" s="70" t="e">
        <f aca="false">$DK$7*$J$2*$J$5*$AB190</f>
        <v>#N/A</v>
      </c>
      <c r="DL190" s="70" t="e">
        <f aca="false">$DK$7*$J$3*$J$5*$AC190</f>
        <v>#N/A</v>
      </c>
      <c r="DM190" s="70" t="e">
        <f aca="false">$DM$7*$J$2*$J$5*$AB190</f>
        <v>#N/A</v>
      </c>
      <c r="DN190" s="70" t="e">
        <f aca="false">$DM$7*$J$3*$J$5*$AC190</f>
        <v>#N/A</v>
      </c>
      <c r="DO190" s="70" t="e">
        <f aca="false">$DO$7*$J$2*$J$5*$AB190</f>
        <v>#N/A</v>
      </c>
      <c r="DP190" s="70" t="e">
        <f aca="false">$DO$7*$J$3*$J$5*$AC190</f>
        <v>#N/A</v>
      </c>
      <c r="DQ190" s="70" t="e">
        <f aca="false">$DQ$7*$J$2*$J$5*$AB190</f>
        <v>#N/A</v>
      </c>
      <c r="DR190" s="70" t="e">
        <f aca="false">$DQ$7*$J$3*$J$5*$AC190</f>
        <v>#N/A</v>
      </c>
      <c r="DS190" s="131" t="e">
        <f aca="false">SUM(CI190:CR190,CW190:CX190,DG190:DH190)</f>
        <v>#N/A</v>
      </c>
      <c r="DT190" s="25" t="e">
        <f aca="false">SUM(CI190:CZ190,DC190:DL190)</f>
        <v>#N/A</v>
      </c>
      <c r="DU190" s="131" t="e">
        <f aca="false">SUM(CI190:DR190)</f>
        <v>#N/A</v>
      </c>
      <c r="DZ190" s="70" t="e">
        <f aca="false">$DZ$7*$J$2*$J$5*$AB190</f>
        <v>#N/A</v>
      </c>
      <c r="EA190" s="70" t="e">
        <f aca="false">$DZ$7*$J$3*$J$5*$AC190</f>
        <v>#N/A</v>
      </c>
      <c r="EB190" s="70" t="e">
        <f aca="false">$EB$7*$J$2*$J$5*$AB190</f>
        <v>#N/A</v>
      </c>
      <c r="EC190" s="70" t="e">
        <f aca="false">$EB$7*$J$3*$J$5*$AC190</f>
        <v>#N/A</v>
      </c>
      <c r="ED190" s="70" t="e">
        <f aca="false">$ED$7*$J$2*$J$5*$AB190</f>
        <v>#N/A</v>
      </c>
      <c r="EE190" s="70" t="e">
        <f aca="false">$ED$7*$J$3*$J$5*$AC190</f>
        <v>#N/A</v>
      </c>
      <c r="EF190" s="70" t="e">
        <f aca="false">$EF$7*$J$2*$J$5*$AB190</f>
        <v>#N/A</v>
      </c>
      <c r="EG190" s="70" t="e">
        <f aca="false">$EF$7*$J$3*$J$5*$AC190</f>
        <v>#N/A</v>
      </c>
      <c r="EH190" s="70" t="e">
        <f aca="false">$EH$7*$J$2*$J$5*$AB190</f>
        <v>#N/A</v>
      </c>
      <c r="EI190" s="70" t="e">
        <f aca="false">$EH$7*$J$3*$J$5*$AC190</f>
        <v>#N/A</v>
      </c>
      <c r="EJ190" s="70" t="e">
        <f aca="false">$EJ$7*$J$2*$J$5*$AB190</f>
        <v>#N/A</v>
      </c>
      <c r="EK190" s="70" t="e">
        <f aca="false">$EJ$7*$J$3*$J$5*$AC190</f>
        <v>#N/A</v>
      </c>
      <c r="EL190" s="70" t="e">
        <f aca="false">$EL$7*$J$2*$J$5*$AB190</f>
        <v>#N/A</v>
      </c>
      <c r="EM190" s="70" t="e">
        <f aca="false">$EL$7*$J$3*$J$5*$AC190</f>
        <v>#N/A</v>
      </c>
      <c r="EN190" s="131" t="e">
        <f aca="false">SUM(EB190:EC190)</f>
        <v>#N/A</v>
      </c>
      <c r="EO190" s="25" t="e">
        <f aca="false">SUM(EB190:EE190,EJ190:EM190)</f>
        <v>#N/A</v>
      </c>
      <c r="EP190" s="25" t="e">
        <f aca="false">SUM(DZ190:EM190)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3" t="e">
        <f aca="false">(1+($A191/2))^(-2*($D191-$A$1)/365.25)</f>
        <v>#N/A</v>
      </c>
      <c r="C191" s="83" t="n">
        <f aca="false">D192-D191</f>
        <v>30</v>
      </c>
      <c r="D191" s="374" t="n">
        <v>42461</v>
      </c>
      <c r="E191" s="375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76" t="e">
        <f aca="false">VLOOKUP($D191,Curves!$A$2:$H$1700,8)*$B191</f>
        <v>#N/A</v>
      </c>
      <c r="K191" s="51" t="e">
        <f aca="false">($E191+$I191)*$J$5+$J$4</f>
        <v>#N/A</v>
      </c>
      <c r="L191" s="377" t="e">
        <f aca="false">VLOOKUP($D191,Curves!$N$2:$T$2600,2)*$B191</f>
        <v>#N/A</v>
      </c>
      <c r="M191" s="241" t="e">
        <f aca="false">VLOOKUP($D191,Curves!$N$2:$T$2600,3)*$B191</f>
        <v>#N/A</v>
      </c>
      <c r="N191" s="378" t="e">
        <f aca="false">IF($K191&lt;$L191,1,0)</f>
        <v>#N/A</v>
      </c>
      <c r="O191" s="379" t="e">
        <f aca="false">IF($K191&lt;$M191,1,0)</f>
        <v>#N/A</v>
      </c>
      <c r="P191" s="375" t="e">
        <f aca="false">($E191+J191)*$J$5+$J$4</f>
        <v>#N/A</v>
      </c>
      <c r="Q191" s="377" t="e">
        <f aca="false">VLOOKUP($D191,Curves!$N$2:$T$2600,4)*$B191</f>
        <v>#N/A</v>
      </c>
      <c r="R191" s="241" t="e">
        <f aca="false">VLOOKUP($D191,Curves!$N$2:$T$2600,5)*$B191</f>
        <v>#N/A</v>
      </c>
      <c r="S191" s="378" t="e">
        <f aca="false">IF($P191&lt;$Q191,1,0)</f>
        <v>#N/A</v>
      </c>
      <c r="T191" s="379" t="e">
        <f aca="false">IF($P191&lt;$R191,1,0)</f>
        <v>#N/A</v>
      </c>
      <c r="U191" s="380" t="e">
        <f aca="false">($E191+G191)*$J$5+$J$4</f>
        <v>#N/A</v>
      </c>
      <c r="V191" s="380" t="e">
        <f aca="false">($E191+H191)*$J$5+$J$4</f>
        <v>#N/A</v>
      </c>
      <c r="W191" s="380" t="e">
        <f aca="false">($E191+I191)*$J$5+$J$4</f>
        <v>#N/A</v>
      </c>
      <c r="X191" s="269" t="e">
        <f aca="false">VLOOKUP($D191,[5]CurveFetch!$D$8:$S$13000,16,0)*$B191</f>
        <v>#N/A</v>
      </c>
      <c r="Y191" s="241" t="e">
        <f aca="false">VLOOKUP($D191,Curves!$N$2:$T$2600,7)*$B191</f>
        <v>#N/A</v>
      </c>
      <c r="Z191" s="381" t="e">
        <f aca="false">IF($U191&lt;$X191,1,0)</f>
        <v>#N/A</v>
      </c>
      <c r="AA191" s="378" t="e">
        <f aca="false">IF($U191&lt;$Y191,1,0)</f>
        <v>#N/A</v>
      </c>
      <c r="AB191" s="378" t="e">
        <f aca="false">IF($V191&lt;$X191,1,0)</f>
        <v>#N/A</v>
      </c>
      <c r="AC191" s="378" t="e">
        <f aca="false">IF($V191&lt;$X191,1,0)</f>
        <v>#N/A</v>
      </c>
      <c r="AD191" s="378" t="e">
        <f aca="false">IF($W191&lt;$X191,1,0)</f>
        <v>#N/A</v>
      </c>
      <c r="AE191" s="379" t="e">
        <f aca="false">IF($W191&lt;$Y191,1,0)</f>
        <v>#N/A</v>
      </c>
      <c r="AF191" s="70" t="e">
        <f aca="false">$AF$7*$J$2*$J$5*$N191</f>
        <v>#N/A</v>
      </c>
      <c r="AG191" s="70" t="e">
        <f aca="false">$AF$7*$J$2*$J$5*$O191</f>
        <v>#N/A</v>
      </c>
      <c r="AH191" s="70" t="e">
        <f aca="false">$AH$7*$J$2*$J$5*$N191</f>
        <v>#N/A</v>
      </c>
      <c r="AI191" s="70" t="e">
        <f aca="false">$AH$7*$J$2*$J$5*$O191</f>
        <v>#N/A</v>
      </c>
      <c r="AJ191" s="70" t="e">
        <f aca="false">$AJ$7*$J$2*$J$5*$N191</f>
        <v>#N/A</v>
      </c>
      <c r="AK191" s="70" t="e">
        <f aca="false">$AJ$7*$J$2*$J$5*$O191</f>
        <v>#N/A</v>
      </c>
      <c r="AL191" s="70" t="e">
        <f aca="false">$AL$7*$J$2*$J$5*$N191</f>
        <v>#N/A</v>
      </c>
      <c r="AM191" s="70" t="e">
        <f aca="false">$AL$7*$J$3*$J$5*$O191</f>
        <v>#N/A</v>
      </c>
      <c r="AN191" s="70" t="e">
        <f aca="false">$AN$7*$J$2*$J$5*$N191</f>
        <v>#N/A</v>
      </c>
      <c r="AO191" s="70" t="e">
        <f aca="false">$AN$7*$J$3*$J$5*$O191</f>
        <v>#N/A</v>
      </c>
      <c r="AP191" s="70" t="e">
        <f aca="false">$AP$7*$J$2*$J$5*$N191</f>
        <v>#N/A</v>
      </c>
      <c r="AQ191" s="70" t="e">
        <f aca="false">$AN$7*$J$3*$J$5*$O191</f>
        <v>#N/A</v>
      </c>
      <c r="AR191" s="70" t="e">
        <f aca="false">$AR$7*$J$2*$J$5*$N191</f>
        <v>#N/A</v>
      </c>
      <c r="AS191" s="70" t="e">
        <f aca="false">$AR$7*$J$3*$J$5*$O191</f>
        <v>#N/A</v>
      </c>
      <c r="AT191" s="70" t="e">
        <f aca="false">$AT$7*$J$2*$J$5*$N191</f>
        <v>#N/A</v>
      </c>
      <c r="AU191" s="70" t="e">
        <f aca="false">$AT$7*$J$3*$J$5*$O191</f>
        <v>#N/A</v>
      </c>
      <c r="AV191" s="131" t="e">
        <f aca="false">SUM(AF191:AG191,AL191:AM191,AP191:AQ191)</f>
        <v>#N/A</v>
      </c>
      <c r="AW191" s="158" t="e">
        <f aca="false">SUM(AF191:AM191,AP191:AU191)</f>
        <v>#N/A</v>
      </c>
      <c r="AX191" s="131" t="e">
        <f aca="false">SUM(AF191:AU191)</f>
        <v>#N/A</v>
      </c>
      <c r="AY191" s="70" t="e">
        <f aca="false">$AY$7*$J$2*$J$5*$S191</f>
        <v>#N/A</v>
      </c>
      <c r="AZ191" s="70" t="e">
        <f aca="false">$AY$7*$J$3*$J$5*$T191</f>
        <v>#N/A</v>
      </c>
      <c r="BA191" s="70" t="e">
        <f aca="false">$BA$7*$J$2*$J$5*$S191</f>
        <v>#N/A</v>
      </c>
      <c r="BB191" s="70" t="e">
        <f aca="false">$BA$7*$J$3*$J$5*$T191</f>
        <v>#N/A</v>
      </c>
      <c r="BC191" s="70" t="e">
        <f aca="false">$BC$7*$J$2*$J$5*$S191</f>
        <v>#N/A</v>
      </c>
      <c r="BD191" s="70" t="e">
        <f aca="false">$BC$7*$J$3*$J$5*$T191</f>
        <v>#N/A</v>
      </c>
      <c r="BE191" s="70" t="e">
        <f aca="false">$BE$7*$J$2*$J$5*$S191</f>
        <v>#N/A</v>
      </c>
      <c r="BF191" s="70" t="e">
        <f aca="false">$BE$7*$J$3*$J$5*$T191</f>
        <v>#N/A</v>
      </c>
      <c r="BG191" s="70" t="e">
        <f aca="false">$BG$7*$J$2*$J$5*$S191</f>
        <v>#N/A</v>
      </c>
      <c r="BH191" s="70" t="e">
        <f aca="false">$BG$7*$J$3*$J$5*$T191</f>
        <v>#N/A</v>
      </c>
      <c r="BI191" s="70" t="e">
        <f aca="false">$BI$7*$J$2*$J$5*$S191</f>
        <v>#N/A</v>
      </c>
      <c r="BJ191" s="70" t="e">
        <f aca="false">$BI$7*$J$3*$J$5*$T191</f>
        <v>#N/A</v>
      </c>
      <c r="BK191" s="70" t="e">
        <f aca="false">$BK$7*$J$2*$J$5*$S191</f>
        <v>#N/A</v>
      </c>
      <c r="BL191" s="70" t="e">
        <f aca="false">$BK$7*$J$3*$J$5*$T191</f>
        <v>#N/A</v>
      </c>
      <c r="BM191" s="70" t="e">
        <f aca="false">$BM$7*$J$2*$J$5*$S191</f>
        <v>#N/A</v>
      </c>
      <c r="BN191" s="70" t="e">
        <f aca="false">$BM$7*$J$3*$J$5*$T191</f>
        <v>#N/A</v>
      </c>
      <c r="BO191" s="70" t="e">
        <f aca="false">$BO$7*$J$2*$J$5*$S191</f>
        <v>#N/A</v>
      </c>
      <c r="BP191" s="70" t="e">
        <f aca="false">$BO$7*$J$3*$J$5*$T191</f>
        <v>#N/A</v>
      </c>
      <c r="BQ191" s="70" t="e">
        <f aca="false">$BQ$7*$J$2*$J$5*$S191</f>
        <v>#N/A</v>
      </c>
      <c r="BR191" s="70" t="e">
        <f aca="false">$BQ$7*$J$3*$J$5*$T191</f>
        <v>#N/A</v>
      </c>
      <c r="BS191" s="70" t="e">
        <f aca="false">$BS$7*$J$2*$J$5*$S191</f>
        <v>#N/A</v>
      </c>
      <c r="BT191" s="70" t="e">
        <f aca="false">$BS$7*$J$3*$J$5*$T191</f>
        <v>#N/A</v>
      </c>
      <c r="BU191" s="70" t="e">
        <f aca="false">$BU$7*$J$2*$J$5*$S191</f>
        <v>#N/A</v>
      </c>
      <c r="BV191" s="70" t="e">
        <f aca="false">$BU$7*$J$3*$J$5*$T191</f>
        <v>#N/A</v>
      </c>
      <c r="BW191" s="382" t="e">
        <f aca="false">SUM(AY191:BF191,BI191:BL191)</f>
        <v>#N/A</v>
      </c>
      <c r="BX191" s="383" t="e">
        <f aca="false">SUM(AY191:BF191,BI191:BL191,BS191:BV191)</f>
        <v>#N/A</v>
      </c>
      <c r="BY191" s="25" t="e">
        <f aca="false">SUM(AY191:BV191)</f>
        <v>#N/A</v>
      </c>
      <c r="BZ191" s="70" t="e">
        <f aca="false">$BZ$7*$J$2*$J$5*$N191</f>
        <v>#N/A</v>
      </c>
      <c r="CA191" s="70" t="e">
        <f aca="false">$BZ$7*$J$3*$J$5*$O191</f>
        <v>#N/A</v>
      </c>
      <c r="CB191" s="70" t="e">
        <f aca="false">$CB$7*$J$2*$J$5*$N191</f>
        <v>#N/A</v>
      </c>
      <c r="CC191" s="70" t="e">
        <f aca="false">$CB$7*$J$3*$J$5*$O191</f>
        <v>#N/A</v>
      </c>
      <c r="CD191" s="70" t="e">
        <f aca="false">$CD$7*$J$2*$J$5*$N191</f>
        <v>#N/A</v>
      </c>
      <c r="CE191" s="70" t="e">
        <f aca="false">$CD$7*$J$3*$J$5*$O191</f>
        <v>#N/A</v>
      </c>
      <c r="CF191" s="131" t="e">
        <f aca="false">SUM(BZ191:CA191)</f>
        <v>#N/A</v>
      </c>
      <c r="CG191" s="383" t="e">
        <f aca="false">SUM(BZ191:CC191)</f>
        <v>#N/A</v>
      </c>
      <c r="CH191" s="131" t="e">
        <f aca="false">SUM(BZ191:CE191)</f>
        <v>#N/A</v>
      </c>
      <c r="CI191" s="70" t="e">
        <f aca="false">$CI$7*$J$2*$J$5*$AB191</f>
        <v>#N/A</v>
      </c>
      <c r="CJ191" s="70" t="e">
        <f aca="false">$CI$7*$J$3*$J$5*$AC191</f>
        <v>#N/A</v>
      </c>
      <c r="CK191" s="70" t="e">
        <f aca="false">$CK$7*$J$2*$J$5*$AB191</f>
        <v>#N/A</v>
      </c>
      <c r="CL191" s="70" t="e">
        <f aca="false">$CK$7*$J$3*$J$5*$AC191</f>
        <v>#N/A</v>
      </c>
      <c r="CM191" s="70" t="e">
        <f aca="false">$CM$7*$J$2*$J$5*$AB191</f>
        <v>#N/A</v>
      </c>
      <c r="CN191" s="70" t="e">
        <f aca="false">$CM$7*$J$3*$J$5*$AC191</f>
        <v>#N/A</v>
      </c>
      <c r="CO191" s="70" t="e">
        <f aca="false">$CO$7*$J$2*$J$5*$AB191</f>
        <v>#N/A</v>
      </c>
      <c r="CP191" s="70" t="e">
        <f aca="false">$CO$7*$J$3*$J$5*$AC191</f>
        <v>#N/A</v>
      </c>
      <c r="CQ191" s="70" t="e">
        <f aca="false">$CQ$7*$J$2*$J$5*$AB191</f>
        <v>#N/A</v>
      </c>
      <c r="CR191" s="70" t="e">
        <f aca="false">$CQ$7*$J$3*$J$5*$AC191</f>
        <v>#N/A</v>
      </c>
      <c r="CS191" s="70" t="e">
        <f aca="false">$CS$7*$J$2*$J$5*$AB191</f>
        <v>#N/A</v>
      </c>
      <c r="CT191" s="70" t="e">
        <f aca="false">$CS$7*$J$3*$J$5*$AC191</f>
        <v>#N/A</v>
      </c>
      <c r="CU191" s="70" t="e">
        <f aca="false">$CU$7*$J$2*$J$5*$AB191</f>
        <v>#N/A</v>
      </c>
      <c r="CV191" s="70" t="e">
        <f aca="false">$CU$7*$J$3*$J$5*$AC191</f>
        <v>#N/A</v>
      </c>
      <c r="CW191" s="70" t="e">
        <f aca="false">$CW$7*$J$2*$J$5*$AB191</f>
        <v>#N/A</v>
      </c>
      <c r="CX191" s="70" t="e">
        <f aca="false">$CW$7*$J$3*$J$5*$AC191</f>
        <v>#N/A</v>
      </c>
      <c r="CY191" s="70" t="e">
        <f aca="false">$CY$7*$J$2*$J$5*$AB191</f>
        <v>#N/A</v>
      </c>
      <c r="CZ191" s="70" t="e">
        <f aca="false">$CY$7*$J$3*$J$5*$AC191</f>
        <v>#N/A</v>
      </c>
      <c r="DA191" s="70" t="e">
        <f aca="false">$DA$7*$J$2*$J$5*$AB191</f>
        <v>#N/A</v>
      </c>
      <c r="DB191" s="70" t="e">
        <f aca="false">$DA$7*$J$3*$J$5*$AC191</f>
        <v>#N/A</v>
      </c>
      <c r="DC191" s="70"/>
      <c r="DD191" s="70"/>
      <c r="DE191" s="70" t="e">
        <f aca="false">$DF$7*$J$2*$J$5*$AB191</f>
        <v>#N/A</v>
      </c>
      <c r="DF191" s="70" t="e">
        <f aca="false">$DF$7*$J$3*$J$5*$AC191</f>
        <v>#N/A</v>
      </c>
      <c r="DG191" s="70" t="e">
        <f aca="false">$DG$7*$J$2*$J$5*$AB191</f>
        <v>#N/A</v>
      </c>
      <c r="DH191" s="70" t="e">
        <f aca="false">$DG$7*$J$3*$J$5*$AC191</f>
        <v>#N/A</v>
      </c>
      <c r="DI191" s="70" t="e">
        <f aca="false">$DI$7*$J$2*$J$5*$AB191</f>
        <v>#N/A</v>
      </c>
      <c r="DJ191" s="70" t="e">
        <f aca="false">$DI$7*$J$3*$J$5*$AC191</f>
        <v>#N/A</v>
      </c>
      <c r="DK191" s="70" t="e">
        <f aca="false">$DK$7*$J$2*$J$5*$AB191</f>
        <v>#N/A</v>
      </c>
      <c r="DL191" s="70" t="e">
        <f aca="false">$DK$7*$J$3*$J$5*$AC191</f>
        <v>#N/A</v>
      </c>
      <c r="DM191" s="70" t="e">
        <f aca="false">$DM$7*$J$2*$J$5*$AB191</f>
        <v>#N/A</v>
      </c>
      <c r="DN191" s="70" t="e">
        <f aca="false">$DM$7*$J$3*$J$5*$AC191</f>
        <v>#N/A</v>
      </c>
      <c r="DO191" s="70" t="e">
        <f aca="false">$DO$7*$J$2*$J$5*$AB191</f>
        <v>#N/A</v>
      </c>
      <c r="DP191" s="70" t="e">
        <f aca="false">$DO$7*$J$3*$J$5*$AC191</f>
        <v>#N/A</v>
      </c>
      <c r="DQ191" s="70" t="e">
        <f aca="false">$DQ$7*$J$2*$J$5*$AB191</f>
        <v>#N/A</v>
      </c>
      <c r="DR191" s="70" t="e">
        <f aca="false">$DQ$7*$J$3*$J$5*$AC191</f>
        <v>#N/A</v>
      </c>
      <c r="DS191" s="131" t="e">
        <f aca="false">SUM(CI191:CR191,CW191:CX191,DG191:DH191)</f>
        <v>#N/A</v>
      </c>
      <c r="DT191" s="25" t="e">
        <f aca="false">SUM(CI191:CZ191,DC191:DL191)</f>
        <v>#N/A</v>
      </c>
      <c r="DU191" s="131" t="e">
        <f aca="false">SUM(CI191:DR191)</f>
        <v>#N/A</v>
      </c>
      <c r="DZ191" s="70" t="e">
        <f aca="false">$DZ$7*$J$2*$J$5*$AB191</f>
        <v>#N/A</v>
      </c>
      <c r="EA191" s="70" t="e">
        <f aca="false">$DZ$7*$J$3*$J$5*$AC191</f>
        <v>#N/A</v>
      </c>
      <c r="EB191" s="70" t="e">
        <f aca="false">$EB$7*$J$2*$J$5*$AB191</f>
        <v>#N/A</v>
      </c>
      <c r="EC191" s="70" t="e">
        <f aca="false">$EB$7*$J$3*$J$5*$AC191</f>
        <v>#N/A</v>
      </c>
      <c r="ED191" s="70" t="e">
        <f aca="false">$ED$7*$J$2*$J$5*$AB191</f>
        <v>#N/A</v>
      </c>
      <c r="EE191" s="70" t="e">
        <f aca="false">$ED$7*$J$3*$J$5*$AC191</f>
        <v>#N/A</v>
      </c>
      <c r="EF191" s="70" t="e">
        <f aca="false">$EF$7*$J$2*$J$5*$AB191</f>
        <v>#N/A</v>
      </c>
      <c r="EG191" s="70" t="e">
        <f aca="false">$EF$7*$J$3*$J$5*$AC191</f>
        <v>#N/A</v>
      </c>
      <c r="EH191" s="70" t="e">
        <f aca="false">$EH$7*$J$2*$J$5*$AB191</f>
        <v>#N/A</v>
      </c>
      <c r="EI191" s="70" t="e">
        <f aca="false">$EH$7*$J$3*$J$5*$AC191</f>
        <v>#N/A</v>
      </c>
      <c r="EJ191" s="70" t="e">
        <f aca="false">$EJ$7*$J$2*$J$5*$AB191</f>
        <v>#N/A</v>
      </c>
      <c r="EK191" s="70" t="e">
        <f aca="false">$EJ$7*$J$3*$J$5*$AC191</f>
        <v>#N/A</v>
      </c>
      <c r="EL191" s="70" t="e">
        <f aca="false">$EL$7*$J$2*$J$5*$AB191</f>
        <v>#N/A</v>
      </c>
      <c r="EM191" s="70" t="e">
        <f aca="false">$EL$7*$J$3*$J$5*$AC191</f>
        <v>#N/A</v>
      </c>
      <c r="EN191" s="131" t="e">
        <f aca="false">SUM(EB191:EC191)</f>
        <v>#N/A</v>
      </c>
      <c r="EO191" s="25" t="e">
        <f aca="false">SUM(EB191:EE191,EJ191:EM191)</f>
        <v>#N/A</v>
      </c>
      <c r="EP191" s="25" t="e">
        <f aca="false">SUM(DZ191:EM191)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3" t="e">
        <f aca="false">(1+($A192/2))^(-2*($D192-$A$1)/365.25)</f>
        <v>#N/A</v>
      </c>
      <c r="C192" s="83" t="n">
        <f aca="false">D193-D192</f>
        <v>31</v>
      </c>
      <c r="D192" s="374" t="n">
        <v>42491</v>
      </c>
      <c r="E192" s="375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76" t="e">
        <f aca="false">VLOOKUP($D192,Curves!$A$2:$H$1700,8)*$B192</f>
        <v>#N/A</v>
      </c>
      <c r="K192" s="51" t="e">
        <f aca="false">($E192+$I192)*$J$5+$J$4</f>
        <v>#N/A</v>
      </c>
      <c r="L192" s="377" t="e">
        <f aca="false">VLOOKUP($D192,Curves!$N$2:$T$2600,2)*$B192</f>
        <v>#N/A</v>
      </c>
      <c r="M192" s="241" t="e">
        <f aca="false">VLOOKUP($D192,Curves!$N$2:$T$2600,3)*$B192</f>
        <v>#N/A</v>
      </c>
      <c r="N192" s="378" t="e">
        <f aca="false">IF($K192&lt;$L192,1,0)</f>
        <v>#N/A</v>
      </c>
      <c r="O192" s="379" t="e">
        <f aca="false">IF($K192&lt;$M192,1,0)</f>
        <v>#N/A</v>
      </c>
      <c r="P192" s="375" t="e">
        <f aca="false">($E192+J192)*$J$5+$J$4</f>
        <v>#N/A</v>
      </c>
      <c r="Q192" s="377" t="e">
        <f aca="false">VLOOKUP($D192,Curves!$N$2:$T$2600,4)*$B192</f>
        <v>#N/A</v>
      </c>
      <c r="R192" s="241" t="e">
        <f aca="false">VLOOKUP($D192,Curves!$N$2:$T$2600,5)*$B192</f>
        <v>#N/A</v>
      </c>
      <c r="S192" s="378" t="e">
        <f aca="false">IF($P192&lt;$Q192,1,0)</f>
        <v>#N/A</v>
      </c>
      <c r="T192" s="379" t="e">
        <f aca="false">IF($P192&lt;$R192,1,0)</f>
        <v>#N/A</v>
      </c>
      <c r="U192" s="380" t="e">
        <f aca="false">($E192+G192)*$J$5+$J$4</f>
        <v>#N/A</v>
      </c>
      <c r="V192" s="380" t="e">
        <f aca="false">($E192+H192)*$J$5+$J$4</f>
        <v>#N/A</v>
      </c>
      <c r="W192" s="380" t="e">
        <f aca="false">($E192+I192)*$J$5+$J$4</f>
        <v>#N/A</v>
      </c>
      <c r="X192" s="269" t="e">
        <f aca="false">VLOOKUP($D192,[5]CurveFetch!$D$8:$S$13000,16,0)*$B192</f>
        <v>#N/A</v>
      </c>
      <c r="Y192" s="241" t="e">
        <f aca="false">VLOOKUP($D192,Curves!$N$2:$T$2600,7)*$B192</f>
        <v>#N/A</v>
      </c>
      <c r="Z192" s="381" t="e">
        <f aca="false">IF($U192&lt;$X192,1,0)</f>
        <v>#N/A</v>
      </c>
      <c r="AA192" s="378" t="e">
        <f aca="false">IF($U192&lt;$Y192,1,0)</f>
        <v>#N/A</v>
      </c>
      <c r="AB192" s="378" t="e">
        <f aca="false">IF($V192&lt;$X192,1,0)</f>
        <v>#N/A</v>
      </c>
      <c r="AC192" s="378" t="e">
        <f aca="false">IF($V192&lt;$X192,1,0)</f>
        <v>#N/A</v>
      </c>
      <c r="AD192" s="378" t="e">
        <f aca="false">IF($W192&lt;$X192,1,0)</f>
        <v>#N/A</v>
      </c>
      <c r="AE192" s="379" t="e">
        <f aca="false">IF($W192&lt;$Y192,1,0)</f>
        <v>#N/A</v>
      </c>
      <c r="AF192" s="70" t="e">
        <f aca="false">$AF$7*$J$2*$J$5*$N192</f>
        <v>#N/A</v>
      </c>
      <c r="AG192" s="70" t="e">
        <f aca="false">$AF$7*$J$2*$J$5*$O192</f>
        <v>#N/A</v>
      </c>
      <c r="AH192" s="70" t="e">
        <f aca="false">$AH$7*$J$2*$J$5*$N192</f>
        <v>#N/A</v>
      </c>
      <c r="AI192" s="70" t="e">
        <f aca="false">$AH$7*$J$2*$J$5*$O192</f>
        <v>#N/A</v>
      </c>
      <c r="AJ192" s="70" t="e">
        <f aca="false">$AJ$7*$J$2*$J$5*$N192</f>
        <v>#N/A</v>
      </c>
      <c r="AK192" s="70" t="e">
        <f aca="false">$AJ$7*$J$2*$J$5*$O192</f>
        <v>#N/A</v>
      </c>
      <c r="AL192" s="70" t="e">
        <f aca="false">$AL$7*$J$2*$J$5*$N192</f>
        <v>#N/A</v>
      </c>
      <c r="AM192" s="70" t="e">
        <f aca="false">$AL$7*$J$3*$J$5*$O192</f>
        <v>#N/A</v>
      </c>
      <c r="AN192" s="70" t="e">
        <f aca="false">$AN$7*$J$2*$J$5*$N192</f>
        <v>#N/A</v>
      </c>
      <c r="AO192" s="70" t="e">
        <f aca="false">$AN$7*$J$3*$J$5*$O192</f>
        <v>#N/A</v>
      </c>
      <c r="AP192" s="70" t="e">
        <f aca="false">$AP$7*$J$2*$J$5*$N192</f>
        <v>#N/A</v>
      </c>
      <c r="AQ192" s="70" t="e">
        <f aca="false">$AN$7*$J$3*$J$5*$O192</f>
        <v>#N/A</v>
      </c>
      <c r="AR192" s="70" t="e">
        <f aca="false">$AR$7*$J$2*$J$5*$N192</f>
        <v>#N/A</v>
      </c>
      <c r="AS192" s="70" t="e">
        <f aca="false">$AR$7*$J$3*$J$5*$O192</f>
        <v>#N/A</v>
      </c>
      <c r="AT192" s="70" t="e">
        <f aca="false">$AT$7*$J$2*$J$5*$N192</f>
        <v>#N/A</v>
      </c>
      <c r="AU192" s="70" t="e">
        <f aca="false">$AT$7*$J$3*$J$5*$O192</f>
        <v>#N/A</v>
      </c>
      <c r="AV192" s="131" t="e">
        <f aca="false">SUM(AF192:AG192,AL192:AM192,AP192:AQ192)</f>
        <v>#N/A</v>
      </c>
      <c r="AW192" s="158" t="e">
        <f aca="false">SUM(AF192:AM192,AP192:AU192)</f>
        <v>#N/A</v>
      </c>
      <c r="AX192" s="131" t="e">
        <f aca="false">SUM(AF192:AU192)</f>
        <v>#N/A</v>
      </c>
      <c r="AY192" s="70" t="e">
        <f aca="false">$AY$7*$J$2*$J$5*$S192</f>
        <v>#N/A</v>
      </c>
      <c r="AZ192" s="70" t="e">
        <f aca="false">$AY$7*$J$3*$J$5*$T192</f>
        <v>#N/A</v>
      </c>
      <c r="BA192" s="70" t="e">
        <f aca="false">$BA$7*$J$2*$J$5*$S192</f>
        <v>#N/A</v>
      </c>
      <c r="BB192" s="70" t="e">
        <f aca="false">$BA$7*$J$3*$J$5*$T192</f>
        <v>#N/A</v>
      </c>
      <c r="BC192" s="70" t="e">
        <f aca="false">$BC$7*$J$2*$J$5*$S192</f>
        <v>#N/A</v>
      </c>
      <c r="BD192" s="70" t="e">
        <f aca="false">$BC$7*$J$3*$J$5*$T192</f>
        <v>#N/A</v>
      </c>
      <c r="BE192" s="70" t="e">
        <f aca="false">$BE$7*$J$2*$J$5*$S192</f>
        <v>#N/A</v>
      </c>
      <c r="BF192" s="70" t="e">
        <f aca="false">$BE$7*$J$3*$J$5*$T192</f>
        <v>#N/A</v>
      </c>
      <c r="BG192" s="70" t="e">
        <f aca="false">$BG$7*$J$2*$J$5*$S192</f>
        <v>#N/A</v>
      </c>
      <c r="BH192" s="70" t="e">
        <f aca="false">$BG$7*$J$3*$J$5*$T192</f>
        <v>#N/A</v>
      </c>
      <c r="BI192" s="70" t="e">
        <f aca="false">$BI$7*$J$2*$J$5*$S192</f>
        <v>#N/A</v>
      </c>
      <c r="BJ192" s="70" t="e">
        <f aca="false">$BI$7*$J$3*$J$5*$T192</f>
        <v>#N/A</v>
      </c>
      <c r="BK192" s="70" t="e">
        <f aca="false">$BK$7*$J$2*$J$5*$S192</f>
        <v>#N/A</v>
      </c>
      <c r="BL192" s="70" t="e">
        <f aca="false">$BK$7*$J$3*$J$5*$T192</f>
        <v>#N/A</v>
      </c>
      <c r="BM192" s="70" t="e">
        <f aca="false">$BM$7*$J$2*$J$5*$S192</f>
        <v>#N/A</v>
      </c>
      <c r="BN192" s="70" t="e">
        <f aca="false">$BM$7*$J$3*$J$5*$T192</f>
        <v>#N/A</v>
      </c>
      <c r="BO192" s="70" t="e">
        <f aca="false">$BO$7*$J$2*$J$5*$S192</f>
        <v>#N/A</v>
      </c>
      <c r="BP192" s="70" t="e">
        <f aca="false">$BO$7*$J$3*$J$5*$T192</f>
        <v>#N/A</v>
      </c>
      <c r="BQ192" s="70" t="e">
        <f aca="false">$BQ$7*$J$2*$J$5*$S192</f>
        <v>#N/A</v>
      </c>
      <c r="BR192" s="70" t="e">
        <f aca="false">$BQ$7*$J$3*$J$5*$T192</f>
        <v>#N/A</v>
      </c>
      <c r="BS192" s="70" t="e">
        <f aca="false">$BS$7*$J$2*$J$5*$S192</f>
        <v>#N/A</v>
      </c>
      <c r="BT192" s="70" t="e">
        <f aca="false">$BS$7*$J$3*$J$5*$T192</f>
        <v>#N/A</v>
      </c>
      <c r="BU192" s="70" t="e">
        <f aca="false">$BU$7*$J$2*$J$5*$S192</f>
        <v>#N/A</v>
      </c>
      <c r="BV192" s="70" t="e">
        <f aca="false">$BU$7*$J$3*$J$5*$T192</f>
        <v>#N/A</v>
      </c>
      <c r="BW192" s="382" t="e">
        <f aca="false">SUM(AY192:BF192,BI192:BL192)</f>
        <v>#N/A</v>
      </c>
      <c r="BX192" s="383" t="e">
        <f aca="false">SUM(AY192:BF192,BI192:BL192,BS192:BV192)</f>
        <v>#N/A</v>
      </c>
      <c r="BY192" s="25" t="e">
        <f aca="false">SUM(AY192:BV192)</f>
        <v>#N/A</v>
      </c>
      <c r="BZ192" s="70" t="e">
        <f aca="false">$BZ$7*$J$2*$J$5*$N192</f>
        <v>#N/A</v>
      </c>
      <c r="CA192" s="70" t="e">
        <f aca="false">$BZ$7*$J$3*$J$5*$O192</f>
        <v>#N/A</v>
      </c>
      <c r="CB192" s="70" t="e">
        <f aca="false">$CB$7*$J$2*$J$5*$N192</f>
        <v>#N/A</v>
      </c>
      <c r="CC192" s="70" t="e">
        <f aca="false">$CB$7*$J$3*$J$5*$O192</f>
        <v>#N/A</v>
      </c>
      <c r="CD192" s="70" t="e">
        <f aca="false">$CD$7*$J$2*$J$5*$N192</f>
        <v>#N/A</v>
      </c>
      <c r="CE192" s="70" t="e">
        <f aca="false">$CD$7*$J$3*$J$5*$O192</f>
        <v>#N/A</v>
      </c>
      <c r="CF192" s="131" t="e">
        <f aca="false">SUM(BZ192:CA192)</f>
        <v>#N/A</v>
      </c>
      <c r="CG192" s="383" t="e">
        <f aca="false">SUM(BZ192:CC192)</f>
        <v>#N/A</v>
      </c>
      <c r="CH192" s="131" t="e">
        <f aca="false">SUM(BZ192:CE192)</f>
        <v>#N/A</v>
      </c>
      <c r="CI192" s="70" t="e">
        <f aca="false">$CI$7*$J$2*$J$5*$AB192</f>
        <v>#N/A</v>
      </c>
      <c r="CJ192" s="70" t="e">
        <f aca="false">$CI$7*$J$3*$J$5*$AC192</f>
        <v>#N/A</v>
      </c>
      <c r="CK192" s="70" t="e">
        <f aca="false">$CK$7*$J$2*$J$5*$AB192</f>
        <v>#N/A</v>
      </c>
      <c r="CL192" s="70" t="e">
        <f aca="false">$CK$7*$J$3*$J$5*$AC192</f>
        <v>#N/A</v>
      </c>
      <c r="CM192" s="70" t="e">
        <f aca="false">$CM$7*$J$2*$J$5*$AB192</f>
        <v>#N/A</v>
      </c>
      <c r="CN192" s="70" t="e">
        <f aca="false">$CM$7*$J$3*$J$5*$AC192</f>
        <v>#N/A</v>
      </c>
      <c r="CO192" s="70" t="e">
        <f aca="false">$CO$7*$J$2*$J$5*$AB192</f>
        <v>#N/A</v>
      </c>
      <c r="CP192" s="70" t="e">
        <f aca="false">$CO$7*$J$3*$J$5*$AC192</f>
        <v>#N/A</v>
      </c>
      <c r="CQ192" s="70" t="e">
        <f aca="false">$CQ$7*$J$2*$J$5*$AB192</f>
        <v>#N/A</v>
      </c>
      <c r="CR192" s="70" t="e">
        <f aca="false">$CQ$7*$J$3*$J$5*$AC192</f>
        <v>#N/A</v>
      </c>
      <c r="CS192" s="70" t="e">
        <f aca="false">$CS$7*$J$2*$J$5*$AB192</f>
        <v>#N/A</v>
      </c>
      <c r="CT192" s="70" t="e">
        <f aca="false">$CS$7*$J$3*$J$5*$AC192</f>
        <v>#N/A</v>
      </c>
      <c r="CU192" s="70" t="e">
        <f aca="false">$CU$7*$J$2*$J$5*$AB192</f>
        <v>#N/A</v>
      </c>
      <c r="CV192" s="70" t="e">
        <f aca="false">$CU$7*$J$3*$J$5*$AC192</f>
        <v>#N/A</v>
      </c>
      <c r="CW192" s="70" t="e">
        <f aca="false">$CW$7*$J$2*$J$5*$AB192</f>
        <v>#N/A</v>
      </c>
      <c r="CX192" s="70" t="e">
        <f aca="false">$CW$7*$J$3*$J$5*$AC192</f>
        <v>#N/A</v>
      </c>
      <c r="CY192" s="70" t="e">
        <f aca="false">$CY$7*$J$2*$J$5*$AB192</f>
        <v>#N/A</v>
      </c>
      <c r="CZ192" s="70" t="e">
        <f aca="false">$CY$7*$J$3*$J$5*$AC192</f>
        <v>#N/A</v>
      </c>
      <c r="DA192" s="70" t="e">
        <f aca="false">$DA$7*$J$2*$J$5*$AB192</f>
        <v>#N/A</v>
      </c>
      <c r="DB192" s="70" t="e">
        <f aca="false">$DA$7*$J$3*$J$5*$AC192</f>
        <v>#N/A</v>
      </c>
      <c r="DC192" s="70"/>
      <c r="DD192" s="70"/>
      <c r="DE192" s="70" t="e">
        <f aca="false">$DF$7*$J$2*$J$5*$AB192</f>
        <v>#N/A</v>
      </c>
      <c r="DF192" s="70" t="e">
        <f aca="false">$DF$7*$J$3*$J$5*$AC192</f>
        <v>#N/A</v>
      </c>
      <c r="DG192" s="70" t="e">
        <f aca="false">$DG$7*$J$2*$J$5*$AB192</f>
        <v>#N/A</v>
      </c>
      <c r="DH192" s="70" t="e">
        <f aca="false">$DG$7*$J$3*$J$5*$AC192</f>
        <v>#N/A</v>
      </c>
      <c r="DI192" s="70" t="e">
        <f aca="false">$DI$7*$J$2*$J$5*$AB192</f>
        <v>#N/A</v>
      </c>
      <c r="DJ192" s="70" t="e">
        <f aca="false">$DI$7*$J$3*$J$5*$AC192</f>
        <v>#N/A</v>
      </c>
      <c r="DK192" s="70" t="e">
        <f aca="false">$DK$7*$J$2*$J$5*$AB192</f>
        <v>#N/A</v>
      </c>
      <c r="DL192" s="70" t="e">
        <f aca="false">$DK$7*$J$3*$J$5*$AC192</f>
        <v>#N/A</v>
      </c>
      <c r="DM192" s="70" t="e">
        <f aca="false">$DM$7*$J$2*$J$5*$AB192</f>
        <v>#N/A</v>
      </c>
      <c r="DN192" s="70" t="e">
        <f aca="false">$DM$7*$J$3*$J$5*$AC192</f>
        <v>#N/A</v>
      </c>
      <c r="DO192" s="70" t="e">
        <f aca="false">$DO$7*$J$2*$J$5*$AB192</f>
        <v>#N/A</v>
      </c>
      <c r="DP192" s="70" t="e">
        <f aca="false">$DO$7*$J$3*$J$5*$AC192</f>
        <v>#N/A</v>
      </c>
      <c r="DQ192" s="70" t="e">
        <f aca="false">$DQ$7*$J$2*$J$5*$AB192</f>
        <v>#N/A</v>
      </c>
      <c r="DR192" s="70" t="e">
        <f aca="false">$DQ$7*$J$3*$J$5*$AC192</f>
        <v>#N/A</v>
      </c>
      <c r="DS192" s="131" t="e">
        <f aca="false">SUM(CI192:CR192,CW192:CX192,DG192:DH192)</f>
        <v>#N/A</v>
      </c>
      <c r="DT192" s="25" t="e">
        <f aca="false">SUM(CI192:CZ192,DC192:DL192)</f>
        <v>#N/A</v>
      </c>
      <c r="DU192" s="131" t="e">
        <f aca="false">SUM(CI192:DR192)</f>
        <v>#N/A</v>
      </c>
      <c r="DZ192" s="70" t="e">
        <f aca="false">$DZ$7*$J$2*$J$5*$AB192</f>
        <v>#N/A</v>
      </c>
      <c r="EA192" s="70" t="e">
        <f aca="false">$DZ$7*$J$3*$J$5*$AC192</f>
        <v>#N/A</v>
      </c>
      <c r="EB192" s="70" t="e">
        <f aca="false">$EB$7*$J$2*$J$5*$AB192</f>
        <v>#N/A</v>
      </c>
      <c r="EC192" s="70" t="e">
        <f aca="false">$EB$7*$J$3*$J$5*$AC192</f>
        <v>#N/A</v>
      </c>
      <c r="ED192" s="70" t="e">
        <f aca="false">$ED$7*$J$2*$J$5*$AB192</f>
        <v>#N/A</v>
      </c>
      <c r="EE192" s="70" t="e">
        <f aca="false">$ED$7*$J$3*$J$5*$AC192</f>
        <v>#N/A</v>
      </c>
      <c r="EF192" s="70" t="e">
        <f aca="false">$EF$7*$J$2*$J$5*$AB192</f>
        <v>#N/A</v>
      </c>
      <c r="EG192" s="70" t="e">
        <f aca="false">$EF$7*$J$3*$J$5*$AC192</f>
        <v>#N/A</v>
      </c>
      <c r="EH192" s="70" t="e">
        <f aca="false">$EH$7*$J$2*$J$5*$AB192</f>
        <v>#N/A</v>
      </c>
      <c r="EI192" s="70" t="e">
        <f aca="false">$EH$7*$J$3*$J$5*$AC192</f>
        <v>#N/A</v>
      </c>
      <c r="EJ192" s="70" t="e">
        <f aca="false">$EJ$7*$J$2*$J$5*$AB192</f>
        <v>#N/A</v>
      </c>
      <c r="EK192" s="70" t="e">
        <f aca="false">$EJ$7*$J$3*$J$5*$AC192</f>
        <v>#N/A</v>
      </c>
      <c r="EL192" s="70" t="e">
        <f aca="false">$EL$7*$J$2*$J$5*$AB192</f>
        <v>#N/A</v>
      </c>
      <c r="EM192" s="70" t="e">
        <f aca="false">$EL$7*$J$3*$J$5*$AC192</f>
        <v>#N/A</v>
      </c>
      <c r="EN192" s="131" t="e">
        <f aca="false">SUM(EB192:EC192)</f>
        <v>#N/A</v>
      </c>
      <c r="EO192" s="25" t="e">
        <f aca="false">SUM(EB192:EE192,EJ192:EM192)</f>
        <v>#N/A</v>
      </c>
      <c r="EP192" s="25" t="e">
        <f aca="false">SUM(DZ192:EM192)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3" t="e">
        <f aca="false">(1+($A193/2))^(-2*($D193-$A$1)/365.25)</f>
        <v>#N/A</v>
      </c>
      <c r="C193" s="83" t="n">
        <f aca="false">D194-D193</f>
        <v>30</v>
      </c>
      <c r="D193" s="374" t="n">
        <v>42522</v>
      </c>
      <c r="E193" s="375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76" t="e">
        <f aca="false">VLOOKUP($D193,Curves!$A$2:$H$1700,8)*$B193</f>
        <v>#N/A</v>
      </c>
      <c r="K193" s="51" t="e">
        <f aca="false">($E193+$I193)*$J$5+$J$4</f>
        <v>#N/A</v>
      </c>
      <c r="L193" s="377" t="e">
        <f aca="false">VLOOKUP($D193,Curves!$N$2:$T$2600,2)*$B193</f>
        <v>#N/A</v>
      </c>
      <c r="M193" s="241" t="e">
        <f aca="false">VLOOKUP($D193,Curves!$N$2:$T$2600,3)*$B193</f>
        <v>#N/A</v>
      </c>
      <c r="N193" s="378" t="e">
        <f aca="false">IF($K193&lt;$L193,1,0)</f>
        <v>#N/A</v>
      </c>
      <c r="O193" s="379" t="e">
        <f aca="false">IF($K193&lt;$M193,1,0)</f>
        <v>#N/A</v>
      </c>
      <c r="P193" s="375" t="e">
        <f aca="false">($E193+J193)*$J$5+$J$4</f>
        <v>#N/A</v>
      </c>
      <c r="Q193" s="377" t="e">
        <f aca="false">VLOOKUP($D193,Curves!$N$2:$T$2600,4)*$B193</f>
        <v>#N/A</v>
      </c>
      <c r="R193" s="241" t="e">
        <f aca="false">VLOOKUP($D193,Curves!$N$2:$T$2600,5)*$B193</f>
        <v>#N/A</v>
      </c>
      <c r="S193" s="378" t="e">
        <f aca="false">IF($P193&lt;$Q193,1,0)</f>
        <v>#N/A</v>
      </c>
      <c r="T193" s="379" t="e">
        <f aca="false">IF($P193&lt;$R193,1,0)</f>
        <v>#N/A</v>
      </c>
      <c r="U193" s="380" t="e">
        <f aca="false">($E193+G193)*$J$5+$J$4</f>
        <v>#N/A</v>
      </c>
      <c r="V193" s="380" t="e">
        <f aca="false">($E193+H193)*$J$5+$J$4</f>
        <v>#N/A</v>
      </c>
      <c r="W193" s="380" t="e">
        <f aca="false">($E193+I193)*$J$5+$J$4</f>
        <v>#N/A</v>
      </c>
      <c r="X193" s="269" t="e">
        <f aca="false">VLOOKUP($D193,[5]CurveFetch!$D$8:$S$13000,16,0)*$B193</f>
        <v>#N/A</v>
      </c>
      <c r="Y193" s="241" t="e">
        <f aca="false">VLOOKUP($D193,Curves!$N$2:$T$2600,7)*$B193</f>
        <v>#N/A</v>
      </c>
      <c r="Z193" s="381" t="e">
        <f aca="false">IF($U193&lt;$X193,1,0)</f>
        <v>#N/A</v>
      </c>
      <c r="AA193" s="378" t="e">
        <f aca="false">IF($U193&lt;$Y193,1,0)</f>
        <v>#N/A</v>
      </c>
      <c r="AB193" s="378" t="e">
        <f aca="false">IF($V193&lt;$X193,1,0)</f>
        <v>#N/A</v>
      </c>
      <c r="AC193" s="378" t="e">
        <f aca="false">IF($V193&lt;$X193,1,0)</f>
        <v>#N/A</v>
      </c>
      <c r="AD193" s="378" t="e">
        <f aca="false">IF($W193&lt;$X193,1,0)</f>
        <v>#N/A</v>
      </c>
      <c r="AE193" s="379" t="e">
        <f aca="false">IF($W193&lt;$Y193,1,0)</f>
        <v>#N/A</v>
      </c>
      <c r="AF193" s="70" t="e">
        <f aca="false">$AF$7*$J$2*$J$5*$N193</f>
        <v>#N/A</v>
      </c>
      <c r="AG193" s="70" t="e">
        <f aca="false">$AF$7*$J$2*$J$5*$O193</f>
        <v>#N/A</v>
      </c>
      <c r="AH193" s="70" t="e">
        <f aca="false">$AH$7*$J$2*$J$5*$N193</f>
        <v>#N/A</v>
      </c>
      <c r="AI193" s="70" t="e">
        <f aca="false">$AH$7*$J$2*$J$5*$O193</f>
        <v>#N/A</v>
      </c>
      <c r="AJ193" s="70" t="e">
        <f aca="false">$AJ$7*$J$2*$J$5*$N193</f>
        <v>#N/A</v>
      </c>
      <c r="AK193" s="70" t="e">
        <f aca="false">$AJ$7*$J$2*$J$5*$O193</f>
        <v>#N/A</v>
      </c>
      <c r="AL193" s="70" t="e">
        <f aca="false">$AL$7*$J$2*$J$5*$N193</f>
        <v>#N/A</v>
      </c>
      <c r="AM193" s="70" t="e">
        <f aca="false">$AL$7*$J$3*$J$5*$O193</f>
        <v>#N/A</v>
      </c>
      <c r="AN193" s="70" t="e">
        <f aca="false">$AN$7*$J$2*$J$5*$N193</f>
        <v>#N/A</v>
      </c>
      <c r="AO193" s="70" t="e">
        <f aca="false">$AN$7*$J$3*$J$5*$O193</f>
        <v>#N/A</v>
      </c>
      <c r="AP193" s="70" t="e">
        <f aca="false">$AP$7*$J$2*$J$5*$N193</f>
        <v>#N/A</v>
      </c>
      <c r="AQ193" s="70" t="e">
        <f aca="false">$AN$7*$J$3*$J$5*$O193</f>
        <v>#N/A</v>
      </c>
      <c r="AR193" s="70" t="e">
        <f aca="false">$AR$7*$J$2*$J$5*$N193</f>
        <v>#N/A</v>
      </c>
      <c r="AS193" s="70" t="e">
        <f aca="false">$AR$7*$J$3*$J$5*$O193</f>
        <v>#N/A</v>
      </c>
      <c r="AT193" s="70" t="e">
        <f aca="false">$AT$7*$J$2*$J$5*$N193</f>
        <v>#N/A</v>
      </c>
      <c r="AU193" s="70" t="e">
        <f aca="false">$AT$7*$J$3*$J$5*$O193</f>
        <v>#N/A</v>
      </c>
      <c r="AV193" s="131" t="e">
        <f aca="false">SUM(AF193:AG193,AL193:AM193,AP193:AQ193)</f>
        <v>#N/A</v>
      </c>
      <c r="AW193" s="158" t="e">
        <f aca="false">SUM(AF193:AM193,AP193:AU193)</f>
        <v>#N/A</v>
      </c>
      <c r="AX193" s="131" t="e">
        <f aca="false">SUM(AF193:AU193)</f>
        <v>#N/A</v>
      </c>
      <c r="AY193" s="70" t="e">
        <f aca="false">$AY$7*$J$2*$J$5*$S193</f>
        <v>#N/A</v>
      </c>
      <c r="AZ193" s="70" t="e">
        <f aca="false">$AY$7*$J$3*$J$5*$T193</f>
        <v>#N/A</v>
      </c>
      <c r="BA193" s="70" t="e">
        <f aca="false">$BA$7*$J$2*$J$5*$S193</f>
        <v>#N/A</v>
      </c>
      <c r="BB193" s="70" t="e">
        <f aca="false">$BA$7*$J$3*$J$5*$T193</f>
        <v>#N/A</v>
      </c>
      <c r="BC193" s="70" t="e">
        <f aca="false">$BC$7*$J$2*$J$5*$S193</f>
        <v>#N/A</v>
      </c>
      <c r="BD193" s="70" t="e">
        <f aca="false">$BC$7*$J$3*$J$5*$T193</f>
        <v>#N/A</v>
      </c>
      <c r="BE193" s="70" t="e">
        <f aca="false">$BE$7*$J$2*$J$5*$S193</f>
        <v>#N/A</v>
      </c>
      <c r="BF193" s="70" t="e">
        <f aca="false">$BE$7*$J$3*$J$5*$T193</f>
        <v>#N/A</v>
      </c>
      <c r="BG193" s="70" t="e">
        <f aca="false">$BG$7*$J$2*$J$5*$S193</f>
        <v>#N/A</v>
      </c>
      <c r="BH193" s="70" t="e">
        <f aca="false">$BG$7*$J$3*$J$5*$T193</f>
        <v>#N/A</v>
      </c>
      <c r="BI193" s="70" t="e">
        <f aca="false">$BI$7*$J$2*$J$5*$S193</f>
        <v>#N/A</v>
      </c>
      <c r="BJ193" s="70" t="e">
        <f aca="false">$BI$7*$J$3*$J$5*$T193</f>
        <v>#N/A</v>
      </c>
      <c r="BK193" s="70" t="e">
        <f aca="false">$BK$7*$J$2*$J$5*$S193</f>
        <v>#N/A</v>
      </c>
      <c r="BL193" s="70" t="e">
        <f aca="false">$BK$7*$J$3*$J$5*$T193</f>
        <v>#N/A</v>
      </c>
      <c r="BM193" s="70" t="e">
        <f aca="false">$BM$7*$J$2*$J$5*$S193</f>
        <v>#N/A</v>
      </c>
      <c r="BN193" s="70" t="e">
        <f aca="false">$BM$7*$J$3*$J$5*$T193</f>
        <v>#N/A</v>
      </c>
      <c r="BO193" s="70" t="e">
        <f aca="false">$BO$7*$J$2*$J$5*$S193</f>
        <v>#N/A</v>
      </c>
      <c r="BP193" s="70" t="e">
        <f aca="false">$BO$7*$J$3*$J$5*$T193</f>
        <v>#N/A</v>
      </c>
      <c r="BQ193" s="70" t="e">
        <f aca="false">$BQ$7*$J$2*$J$5*$S193</f>
        <v>#N/A</v>
      </c>
      <c r="BR193" s="70" t="e">
        <f aca="false">$BQ$7*$J$3*$J$5*$T193</f>
        <v>#N/A</v>
      </c>
      <c r="BS193" s="70" t="e">
        <f aca="false">$BS$7*$J$2*$J$5*$S193</f>
        <v>#N/A</v>
      </c>
      <c r="BT193" s="70" t="e">
        <f aca="false">$BS$7*$J$3*$J$5*$T193</f>
        <v>#N/A</v>
      </c>
      <c r="BU193" s="70" t="e">
        <f aca="false">$BU$7*$J$2*$J$5*$S193</f>
        <v>#N/A</v>
      </c>
      <c r="BV193" s="70" t="e">
        <f aca="false">$BU$7*$J$3*$J$5*$T193</f>
        <v>#N/A</v>
      </c>
      <c r="BW193" s="382" t="e">
        <f aca="false">SUM(AY193:BF193,BI193:BL193)</f>
        <v>#N/A</v>
      </c>
      <c r="BX193" s="383" t="e">
        <f aca="false">SUM(AY193:BF193,BI193:BL193,BS193:BV193)</f>
        <v>#N/A</v>
      </c>
      <c r="BY193" s="25" t="e">
        <f aca="false">SUM(AY193:BV193)</f>
        <v>#N/A</v>
      </c>
      <c r="BZ193" s="70" t="e">
        <f aca="false">$BZ$7*$J$2*$J$5*$N193</f>
        <v>#N/A</v>
      </c>
      <c r="CA193" s="70" t="e">
        <f aca="false">$BZ$7*$J$3*$J$5*$O193</f>
        <v>#N/A</v>
      </c>
      <c r="CB193" s="70" t="e">
        <f aca="false">$CB$7*$J$2*$J$5*$N193</f>
        <v>#N/A</v>
      </c>
      <c r="CC193" s="70" t="e">
        <f aca="false">$CB$7*$J$3*$J$5*$O193</f>
        <v>#N/A</v>
      </c>
      <c r="CD193" s="70" t="e">
        <f aca="false">$CD$7*$J$2*$J$5*$N193</f>
        <v>#N/A</v>
      </c>
      <c r="CE193" s="70" t="e">
        <f aca="false">$CD$7*$J$3*$J$5*$O193</f>
        <v>#N/A</v>
      </c>
      <c r="CF193" s="131" t="e">
        <f aca="false">SUM(BZ193:CA193)</f>
        <v>#N/A</v>
      </c>
      <c r="CG193" s="383" t="e">
        <f aca="false">SUM(BZ193:CC193)</f>
        <v>#N/A</v>
      </c>
      <c r="CH193" s="131" t="e">
        <f aca="false">SUM(BZ193:CE193)</f>
        <v>#N/A</v>
      </c>
      <c r="CI193" s="70" t="e">
        <f aca="false">$CI$7*$J$2*$J$5*$AB193</f>
        <v>#N/A</v>
      </c>
      <c r="CJ193" s="70" t="e">
        <f aca="false">$CI$7*$J$3*$J$5*$AC193</f>
        <v>#N/A</v>
      </c>
      <c r="CK193" s="70" t="e">
        <f aca="false">$CK$7*$J$2*$J$5*$AB193</f>
        <v>#N/A</v>
      </c>
      <c r="CL193" s="70" t="e">
        <f aca="false">$CK$7*$J$3*$J$5*$AC193</f>
        <v>#N/A</v>
      </c>
      <c r="CM193" s="70" t="e">
        <f aca="false">$CM$7*$J$2*$J$5*$AB193</f>
        <v>#N/A</v>
      </c>
      <c r="CN193" s="70" t="e">
        <f aca="false">$CM$7*$J$3*$J$5*$AC193</f>
        <v>#N/A</v>
      </c>
      <c r="CO193" s="70" t="e">
        <f aca="false">$CO$7*$J$2*$J$5*$AB193</f>
        <v>#N/A</v>
      </c>
      <c r="CP193" s="70" t="e">
        <f aca="false">$CO$7*$J$3*$J$5*$AC193</f>
        <v>#N/A</v>
      </c>
      <c r="CQ193" s="70" t="e">
        <f aca="false">$CQ$7*$J$2*$J$5*$AB193</f>
        <v>#N/A</v>
      </c>
      <c r="CR193" s="70" t="e">
        <f aca="false">$CQ$7*$J$3*$J$5*$AC193</f>
        <v>#N/A</v>
      </c>
      <c r="CS193" s="70" t="e">
        <f aca="false">$CS$7*$J$2*$J$5*$AB193</f>
        <v>#N/A</v>
      </c>
      <c r="CT193" s="70" t="e">
        <f aca="false">$CS$7*$J$3*$J$5*$AC193</f>
        <v>#N/A</v>
      </c>
      <c r="CU193" s="70" t="e">
        <f aca="false">$CU$7*$J$2*$J$5*$AB193</f>
        <v>#N/A</v>
      </c>
      <c r="CV193" s="70" t="e">
        <f aca="false">$CU$7*$J$3*$J$5*$AC193</f>
        <v>#N/A</v>
      </c>
      <c r="CW193" s="70" t="e">
        <f aca="false">$CW$7*$J$2*$J$5*$AB193</f>
        <v>#N/A</v>
      </c>
      <c r="CX193" s="70" t="e">
        <f aca="false">$CW$7*$J$3*$J$5*$AC193</f>
        <v>#N/A</v>
      </c>
      <c r="CY193" s="70" t="e">
        <f aca="false">$CY$7*$J$2*$J$5*$AB193</f>
        <v>#N/A</v>
      </c>
      <c r="CZ193" s="70" t="e">
        <f aca="false">$CY$7*$J$3*$J$5*$AC193</f>
        <v>#N/A</v>
      </c>
      <c r="DA193" s="70" t="e">
        <f aca="false">$DA$7*$J$2*$J$5*$AB193</f>
        <v>#N/A</v>
      </c>
      <c r="DB193" s="70" t="e">
        <f aca="false">$DA$7*$J$3*$J$5*$AC193</f>
        <v>#N/A</v>
      </c>
      <c r="DC193" s="70"/>
      <c r="DD193" s="70"/>
      <c r="DE193" s="70" t="e">
        <f aca="false">$DF$7*$J$2*$J$5*$AB193</f>
        <v>#N/A</v>
      </c>
      <c r="DF193" s="70" t="e">
        <f aca="false">$DF$7*$J$3*$J$5*$AC193</f>
        <v>#N/A</v>
      </c>
      <c r="DG193" s="70" t="e">
        <f aca="false">$DG$7*$J$2*$J$5*$AB193</f>
        <v>#N/A</v>
      </c>
      <c r="DH193" s="70" t="e">
        <f aca="false">$DG$7*$J$3*$J$5*$AC193</f>
        <v>#N/A</v>
      </c>
      <c r="DI193" s="70" t="e">
        <f aca="false">$DI$7*$J$2*$J$5*$AB193</f>
        <v>#N/A</v>
      </c>
      <c r="DJ193" s="70" t="e">
        <f aca="false">$DI$7*$J$3*$J$5*$AC193</f>
        <v>#N/A</v>
      </c>
      <c r="DK193" s="70" t="e">
        <f aca="false">$DK$7*$J$2*$J$5*$AB193</f>
        <v>#N/A</v>
      </c>
      <c r="DL193" s="70" t="e">
        <f aca="false">$DK$7*$J$3*$J$5*$AC193</f>
        <v>#N/A</v>
      </c>
      <c r="DM193" s="70" t="e">
        <f aca="false">$DM$7*$J$2*$J$5*$AB193</f>
        <v>#N/A</v>
      </c>
      <c r="DN193" s="70" t="e">
        <f aca="false">$DM$7*$J$3*$J$5*$AC193</f>
        <v>#N/A</v>
      </c>
      <c r="DO193" s="70" t="e">
        <f aca="false">$DO$7*$J$2*$J$5*$AB193</f>
        <v>#N/A</v>
      </c>
      <c r="DP193" s="70" t="e">
        <f aca="false">$DO$7*$J$3*$J$5*$AC193</f>
        <v>#N/A</v>
      </c>
      <c r="DQ193" s="70" t="e">
        <f aca="false">$DQ$7*$J$2*$J$5*$AB193</f>
        <v>#N/A</v>
      </c>
      <c r="DR193" s="70" t="e">
        <f aca="false">$DQ$7*$J$3*$J$5*$AC193</f>
        <v>#N/A</v>
      </c>
      <c r="DS193" s="131" t="e">
        <f aca="false">SUM(CI193:CR193,CW193:CX193,DG193:DH193)</f>
        <v>#N/A</v>
      </c>
      <c r="DT193" s="25" t="e">
        <f aca="false">SUM(CI193:CZ193,DC193:DL193)</f>
        <v>#N/A</v>
      </c>
      <c r="DU193" s="131" t="e">
        <f aca="false">SUM(CI193:DR193)</f>
        <v>#N/A</v>
      </c>
      <c r="DZ193" s="70" t="e">
        <f aca="false">$DZ$7*$J$2*$J$5*$AB193</f>
        <v>#N/A</v>
      </c>
      <c r="EA193" s="70" t="e">
        <f aca="false">$DZ$7*$J$3*$J$5*$AC193</f>
        <v>#N/A</v>
      </c>
      <c r="EB193" s="70" t="e">
        <f aca="false">$EB$7*$J$2*$J$5*$AB193</f>
        <v>#N/A</v>
      </c>
      <c r="EC193" s="70" t="e">
        <f aca="false">$EB$7*$J$3*$J$5*$AC193</f>
        <v>#N/A</v>
      </c>
      <c r="ED193" s="70" t="e">
        <f aca="false">$ED$7*$J$2*$J$5*$AB193</f>
        <v>#N/A</v>
      </c>
      <c r="EE193" s="70" t="e">
        <f aca="false">$ED$7*$J$3*$J$5*$AC193</f>
        <v>#N/A</v>
      </c>
      <c r="EF193" s="70" t="e">
        <f aca="false">$EF$7*$J$2*$J$5*$AB193</f>
        <v>#N/A</v>
      </c>
      <c r="EG193" s="70" t="e">
        <f aca="false">$EF$7*$J$3*$J$5*$AC193</f>
        <v>#N/A</v>
      </c>
      <c r="EH193" s="70" t="e">
        <f aca="false">$EH$7*$J$2*$J$5*$AB193</f>
        <v>#N/A</v>
      </c>
      <c r="EI193" s="70" t="e">
        <f aca="false">$EH$7*$J$3*$J$5*$AC193</f>
        <v>#N/A</v>
      </c>
      <c r="EJ193" s="70" t="e">
        <f aca="false">$EJ$7*$J$2*$J$5*$AB193</f>
        <v>#N/A</v>
      </c>
      <c r="EK193" s="70" t="e">
        <f aca="false">$EJ$7*$J$3*$J$5*$AC193</f>
        <v>#N/A</v>
      </c>
      <c r="EL193" s="70" t="e">
        <f aca="false">$EL$7*$J$2*$J$5*$AB193</f>
        <v>#N/A</v>
      </c>
      <c r="EM193" s="70" t="e">
        <f aca="false">$EL$7*$J$3*$J$5*$AC193</f>
        <v>#N/A</v>
      </c>
      <c r="EN193" s="131" t="e">
        <f aca="false">SUM(EB193:EC193)</f>
        <v>#N/A</v>
      </c>
      <c r="EO193" s="25" t="e">
        <f aca="false">SUM(EB193:EE193,EJ193:EM193)</f>
        <v>#N/A</v>
      </c>
      <c r="EP193" s="25" t="e">
        <f aca="false">SUM(DZ193:EM193)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3" t="e">
        <f aca="false">(1+($A194/2))^(-2*($D194-$A$1)/365.25)</f>
        <v>#N/A</v>
      </c>
      <c r="C194" s="83" t="n">
        <f aca="false">D195-D194</f>
        <v>31</v>
      </c>
      <c r="D194" s="374" t="n">
        <v>42552</v>
      </c>
      <c r="E194" s="375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76" t="e">
        <f aca="false">VLOOKUP($D194,Curves!$A$2:$H$1700,8)*$B194</f>
        <v>#N/A</v>
      </c>
      <c r="K194" s="51" t="e">
        <f aca="false">($E194+$I194)*$J$5+$J$4</f>
        <v>#N/A</v>
      </c>
      <c r="L194" s="377" t="e">
        <f aca="false">VLOOKUP($D194,Curves!$N$2:$T$2600,2)*$B194</f>
        <v>#N/A</v>
      </c>
      <c r="M194" s="241" t="e">
        <f aca="false">VLOOKUP($D194,Curves!$N$2:$T$2600,3)*$B194</f>
        <v>#N/A</v>
      </c>
      <c r="N194" s="378" t="e">
        <f aca="false">IF($K194&lt;$L194,1,0)</f>
        <v>#N/A</v>
      </c>
      <c r="O194" s="379" t="e">
        <f aca="false">IF($K194&lt;$M194,1,0)</f>
        <v>#N/A</v>
      </c>
      <c r="P194" s="375" t="e">
        <f aca="false">($E194+J194)*$J$5+$J$4</f>
        <v>#N/A</v>
      </c>
      <c r="Q194" s="377" t="e">
        <f aca="false">VLOOKUP($D194,Curves!$N$2:$T$2600,4)*$B194</f>
        <v>#N/A</v>
      </c>
      <c r="R194" s="241" t="e">
        <f aca="false">VLOOKUP($D194,Curves!$N$2:$T$2600,5)*$B194</f>
        <v>#N/A</v>
      </c>
      <c r="S194" s="378" t="e">
        <f aca="false">IF($P194&lt;$Q194,1,0)</f>
        <v>#N/A</v>
      </c>
      <c r="T194" s="379" t="e">
        <f aca="false">IF($P194&lt;$R194,1,0)</f>
        <v>#N/A</v>
      </c>
      <c r="U194" s="380" t="e">
        <f aca="false">($E194+G194)*$J$5+$J$4</f>
        <v>#N/A</v>
      </c>
      <c r="V194" s="380" t="e">
        <f aca="false">($E194+H194)*$J$5+$J$4</f>
        <v>#N/A</v>
      </c>
      <c r="W194" s="380" t="e">
        <f aca="false">($E194+I194)*$J$5+$J$4</f>
        <v>#N/A</v>
      </c>
      <c r="X194" s="269" t="e">
        <f aca="false">VLOOKUP($D194,[5]CurveFetch!$D$8:$S$13000,16,0)*$B194</f>
        <v>#N/A</v>
      </c>
      <c r="Y194" s="241" t="e">
        <f aca="false">VLOOKUP($D194,Curves!$N$2:$T$2600,7)*$B194</f>
        <v>#N/A</v>
      </c>
      <c r="Z194" s="381" t="e">
        <f aca="false">IF($U194&lt;$X194,1,0)</f>
        <v>#N/A</v>
      </c>
      <c r="AA194" s="378" t="e">
        <f aca="false">IF($U194&lt;$Y194,1,0)</f>
        <v>#N/A</v>
      </c>
      <c r="AB194" s="378" t="e">
        <f aca="false">IF($V194&lt;$X194,1,0)</f>
        <v>#N/A</v>
      </c>
      <c r="AC194" s="378" t="e">
        <f aca="false">IF($V194&lt;$X194,1,0)</f>
        <v>#N/A</v>
      </c>
      <c r="AD194" s="378" t="e">
        <f aca="false">IF($W194&lt;$X194,1,0)</f>
        <v>#N/A</v>
      </c>
      <c r="AE194" s="379" t="e">
        <f aca="false">IF($W194&lt;$Y194,1,0)</f>
        <v>#N/A</v>
      </c>
      <c r="AF194" s="70" t="e">
        <f aca="false">$AF$7*$J$2*$J$5*$N194</f>
        <v>#N/A</v>
      </c>
      <c r="AG194" s="70" t="e">
        <f aca="false">$AF$7*$J$2*$J$5*$O194</f>
        <v>#N/A</v>
      </c>
      <c r="AH194" s="70" t="e">
        <f aca="false">$AH$7*$J$2*$J$5*$N194</f>
        <v>#N/A</v>
      </c>
      <c r="AI194" s="70" t="e">
        <f aca="false">$AH$7*$J$2*$J$5*$O194</f>
        <v>#N/A</v>
      </c>
      <c r="AJ194" s="70" t="e">
        <f aca="false">$AJ$7*$J$2*$J$5*$N194</f>
        <v>#N/A</v>
      </c>
      <c r="AK194" s="70" t="e">
        <f aca="false">$AJ$7*$J$2*$J$5*$O194</f>
        <v>#N/A</v>
      </c>
      <c r="AL194" s="70" t="e">
        <f aca="false">$AL$7*$J$2*$J$5*$N194</f>
        <v>#N/A</v>
      </c>
      <c r="AM194" s="70" t="e">
        <f aca="false">$AL$7*$J$3*$J$5*$O194</f>
        <v>#N/A</v>
      </c>
      <c r="AN194" s="70" t="e">
        <f aca="false">$AN$7*$J$2*$J$5*$N194</f>
        <v>#N/A</v>
      </c>
      <c r="AO194" s="70" t="e">
        <f aca="false">$AN$7*$J$3*$J$5*$O194</f>
        <v>#N/A</v>
      </c>
      <c r="AP194" s="70" t="e">
        <f aca="false">$AP$7*$J$2*$J$5*$N194</f>
        <v>#N/A</v>
      </c>
      <c r="AQ194" s="70" t="e">
        <f aca="false">$AN$7*$J$3*$J$5*$O194</f>
        <v>#N/A</v>
      </c>
      <c r="AR194" s="70" t="e">
        <f aca="false">$AR$7*$J$2*$J$5*$N194</f>
        <v>#N/A</v>
      </c>
      <c r="AS194" s="70" t="e">
        <f aca="false">$AR$7*$J$3*$J$5*$O194</f>
        <v>#N/A</v>
      </c>
      <c r="AT194" s="70" t="e">
        <f aca="false">$AT$7*$J$2*$J$5*$N194</f>
        <v>#N/A</v>
      </c>
      <c r="AU194" s="70" t="e">
        <f aca="false">$AT$7*$J$3*$J$5*$O194</f>
        <v>#N/A</v>
      </c>
      <c r="AV194" s="131" t="e">
        <f aca="false">SUM(AF194:AG194,AL194:AM194,AP194:AQ194)</f>
        <v>#N/A</v>
      </c>
      <c r="AW194" s="158" t="e">
        <f aca="false">SUM(AF194:AM194,AP194:AU194)</f>
        <v>#N/A</v>
      </c>
      <c r="AX194" s="131" t="e">
        <f aca="false">SUM(AF194:AU194)</f>
        <v>#N/A</v>
      </c>
      <c r="AY194" s="70" t="e">
        <f aca="false">$AY$7*$J$2*$J$5*$S194</f>
        <v>#N/A</v>
      </c>
      <c r="AZ194" s="70" t="e">
        <f aca="false">$AY$7*$J$3*$J$5*$T194</f>
        <v>#N/A</v>
      </c>
      <c r="BA194" s="70" t="e">
        <f aca="false">$BA$7*$J$2*$J$5*$S194</f>
        <v>#N/A</v>
      </c>
      <c r="BB194" s="70" t="e">
        <f aca="false">$BA$7*$J$3*$J$5*$T194</f>
        <v>#N/A</v>
      </c>
      <c r="BC194" s="70" t="e">
        <f aca="false">$BC$7*$J$2*$J$5*$S194</f>
        <v>#N/A</v>
      </c>
      <c r="BD194" s="70" t="e">
        <f aca="false">$BC$7*$J$3*$J$5*$T194</f>
        <v>#N/A</v>
      </c>
      <c r="BE194" s="70" t="e">
        <f aca="false">$BE$7*$J$2*$J$5*$S194</f>
        <v>#N/A</v>
      </c>
      <c r="BF194" s="70" t="e">
        <f aca="false">$BE$7*$J$3*$J$5*$T194</f>
        <v>#N/A</v>
      </c>
      <c r="BG194" s="70" t="e">
        <f aca="false">$BG$7*$J$2*$J$5*$S194</f>
        <v>#N/A</v>
      </c>
      <c r="BH194" s="70" t="e">
        <f aca="false">$BG$7*$J$3*$J$5*$T194</f>
        <v>#N/A</v>
      </c>
      <c r="BI194" s="70" t="e">
        <f aca="false">$BI$7*$J$2*$J$5*$S194</f>
        <v>#N/A</v>
      </c>
      <c r="BJ194" s="70" t="e">
        <f aca="false">$BI$7*$J$3*$J$5*$T194</f>
        <v>#N/A</v>
      </c>
      <c r="BK194" s="70" t="e">
        <f aca="false">$BK$7*$J$2*$J$5*$S194</f>
        <v>#N/A</v>
      </c>
      <c r="BL194" s="70" t="e">
        <f aca="false">$BK$7*$J$3*$J$5*$T194</f>
        <v>#N/A</v>
      </c>
      <c r="BM194" s="70" t="e">
        <f aca="false">$BM$7*$J$2*$J$5*$S194</f>
        <v>#N/A</v>
      </c>
      <c r="BN194" s="70" t="e">
        <f aca="false">$BM$7*$J$3*$J$5*$T194</f>
        <v>#N/A</v>
      </c>
      <c r="BO194" s="70" t="e">
        <f aca="false">$BO$7*$J$2*$J$5*$S194</f>
        <v>#N/A</v>
      </c>
      <c r="BP194" s="70" t="e">
        <f aca="false">$BO$7*$J$3*$J$5*$T194</f>
        <v>#N/A</v>
      </c>
      <c r="BQ194" s="70" t="e">
        <f aca="false">$BQ$7*$J$2*$J$5*$S194</f>
        <v>#N/A</v>
      </c>
      <c r="BR194" s="70" t="e">
        <f aca="false">$BQ$7*$J$3*$J$5*$T194</f>
        <v>#N/A</v>
      </c>
      <c r="BS194" s="70" t="e">
        <f aca="false">$BS$7*$J$2*$J$5*$S194</f>
        <v>#N/A</v>
      </c>
      <c r="BT194" s="70" t="e">
        <f aca="false">$BS$7*$J$3*$J$5*$T194</f>
        <v>#N/A</v>
      </c>
      <c r="BU194" s="70" t="e">
        <f aca="false">$BU$7*$J$2*$J$5*$S194</f>
        <v>#N/A</v>
      </c>
      <c r="BV194" s="70" t="e">
        <f aca="false">$BU$7*$J$3*$J$5*$T194</f>
        <v>#N/A</v>
      </c>
      <c r="BW194" s="382" t="e">
        <f aca="false">SUM(AY194:BF194,BI194:BL194)</f>
        <v>#N/A</v>
      </c>
      <c r="BX194" s="383" t="e">
        <f aca="false">SUM(AY194:BF194,BI194:BL194,BS194:BV194)</f>
        <v>#N/A</v>
      </c>
      <c r="BY194" s="25" t="e">
        <f aca="false">SUM(AY194:BV194)</f>
        <v>#N/A</v>
      </c>
      <c r="BZ194" s="70" t="e">
        <f aca="false">$BZ$7*$J$2*$J$5*$N194</f>
        <v>#N/A</v>
      </c>
      <c r="CA194" s="70" t="e">
        <f aca="false">$BZ$7*$J$3*$J$5*$O194</f>
        <v>#N/A</v>
      </c>
      <c r="CB194" s="70" t="e">
        <f aca="false">$CB$7*$J$2*$J$5*$N194</f>
        <v>#N/A</v>
      </c>
      <c r="CC194" s="70" t="e">
        <f aca="false">$CB$7*$J$3*$J$5*$O194</f>
        <v>#N/A</v>
      </c>
      <c r="CD194" s="70" t="e">
        <f aca="false">$CD$7*$J$2*$J$5*$N194</f>
        <v>#N/A</v>
      </c>
      <c r="CE194" s="70" t="e">
        <f aca="false">$CD$7*$J$3*$J$5*$O194</f>
        <v>#N/A</v>
      </c>
      <c r="CF194" s="131" t="e">
        <f aca="false">SUM(BZ194:CA194)</f>
        <v>#N/A</v>
      </c>
      <c r="CG194" s="383" t="e">
        <f aca="false">SUM(BZ194:CC194)</f>
        <v>#N/A</v>
      </c>
      <c r="CH194" s="131" t="e">
        <f aca="false">SUM(BZ194:CE194)</f>
        <v>#N/A</v>
      </c>
      <c r="CI194" s="70" t="e">
        <f aca="false">$CI$7*$J$2*$J$5*$AB194</f>
        <v>#N/A</v>
      </c>
      <c r="CJ194" s="70" t="e">
        <f aca="false">$CI$7*$J$3*$J$5*$AC194</f>
        <v>#N/A</v>
      </c>
      <c r="CK194" s="70" t="e">
        <f aca="false">$CK$7*$J$2*$J$5*$AB194</f>
        <v>#N/A</v>
      </c>
      <c r="CL194" s="70" t="e">
        <f aca="false">$CK$7*$J$3*$J$5*$AC194</f>
        <v>#N/A</v>
      </c>
      <c r="CM194" s="70" t="e">
        <f aca="false">$CM$7*$J$2*$J$5*$AB194</f>
        <v>#N/A</v>
      </c>
      <c r="CN194" s="70" t="e">
        <f aca="false">$CM$7*$J$3*$J$5*$AC194</f>
        <v>#N/A</v>
      </c>
      <c r="CO194" s="70" t="e">
        <f aca="false">$CO$7*$J$2*$J$5*$AB194</f>
        <v>#N/A</v>
      </c>
      <c r="CP194" s="70" t="e">
        <f aca="false">$CO$7*$J$3*$J$5*$AC194</f>
        <v>#N/A</v>
      </c>
      <c r="CQ194" s="70" t="e">
        <f aca="false">$CQ$7*$J$2*$J$5*$AB194</f>
        <v>#N/A</v>
      </c>
      <c r="CR194" s="70" t="e">
        <f aca="false">$CQ$7*$J$3*$J$5*$AC194</f>
        <v>#N/A</v>
      </c>
      <c r="CS194" s="70" t="e">
        <f aca="false">$CS$7*$J$2*$J$5*$AB194</f>
        <v>#N/A</v>
      </c>
      <c r="CT194" s="70" t="e">
        <f aca="false">$CS$7*$J$3*$J$5*$AC194</f>
        <v>#N/A</v>
      </c>
      <c r="CU194" s="70" t="e">
        <f aca="false">$CU$7*$J$2*$J$5*$AB194</f>
        <v>#N/A</v>
      </c>
      <c r="CV194" s="70" t="e">
        <f aca="false">$CU$7*$J$3*$J$5*$AC194</f>
        <v>#N/A</v>
      </c>
      <c r="CW194" s="70" t="e">
        <f aca="false">$CW$7*$J$2*$J$5*$AB194</f>
        <v>#N/A</v>
      </c>
      <c r="CX194" s="70" t="e">
        <f aca="false">$CW$7*$J$3*$J$5*$AC194</f>
        <v>#N/A</v>
      </c>
      <c r="CY194" s="70" t="e">
        <f aca="false">$CY$7*$J$2*$J$5*$AB194</f>
        <v>#N/A</v>
      </c>
      <c r="CZ194" s="70" t="e">
        <f aca="false">$CY$7*$J$3*$J$5*$AC194</f>
        <v>#N/A</v>
      </c>
      <c r="DA194" s="70" t="e">
        <f aca="false">$DA$7*$J$2*$J$5*$AB194</f>
        <v>#N/A</v>
      </c>
      <c r="DB194" s="70" t="e">
        <f aca="false">$DA$7*$J$3*$J$5*$AC194</f>
        <v>#N/A</v>
      </c>
      <c r="DC194" s="70"/>
      <c r="DD194" s="70"/>
      <c r="DE194" s="70" t="e">
        <f aca="false">$DF$7*$J$2*$J$5*$AB194</f>
        <v>#N/A</v>
      </c>
      <c r="DF194" s="70" t="e">
        <f aca="false">$DF$7*$J$3*$J$5*$AC194</f>
        <v>#N/A</v>
      </c>
      <c r="DG194" s="70" t="e">
        <f aca="false">$DG$7*$J$2*$J$5*$AB194</f>
        <v>#N/A</v>
      </c>
      <c r="DH194" s="70" t="e">
        <f aca="false">$DG$7*$J$3*$J$5*$AC194</f>
        <v>#N/A</v>
      </c>
      <c r="DI194" s="70" t="e">
        <f aca="false">$DI$7*$J$2*$J$5*$AB194</f>
        <v>#N/A</v>
      </c>
      <c r="DJ194" s="70" t="e">
        <f aca="false">$DI$7*$J$3*$J$5*$AC194</f>
        <v>#N/A</v>
      </c>
      <c r="DK194" s="70" t="e">
        <f aca="false">$DK$7*$J$2*$J$5*$AB194</f>
        <v>#N/A</v>
      </c>
      <c r="DL194" s="70" t="e">
        <f aca="false">$DK$7*$J$3*$J$5*$AC194</f>
        <v>#N/A</v>
      </c>
      <c r="DM194" s="70" t="e">
        <f aca="false">$DM$7*$J$2*$J$5*$AB194</f>
        <v>#N/A</v>
      </c>
      <c r="DN194" s="70" t="e">
        <f aca="false">$DM$7*$J$3*$J$5*$AC194</f>
        <v>#N/A</v>
      </c>
      <c r="DO194" s="70" t="e">
        <f aca="false">$DO$7*$J$2*$J$5*$AB194</f>
        <v>#N/A</v>
      </c>
      <c r="DP194" s="70" t="e">
        <f aca="false">$DO$7*$J$3*$J$5*$AC194</f>
        <v>#N/A</v>
      </c>
      <c r="DQ194" s="70" t="e">
        <f aca="false">$DQ$7*$J$2*$J$5*$AB194</f>
        <v>#N/A</v>
      </c>
      <c r="DR194" s="70" t="e">
        <f aca="false">$DQ$7*$J$3*$J$5*$AC194</f>
        <v>#N/A</v>
      </c>
      <c r="DS194" s="131" t="e">
        <f aca="false">SUM(CI194:CR194,CW194:CX194,DG194:DH194)</f>
        <v>#N/A</v>
      </c>
      <c r="DT194" s="25" t="e">
        <f aca="false">SUM(CI194:CZ194,DC194:DL194)</f>
        <v>#N/A</v>
      </c>
      <c r="DU194" s="131" t="e">
        <f aca="false">SUM(CI194:DR194)</f>
        <v>#N/A</v>
      </c>
      <c r="DZ194" s="70" t="e">
        <f aca="false">$DZ$7*$J$2*$J$5*$AB194</f>
        <v>#N/A</v>
      </c>
      <c r="EA194" s="70" t="e">
        <f aca="false">$DZ$7*$J$3*$J$5*$AC194</f>
        <v>#N/A</v>
      </c>
      <c r="EB194" s="70" t="e">
        <f aca="false">$EB$7*$J$2*$J$5*$AB194</f>
        <v>#N/A</v>
      </c>
      <c r="EC194" s="70" t="e">
        <f aca="false">$EB$7*$J$3*$J$5*$AC194</f>
        <v>#N/A</v>
      </c>
      <c r="ED194" s="70" t="e">
        <f aca="false">$ED$7*$J$2*$J$5*$AB194</f>
        <v>#N/A</v>
      </c>
      <c r="EE194" s="70" t="e">
        <f aca="false">$ED$7*$J$3*$J$5*$AC194</f>
        <v>#N/A</v>
      </c>
      <c r="EF194" s="70" t="e">
        <f aca="false">$EF$7*$J$2*$J$5*$AB194</f>
        <v>#N/A</v>
      </c>
      <c r="EG194" s="70" t="e">
        <f aca="false">$EF$7*$J$3*$J$5*$AC194</f>
        <v>#N/A</v>
      </c>
      <c r="EH194" s="70" t="e">
        <f aca="false">$EH$7*$J$2*$J$5*$AB194</f>
        <v>#N/A</v>
      </c>
      <c r="EI194" s="70" t="e">
        <f aca="false">$EH$7*$J$3*$J$5*$AC194</f>
        <v>#N/A</v>
      </c>
      <c r="EJ194" s="70" t="e">
        <f aca="false">$EJ$7*$J$2*$J$5*$AB194</f>
        <v>#N/A</v>
      </c>
      <c r="EK194" s="70" t="e">
        <f aca="false">$EJ$7*$J$3*$J$5*$AC194</f>
        <v>#N/A</v>
      </c>
      <c r="EL194" s="70" t="e">
        <f aca="false">$EL$7*$J$2*$J$5*$AB194</f>
        <v>#N/A</v>
      </c>
      <c r="EM194" s="70" t="e">
        <f aca="false">$EL$7*$J$3*$J$5*$AC194</f>
        <v>#N/A</v>
      </c>
      <c r="EN194" s="131" t="e">
        <f aca="false">SUM(EB194:EC194)</f>
        <v>#N/A</v>
      </c>
      <c r="EO194" s="25" t="e">
        <f aca="false">SUM(EB194:EE194,EJ194:EM194)</f>
        <v>#N/A</v>
      </c>
      <c r="EP194" s="25" t="e">
        <f aca="false">SUM(DZ194:EM194)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3" t="e">
        <f aca="false">(1+($A195/2))^(-2*($D195-$A$1)/365.25)</f>
        <v>#N/A</v>
      </c>
      <c r="C195" s="83" t="n">
        <f aca="false">D196-D195</f>
        <v>31</v>
      </c>
      <c r="D195" s="374" t="n">
        <v>42583</v>
      </c>
      <c r="E195" s="375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76" t="e">
        <f aca="false">VLOOKUP($D195,Curves!$A$2:$H$1700,8)*$B195</f>
        <v>#N/A</v>
      </c>
      <c r="K195" s="51" t="e">
        <f aca="false">($E195+$I195)*$J$5+$J$4</f>
        <v>#N/A</v>
      </c>
      <c r="L195" s="377" t="e">
        <f aca="false">VLOOKUP($D195,Curves!$N$2:$T$2600,2)*$B195</f>
        <v>#N/A</v>
      </c>
      <c r="M195" s="241" t="e">
        <f aca="false">VLOOKUP($D195,Curves!$N$2:$T$2600,3)*$B195</f>
        <v>#N/A</v>
      </c>
      <c r="N195" s="378" t="e">
        <f aca="false">IF($K195&lt;$L195,1,0)</f>
        <v>#N/A</v>
      </c>
      <c r="O195" s="379" t="e">
        <f aca="false">IF($K195&lt;$M195,1,0)</f>
        <v>#N/A</v>
      </c>
      <c r="P195" s="375" t="e">
        <f aca="false">($E195+J195)*$J$5+$J$4</f>
        <v>#N/A</v>
      </c>
      <c r="Q195" s="377" t="e">
        <f aca="false">VLOOKUP($D195,Curves!$N$2:$T$2600,4)*$B195</f>
        <v>#N/A</v>
      </c>
      <c r="R195" s="241" t="e">
        <f aca="false">VLOOKUP($D195,Curves!$N$2:$T$2600,5)*$B195</f>
        <v>#N/A</v>
      </c>
      <c r="S195" s="378" t="e">
        <f aca="false">IF($P195&lt;$Q195,1,0)</f>
        <v>#N/A</v>
      </c>
      <c r="T195" s="379" t="e">
        <f aca="false">IF($P195&lt;$R195,1,0)</f>
        <v>#N/A</v>
      </c>
      <c r="U195" s="380" t="e">
        <f aca="false">($E195+G195)*$J$5+$J$4</f>
        <v>#N/A</v>
      </c>
      <c r="V195" s="380" t="e">
        <f aca="false">($E195+H195)*$J$5+$J$4</f>
        <v>#N/A</v>
      </c>
      <c r="W195" s="380" t="e">
        <f aca="false">($E195+I195)*$J$5+$J$4</f>
        <v>#N/A</v>
      </c>
      <c r="X195" s="269" t="e">
        <f aca="false">VLOOKUP($D195,[5]CurveFetch!$D$8:$S$13000,16,0)*$B195</f>
        <v>#N/A</v>
      </c>
      <c r="Y195" s="241" t="e">
        <f aca="false">VLOOKUP($D195,Curves!$N$2:$T$2600,7)*$B195</f>
        <v>#N/A</v>
      </c>
      <c r="Z195" s="381" t="e">
        <f aca="false">IF($U195&lt;$X195,1,0)</f>
        <v>#N/A</v>
      </c>
      <c r="AA195" s="378" t="e">
        <f aca="false">IF($U195&lt;$Y195,1,0)</f>
        <v>#N/A</v>
      </c>
      <c r="AB195" s="378" t="e">
        <f aca="false">IF($V195&lt;$X195,1,0)</f>
        <v>#N/A</v>
      </c>
      <c r="AC195" s="378" t="e">
        <f aca="false">IF($V195&lt;$X195,1,0)</f>
        <v>#N/A</v>
      </c>
      <c r="AD195" s="378" t="e">
        <f aca="false">IF($W195&lt;$X195,1,0)</f>
        <v>#N/A</v>
      </c>
      <c r="AE195" s="379" t="e">
        <f aca="false">IF($W195&lt;$Y195,1,0)</f>
        <v>#N/A</v>
      </c>
      <c r="AF195" s="70" t="e">
        <f aca="false">$AF$7*$J$2*$J$5*$N195</f>
        <v>#N/A</v>
      </c>
      <c r="AG195" s="70" t="e">
        <f aca="false">$AF$7*$J$2*$J$5*$O195</f>
        <v>#N/A</v>
      </c>
      <c r="AH195" s="70" t="e">
        <f aca="false">$AH$7*$J$2*$J$5*$N195</f>
        <v>#N/A</v>
      </c>
      <c r="AI195" s="70" t="e">
        <f aca="false">$AH$7*$J$2*$J$5*$O195</f>
        <v>#N/A</v>
      </c>
      <c r="AJ195" s="70" t="e">
        <f aca="false">$AJ$7*$J$2*$J$5*$N195</f>
        <v>#N/A</v>
      </c>
      <c r="AK195" s="70" t="e">
        <f aca="false">$AJ$7*$J$2*$J$5*$O195</f>
        <v>#N/A</v>
      </c>
      <c r="AL195" s="70" t="e">
        <f aca="false">$AL$7*$J$2*$J$5*$N195</f>
        <v>#N/A</v>
      </c>
      <c r="AM195" s="70" t="e">
        <f aca="false">$AL$7*$J$3*$J$5*$O195</f>
        <v>#N/A</v>
      </c>
      <c r="AN195" s="70" t="e">
        <f aca="false">$AN$7*$J$2*$J$5*$N195</f>
        <v>#N/A</v>
      </c>
      <c r="AO195" s="70" t="e">
        <f aca="false">$AN$7*$J$3*$J$5*$O195</f>
        <v>#N/A</v>
      </c>
      <c r="AP195" s="70" t="e">
        <f aca="false">$AP$7*$J$2*$J$5*$N195</f>
        <v>#N/A</v>
      </c>
      <c r="AQ195" s="70" t="e">
        <f aca="false">$AN$7*$J$3*$J$5*$O195</f>
        <v>#N/A</v>
      </c>
      <c r="AR195" s="70" t="e">
        <f aca="false">$AR$7*$J$2*$J$5*$N195</f>
        <v>#N/A</v>
      </c>
      <c r="AS195" s="70" t="e">
        <f aca="false">$AR$7*$J$3*$J$5*$O195</f>
        <v>#N/A</v>
      </c>
      <c r="AT195" s="70" t="e">
        <f aca="false">$AT$7*$J$2*$J$5*$N195</f>
        <v>#N/A</v>
      </c>
      <c r="AU195" s="70" t="e">
        <f aca="false">$AT$7*$J$3*$J$5*$O195</f>
        <v>#N/A</v>
      </c>
      <c r="AV195" s="131" t="e">
        <f aca="false">SUM(AF195:AG195,AL195:AM195,AP195:AQ195)</f>
        <v>#N/A</v>
      </c>
      <c r="AW195" s="158" t="e">
        <f aca="false">SUM(AF195:AM195,AP195:AU195)</f>
        <v>#N/A</v>
      </c>
      <c r="AX195" s="131" t="e">
        <f aca="false">SUM(AF195:AU195)</f>
        <v>#N/A</v>
      </c>
      <c r="AY195" s="70" t="e">
        <f aca="false">$AY$7*$J$2*$J$5*$S195</f>
        <v>#N/A</v>
      </c>
      <c r="AZ195" s="70" t="e">
        <f aca="false">$AY$7*$J$3*$J$5*$T195</f>
        <v>#N/A</v>
      </c>
      <c r="BA195" s="70" t="e">
        <f aca="false">$BA$7*$J$2*$J$5*$S195</f>
        <v>#N/A</v>
      </c>
      <c r="BB195" s="70" t="e">
        <f aca="false">$BA$7*$J$3*$J$5*$T195</f>
        <v>#N/A</v>
      </c>
      <c r="BC195" s="70" t="e">
        <f aca="false">$BC$7*$J$2*$J$5*$S195</f>
        <v>#N/A</v>
      </c>
      <c r="BD195" s="70" t="e">
        <f aca="false">$BC$7*$J$3*$J$5*$T195</f>
        <v>#N/A</v>
      </c>
      <c r="BE195" s="70" t="e">
        <f aca="false">$BE$7*$J$2*$J$5*$S195</f>
        <v>#N/A</v>
      </c>
      <c r="BF195" s="70" t="e">
        <f aca="false">$BE$7*$J$3*$J$5*$T195</f>
        <v>#N/A</v>
      </c>
      <c r="BG195" s="70" t="e">
        <f aca="false">$BG$7*$J$2*$J$5*$S195</f>
        <v>#N/A</v>
      </c>
      <c r="BH195" s="70" t="e">
        <f aca="false">$BG$7*$J$3*$J$5*$T195</f>
        <v>#N/A</v>
      </c>
      <c r="BI195" s="70" t="e">
        <f aca="false">$BI$7*$J$2*$J$5*$S195</f>
        <v>#N/A</v>
      </c>
      <c r="BJ195" s="70" t="e">
        <f aca="false">$BI$7*$J$3*$J$5*$T195</f>
        <v>#N/A</v>
      </c>
      <c r="BK195" s="70" t="e">
        <f aca="false">$BK$7*$J$2*$J$5*$S195</f>
        <v>#N/A</v>
      </c>
      <c r="BL195" s="70" t="e">
        <f aca="false">$BK$7*$J$3*$J$5*$T195</f>
        <v>#N/A</v>
      </c>
      <c r="BM195" s="70" t="e">
        <f aca="false">$BM$7*$J$2*$J$5*$S195</f>
        <v>#N/A</v>
      </c>
      <c r="BN195" s="70" t="e">
        <f aca="false">$BM$7*$J$3*$J$5*$T195</f>
        <v>#N/A</v>
      </c>
      <c r="BO195" s="70" t="e">
        <f aca="false">$BO$7*$J$2*$J$5*$S195</f>
        <v>#N/A</v>
      </c>
      <c r="BP195" s="70" t="e">
        <f aca="false">$BO$7*$J$3*$J$5*$T195</f>
        <v>#N/A</v>
      </c>
      <c r="BQ195" s="70" t="e">
        <f aca="false">$BQ$7*$J$2*$J$5*$S195</f>
        <v>#N/A</v>
      </c>
      <c r="BR195" s="70" t="e">
        <f aca="false">$BQ$7*$J$3*$J$5*$T195</f>
        <v>#N/A</v>
      </c>
      <c r="BS195" s="70" t="e">
        <f aca="false">$BS$7*$J$2*$J$5*$S195</f>
        <v>#N/A</v>
      </c>
      <c r="BT195" s="70" t="e">
        <f aca="false">$BS$7*$J$3*$J$5*$T195</f>
        <v>#N/A</v>
      </c>
      <c r="BU195" s="70" t="e">
        <f aca="false">$BU$7*$J$2*$J$5*$S195</f>
        <v>#N/A</v>
      </c>
      <c r="BV195" s="70" t="e">
        <f aca="false">$BU$7*$J$3*$J$5*$T195</f>
        <v>#N/A</v>
      </c>
      <c r="BW195" s="382" t="e">
        <f aca="false">SUM(AY195:BF195,BI195:BL195)</f>
        <v>#N/A</v>
      </c>
      <c r="BX195" s="383" t="e">
        <f aca="false">SUM(AY195:BF195,BI195:BL195,BS195:BV195)</f>
        <v>#N/A</v>
      </c>
      <c r="BY195" s="25" t="e">
        <f aca="false">SUM(AY195:BV195)</f>
        <v>#N/A</v>
      </c>
      <c r="BZ195" s="70" t="e">
        <f aca="false">$BZ$7*$J$2*$J$5*$N195</f>
        <v>#N/A</v>
      </c>
      <c r="CA195" s="70" t="e">
        <f aca="false">$BZ$7*$J$3*$J$5*$O195</f>
        <v>#N/A</v>
      </c>
      <c r="CB195" s="70" t="e">
        <f aca="false">$CB$7*$J$2*$J$5*$N195</f>
        <v>#N/A</v>
      </c>
      <c r="CC195" s="70" t="e">
        <f aca="false">$CB$7*$J$3*$J$5*$O195</f>
        <v>#N/A</v>
      </c>
      <c r="CD195" s="70" t="e">
        <f aca="false">$CD$7*$J$2*$J$5*$N195</f>
        <v>#N/A</v>
      </c>
      <c r="CE195" s="70" t="e">
        <f aca="false">$CD$7*$J$3*$J$5*$O195</f>
        <v>#N/A</v>
      </c>
      <c r="CF195" s="131" t="e">
        <f aca="false">SUM(BZ195:CA195)</f>
        <v>#N/A</v>
      </c>
      <c r="CG195" s="383" t="e">
        <f aca="false">SUM(BZ195:CC195)</f>
        <v>#N/A</v>
      </c>
      <c r="CH195" s="131" t="e">
        <f aca="false">SUM(BZ195:CE195)</f>
        <v>#N/A</v>
      </c>
      <c r="CI195" s="70" t="e">
        <f aca="false">$CI$7*$J$2*$J$5*$AB195</f>
        <v>#N/A</v>
      </c>
      <c r="CJ195" s="70" t="e">
        <f aca="false">$CI$7*$J$3*$J$5*$AC195</f>
        <v>#N/A</v>
      </c>
      <c r="CK195" s="70" t="e">
        <f aca="false">$CK$7*$J$2*$J$5*$AB195</f>
        <v>#N/A</v>
      </c>
      <c r="CL195" s="70" t="e">
        <f aca="false">$CK$7*$J$3*$J$5*$AC195</f>
        <v>#N/A</v>
      </c>
      <c r="CM195" s="70" t="e">
        <f aca="false">$CM$7*$J$2*$J$5*$AB195</f>
        <v>#N/A</v>
      </c>
      <c r="CN195" s="70" t="e">
        <f aca="false">$CM$7*$J$3*$J$5*$AC195</f>
        <v>#N/A</v>
      </c>
      <c r="CO195" s="70" t="e">
        <f aca="false">$CO$7*$J$2*$J$5*$AB195</f>
        <v>#N/A</v>
      </c>
      <c r="CP195" s="70" t="e">
        <f aca="false">$CO$7*$J$3*$J$5*$AC195</f>
        <v>#N/A</v>
      </c>
      <c r="CQ195" s="70" t="e">
        <f aca="false">$CQ$7*$J$2*$J$5*$AB195</f>
        <v>#N/A</v>
      </c>
      <c r="CR195" s="70" t="e">
        <f aca="false">$CQ$7*$J$3*$J$5*$AC195</f>
        <v>#N/A</v>
      </c>
      <c r="CS195" s="70" t="e">
        <f aca="false">$CS$7*$J$2*$J$5*$AB195</f>
        <v>#N/A</v>
      </c>
      <c r="CT195" s="70" t="e">
        <f aca="false">$CS$7*$J$3*$J$5*$AC195</f>
        <v>#N/A</v>
      </c>
      <c r="CU195" s="70" t="e">
        <f aca="false">$CU$7*$J$2*$J$5*$AB195</f>
        <v>#N/A</v>
      </c>
      <c r="CV195" s="70" t="e">
        <f aca="false">$CU$7*$J$3*$J$5*$AC195</f>
        <v>#N/A</v>
      </c>
      <c r="CW195" s="70" t="e">
        <f aca="false">$CW$7*$J$2*$J$5*$AB195</f>
        <v>#N/A</v>
      </c>
      <c r="CX195" s="70" t="e">
        <f aca="false">$CW$7*$J$3*$J$5*$AC195</f>
        <v>#N/A</v>
      </c>
      <c r="CY195" s="70" t="e">
        <f aca="false">$CY$7*$J$2*$J$5*$AB195</f>
        <v>#N/A</v>
      </c>
      <c r="CZ195" s="70" t="e">
        <f aca="false">$CY$7*$J$3*$J$5*$AC195</f>
        <v>#N/A</v>
      </c>
      <c r="DA195" s="70" t="e">
        <f aca="false">$DA$7*$J$2*$J$5*$AB195</f>
        <v>#N/A</v>
      </c>
      <c r="DB195" s="70" t="e">
        <f aca="false">$DA$7*$J$3*$J$5*$AC195</f>
        <v>#N/A</v>
      </c>
      <c r="DC195" s="70"/>
      <c r="DD195" s="70"/>
      <c r="DE195" s="70" t="e">
        <f aca="false">$DF$7*$J$2*$J$5*$AB195</f>
        <v>#N/A</v>
      </c>
      <c r="DF195" s="70" t="e">
        <f aca="false">$DF$7*$J$3*$J$5*$AC195</f>
        <v>#N/A</v>
      </c>
      <c r="DG195" s="70" t="e">
        <f aca="false">$DG$7*$J$2*$J$5*$AB195</f>
        <v>#N/A</v>
      </c>
      <c r="DH195" s="70" t="e">
        <f aca="false">$DG$7*$J$3*$J$5*$AC195</f>
        <v>#N/A</v>
      </c>
      <c r="DI195" s="70" t="e">
        <f aca="false">$DI$7*$J$2*$J$5*$AB195</f>
        <v>#N/A</v>
      </c>
      <c r="DJ195" s="70" t="e">
        <f aca="false">$DI$7*$J$3*$J$5*$AC195</f>
        <v>#N/A</v>
      </c>
      <c r="DK195" s="70" t="e">
        <f aca="false">$DK$7*$J$2*$J$5*$AB195</f>
        <v>#N/A</v>
      </c>
      <c r="DL195" s="70" t="e">
        <f aca="false">$DK$7*$J$3*$J$5*$AC195</f>
        <v>#N/A</v>
      </c>
      <c r="DM195" s="70" t="e">
        <f aca="false">$DM$7*$J$2*$J$5*$AB195</f>
        <v>#N/A</v>
      </c>
      <c r="DN195" s="70" t="e">
        <f aca="false">$DM$7*$J$3*$J$5*$AC195</f>
        <v>#N/A</v>
      </c>
      <c r="DO195" s="70" t="e">
        <f aca="false">$DO$7*$J$2*$J$5*$AB195</f>
        <v>#N/A</v>
      </c>
      <c r="DP195" s="70" t="e">
        <f aca="false">$DO$7*$J$3*$J$5*$AC195</f>
        <v>#N/A</v>
      </c>
      <c r="DQ195" s="70" t="e">
        <f aca="false">$DQ$7*$J$2*$J$5*$AB195</f>
        <v>#N/A</v>
      </c>
      <c r="DR195" s="70" t="e">
        <f aca="false">$DQ$7*$J$3*$J$5*$AC195</f>
        <v>#N/A</v>
      </c>
      <c r="DS195" s="131" t="e">
        <f aca="false">SUM(CI195:CR195,CW195:CX195,DG195:DH195)</f>
        <v>#N/A</v>
      </c>
      <c r="DT195" s="25" t="e">
        <f aca="false">SUM(CI195:CZ195,DC195:DL195)</f>
        <v>#N/A</v>
      </c>
      <c r="DU195" s="131" t="e">
        <f aca="false">SUM(CI195:DR195)</f>
        <v>#N/A</v>
      </c>
      <c r="DZ195" s="70" t="e">
        <f aca="false">$DZ$7*$J$2*$J$5*$AB195</f>
        <v>#N/A</v>
      </c>
      <c r="EA195" s="70" t="e">
        <f aca="false">$DZ$7*$J$3*$J$5*$AC195</f>
        <v>#N/A</v>
      </c>
      <c r="EB195" s="70" t="e">
        <f aca="false">$EB$7*$J$2*$J$5*$AB195</f>
        <v>#N/A</v>
      </c>
      <c r="EC195" s="70" t="e">
        <f aca="false">$EB$7*$J$3*$J$5*$AC195</f>
        <v>#N/A</v>
      </c>
      <c r="ED195" s="70" t="e">
        <f aca="false">$ED$7*$J$2*$J$5*$AB195</f>
        <v>#N/A</v>
      </c>
      <c r="EE195" s="70" t="e">
        <f aca="false">$ED$7*$J$3*$J$5*$AC195</f>
        <v>#N/A</v>
      </c>
      <c r="EF195" s="70" t="e">
        <f aca="false">$EF$7*$J$2*$J$5*$AB195</f>
        <v>#N/A</v>
      </c>
      <c r="EG195" s="70" t="e">
        <f aca="false">$EF$7*$J$3*$J$5*$AC195</f>
        <v>#N/A</v>
      </c>
      <c r="EH195" s="70" t="e">
        <f aca="false">$EH$7*$J$2*$J$5*$AB195</f>
        <v>#N/A</v>
      </c>
      <c r="EI195" s="70" t="e">
        <f aca="false">$EH$7*$J$3*$J$5*$AC195</f>
        <v>#N/A</v>
      </c>
      <c r="EJ195" s="70" t="e">
        <f aca="false">$EJ$7*$J$2*$J$5*$AB195</f>
        <v>#N/A</v>
      </c>
      <c r="EK195" s="70" t="e">
        <f aca="false">$EJ$7*$J$3*$J$5*$AC195</f>
        <v>#N/A</v>
      </c>
      <c r="EL195" s="70" t="e">
        <f aca="false">$EL$7*$J$2*$J$5*$AB195</f>
        <v>#N/A</v>
      </c>
      <c r="EM195" s="70" t="e">
        <f aca="false">$EL$7*$J$3*$J$5*$AC195</f>
        <v>#N/A</v>
      </c>
      <c r="EN195" s="131" t="e">
        <f aca="false">SUM(EB195:EC195)</f>
        <v>#N/A</v>
      </c>
      <c r="EO195" s="25" t="e">
        <f aca="false">SUM(EB195:EE195,EJ195:EM195)</f>
        <v>#N/A</v>
      </c>
      <c r="EP195" s="25" t="e">
        <f aca="false">SUM(DZ195:EM195)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3" t="e">
        <f aca="false">(1+($A196/2))^(-2*($D196-$A$1)/365.25)</f>
        <v>#N/A</v>
      </c>
      <c r="C196" s="83" t="n">
        <f aca="false">D197-D196</f>
        <v>30</v>
      </c>
      <c r="D196" s="374" t="n">
        <v>42614</v>
      </c>
      <c r="E196" s="375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76" t="e">
        <f aca="false">VLOOKUP($D196,Curves!$A$2:$H$1700,8)*$B196</f>
        <v>#N/A</v>
      </c>
      <c r="K196" s="51" t="e">
        <f aca="false">($E196+$I196)*$J$5+$J$4</f>
        <v>#N/A</v>
      </c>
      <c r="L196" s="377" t="e">
        <f aca="false">VLOOKUP($D196,Curves!$N$2:$T$2600,2)*$B196</f>
        <v>#N/A</v>
      </c>
      <c r="M196" s="241" t="e">
        <f aca="false">VLOOKUP($D196,Curves!$N$2:$T$2600,3)*$B196</f>
        <v>#N/A</v>
      </c>
      <c r="N196" s="378" t="e">
        <f aca="false">IF($K196&lt;$L196,1,0)</f>
        <v>#N/A</v>
      </c>
      <c r="O196" s="379" t="e">
        <f aca="false">IF($K196&lt;$M196,1,0)</f>
        <v>#N/A</v>
      </c>
      <c r="P196" s="375" t="e">
        <f aca="false">($E196+J196)*$J$5+$J$4</f>
        <v>#N/A</v>
      </c>
      <c r="Q196" s="377" t="e">
        <f aca="false">VLOOKUP($D196,Curves!$N$2:$T$2600,4)*$B196</f>
        <v>#N/A</v>
      </c>
      <c r="R196" s="241" t="e">
        <f aca="false">VLOOKUP($D196,Curves!$N$2:$T$2600,5)*$B196</f>
        <v>#N/A</v>
      </c>
      <c r="S196" s="378" t="e">
        <f aca="false">IF($P196&lt;$Q196,1,0)</f>
        <v>#N/A</v>
      </c>
      <c r="T196" s="379" t="e">
        <f aca="false">IF($P196&lt;$R196,1,0)</f>
        <v>#N/A</v>
      </c>
      <c r="U196" s="380" t="e">
        <f aca="false">($E196+G196)*$J$5+$J$4</f>
        <v>#N/A</v>
      </c>
      <c r="V196" s="380" t="e">
        <f aca="false">($E196+H196)*$J$5+$J$4</f>
        <v>#N/A</v>
      </c>
      <c r="W196" s="380" t="e">
        <f aca="false">($E196+I196)*$J$5+$J$4</f>
        <v>#N/A</v>
      </c>
      <c r="X196" s="269" t="e">
        <f aca="false">VLOOKUP($D196,[5]CurveFetch!$D$8:$S$13000,16,0)*$B196</f>
        <v>#N/A</v>
      </c>
      <c r="Y196" s="241" t="e">
        <f aca="false">VLOOKUP($D196,Curves!$N$2:$T$2600,7)*$B196</f>
        <v>#N/A</v>
      </c>
      <c r="Z196" s="381" t="e">
        <f aca="false">IF($U196&lt;$X196,1,0)</f>
        <v>#N/A</v>
      </c>
      <c r="AA196" s="378" t="e">
        <f aca="false">IF($U196&lt;$Y196,1,0)</f>
        <v>#N/A</v>
      </c>
      <c r="AB196" s="378" t="e">
        <f aca="false">IF($V196&lt;$X196,1,0)</f>
        <v>#N/A</v>
      </c>
      <c r="AC196" s="378" t="e">
        <f aca="false">IF($V196&lt;$X196,1,0)</f>
        <v>#N/A</v>
      </c>
      <c r="AD196" s="378" t="e">
        <f aca="false">IF($W196&lt;$X196,1,0)</f>
        <v>#N/A</v>
      </c>
      <c r="AE196" s="379" t="e">
        <f aca="false">IF($W196&lt;$Y196,1,0)</f>
        <v>#N/A</v>
      </c>
      <c r="AF196" s="70" t="e">
        <f aca="false">$AF$7*$J$2*$J$5*$N196</f>
        <v>#N/A</v>
      </c>
      <c r="AG196" s="70" t="e">
        <f aca="false">$AF$7*$J$2*$J$5*$O196</f>
        <v>#N/A</v>
      </c>
      <c r="AH196" s="70" t="e">
        <f aca="false">$AH$7*$J$2*$J$5*$N196</f>
        <v>#N/A</v>
      </c>
      <c r="AI196" s="70" t="e">
        <f aca="false">$AH$7*$J$2*$J$5*$O196</f>
        <v>#N/A</v>
      </c>
      <c r="AJ196" s="70" t="e">
        <f aca="false">$AJ$7*$J$2*$J$5*$N196</f>
        <v>#N/A</v>
      </c>
      <c r="AK196" s="70" t="e">
        <f aca="false">$AJ$7*$J$2*$J$5*$O196</f>
        <v>#N/A</v>
      </c>
      <c r="AL196" s="70" t="e">
        <f aca="false">$AL$7*$J$2*$J$5*$N196</f>
        <v>#N/A</v>
      </c>
      <c r="AM196" s="70" t="e">
        <f aca="false">$AL$7*$J$3*$J$5*$O196</f>
        <v>#N/A</v>
      </c>
      <c r="AN196" s="70" t="e">
        <f aca="false">$AN$7*$J$2*$J$5*$N196</f>
        <v>#N/A</v>
      </c>
      <c r="AO196" s="70" t="e">
        <f aca="false">$AN$7*$J$3*$J$5*$O196</f>
        <v>#N/A</v>
      </c>
      <c r="AP196" s="70" t="e">
        <f aca="false">$AP$7*$J$2*$J$5*$N196</f>
        <v>#N/A</v>
      </c>
      <c r="AQ196" s="70" t="e">
        <f aca="false">$AN$7*$J$3*$J$5*$O196</f>
        <v>#N/A</v>
      </c>
      <c r="AR196" s="70" t="e">
        <f aca="false">$AR$7*$J$2*$J$5*$N196</f>
        <v>#N/A</v>
      </c>
      <c r="AS196" s="70" t="e">
        <f aca="false">$AR$7*$J$3*$J$5*$O196</f>
        <v>#N/A</v>
      </c>
      <c r="AT196" s="70" t="e">
        <f aca="false">$AT$7*$J$2*$J$5*$N196</f>
        <v>#N/A</v>
      </c>
      <c r="AU196" s="70" t="e">
        <f aca="false">$AT$7*$J$3*$J$5*$O196</f>
        <v>#N/A</v>
      </c>
      <c r="AV196" s="131" t="e">
        <f aca="false">SUM(AF196:AG196,AL196:AM196,AP196:AQ196)</f>
        <v>#N/A</v>
      </c>
      <c r="AW196" s="158" t="e">
        <f aca="false">SUM(AF196:AM196,AP196:AU196)</f>
        <v>#N/A</v>
      </c>
      <c r="AX196" s="131" t="e">
        <f aca="false">SUM(AF196:AU196)</f>
        <v>#N/A</v>
      </c>
      <c r="AY196" s="70" t="e">
        <f aca="false">$AY$7*$J$2*$J$5*$S196</f>
        <v>#N/A</v>
      </c>
      <c r="AZ196" s="70" t="e">
        <f aca="false">$AY$7*$J$3*$J$5*$T196</f>
        <v>#N/A</v>
      </c>
      <c r="BA196" s="70" t="e">
        <f aca="false">$BA$7*$J$2*$J$5*$S196</f>
        <v>#N/A</v>
      </c>
      <c r="BB196" s="70" t="e">
        <f aca="false">$BA$7*$J$3*$J$5*$T196</f>
        <v>#N/A</v>
      </c>
      <c r="BC196" s="70" t="e">
        <f aca="false">$BC$7*$J$2*$J$5*$S196</f>
        <v>#N/A</v>
      </c>
      <c r="BD196" s="70" t="e">
        <f aca="false">$BC$7*$J$3*$J$5*$T196</f>
        <v>#N/A</v>
      </c>
      <c r="BE196" s="70" t="e">
        <f aca="false">$BE$7*$J$2*$J$5*$S196</f>
        <v>#N/A</v>
      </c>
      <c r="BF196" s="70" t="e">
        <f aca="false">$BE$7*$J$3*$J$5*$T196</f>
        <v>#N/A</v>
      </c>
      <c r="BG196" s="70" t="e">
        <f aca="false">$BG$7*$J$2*$J$5*$S196</f>
        <v>#N/A</v>
      </c>
      <c r="BH196" s="70" t="e">
        <f aca="false">$BG$7*$J$3*$J$5*$T196</f>
        <v>#N/A</v>
      </c>
      <c r="BI196" s="70" t="e">
        <f aca="false">$BI$7*$J$2*$J$5*$S196</f>
        <v>#N/A</v>
      </c>
      <c r="BJ196" s="70" t="e">
        <f aca="false">$BI$7*$J$3*$J$5*$T196</f>
        <v>#N/A</v>
      </c>
      <c r="BK196" s="70" t="e">
        <f aca="false">$BK$7*$J$2*$J$5*$S196</f>
        <v>#N/A</v>
      </c>
      <c r="BL196" s="70" t="e">
        <f aca="false">$BK$7*$J$3*$J$5*$T196</f>
        <v>#N/A</v>
      </c>
      <c r="BM196" s="70" t="e">
        <f aca="false">$BM$7*$J$2*$J$5*$S196</f>
        <v>#N/A</v>
      </c>
      <c r="BN196" s="70" t="e">
        <f aca="false">$BM$7*$J$3*$J$5*$T196</f>
        <v>#N/A</v>
      </c>
      <c r="BO196" s="70" t="e">
        <f aca="false">$BO$7*$J$2*$J$5*$S196</f>
        <v>#N/A</v>
      </c>
      <c r="BP196" s="70" t="e">
        <f aca="false">$BO$7*$J$3*$J$5*$T196</f>
        <v>#N/A</v>
      </c>
      <c r="BQ196" s="70" t="e">
        <f aca="false">$BQ$7*$J$2*$J$5*$S196</f>
        <v>#N/A</v>
      </c>
      <c r="BR196" s="70" t="e">
        <f aca="false">$BQ$7*$J$3*$J$5*$T196</f>
        <v>#N/A</v>
      </c>
      <c r="BS196" s="70" t="e">
        <f aca="false">$BS$7*$J$2*$J$5*$S196</f>
        <v>#N/A</v>
      </c>
      <c r="BT196" s="70" t="e">
        <f aca="false">$BS$7*$J$3*$J$5*$T196</f>
        <v>#N/A</v>
      </c>
      <c r="BU196" s="70" t="e">
        <f aca="false">$BU$7*$J$2*$J$5*$S196</f>
        <v>#N/A</v>
      </c>
      <c r="BV196" s="70" t="e">
        <f aca="false">$BU$7*$J$3*$J$5*$T196</f>
        <v>#N/A</v>
      </c>
      <c r="BW196" s="382" t="e">
        <f aca="false">SUM(AY196:BF196,BI196:BL196)</f>
        <v>#N/A</v>
      </c>
      <c r="BX196" s="383" t="e">
        <f aca="false">SUM(AY196:BF196,BI196:BL196,BS196:BV196)</f>
        <v>#N/A</v>
      </c>
      <c r="BY196" s="25" t="e">
        <f aca="false">SUM(AY196:BV196)</f>
        <v>#N/A</v>
      </c>
      <c r="BZ196" s="70" t="e">
        <f aca="false">$BZ$7*$J$2*$J$5*$N196</f>
        <v>#N/A</v>
      </c>
      <c r="CA196" s="70" t="e">
        <f aca="false">$BZ$7*$J$3*$J$5*$O196</f>
        <v>#N/A</v>
      </c>
      <c r="CB196" s="70" t="e">
        <f aca="false">$CB$7*$J$2*$J$5*$N196</f>
        <v>#N/A</v>
      </c>
      <c r="CC196" s="70" t="e">
        <f aca="false">$CB$7*$J$3*$J$5*$O196</f>
        <v>#N/A</v>
      </c>
      <c r="CD196" s="70" t="e">
        <f aca="false">$CD$7*$J$2*$J$5*$N196</f>
        <v>#N/A</v>
      </c>
      <c r="CE196" s="70" t="e">
        <f aca="false">$CD$7*$J$3*$J$5*$O196</f>
        <v>#N/A</v>
      </c>
      <c r="CF196" s="131" t="e">
        <f aca="false">SUM(BZ196:CA196)</f>
        <v>#N/A</v>
      </c>
      <c r="CG196" s="383" t="e">
        <f aca="false">SUM(BZ196:CC196)</f>
        <v>#N/A</v>
      </c>
      <c r="CH196" s="131" t="e">
        <f aca="false">SUM(BZ196:CE196)</f>
        <v>#N/A</v>
      </c>
      <c r="CI196" s="70" t="e">
        <f aca="false">$CI$7*$J$2*$J$5*$AB196</f>
        <v>#N/A</v>
      </c>
      <c r="CJ196" s="70" t="e">
        <f aca="false">$CI$7*$J$3*$J$5*$AC196</f>
        <v>#N/A</v>
      </c>
      <c r="CK196" s="70" t="e">
        <f aca="false">$CK$7*$J$2*$J$5*$AB196</f>
        <v>#N/A</v>
      </c>
      <c r="CL196" s="70" t="e">
        <f aca="false">$CK$7*$J$3*$J$5*$AC196</f>
        <v>#N/A</v>
      </c>
      <c r="CM196" s="70" t="e">
        <f aca="false">$CM$7*$J$2*$J$5*$AB196</f>
        <v>#N/A</v>
      </c>
      <c r="CN196" s="70" t="e">
        <f aca="false">$CM$7*$J$3*$J$5*$AC196</f>
        <v>#N/A</v>
      </c>
      <c r="CO196" s="70" t="e">
        <f aca="false">$CO$7*$J$2*$J$5*$AB196</f>
        <v>#N/A</v>
      </c>
      <c r="CP196" s="70" t="e">
        <f aca="false">$CO$7*$J$3*$J$5*$AC196</f>
        <v>#N/A</v>
      </c>
      <c r="CQ196" s="70" t="e">
        <f aca="false">$CQ$7*$J$2*$J$5*$AB196</f>
        <v>#N/A</v>
      </c>
      <c r="CR196" s="70" t="e">
        <f aca="false">$CQ$7*$J$3*$J$5*$AC196</f>
        <v>#N/A</v>
      </c>
      <c r="CS196" s="70" t="e">
        <f aca="false">$CS$7*$J$2*$J$5*$AB196</f>
        <v>#N/A</v>
      </c>
      <c r="CT196" s="70" t="e">
        <f aca="false">$CS$7*$J$3*$J$5*$AC196</f>
        <v>#N/A</v>
      </c>
      <c r="CU196" s="70" t="e">
        <f aca="false">$CU$7*$J$2*$J$5*$AB196</f>
        <v>#N/A</v>
      </c>
      <c r="CV196" s="70" t="e">
        <f aca="false">$CU$7*$J$3*$J$5*$AC196</f>
        <v>#N/A</v>
      </c>
      <c r="CW196" s="70" t="e">
        <f aca="false">$CW$7*$J$2*$J$5*$AB196</f>
        <v>#N/A</v>
      </c>
      <c r="CX196" s="70" t="e">
        <f aca="false">$CW$7*$J$3*$J$5*$AC196</f>
        <v>#N/A</v>
      </c>
      <c r="CY196" s="70" t="e">
        <f aca="false">$CY$7*$J$2*$J$5*$AB196</f>
        <v>#N/A</v>
      </c>
      <c r="CZ196" s="70" t="e">
        <f aca="false">$CY$7*$J$3*$J$5*$AC196</f>
        <v>#N/A</v>
      </c>
      <c r="DA196" s="70" t="e">
        <f aca="false">$DA$7*$J$2*$J$5*$AB196</f>
        <v>#N/A</v>
      </c>
      <c r="DB196" s="70" t="e">
        <f aca="false">$DA$7*$J$3*$J$5*$AC196</f>
        <v>#N/A</v>
      </c>
      <c r="DC196" s="70"/>
      <c r="DD196" s="70"/>
      <c r="DE196" s="70" t="e">
        <f aca="false">$DF$7*$J$2*$J$5*$AB196</f>
        <v>#N/A</v>
      </c>
      <c r="DF196" s="70" t="e">
        <f aca="false">$DF$7*$J$3*$J$5*$AC196</f>
        <v>#N/A</v>
      </c>
      <c r="DG196" s="70" t="e">
        <f aca="false">$DG$7*$J$2*$J$5*$AB196</f>
        <v>#N/A</v>
      </c>
      <c r="DH196" s="70" t="e">
        <f aca="false">$DG$7*$J$3*$J$5*$AC196</f>
        <v>#N/A</v>
      </c>
      <c r="DI196" s="70" t="e">
        <f aca="false">$DI$7*$J$2*$J$5*$AB196</f>
        <v>#N/A</v>
      </c>
      <c r="DJ196" s="70" t="e">
        <f aca="false">$DI$7*$J$3*$J$5*$AC196</f>
        <v>#N/A</v>
      </c>
      <c r="DK196" s="70" t="e">
        <f aca="false">$DK$7*$J$2*$J$5*$AB196</f>
        <v>#N/A</v>
      </c>
      <c r="DL196" s="70" t="e">
        <f aca="false">$DK$7*$J$3*$J$5*$AC196</f>
        <v>#N/A</v>
      </c>
      <c r="DM196" s="70" t="e">
        <f aca="false">$DM$7*$J$2*$J$5*$AB196</f>
        <v>#N/A</v>
      </c>
      <c r="DN196" s="70" t="e">
        <f aca="false">$DM$7*$J$3*$J$5*$AC196</f>
        <v>#N/A</v>
      </c>
      <c r="DO196" s="70" t="e">
        <f aca="false">$DO$7*$J$2*$J$5*$AB196</f>
        <v>#N/A</v>
      </c>
      <c r="DP196" s="70" t="e">
        <f aca="false">$DO$7*$J$3*$J$5*$AC196</f>
        <v>#N/A</v>
      </c>
      <c r="DQ196" s="70" t="e">
        <f aca="false">$DQ$7*$J$2*$J$5*$AB196</f>
        <v>#N/A</v>
      </c>
      <c r="DR196" s="70" t="e">
        <f aca="false">$DQ$7*$J$3*$J$5*$AC196</f>
        <v>#N/A</v>
      </c>
      <c r="DS196" s="131" t="e">
        <f aca="false">SUM(CI196:CR196,CW196:CX196,DG196:DH196)</f>
        <v>#N/A</v>
      </c>
      <c r="DT196" s="25" t="e">
        <f aca="false">SUM(CI196:CZ196,DC196:DL196)</f>
        <v>#N/A</v>
      </c>
      <c r="DU196" s="131" t="e">
        <f aca="false">SUM(CI196:DR196)</f>
        <v>#N/A</v>
      </c>
      <c r="DZ196" s="70" t="e">
        <f aca="false">$DZ$7*$J$2*$J$5*$AB196</f>
        <v>#N/A</v>
      </c>
      <c r="EA196" s="70" t="e">
        <f aca="false">$DZ$7*$J$3*$J$5*$AC196</f>
        <v>#N/A</v>
      </c>
      <c r="EB196" s="70" t="e">
        <f aca="false">$EB$7*$J$2*$J$5*$AB196</f>
        <v>#N/A</v>
      </c>
      <c r="EC196" s="70" t="e">
        <f aca="false">$EB$7*$J$3*$J$5*$AC196</f>
        <v>#N/A</v>
      </c>
      <c r="ED196" s="70" t="e">
        <f aca="false">$ED$7*$J$2*$J$5*$AB196</f>
        <v>#N/A</v>
      </c>
      <c r="EE196" s="70" t="e">
        <f aca="false">$ED$7*$J$3*$J$5*$AC196</f>
        <v>#N/A</v>
      </c>
      <c r="EF196" s="70" t="e">
        <f aca="false">$EF$7*$J$2*$J$5*$AB196</f>
        <v>#N/A</v>
      </c>
      <c r="EG196" s="70" t="e">
        <f aca="false">$EF$7*$J$3*$J$5*$AC196</f>
        <v>#N/A</v>
      </c>
      <c r="EH196" s="70" t="e">
        <f aca="false">$EH$7*$J$2*$J$5*$AB196</f>
        <v>#N/A</v>
      </c>
      <c r="EI196" s="70" t="e">
        <f aca="false">$EH$7*$J$3*$J$5*$AC196</f>
        <v>#N/A</v>
      </c>
      <c r="EJ196" s="70" t="e">
        <f aca="false">$EJ$7*$J$2*$J$5*$AB196</f>
        <v>#N/A</v>
      </c>
      <c r="EK196" s="70" t="e">
        <f aca="false">$EJ$7*$J$3*$J$5*$AC196</f>
        <v>#N/A</v>
      </c>
      <c r="EL196" s="70" t="e">
        <f aca="false">$EL$7*$J$2*$J$5*$AB196</f>
        <v>#N/A</v>
      </c>
      <c r="EM196" s="70" t="e">
        <f aca="false">$EL$7*$J$3*$J$5*$AC196</f>
        <v>#N/A</v>
      </c>
      <c r="EN196" s="131" t="e">
        <f aca="false">SUM(EB196:EC196)</f>
        <v>#N/A</v>
      </c>
      <c r="EO196" s="25" t="e">
        <f aca="false">SUM(EB196:EE196,EJ196:EM196)</f>
        <v>#N/A</v>
      </c>
      <c r="EP196" s="25" t="e">
        <f aca="false">SUM(DZ196:EM196)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3" t="e">
        <f aca="false">(1+($A197/2))^(-2*($D197-$A$1)/365.25)</f>
        <v>#N/A</v>
      </c>
      <c r="C197" s="83" t="n">
        <f aca="false">D198-D197</f>
        <v>31</v>
      </c>
      <c r="D197" s="374" t="n">
        <v>42644</v>
      </c>
      <c r="E197" s="375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76" t="e">
        <f aca="false">VLOOKUP($D197,Curves!$A$2:$H$1700,8)*$B197</f>
        <v>#N/A</v>
      </c>
      <c r="K197" s="51" t="e">
        <f aca="false">($E197+$I197)*$J$5+$J$4</f>
        <v>#N/A</v>
      </c>
      <c r="L197" s="377" t="e">
        <f aca="false">VLOOKUP($D197,Curves!$N$2:$T$2600,2)*$B197</f>
        <v>#N/A</v>
      </c>
      <c r="M197" s="241" t="e">
        <f aca="false">VLOOKUP($D197,Curves!$N$2:$T$2600,3)*$B197</f>
        <v>#N/A</v>
      </c>
      <c r="N197" s="378" t="e">
        <f aca="false">IF($K197&lt;$L197,1,0)</f>
        <v>#N/A</v>
      </c>
      <c r="O197" s="379" t="e">
        <f aca="false">IF($K197&lt;$M197,1,0)</f>
        <v>#N/A</v>
      </c>
      <c r="P197" s="375" t="e">
        <f aca="false">($E197+J197)*$J$5+$J$4</f>
        <v>#N/A</v>
      </c>
      <c r="Q197" s="377" t="e">
        <f aca="false">VLOOKUP($D197,Curves!$N$2:$T$2600,4)*$B197</f>
        <v>#N/A</v>
      </c>
      <c r="R197" s="241" t="e">
        <f aca="false">VLOOKUP($D197,Curves!$N$2:$T$2600,5)*$B197</f>
        <v>#N/A</v>
      </c>
      <c r="S197" s="378" t="e">
        <f aca="false">IF($P197&lt;$Q197,1,0)</f>
        <v>#N/A</v>
      </c>
      <c r="T197" s="379" t="e">
        <f aca="false">IF($P197&lt;$R197,1,0)</f>
        <v>#N/A</v>
      </c>
      <c r="U197" s="380" t="e">
        <f aca="false">($E197+G197)*$J$5+$J$4</f>
        <v>#N/A</v>
      </c>
      <c r="V197" s="380" t="e">
        <f aca="false">($E197+H197)*$J$5+$J$4</f>
        <v>#N/A</v>
      </c>
      <c r="W197" s="380" t="e">
        <f aca="false">($E197+I197)*$J$5+$J$4</f>
        <v>#N/A</v>
      </c>
      <c r="X197" s="269" t="e">
        <f aca="false">VLOOKUP($D197,[5]CurveFetch!$D$8:$S$13000,16,0)*$B197</f>
        <v>#N/A</v>
      </c>
      <c r="Y197" s="241" t="e">
        <f aca="false">VLOOKUP($D197,Curves!$N$2:$T$2600,7)*$B197</f>
        <v>#N/A</v>
      </c>
      <c r="Z197" s="381" t="e">
        <f aca="false">IF($U197&lt;$X197,1,0)</f>
        <v>#N/A</v>
      </c>
      <c r="AA197" s="378" t="e">
        <f aca="false">IF($U197&lt;$Y197,1,0)</f>
        <v>#N/A</v>
      </c>
      <c r="AB197" s="378" t="e">
        <f aca="false">IF($V197&lt;$X197,1,0)</f>
        <v>#N/A</v>
      </c>
      <c r="AC197" s="378" t="e">
        <f aca="false">IF($V197&lt;$X197,1,0)</f>
        <v>#N/A</v>
      </c>
      <c r="AD197" s="378" t="e">
        <f aca="false">IF($W197&lt;$X197,1,0)</f>
        <v>#N/A</v>
      </c>
      <c r="AE197" s="379" t="e">
        <f aca="false">IF($W197&lt;$Y197,1,0)</f>
        <v>#N/A</v>
      </c>
      <c r="AF197" s="70" t="e">
        <f aca="false">$AF$7*$J$2*$J$5*$N197</f>
        <v>#N/A</v>
      </c>
      <c r="AG197" s="70" t="e">
        <f aca="false">$AF$7*$J$2*$J$5*$O197</f>
        <v>#N/A</v>
      </c>
      <c r="AH197" s="70" t="e">
        <f aca="false">$AH$7*$J$2*$J$5*$N197</f>
        <v>#N/A</v>
      </c>
      <c r="AI197" s="70" t="e">
        <f aca="false">$AH$7*$J$2*$J$5*$O197</f>
        <v>#N/A</v>
      </c>
      <c r="AJ197" s="70" t="e">
        <f aca="false">$AJ$7*$J$2*$J$5*$N197</f>
        <v>#N/A</v>
      </c>
      <c r="AK197" s="70" t="e">
        <f aca="false">$AJ$7*$J$2*$J$5*$O197</f>
        <v>#N/A</v>
      </c>
      <c r="AL197" s="70" t="e">
        <f aca="false">$AL$7*$J$2*$J$5*$N197</f>
        <v>#N/A</v>
      </c>
      <c r="AM197" s="70" t="e">
        <f aca="false">$AL$7*$J$3*$J$5*$O197</f>
        <v>#N/A</v>
      </c>
      <c r="AN197" s="70" t="e">
        <f aca="false">$AN$7*$J$2*$J$5*$N197</f>
        <v>#N/A</v>
      </c>
      <c r="AO197" s="70" t="e">
        <f aca="false">$AN$7*$J$3*$J$5*$O197</f>
        <v>#N/A</v>
      </c>
      <c r="AP197" s="70" t="e">
        <f aca="false">$AP$7*$J$2*$J$5*$N197</f>
        <v>#N/A</v>
      </c>
      <c r="AQ197" s="70" t="e">
        <f aca="false">$AN$7*$J$3*$J$5*$O197</f>
        <v>#N/A</v>
      </c>
      <c r="AR197" s="70" t="e">
        <f aca="false">$AR$7*$J$2*$J$5*$N197</f>
        <v>#N/A</v>
      </c>
      <c r="AS197" s="70" t="e">
        <f aca="false">$AR$7*$J$3*$J$5*$O197</f>
        <v>#N/A</v>
      </c>
      <c r="AT197" s="70" t="e">
        <f aca="false">$AT$7*$J$2*$J$5*$N197</f>
        <v>#N/A</v>
      </c>
      <c r="AU197" s="70" t="e">
        <f aca="false">$AT$7*$J$3*$J$5*$O197</f>
        <v>#N/A</v>
      </c>
      <c r="AV197" s="131" t="e">
        <f aca="false">SUM(AF197:AG197,AL197:AM197,AP197:AQ197)</f>
        <v>#N/A</v>
      </c>
      <c r="AW197" s="158" t="e">
        <f aca="false">SUM(AF197:AM197,AP197:AU197)</f>
        <v>#N/A</v>
      </c>
      <c r="AX197" s="131" t="e">
        <f aca="false">SUM(AF197:AU197)</f>
        <v>#N/A</v>
      </c>
      <c r="AY197" s="70" t="e">
        <f aca="false">$AY$7*$J$2*$J$5*$S197</f>
        <v>#N/A</v>
      </c>
      <c r="AZ197" s="70" t="e">
        <f aca="false">$AY$7*$J$3*$J$5*$T197</f>
        <v>#N/A</v>
      </c>
      <c r="BA197" s="70" t="e">
        <f aca="false">$BA$7*$J$2*$J$5*$S197</f>
        <v>#N/A</v>
      </c>
      <c r="BB197" s="70" t="e">
        <f aca="false">$BA$7*$J$3*$J$5*$T197</f>
        <v>#N/A</v>
      </c>
      <c r="BC197" s="70" t="e">
        <f aca="false">$BC$7*$J$2*$J$5*$S197</f>
        <v>#N/A</v>
      </c>
      <c r="BD197" s="70" t="e">
        <f aca="false">$BC$7*$J$3*$J$5*$T197</f>
        <v>#N/A</v>
      </c>
      <c r="BE197" s="70" t="e">
        <f aca="false">$BE$7*$J$2*$J$5*$S197</f>
        <v>#N/A</v>
      </c>
      <c r="BF197" s="70" t="e">
        <f aca="false">$BE$7*$J$3*$J$5*$T197</f>
        <v>#N/A</v>
      </c>
      <c r="BG197" s="70" t="e">
        <f aca="false">$BG$7*$J$2*$J$5*$S197</f>
        <v>#N/A</v>
      </c>
      <c r="BH197" s="70" t="e">
        <f aca="false">$BG$7*$J$3*$J$5*$T197</f>
        <v>#N/A</v>
      </c>
      <c r="BI197" s="70" t="e">
        <f aca="false">$BI$7*$J$2*$J$5*$S197</f>
        <v>#N/A</v>
      </c>
      <c r="BJ197" s="70" t="e">
        <f aca="false">$BI$7*$J$3*$J$5*$T197</f>
        <v>#N/A</v>
      </c>
      <c r="BK197" s="70" t="e">
        <f aca="false">$BK$7*$J$2*$J$5*$S197</f>
        <v>#N/A</v>
      </c>
      <c r="BL197" s="70" t="e">
        <f aca="false">$BK$7*$J$3*$J$5*$T197</f>
        <v>#N/A</v>
      </c>
      <c r="BM197" s="70" t="e">
        <f aca="false">$BM$7*$J$2*$J$5*$S197</f>
        <v>#N/A</v>
      </c>
      <c r="BN197" s="70" t="e">
        <f aca="false">$BM$7*$J$3*$J$5*$T197</f>
        <v>#N/A</v>
      </c>
      <c r="BO197" s="70" t="e">
        <f aca="false">$BO$7*$J$2*$J$5*$S197</f>
        <v>#N/A</v>
      </c>
      <c r="BP197" s="70" t="e">
        <f aca="false">$BO$7*$J$3*$J$5*$T197</f>
        <v>#N/A</v>
      </c>
      <c r="BQ197" s="70" t="e">
        <f aca="false">$BQ$7*$J$2*$J$5*$S197</f>
        <v>#N/A</v>
      </c>
      <c r="BR197" s="70" t="e">
        <f aca="false">$BQ$7*$J$3*$J$5*$T197</f>
        <v>#N/A</v>
      </c>
      <c r="BS197" s="70" t="e">
        <f aca="false">$BS$7*$J$2*$J$5*$S197</f>
        <v>#N/A</v>
      </c>
      <c r="BT197" s="70" t="e">
        <f aca="false">$BS$7*$J$3*$J$5*$T197</f>
        <v>#N/A</v>
      </c>
      <c r="BU197" s="70" t="e">
        <f aca="false">$BU$7*$J$2*$J$5*$S197</f>
        <v>#N/A</v>
      </c>
      <c r="BV197" s="70" t="e">
        <f aca="false">$BU$7*$J$3*$J$5*$T197</f>
        <v>#N/A</v>
      </c>
      <c r="BW197" s="382" t="e">
        <f aca="false">SUM(AY197:BF197,BI197:BL197)</f>
        <v>#N/A</v>
      </c>
      <c r="BX197" s="383" t="e">
        <f aca="false">SUM(AY197:BF197,BI197:BL197,BS197:BV197)</f>
        <v>#N/A</v>
      </c>
      <c r="BY197" s="25" t="e">
        <f aca="false">SUM(AY197:BV197)</f>
        <v>#N/A</v>
      </c>
      <c r="BZ197" s="70" t="e">
        <f aca="false">$BZ$7*$J$2*$J$5*$N197</f>
        <v>#N/A</v>
      </c>
      <c r="CA197" s="70" t="e">
        <f aca="false">$BZ$7*$J$3*$J$5*$O197</f>
        <v>#N/A</v>
      </c>
      <c r="CB197" s="70" t="e">
        <f aca="false">$CB$7*$J$2*$J$5*$N197</f>
        <v>#N/A</v>
      </c>
      <c r="CC197" s="70" t="e">
        <f aca="false">$CB$7*$J$3*$J$5*$O197</f>
        <v>#N/A</v>
      </c>
      <c r="CD197" s="70" t="e">
        <f aca="false">$CD$7*$J$2*$J$5*$N197</f>
        <v>#N/A</v>
      </c>
      <c r="CE197" s="70" t="e">
        <f aca="false">$CD$7*$J$3*$J$5*$O197</f>
        <v>#N/A</v>
      </c>
      <c r="CF197" s="131" t="e">
        <f aca="false">SUM(BZ197:CA197)</f>
        <v>#N/A</v>
      </c>
      <c r="CG197" s="383" t="e">
        <f aca="false">SUM(BZ197:CC197)</f>
        <v>#N/A</v>
      </c>
      <c r="CH197" s="131" t="e">
        <f aca="false">SUM(BZ197:CE197)</f>
        <v>#N/A</v>
      </c>
      <c r="CI197" s="70" t="e">
        <f aca="false">$CI$7*$J$2*$J$5*$AB197</f>
        <v>#N/A</v>
      </c>
      <c r="CJ197" s="70" t="e">
        <f aca="false">$CI$7*$J$3*$J$5*$AC197</f>
        <v>#N/A</v>
      </c>
      <c r="CK197" s="70" t="e">
        <f aca="false">$CK$7*$J$2*$J$5*$AB197</f>
        <v>#N/A</v>
      </c>
      <c r="CL197" s="70" t="e">
        <f aca="false">$CK$7*$J$3*$J$5*$AC197</f>
        <v>#N/A</v>
      </c>
      <c r="CM197" s="70" t="e">
        <f aca="false">$CM$7*$J$2*$J$5*$AB197</f>
        <v>#N/A</v>
      </c>
      <c r="CN197" s="70" t="e">
        <f aca="false">$CM$7*$J$3*$J$5*$AC197</f>
        <v>#N/A</v>
      </c>
      <c r="CO197" s="70" t="e">
        <f aca="false">$CO$7*$J$2*$J$5*$AB197</f>
        <v>#N/A</v>
      </c>
      <c r="CP197" s="70" t="e">
        <f aca="false">$CO$7*$J$3*$J$5*$AC197</f>
        <v>#N/A</v>
      </c>
      <c r="CQ197" s="70" t="e">
        <f aca="false">$CQ$7*$J$2*$J$5*$AB197</f>
        <v>#N/A</v>
      </c>
      <c r="CR197" s="70" t="e">
        <f aca="false">$CQ$7*$J$3*$J$5*$AC197</f>
        <v>#N/A</v>
      </c>
      <c r="CS197" s="70" t="e">
        <f aca="false">$CS$7*$J$2*$J$5*$AB197</f>
        <v>#N/A</v>
      </c>
      <c r="CT197" s="70" t="e">
        <f aca="false">$CS$7*$J$3*$J$5*$AC197</f>
        <v>#N/A</v>
      </c>
      <c r="CU197" s="70" t="e">
        <f aca="false">$CU$7*$J$2*$J$5*$AB197</f>
        <v>#N/A</v>
      </c>
      <c r="CV197" s="70" t="e">
        <f aca="false">$CU$7*$J$3*$J$5*$AC197</f>
        <v>#N/A</v>
      </c>
      <c r="CW197" s="70" t="e">
        <f aca="false">$CW$7*$J$2*$J$5*$AB197</f>
        <v>#N/A</v>
      </c>
      <c r="CX197" s="70" t="e">
        <f aca="false">$CW$7*$J$3*$J$5*$AC197</f>
        <v>#N/A</v>
      </c>
      <c r="CY197" s="70" t="e">
        <f aca="false">$CY$7*$J$2*$J$5*$AB197</f>
        <v>#N/A</v>
      </c>
      <c r="CZ197" s="70" t="e">
        <f aca="false">$CY$7*$J$3*$J$5*$AC197</f>
        <v>#N/A</v>
      </c>
      <c r="DA197" s="70" t="e">
        <f aca="false">$DA$7*$J$2*$J$5*$AB197</f>
        <v>#N/A</v>
      </c>
      <c r="DB197" s="70" t="e">
        <f aca="false">$DA$7*$J$3*$J$5*$AC197</f>
        <v>#N/A</v>
      </c>
      <c r="DC197" s="70"/>
      <c r="DD197" s="70"/>
      <c r="DE197" s="70" t="e">
        <f aca="false">$DF$7*$J$2*$J$5*$AB197</f>
        <v>#N/A</v>
      </c>
      <c r="DF197" s="70" t="e">
        <f aca="false">$DF$7*$J$3*$J$5*$AC197</f>
        <v>#N/A</v>
      </c>
      <c r="DG197" s="70" t="e">
        <f aca="false">$DG$7*$J$2*$J$5*$AB197</f>
        <v>#N/A</v>
      </c>
      <c r="DH197" s="70" t="e">
        <f aca="false">$DG$7*$J$3*$J$5*$AC197</f>
        <v>#N/A</v>
      </c>
      <c r="DI197" s="70" t="e">
        <f aca="false">$DI$7*$J$2*$J$5*$AB197</f>
        <v>#N/A</v>
      </c>
      <c r="DJ197" s="70" t="e">
        <f aca="false">$DI$7*$J$3*$J$5*$AC197</f>
        <v>#N/A</v>
      </c>
      <c r="DK197" s="70" t="e">
        <f aca="false">$DK$7*$J$2*$J$5*$AB197</f>
        <v>#N/A</v>
      </c>
      <c r="DL197" s="70" t="e">
        <f aca="false">$DK$7*$J$3*$J$5*$AC197</f>
        <v>#N/A</v>
      </c>
      <c r="DM197" s="70" t="e">
        <f aca="false">$DM$7*$J$2*$J$5*$AB197</f>
        <v>#N/A</v>
      </c>
      <c r="DN197" s="70" t="e">
        <f aca="false">$DM$7*$J$3*$J$5*$AC197</f>
        <v>#N/A</v>
      </c>
      <c r="DO197" s="70" t="e">
        <f aca="false">$DO$7*$J$2*$J$5*$AB197</f>
        <v>#N/A</v>
      </c>
      <c r="DP197" s="70" t="e">
        <f aca="false">$DO$7*$J$3*$J$5*$AC197</f>
        <v>#N/A</v>
      </c>
      <c r="DQ197" s="70" t="e">
        <f aca="false">$DQ$7*$J$2*$J$5*$AB197</f>
        <v>#N/A</v>
      </c>
      <c r="DR197" s="70" t="e">
        <f aca="false">$DQ$7*$J$3*$J$5*$AC197</f>
        <v>#N/A</v>
      </c>
      <c r="DS197" s="131" t="e">
        <f aca="false">SUM(CI197:CR197,CW197:CX197,DG197:DH197)</f>
        <v>#N/A</v>
      </c>
      <c r="DT197" s="25" t="e">
        <f aca="false">SUM(CI197:CZ197,DC197:DL197)</f>
        <v>#N/A</v>
      </c>
      <c r="DU197" s="131" t="e">
        <f aca="false">SUM(CI197:DR197)</f>
        <v>#N/A</v>
      </c>
      <c r="DZ197" s="70" t="e">
        <f aca="false">$DZ$7*$J$2*$J$5*$AB197</f>
        <v>#N/A</v>
      </c>
      <c r="EA197" s="70" t="e">
        <f aca="false">$DZ$7*$J$3*$J$5*$AC197</f>
        <v>#N/A</v>
      </c>
      <c r="EB197" s="70" t="e">
        <f aca="false">$EB$7*$J$2*$J$5*$AB197</f>
        <v>#N/A</v>
      </c>
      <c r="EC197" s="70" t="e">
        <f aca="false">$EB$7*$J$3*$J$5*$AC197</f>
        <v>#N/A</v>
      </c>
      <c r="ED197" s="70" t="e">
        <f aca="false">$ED$7*$J$2*$J$5*$AB197</f>
        <v>#N/A</v>
      </c>
      <c r="EE197" s="70" t="e">
        <f aca="false">$ED$7*$J$3*$J$5*$AC197</f>
        <v>#N/A</v>
      </c>
      <c r="EF197" s="70" t="e">
        <f aca="false">$EF$7*$J$2*$J$5*$AB197</f>
        <v>#N/A</v>
      </c>
      <c r="EG197" s="70" t="e">
        <f aca="false">$EF$7*$J$3*$J$5*$AC197</f>
        <v>#N/A</v>
      </c>
      <c r="EH197" s="70" t="e">
        <f aca="false">$EH$7*$J$2*$J$5*$AB197</f>
        <v>#N/A</v>
      </c>
      <c r="EI197" s="70" t="e">
        <f aca="false">$EH$7*$J$3*$J$5*$AC197</f>
        <v>#N/A</v>
      </c>
      <c r="EJ197" s="70" t="e">
        <f aca="false">$EJ$7*$J$2*$J$5*$AB197</f>
        <v>#N/A</v>
      </c>
      <c r="EK197" s="70" t="e">
        <f aca="false">$EJ$7*$J$3*$J$5*$AC197</f>
        <v>#N/A</v>
      </c>
      <c r="EL197" s="70" t="e">
        <f aca="false">$EL$7*$J$2*$J$5*$AB197</f>
        <v>#N/A</v>
      </c>
      <c r="EM197" s="70" t="e">
        <f aca="false">$EL$7*$J$3*$J$5*$AC197</f>
        <v>#N/A</v>
      </c>
      <c r="EN197" s="131" t="e">
        <f aca="false">SUM(EB197:EC197)</f>
        <v>#N/A</v>
      </c>
      <c r="EO197" s="25" t="e">
        <f aca="false">SUM(EB197:EE197,EJ197:EM197)</f>
        <v>#N/A</v>
      </c>
      <c r="EP197" s="25" t="e">
        <f aca="false">SUM(DZ197:EM197)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3" t="e">
        <f aca="false">(1+($A198/2))^(-2*($D198-$A$1)/365.25)</f>
        <v>#N/A</v>
      </c>
      <c r="C198" s="83" t="n">
        <f aca="false">D199-D198</f>
        <v>30</v>
      </c>
      <c r="D198" s="374" t="n">
        <v>42675</v>
      </c>
      <c r="E198" s="375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76" t="e">
        <f aca="false">VLOOKUP($D198,Curves!$A$2:$H$1700,8)*$B198</f>
        <v>#N/A</v>
      </c>
      <c r="K198" s="51" t="e">
        <f aca="false">($E198+$I198)*$J$5+$J$4</f>
        <v>#N/A</v>
      </c>
      <c r="L198" s="377" t="e">
        <f aca="false">VLOOKUP($D198,Curves!$N$2:$T$2600,2)*$B198</f>
        <v>#N/A</v>
      </c>
      <c r="M198" s="241" t="e">
        <f aca="false">VLOOKUP($D198,Curves!$N$2:$T$2600,3)*$B198</f>
        <v>#N/A</v>
      </c>
      <c r="N198" s="378" t="e">
        <f aca="false">IF($K198&lt;$L198,1,0)</f>
        <v>#N/A</v>
      </c>
      <c r="O198" s="379" t="e">
        <f aca="false">IF($K198&lt;$M198,1,0)</f>
        <v>#N/A</v>
      </c>
      <c r="P198" s="375" t="e">
        <f aca="false">($E198+J198)*$J$5+$J$4</f>
        <v>#N/A</v>
      </c>
      <c r="Q198" s="377" t="e">
        <f aca="false">VLOOKUP($D198,Curves!$N$2:$T$2600,4)*$B198</f>
        <v>#N/A</v>
      </c>
      <c r="R198" s="241" t="e">
        <f aca="false">VLOOKUP($D198,Curves!$N$2:$T$2600,5)*$B198</f>
        <v>#N/A</v>
      </c>
      <c r="S198" s="378" t="e">
        <f aca="false">IF($P198&lt;$Q198,1,0)</f>
        <v>#N/A</v>
      </c>
      <c r="T198" s="379" t="e">
        <f aca="false">IF($P198&lt;$R198,1,0)</f>
        <v>#N/A</v>
      </c>
      <c r="U198" s="380" t="e">
        <f aca="false">($E198+G198)*$J$5+$J$4</f>
        <v>#N/A</v>
      </c>
      <c r="V198" s="380" t="e">
        <f aca="false">($E198+H198)*$J$5+$J$4</f>
        <v>#N/A</v>
      </c>
      <c r="W198" s="380" t="e">
        <f aca="false">($E198+I198)*$J$5+$J$4</f>
        <v>#N/A</v>
      </c>
      <c r="X198" s="269" t="e">
        <f aca="false">VLOOKUP($D198,[5]CurveFetch!$D$8:$S$13000,16,0)*$B198</f>
        <v>#N/A</v>
      </c>
      <c r="Y198" s="241" t="e">
        <f aca="false">VLOOKUP($D198,Curves!$N$2:$T$2600,7)*$B198</f>
        <v>#N/A</v>
      </c>
      <c r="Z198" s="381" t="e">
        <f aca="false">IF($U198&lt;$X198,1,0)</f>
        <v>#N/A</v>
      </c>
      <c r="AA198" s="378" t="e">
        <f aca="false">IF($U198&lt;$Y198,1,0)</f>
        <v>#N/A</v>
      </c>
      <c r="AB198" s="378" t="e">
        <f aca="false">IF($V198&lt;$X198,1,0)</f>
        <v>#N/A</v>
      </c>
      <c r="AC198" s="378" t="e">
        <f aca="false">IF($V198&lt;$X198,1,0)</f>
        <v>#N/A</v>
      </c>
      <c r="AD198" s="378" t="e">
        <f aca="false">IF($W198&lt;$X198,1,0)</f>
        <v>#N/A</v>
      </c>
      <c r="AE198" s="379" t="e">
        <f aca="false">IF($W198&lt;$Y198,1,0)</f>
        <v>#N/A</v>
      </c>
      <c r="AF198" s="70" t="e">
        <f aca="false">$AF$7*$J$2*$J$5*$N198</f>
        <v>#N/A</v>
      </c>
      <c r="AG198" s="70" t="e">
        <f aca="false">$AF$7*$J$2*$J$5*$O198</f>
        <v>#N/A</v>
      </c>
      <c r="AH198" s="70" t="e">
        <f aca="false">$AH$7*$J$2*$J$5*$N198</f>
        <v>#N/A</v>
      </c>
      <c r="AI198" s="70" t="e">
        <f aca="false">$AH$7*$J$2*$J$5*$O198</f>
        <v>#N/A</v>
      </c>
      <c r="AJ198" s="70" t="e">
        <f aca="false">$AJ$7*$J$2*$J$5*$N198</f>
        <v>#N/A</v>
      </c>
      <c r="AK198" s="70" t="e">
        <f aca="false">$AJ$7*$J$2*$J$5*$O198</f>
        <v>#N/A</v>
      </c>
      <c r="AL198" s="70" t="e">
        <f aca="false">$AL$7*$J$2*$J$5*$N198</f>
        <v>#N/A</v>
      </c>
      <c r="AM198" s="70" t="e">
        <f aca="false">$AL$7*$J$3*$J$5*$O198</f>
        <v>#N/A</v>
      </c>
      <c r="AN198" s="70" t="e">
        <f aca="false">$AN$7*$J$2*$J$5*$N198</f>
        <v>#N/A</v>
      </c>
      <c r="AO198" s="70" t="e">
        <f aca="false">$AN$7*$J$3*$J$5*$O198</f>
        <v>#N/A</v>
      </c>
      <c r="AP198" s="70" t="e">
        <f aca="false">$AP$7*$J$2*$J$5*$N198</f>
        <v>#N/A</v>
      </c>
      <c r="AQ198" s="70" t="e">
        <f aca="false">$AN$7*$J$3*$J$5*$O198</f>
        <v>#N/A</v>
      </c>
      <c r="AR198" s="70" t="e">
        <f aca="false">$AR$7*$J$2*$J$5*$N198</f>
        <v>#N/A</v>
      </c>
      <c r="AS198" s="70" t="e">
        <f aca="false">$AR$7*$J$3*$J$5*$O198</f>
        <v>#N/A</v>
      </c>
      <c r="AT198" s="70" t="e">
        <f aca="false">$AT$7*$J$2*$J$5*$N198</f>
        <v>#N/A</v>
      </c>
      <c r="AU198" s="70" t="e">
        <f aca="false">$AT$7*$J$3*$J$5*$O198</f>
        <v>#N/A</v>
      </c>
      <c r="AV198" s="131" t="e">
        <f aca="false">SUM(AF198:AG198,AL198:AM198,AP198:AQ198)</f>
        <v>#N/A</v>
      </c>
      <c r="AW198" s="158" t="e">
        <f aca="false">SUM(AF198:AM198,AP198:AU198)</f>
        <v>#N/A</v>
      </c>
      <c r="AX198" s="131" t="e">
        <f aca="false">SUM(AF198:AU198)</f>
        <v>#N/A</v>
      </c>
      <c r="AY198" s="70" t="e">
        <f aca="false">$AY$7*$J$2*$J$5*$S198</f>
        <v>#N/A</v>
      </c>
      <c r="AZ198" s="70" t="e">
        <f aca="false">$AY$7*$J$3*$J$5*$T198</f>
        <v>#N/A</v>
      </c>
      <c r="BA198" s="70" t="e">
        <f aca="false">$BA$7*$J$2*$J$5*$S198</f>
        <v>#N/A</v>
      </c>
      <c r="BB198" s="70" t="e">
        <f aca="false">$BA$7*$J$3*$J$5*$T198</f>
        <v>#N/A</v>
      </c>
      <c r="BC198" s="70" t="e">
        <f aca="false">$BC$7*$J$2*$J$5*$S198</f>
        <v>#N/A</v>
      </c>
      <c r="BD198" s="70" t="e">
        <f aca="false">$BC$7*$J$3*$J$5*$T198</f>
        <v>#N/A</v>
      </c>
      <c r="BE198" s="70" t="e">
        <f aca="false">$BE$7*$J$2*$J$5*$S198</f>
        <v>#N/A</v>
      </c>
      <c r="BF198" s="70" t="e">
        <f aca="false">$BE$7*$J$3*$J$5*$T198</f>
        <v>#N/A</v>
      </c>
      <c r="BG198" s="70" t="e">
        <f aca="false">$BG$7*$J$2*$J$5*$S198</f>
        <v>#N/A</v>
      </c>
      <c r="BH198" s="70" t="e">
        <f aca="false">$BG$7*$J$3*$J$5*$T198</f>
        <v>#N/A</v>
      </c>
      <c r="BI198" s="70" t="e">
        <f aca="false">$BI$7*$J$2*$J$5*$S198</f>
        <v>#N/A</v>
      </c>
      <c r="BJ198" s="70" t="e">
        <f aca="false">$BI$7*$J$3*$J$5*$T198</f>
        <v>#N/A</v>
      </c>
      <c r="BK198" s="70" t="e">
        <f aca="false">$BK$7*$J$2*$J$5*$S198</f>
        <v>#N/A</v>
      </c>
      <c r="BL198" s="70" t="e">
        <f aca="false">$BK$7*$J$3*$J$5*$T198</f>
        <v>#N/A</v>
      </c>
      <c r="BM198" s="70" t="e">
        <f aca="false">$BM$7*$J$2*$J$5*$S198</f>
        <v>#N/A</v>
      </c>
      <c r="BN198" s="70" t="e">
        <f aca="false">$BM$7*$J$3*$J$5*$T198</f>
        <v>#N/A</v>
      </c>
      <c r="BO198" s="70" t="e">
        <f aca="false">$BO$7*$J$2*$J$5*$S198</f>
        <v>#N/A</v>
      </c>
      <c r="BP198" s="70" t="e">
        <f aca="false">$BO$7*$J$3*$J$5*$T198</f>
        <v>#N/A</v>
      </c>
      <c r="BQ198" s="70" t="e">
        <f aca="false">$BQ$7*$J$2*$J$5*$S198</f>
        <v>#N/A</v>
      </c>
      <c r="BR198" s="70" t="e">
        <f aca="false">$BQ$7*$J$3*$J$5*$T198</f>
        <v>#N/A</v>
      </c>
      <c r="BS198" s="70" t="e">
        <f aca="false">$BS$7*$J$2*$J$5*$S198</f>
        <v>#N/A</v>
      </c>
      <c r="BT198" s="70" t="e">
        <f aca="false">$BS$7*$J$3*$J$5*$T198</f>
        <v>#N/A</v>
      </c>
      <c r="BU198" s="70" t="e">
        <f aca="false">$BU$7*$J$2*$J$5*$S198</f>
        <v>#N/A</v>
      </c>
      <c r="BV198" s="70" t="e">
        <f aca="false">$BU$7*$J$3*$J$5*$T198</f>
        <v>#N/A</v>
      </c>
      <c r="BW198" s="382" t="e">
        <f aca="false">SUM(AY198:BF198,BI198:BL198)</f>
        <v>#N/A</v>
      </c>
      <c r="BX198" s="383" t="e">
        <f aca="false">SUM(AY198:BF198,BI198:BL198,BS198:BV198)</f>
        <v>#N/A</v>
      </c>
      <c r="BY198" s="25" t="e">
        <f aca="false">SUM(AY198:BV198)</f>
        <v>#N/A</v>
      </c>
      <c r="BZ198" s="70" t="e">
        <f aca="false">$BZ$7*$J$2*$J$5*$N198</f>
        <v>#N/A</v>
      </c>
      <c r="CA198" s="70" t="e">
        <f aca="false">$BZ$7*$J$3*$J$5*$O198</f>
        <v>#N/A</v>
      </c>
      <c r="CB198" s="70" t="e">
        <f aca="false">$CB$7*$J$2*$J$5*$N198</f>
        <v>#N/A</v>
      </c>
      <c r="CC198" s="70" t="e">
        <f aca="false">$CB$7*$J$3*$J$5*$O198</f>
        <v>#N/A</v>
      </c>
      <c r="CD198" s="70" t="e">
        <f aca="false">$CD$7*$J$2*$J$5*$N198</f>
        <v>#N/A</v>
      </c>
      <c r="CE198" s="70" t="e">
        <f aca="false">$CD$7*$J$3*$J$5*$O198</f>
        <v>#N/A</v>
      </c>
      <c r="CF198" s="131" t="e">
        <f aca="false">SUM(BZ198:CA198)</f>
        <v>#N/A</v>
      </c>
      <c r="CG198" s="383" t="e">
        <f aca="false">SUM(BZ198:CC198)</f>
        <v>#N/A</v>
      </c>
      <c r="CH198" s="131" t="e">
        <f aca="false">SUM(BZ198:CE198)</f>
        <v>#N/A</v>
      </c>
      <c r="CI198" s="70" t="e">
        <f aca="false">$CI$7*$J$2*$J$5*$AB198</f>
        <v>#N/A</v>
      </c>
      <c r="CJ198" s="70" t="e">
        <f aca="false">$CI$7*$J$3*$J$5*$AC198</f>
        <v>#N/A</v>
      </c>
      <c r="CK198" s="70" t="e">
        <f aca="false">$CK$7*$J$2*$J$5*$AB198</f>
        <v>#N/A</v>
      </c>
      <c r="CL198" s="70" t="e">
        <f aca="false">$CK$7*$J$3*$J$5*$AC198</f>
        <v>#N/A</v>
      </c>
      <c r="CM198" s="70" t="e">
        <f aca="false">$CM$7*$J$2*$J$5*$AB198</f>
        <v>#N/A</v>
      </c>
      <c r="CN198" s="70" t="e">
        <f aca="false">$CM$7*$J$3*$J$5*$AC198</f>
        <v>#N/A</v>
      </c>
      <c r="CO198" s="70" t="e">
        <f aca="false">$CO$7*$J$2*$J$5*$AB198</f>
        <v>#N/A</v>
      </c>
      <c r="CP198" s="70" t="e">
        <f aca="false">$CO$7*$J$3*$J$5*$AC198</f>
        <v>#N/A</v>
      </c>
      <c r="CQ198" s="70" t="e">
        <f aca="false">$CQ$7*$J$2*$J$5*$AB198</f>
        <v>#N/A</v>
      </c>
      <c r="CR198" s="70" t="e">
        <f aca="false">$CQ$7*$J$3*$J$5*$AC198</f>
        <v>#N/A</v>
      </c>
      <c r="CS198" s="70" t="e">
        <f aca="false">$CS$7*$J$2*$J$5*$AB198</f>
        <v>#N/A</v>
      </c>
      <c r="CT198" s="70" t="e">
        <f aca="false">$CS$7*$J$3*$J$5*$AC198</f>
        <v>#N/A</v>
      </c>
      <c r="CU198" s="70" t="e">
        <f aca="false">$CU$7*$J$2*$J$5*$AB198</f>
        <v>#N/A</v>
      </c>
      <c r="CV198" s="70" t="e">
        <f aca="false">$CU$7*$J$3*$J$5*$AC198</f>
        <v>#N/A</v>
      </c>
      <c r="CW198" s="70" t="e">
        <f aca="false">$CW$7*$J$2*$J$5*$AB198</f>
        <v>#N/A</v>
      </c>
      <c r="CX198" s="70" t="e">
        <f aca="false">$CW$7*$J$3*$J$5*$AC198</f>
        <v>#N/A</v>
      </c>
      <c r="CY198" s="70" t="e">
        <f aca="false">$CY$7*$J$2*$J$5*$AB198</f>
        <v>#N/A</v>
      </c>
      <c r="CZ198" s="70" t="e">
        <f aca="false">$CY$7*$J$3*$J$5*$AC198</f>
        <v>#N/A</v>
      </c>
      <c r="DA198" s="70" t="e">
        <f aca="false">$DA$7*$J$2*$J$5*$AB198</f>
        <v>#N/A</v>
      </c>
      <c r="DB198" s="70" t="e">
        <f aca="false">$DA$7*$J$3*$J$5*$AC198</f>
        <v>#N/A</v>
      </c>
      <c r="DC198" s="70"/>
      <c r="DD198" s="70"/>
      <c r="DE198" s="70" t="e">
        <f aca="false">$DF$7*$J$2*$J$5*$AB198</f>
        <v>#N/A</v>
      </c>
      <c r="DF198" s="70" t="e">
        <f aca="false">$DF$7*$J$3*$J$5*$AC198</f>
        <v>#N/A</v>
      </c>
      <c r="DG198" s="70" t="e">
        <f aca="false">$DG$7*$J$2*$J$5*$AB198</f>
        <v>#N/A</v>
      </c>
      <c r="DH198" s="70" t="e">
        <f aca="false">$DG$7*$J$3*$J$5*$AC198</f>
        <v>#N/A</v>
      </c>
      <c r="DI198" s="70" t="e">
        <f aca="false">$DI$7*$J$2*$J$5*$AB198</f>
        <v>#N/A</v>
      </c>
      <c r="DJ198" s="70" t="e">
        <f aca="false">$DI$7*$J$3*$J$5*$AC198</f>
        <v>#N/A</v>
      </c>
      <c r="DK198" s="70" t="e">
        <f aca="false">$DK$7*$J$2*$J$5*$AB198</f>
        <v>#N/A</v>
      </c>
      <c r="DL198" s="70" t="e">
        <f aca="false">$DK$7*$J$3*$J$5*$AC198</f>
        <v>#N/A</v>
      </c>
      <c r="DM198" s="70" t="e">
        <f aca="false">$DM$7*$J$2*$J$5*$AB198</f>
        <v>#N/A</v>
      </c>
      <c r="DN198" s="70" t="e">
        <f aca="false">$DM$7*$J$3*$J$5*$AC198</f>
        <v>#N/A</v>
      </c>
      <c r="DO198" s="70" t="e">
        <f aca="false">$DO$7*$J$2*$J$5*$AB198</f>
        <v>#N/A</v>
      </c>
      <c r="DP198" s="70" t="e">
        <f aca="false">$DO$7*$J$3*$J$5*$AC198</f>
        <v>#N/A</v>
      </c>
      <c r="DQ198" s="70" t="e">
        <f aca="false">$DQ$7*$J$2*$J$5*$AB198</f>
        <v>#N/A</v>
      </c>
      <c r="DR198" s="70" t="e">
        <f aca="false">$DQ$7*$J$3*$J$5*$AC198</f>
        <v>#N/A</v>
      </c>
      <c r="DS198" s="131" t="e">
        <f aca="false">SUM(CI198:CR198,CW198:CX198,DG198:DH198)</f>
        <v>#N/A</v>
      </c>
      <c r="DT198" s="25" t="e">
        <f aca="false">SUM(CI198:CZ198,DC198:DL198)</f>
        <v>#N/A</v>
      </c>
      <c r="DU198" s="131" t="e">
        <f aca="false">SUM(CI198:DR198)</f>
        <v>#N/A</v>
      </c>
      <c r="DZ198" s="70" t="e">
        <f aca="false">$DZ$7*$J$2*$J$5*$AB198</f>
        <v>#N/A</v>
      </c>
      <c r="EA198" s="70" t="e">
        <f aca="false">$DZ$7*$J$3*$J$5*$AC198</f>
        <v>#N/A</v>
      </c>
      <c r="EB198" s="70" t="e">
        <f aca="false">$EB$7*$J$2*$J$5*$AB198</f>
        <v>#N/A</v>
      </c>
      <c r="EC198" s="70" t="e">
        <f aca="false">$EB$7*$J$3*$J$5*$AC198</f>
        <v>#N/A</v>
      </c>
      <c r="ED198" s="70" t="e">
        <f aca="false">$ED$7*$J$2*$J$5*$AB198</f>
        <v>#N/A</v>
      </c>
      <c r="EE198" s="70" t="e">
        <f aca="false">$ED$7*$J$3*$J$5*$AC198</f>
        <v>#N/A</v>
      </c>
      <c r="EF198" s="70" t="e">
        <f aca="false">$EF$7*$J$2*$J$5*$AB198</f>
        <v>#N/A</v>
      </c>
      <c r="EG198" s="70" t="e">
        <f aca="false">$EF$7*$J$3*$J$5*$AC198</f>
        <v>#N/A</v>
      </c>
      <c r="EH198" s="70" t="e">
        <f aca="false">$EH$7*$J$2*$J$5*$AB198</f>
        <v>#N/A</v>
      </c>
      <c r="EI198" s="70" t="e">
        <f aca="false">$EH$7*$J$3*$J$5*$AC198</f>
        <v>#N/A</v>
      </c>
      <c r="EJ198" s="70" t="e">
        <f aca="false">$EJ$7*$J$2*$J$5*$AB198</f>
        <v>#N/A</v>
      </c>
      <c r="EK198" s="70" t="e">
        <f aca="false">$EJ$7*$J$3*$J$5*$AC198</f>
        <v>#N/A</v>
      </c>
      <c r="EL198" s="70" t="e">
        <f aca="false">$EL$7*$J$2*$J$5*$AB198</f>
        <v>#N/A</v>
      </c>
      <c r="EM198" s="70" t="e">
        <f aca="false">$EL$7*$J$3*$J$5*$AC198</f>
        <v>#N/A</v>
      </c>
      <c r="EN198" s="131" t="e">
        <f aca="false">SUM(EB198:EC198)</f>
        <v>#N/A</v>
      </c>
      <c r="EO198" s="25" t="e">
        <f aca="false">SUM(EB198:EE198,EJ198:EM198)</f>
        <v>#N/A</v>
      </c>
      <c r="EP198" s="25" t="e">
        <f aca="false">SUM(DZ198:EM198)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3" t="e">
        <f aca="false">(1+($A199/2))^(-2*($D199-$A$1)/365.25)</f>
        <v>#N/A</v>
      </c>
      <c r="C199" s="83" t="n">
        <f aca="false">D200-D199</f>
        <v>31</v>
      </c>
      <c r="D199" s="374" t="n">
        <v>42705</v>
      </c>
      <c r="E199" s="375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76" t="e">
        <f aca="false">VLOOKUP($D199,Curves!$A$2:$H$1700,8)*$B199</f>
        <v>#N/A</v>
      </c>
      <c r="K199" s="51" t="e">
        <f aca="false">($E199+$I199)*$J$5+$J$4</f>
        <v>#N/A</v>
      </c>
      <c r="L199" s="377" t="e">
        <f aca="false">VLOOKUP($D199,Curves!$N$2:$T$2600,2)*$B199</f>
        <v>#N/A</v>
      </c>
      <c r="M199" s="241" t="e">
        <f aca="false">VLOOKUP($D199,Curves!$N$2:$T$2600,3)*$B199</f>
        <v>#N/A</v>
      </c>
      <c r="N199" s="378" t="e">
        <f aca="false">IF($K199&lt;$L199,1,0)</f>
        <v>#N/A</v>
      </c>
      <c r="O199" s="379" t="e">
        <f aca="false">IF($K199&lt;$M199,1,0)</f>
        <v>#N/A</v>
      </c>
      <c r="P199" s="375" t="e">
        <f aca="false">($E199+J199)*$J$5+$J$4</f>
        <v>#N/A</v>
      </c>
      <c r="Q199" s="377" t="e">
        <f aca="false">VLOOKUP($D199,Curves!$N$2:$T$2600,4)*$B199</f>
        <v>#N/A</v>
      </c>
      <c r="R199" s="241" t="e">
        <f aca="false">VLOOKUP($D199,Curves!$N$2:$T$2600,5)*$B199</f>
        <v>#N/A</v>
      </c>
      <c r="S199" s="378" t="e">
        <f aca="false">IF($P199&lt;$Q199,1,0)</f>
        <v>#N/A</v>
      </c>
      <c r="T199" s="379" t="e">
        <f aca="false">IF($P199&lt;$R199,1,0)</f>
        <v>#N/A</v>
      </c>
      <c r="U199" s="380" t="e">
        <f aca="false">($E199+G199)*$J$5+$J$4</f>
        <v>#N/A</v>
      </c>
      <c r="V199" s="380" t="e">
        <f aca="false">($E199+H199)*$J$5+$J$4</f>
        <v>#N/A</v>
      </c>
      <c r="W199" s="380" t="e">
        <f aca="false">($E199+I199)*$J$5+$J$4</f>
        <v>#N/A</v>
      </c>
      <c r="X199" s="269" t="e">
        <f aca="false">VLOOKUP($D199,[5]CurveFetch!$D$8:$S$13000,16,0)*$B199</f>
        <v>#N/A</v>
      </c>
      <c r="Y199" s="241" t="e">
        <f aca="false">VLOOKUP($D199,Curves!$N$2:$T$2600,7)*$B199</f>
        <v>#N/A</v>
      </c>
      <c r="Z199" s="381" t="e">
        <f aca="false">IF($U199&lt;$X199,1,0)</f>
        <v>#N/A</v>
      </c>
      <c r="AA199" s="378" t="e">
        <f aca="false">IF($U199&lt;$Y199,1,0)</f>
        <v>#N/A</v>
      </c>
      <c r="AB199" s="378" t="e">
        <f aca="false">IF($V199&lt;$X199,1,0)</f>
        <v>#N/A</v>
      </c>
      <c r="AC199" s="378" t="e">
        <f aca="false">IF($V199&lt;$X199,1,0)</f>
        <v>#N/A</v>
      </c>
      <c r="AD199" s="378" t="e">
        <f aca="false">IF($W199&lt;$X199,1,0)</f>
        <v>#N/A</v>
      </c>
      <c r="AE199" s="379" t="e">
        <f aca="false">IF($W199&lt;$Y199,1,0)</f>
        <v>#N/A</v>
      </c>
      <c r="AF199" s="70" t="e">
        <f aca="false">$AF$7*$J$2*$J$5*$N199</f>
        <v>#N/A</v>
      </c>
      <c r="AG199" s="70" t="e">
        <f aca="false">$AF$7*$J$2*$J$5*$O199</f>
        <v>#N/A</v>
      </c>
      <c r="AH199" s="70" t="e">
        <f aca="false">$AH$7*$J$2*$J$5*$N199</f>
        <v>#N/A</v>
      </c>
      <c r="AI199" s="70" t="e">
        <f aca="false">$AH$7*$J$2*$J$5*$O199</f>
        <v>#N/A</v>
      </c>
      <c r="AJ199" s="70" t="e">
        <f aca="false">$AJ$7*$J$2*$J$5*$N199</f>
        <v>#N/A</v>
      </c>
      <c r="AK199" s="70" t="e">
        <f aca="false">$AJ$7*$J$2*$J$5*$O199</f>
        <v>#N/A</v>
      </c>
      <c r="AL199" s="70" t="e">
        <f aca="false">$AL$7*$J$2*$J$5*$N199</f>
        <v>#N/A</v>
      </c>
      <c r="AM199" s="70" t="e">
        <f aca="false">$AL$7*$J$3*$J$5*$O199</f>
        <v>#N/A</v>
      </c>
      <c r="AN199" s="70" t="e">
        <f aca="false">$AN$7*$J$2*$J$5*$N199</f>
        <v>#N/A</v>
      </c>
      <c r="AO199" s="70" t="e">
        <f aca="false">$AN$7*$J$3*$J$5*$O199</f>
        <v>#N/A</v>
      </c>
      <c r="AP199" s="70" t="e">
        <f aca="false">$AP$7*$J$2*$J$5*$N199</f>
        <v>#N/A</v>
      </c>
      <c r="AQ199" s="70" t="e">
        <f aca="false">$AN$7*$J$3*$J$5*$O199</f>
        <v>#N/A</v>
      </c>
      <c r="AR199" s="70" t="e">
        <f aca="false">$AR$7*$J$2*$J$5*$N199</f>
        <v>#N/A</v>
      </c>
      <c r="AS199" s="70" t="e">
        <f aca="false">$AR$7*$J$3*$J$5*$O199</f>
        <v>#N/A</v>
      </c>
      <c r="AT199" s="70" t="e">
        <f aca="false">$AT$7*$J$2*$J$5*$N199</f>
        <v>#N/A</v>
      </c>
      <c r="AU199" s="70" t="e">
        <f aca="false">$AT$7*$J$3*$J$5*$O199</f>
        <v>#N/A</v>
      </c>
      <c r="AV199" s="131" t="e">
        <f aca="false">SUM(AF199:AG199,AL199:AM199,AP199:AQ199)</f>
        <v>#N/A</v>
      </c>
      <c r="AW199" s="158" t="e">
        <f aca="false">SUM(AF199:AM199,AP199:AU199)</f>
        <v>#N/A</v>
      </c>
      <c r="AX199" s="131" t="e">
        <f aca="false">SUM(AF199:AU199)</f>
        <v>#N/A</v>
      </c>
      <c r="AY199" s="70" t="e">
        <f aca="false">$AY$7*$J$2*$J$5*$S199</f>
        <v>#N/A</v>
      </c>
      <c r="AZ199" s="70" t="e">
        <f aca="false">$AY$7*$J$3*$J$5*$T199</f>
        <v>#N/A</v>
      </c>
      <c r="BA199" s="70" t="e">
        <f aca="false">$BA$7*$J$2*$J$5*$S199</f>
        <v>#N/A</v>
      </c>
      <c r="BB199" s="70" t="e">
        <f aca="false">$BA$7*$J$3*$J$5*$T199</f>
        <v>#N/A</v>
      </c>
      <c r="BC199" s="70" t="e">
        <f aca="false">$BC$7*$J$2*$J$5*$S199</f>
        <v>#N/A</v>
      </c>
      <c r="BD199" s="70" t="e">
        <f aca="false">$BC$7*$J$3*$J$5*$T199</f>
        <v>#N/A</v>
      </c>
      <c r="BE199" s="70" t="e">
        <f aca="false">$BE$7*$J$2*$J$5*$S199</f>
        <v>#N/A</v>
      </c>
      <c r="BF199" s="70" t="e">
        <f aca="false">$BE$7*$J$3*$J$5*$T199</f>
        <v>#N/A</v>
      </c>
      <c r="BG199" s="70" t="e">
        <f aca="false">$BG$7*$J$2*$J$5*$S199</f>
        <v>#N/A</v>
      </c>
      <c r="BH199" s="70" t="e">
        <f aca="false">$BG$7*$J$3*$J$5*$T199</f>
        <v>#N/A</v>
      </c>
      <c r="BI199" s="70" t="e">
        <f aca="false">$BI$7*$J$2*$J$5*$S199</f>
        <v>#N/A</v>
      </c>
      <c r="BJ199" s="70" t="e">
        <f aca="false">$BI$7*$J$3*$J$5*$T199</f>
        <v>#N/A</v>
      </c>
      <c r="BK199" s="70" t="e">
        <f aca="false">$BK$7*$J$2*$J$5*$S199</f>
        <v>#N/A</v>
      </c>
      <c r="BL199" s="70" t="e">
        <f aca="false">$BK$7*$J$3*$J$5*$T199</f>
        <v>#N/A</v>
      </c>
      <c r="BM199" s="70" t="e">
        <f aca="false">$BM$7*$J$2*$J$5*$S199</f>
        <v>#N/A</v>
      </c>
      <c r="BN199" s="70" t="e">
        <f aca="false">$BM$7*$J$3*$J$5*$T199</f>
        <v>#N/A</v>
      </c>
      <c r="BO199" s="70" t="e">
        <f aca="false">$BO$7*$J$2*$J$5*$S199</f>
        <v>#N/A</v>
      </c>
      <c r="BP199" s="70" t="e">
        <f aca="false">$BO$7*$J$3*$J$5*$T199</f>
        <v>#N/A</v>
      </c>
      <c r="BQ199" s="70" t="e">
        <f aca="false">$BQ$7*$J$2*$J$5*$S199</f>
        <v>#N/A</v>
      </c>
      <c r="BR199" s="70" t="e">
        <f aca="false">$BQ$7*$J$3*$J$5*$T199</f>
        <v>#N/A</v>
      </c>
      <c r="BS199" s="70" t="e">
        <f aca="false">$BS$7*$J$2*$J$5*$S199</f>
        <v>#N/A</v>
      </c>
      <c r="BT199" s="70" t="e">
        <f aca="false">$BS$7*$J$3*$J$5*$T199</f>
        <v>#N/A</v>
      </c>
      <c r="BU199" s="70" t="e">
        <f aca="false">$BU$7*$J$2*$J$5*$S199</f>
        <v>#N/A</v>
      </c>
      <c r="BV199" s="70" t="e">
        <f aca="false">$BU$7*$J$3*$J$5*$T199</f>
        <v>#N/A</v>
      </c>
      <c r="BW199" s="382" t="e">
        <f aca="false">SUM(AY199:BF199,BI199:BL199)</f>
        <v>#N/A</v>
      </c>
      <c r="BX199" s="383" t="e">
        <f aca="false">SUM(AY199:BF199,BI199:BL199,BS199:BV199)</f>
        <v>#N/A</v>
      </c>
      <c r="BY199" s="25" t="e">
        <f aca="false">SUM(AY199:BV199)</f>
        <v>#N/A</v>
      </c>
      <c r="BZ199" s="70" t="e">
        <f aca="false">$BZ$7*$J$2*$J$5*$N199</f>
        <v>#N/A</v>
      </c>
      <c r="CA199" s="70" t="e">
        <f aca="false">$BZ$7*$J$3*$J$5*$O199</f>
        <v>#N/A</v>
      </c>
      <c r="CB199" s="70" t="e">
        <f aca="false">$CB$7*$J$2*$J$5*$N199</f>
        <v>#N/A</v>
      </c>
      <c r="CC199" s="70" t="e">
        <f aca="false">$CB$7*$J$3*$J$5*$O199</f>
        <v>#N/A</v>
      </c>
      <c r="CD199" s="70" t="e">
        <f aca="false">$CD$7*$J$2*$J$5*$N199</f>
        <v>#N/A</v>
      </c>
      <c r="CE199" s="70" t="e">
        <f aca="false">$CD$7*$J$3*$J$5*$O199</f>
        <v>#N/A</v>
      </c>
      <c r="CF199" s="131" t="e">
        <f aca="false">SUM(BZ199:CA199)</f>
        <v>#N/A</v>
      </c>
      <c r="CG199" s="383" t="e">
        <f aca="false">SUM(BZ199:CC199)</f>
        <v>#N/A</v>
      </c>
      <c r="CH199" s="131" t="e">
        <f aca="false">SUM(BZ199:CE199)</f>
        <v>#N/A</v>
      </c>
      <c r="CI199" s="70" t="e">
        <f aca="false">$CI$7*$J$2*$J$5*$AB199</f>
        <v>#N/A</v>
      </c>
      <c r="CJ199" s="70" t="e">
        <f aca="false">$CI$7*$J$3*$J$5*$AC199</f>
        <v>#N/A</v>
      </c>
      <c r="CK199" s="70" t="e">
        <f aca="false">$CK$7*$J$2*$J$5*$AB199</f>
        <v>#N/A</v>
      </c>
      <c r="CL199" s="70" t="e">
        <f aca="false">$CK$7*$J$3*$J$5*$AC199</f>
        <v>#N/A</v>
      </c>
      <c r="CM199" s="70" t="e">
        <f aca="false">$CM$7*$J$2*$J$5*$AB199</f>
        <v>#N/A</v>
      </c>
      <c r="CN199" s="70" t="e">
        <f aca="false">$CM$7*$J$3*$J$5*$AC199</f>
        <v>#N/A</v>
      </c>
      <c r="CO199" s="70" t="e">
        <f aca="false">$CO$7*$J$2*$J$5*$AB199</f>
        <v>#N/A</v>
      </c>
      <c r="CP199" s="70" t="e">
        <f aca="false">$CO$7*$J$3*$J$5*$AC199</f>
        <v>#N/A</v>
      </c>
      <c r="CQ199" s="70" t="e">
        <f aca="false">$CQ$7*$J$2*$J$5*$AB199</f>
        <v>#N/A</v>
      </c>
      <c r="CR199" s="70" t="e">
        <f aca="false">$CQ$7*$J$3*$J$5*$AC199</f>
        <v>#N/A</v>
      </c>
      <c r="CS199" s="70" t="e">
        <f aca="false">$CS$7*$J$2*$J$5*$AB199</f>
        <v>#N/A</v>
      </c>
      <c r="CT199" s="70" t="e">
        <f aca="false">$CS$7*$J$3*$J$5*$AC199</f>
        <v>#N/A</v>
      </c>
      <c r="CU199" s="70" t="e">
        <f aca="false">$CU$7*$J$2*$J$5*$AB199</f>
        <v>#N/A</v>
      </c>
      <c r="CV199" s="70" t="e">
        <f aca="false">$CU$7*$J$3*$J$5*$AC199</f>
        <v>#N/A</v>
      </c>
      <c r="CW199" s="70" t="e">
        <f aca="false">$CW$7*$J$2*$J$5*$AB199</f>
        <v>#N/A</v>
      </c>
      <c r="CX199" s="70" t="e">
        <f aca="false">$CW$7*$J$3*$J$5*$AC199</f>
        <v>#N/A</v>
      </c>
      <c r="CY199" s="70" t="e">
        <f aca="false">$CY$7*$J$2*$J$5*$AB199</f>
        <v>#N/A</v>
      </c>
      <c r="CZ199" s="70" t="e">
        <f aca="false">$CY$7*$J$3*$J$5*$AC199</f>
        <v>#N/A</v>
      </c>
      <c r="DA199" s="70" t="e">
        <f aca="false">$DA$7*$J$2*$J$5*$AB199</f>
        <v>#N/A</v>
      </c>
      <c r="DB199" s="70" t="e">
        <f aca="false">$DA$7*$J$3*$J$5*$AC199</f>
        <v>#N/A</v>
      </c>
      <c r="DC199" s="70"/>
      <c r="DD199" s="70"/>
      <c r="DE199" s="70" t="e">
        <f aca="false">$DF$7*$J$2*$J$5*$AB199</f>
        <v>#N/A</v>
      </c>
      <c r="DF199" s="70" t="e">
        <f aca="false">$DF$7*$J$3*$J$5*$AC199</f>
        <v>#N/A</v>
      </c>
      <c r="DG199" s="70" t="e">
        <f aca="false">$DG$7*$J$2*$J$5*$AB199</f>
        <v>#N/A</v>
      </c>
      <c r="DH199" s="70" t="e">
        <f aca="false">$DG$7*$J$3*$J$5*$AC199</f>
        <v>#N/A</v>
      </c>
      <c r="DI199" s="70" t="e">
        <f aca="false">$DI$7*$J$2*$J$5*$AB199</f>
        <v>#N/A</v>
      </c>
      <c r="DJ199" s="70" t="e">
        <f aca="false">$DI$7*$J$3*$J$5*$AC199</f>
        <v>#N/A</v>
      </c>
      <c r="DK199" s="70" t="e">
        <f aca="false">$DK$7*$J$2*$J$5*$AB199</f>
        <v>#N/A</v>
      </c>
      <c r="DL199" s="70" t="e">
        <f aca="false">$DK$7*$J$3*$J$5*$AC199</f>
        <v>#N/A</v>
      </c>
      <c r="DM199" s="70" t="e">
        <f aca="false">$DM$7*$J$2*$J$5*$AB199</f>
        <v>#N/A</v>
      </c>
      <c r="DN199" s="70" t="e">
        <f aca="false">$DM$7*$J$3*$J$5*$AC199</f>
        <v>#N/A</v>
      </c>
      <c r="DO199" s="70" t="e">
        <f aca="false">$DO$7*$J$2*$J$5*$AB199</f>
        <v>#N/A</v>
      </c>
      <c r="DP199" s="70" t="e">
        <f aca="false">$DO$7*$J$3*$J$5*$AC199</f>
        <v>#N/A</v>
      </c>
      <c r="DQ199" s="70" t="e">
        <f aca="false">$DQ$7*$J$2*$J$5*$AB199</f>
        <v>#N/A</v>
      </c>
      <c r="DR199" s="70" t="e">
        <f aca="false">$DQ$7*$J$3*$J$5*$AC199</f>
        <v>#N/A</v>
      </c>
      <c r="DS199" s="131" t="e">
        <f aca="false">SUM(CI199:CR199,CW199:CX199,DG199:DH199)</f>
        <v>#N/A</v>
      </c>
      <c r="DT199" s="25" t="e">
        <f aca="false">SUM(CI199:CZ199,DC199:DL199)</f>
        <v>#N/A</v>
      </c>
      <c r="DU199" s="131" t="e">
        <f aca="false">SUM(CI199:DR199)</f>
        <v>#N/A</v>
      </c>
      <c r="DZ199" s="70" t="e">
        <f aca="false">$DZ$7*$J$2*$J$5*$AB199</f>
        <v>#N/A</v>
      </c>
      <c r="EA199" s="70" t="e">
        <f aca="false">$DZ$7*$J$3*$J$5*$AC199</f>
        <v>#N/A</v>
      </c>
      <c r="EB199" s="70" t="e">
        <f aca="false">$EB$7*$J$2*$J$5*$AB199</f>
        <v>#N/A</v>
      </c>
      <c r="EC199" s="70" t="e">
        <f aca="false">$EB$7*$J$3*$J$5*$AC199</f>
        <v>#N/A</v>
      </c>
      <c r="ED199" s="70" t="e">
        <f aca="false">$ED$7*$J$2*$J$5*$AB199</f>
        <v>#N/A</v>
      </c>
      <c r="EE199" s="70" t="e">
        <f aca="false">$ED$7*$J$3*$J$5*$AC199</f>
        <v>#N/A</v>
      </c>
      <c r="EF199" s="70" t="e">
        <f aca="false">$EF$7*$J$2*$J$5*$AB199</f>
        <v>#N/A</v>
      </c>
      <c r="EG199" s="70" t="e">
        <f aca="false">$EF$7*$J$3*$J$5*$AC199</f>
        <v>#N/A</v>
      </c>
      <c r="EH199" s="70" t="e">
        <f aca="false">$EH$7*$J$2*$J$5*$AB199</f>
        <v>#N/A</v>
      </c>
      <c r="EI199" s="70" t="e">
        <f aca="false">$EH$7*$J$3*$J$5*$AC199</f>
        <v>#N/A</v>
      </c>
      <c r="EJ199" s="70" t="e">
        <f aca="false">$EJ$7*$J$2*$J$5*$AB199</f>
        <v>#N/A</v>
      </c>
      <c r="EK199" s="70" t="e">
        <f aca="false">$EJ$7*$J$3*$J$5*$AC199</f>
        <v>#N/A</v>
      </c>
      <c r="EL199" s="70" t="e">
        <f aca="false">$EL$7*$J$2*$J$5*$AB199</f>
        <v>#N/A</v>
      </c>
      <c r="EM199" s="70" t="e">
        <f aca="false">$EL$7*$J$3*$J$5*$AC199</f>
        <v>#N/A</v>
      </c>
      <c r="EN199" s="131" t="e">
        <f aca="false">SUM(EB199:EC199)</f>
        <v>#N/A</v>
      </c>
      <c r="EO199" s="25" t="e">
        <f aca="false">SUM(EB199:EE199,EJ199:EM199)</f>
        <v>#N/A</v>
      </c>
      <c r="EP199" s="25" t="e">
        <f aca="false">SUM(DZ199:EM199)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3" t="e">
        <f aca="false">(1+($A200/2))^(-2*($D200-$A$1)/365.25)</f>
        <v>#N/A</v>
      </c>
      <c r="C200" s="83" t="n">
        <f aca="false">D201-D200</f>
        <v>31</v>
      </c>
      <c r="D200" s="374" t="n">
        <v>42736</v>
      </c>
      <c r="E200" s="375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76" t="e">
        <f aca="false">VLOOKUP($D200,Curves!$A$2:$H$1700,8)*$B200</f>
        <v>#N/A</v>
      </c>
      <c r="K200" s="51" t="e">
        <f aca="false">($E200+$I200)*$J$5+$J$4</f>
        <v>#N/A</v>
      </c>
      <c r="L200" s="377" t="e">
        <f aca="false">VLOOKUP($D200,Curves!$N$2:$T$2600,2)*$B200</f>
        <v>#N/A</v>
      </c>
      <c r="M200" s="241" t="e">
        <f aca="false">VLOOKUP($D200,Curves!$N$2:$T$2600,3)*$B200</f>
        <v>#N/A</v>
      </c>
      <c r="N200" s="378" t="e">
        <f aca="false">IF($K200&lt;$L200,1,0)</f>
        <v>#N/A</v>
      </c>
      <c r="O200" s="379" t="e">
        <f aca="false">IF($K200&lt;$M200,1,0)</f>
        <v>#N/A</v>
      </c>
      <c r="P200" s="375" t="e">
        <f aca="false">($E200+J200)*$J$5+$J$4</f>
        <v>#N/A</v>
      </c>
      <c r="Q200" s="377" t="e">
        <f aca="false">VLOOKUP($D200,Curves!$N$2:$T$2600,4)*$B200</f>
        <v>#N/A</v>
      </c>
      <c r="R200" s="241" t="e">
        <f aca="false">VLOOKUP($D200,Curves!$N$2:$T$2600,5)*$B200</f>
        <v>#N/A</v>
      </c>
      <c r="S200" s="378" t="e">
        <f aca="false">IF($P200&lt;$Q200,1,0)</f>
        <v>#N/A</v>
      </c>
      <c r="T200" s="379" t="e">
        <f aca="false">IF($P200&lt;$R200,1,0)</f>
        <v>#N/A</v>
      </c>
      <c r="U200" s="380" t="e">
        <f aca="false">($E200+G200)*$J$5+$J$4</f>
        <v>#N/A</v>
      </c>
      <c r="V200" s="380" t="e">
        <f aca="false">($E200+H200)*$J$5+$J$4</f>
        <v>#N/A</v>
      </c>
      <c r="W200" s="380" t="e">
        <f aca="false">($E200+I200)*$J$5+$J$4</f>
        <v>#N/A</v>
      </c>
      <c r="X200" s="269" t="e">
        <f aca="false">VLOOKUP($D200,[5]CurveFetch!$D$8:$S$13000,16,0)*$B200</f>
        <v>#N/A</v>
      </c>
      <c r="Y200" s="241" t="e">
        <f aca="false">VLOOKUP($D200,Curves!$N$2:$T$2600,7)*$B200</f>
        <v>#N/A</v>
      </c>
      <c r="Z200" s="381" t="e">
        <f aca="false">IF($U200&lt;$X200,1,0)</f>
        <v>#N/A</v>
      </c>
      <c r="AA200" s="378" t="e">
        <f aca="false">IF($U200&lt;$Y200,1,0)</f>
        <v>#N/A</v>
      </c>
      <c r="AB200" s="378" t="e">
        <f aca="false">IF($V200&lt;$X200,1,0)</f>
        <v>#N/A</v>
      </c>
      <c r="AC200" s="378" t="e">
        <f aca="false">IF($V200&lt;$X200,1,0)</f>
        <v>#N/A</v>
      </c>
      <c r="AD200" s="378" t="e">
        <f aca="false">IF($W200&lt;$X200,1,0)</f>
        <v>#N/A</v>
      </c>
      <c r="AE200" s="379" t="e">
        <f aca="false">IF($W200&lt;$Y200,1,0)</f>
        <v>#N/A</v>
      </c>
      <c r="AF200" s="70" t="e">
        <f aca="false">$AF$7*$J$2*$J$5*$N200</f>
        <v>#N/A</v>
      </c>
      <c r="AG200" s="70" t="e">
        <f aca="false">$AF$7*$J$2*$J$5*$O200</f>
        <v>#N/A</v>
      </c>
      <c r="AH200" s="70" t="e">
        <f aca="false">$AH$7*$J$2*$J$5*$N200</f>
        <v>#N/A</v>
      </c>
      <c r="AI200" s="70" t="e">
        <f aca="false">$AH$7*$J$2*$J$5*$O200</f>
        <v>#N/A</v>
      </c>
      <c r="AJ200" s="70" t="e">
        <f aca="false">$AJ$7*$J$2*$J$5*$N200</f>
        <v>#N/A</v>
      </c>
      <c r="AK200" s="70" t="e">
        <f aca="false">$AJ$7*$J$2*$J$5*$O200</f>
        <v>#N/A</v>
      </c>
      <c r="AL200" s="70" t="e">
        <f aca="false">$AL$7*$J$2*$J$5*$N200</f>
        <v>#N/A</v>
      </c>
      <c r="AM200" s="70" t="e">
        <f aca="false">$AL$7*$J$3*$J$5*$O200</f>
        <v>#N/A</v>
      </c>
      <c r="AN200" s="70" t="e">
        <f aca="false">$AN$7*$J$2*$J$5*$N200</f>
        <v>#N/A</v>
      </c>
      <c r="AO200" s="70" t="e">
        <f aca="false">$AN$7*$J$3*$J$5*$O200</f>
        <v>#N/A</v>
      </c>
      <c r="AP200" s="70" t="e">
        <f aca="false">$AP$7*$J$2*$J$5*$N200</f>
        <v>#N/A</v>
      </c>
      <c r="AQ200" s="70" t="e">
        <f aca="false">$AN$7*$J$3*$J$5*$O200</f>
        <v>#N/A</v>
      </c>
      <c r="AR200" s="70" t="e">
        <f aca="false">$AR$7*$J$2*$J$5*$N200</f>
        <v>#N/A</v>
      </c>
      <c r="AS200" s="70" t="e">
        <f aca="false">$AR$7*$J$3*$J$5*$O200</f>
        <v>#N/A</v>
      </c>
      <c r="AT200" s="70" t="e">
        <f aca="false">$AT$7*$J$2*$J$5*$N200</f>
        <v>#N/A</v>
      </c>
      <c r="AU200" s="70" t="e">
        <f aca="false">$AT$7*$J$3*$J$5*$O200</f>
        <v>#N/A</v>
      </c>
      <c r="AV200" s="131" t="e">
        <f aca="false">SUM(AF200:AG200,AL200:AM200,AP200:AQ200)</f>
        <v>#N/A</v>
      </c>
      <c r="AW200" s="158" t="e">
        <f aca="false">SUM(AF200:AM200,AP200:AU200)</f>
        <v>#N/A</v>
      </c>
      <c r="AX200" s="131" t="e">
        <f aca="false">SUM(AF200:AU200)</f>
        <v>#N/A</v>
      </c>
      <c r="AY200" s="70" t="e">
        <f aca="false">$AY$7*$J$2*$J$5*$S200</f>
        <v>#N/A</v>
      </c>
      <c r="AZ200" s="70" t="e">
        <f aca="false">$AY$7*$J$3*$J$5*$T200</f>
        <v>#N/A</v>
      </c>
      <c r="BA200" s="70" t="e">
        <f aca="false">$BA$7*$J$2*$J$5*$S200</f>
        <v>#N/A</v>
      </c>
      <c r="BB200" s="70" t="e">
        <f aca="false">$BA$7*$J$3*$J$5*$T200</f>
        <v>#N/A</v>
      </c>
      <c r="BC200" s="70" t="e">
        <f aca="false">$BC$7*$J$2*$J$5*$S200</f>
        <v>#N/A</v>
      </c>
      <c r="BD200" s="70" t="e">
        <f aca="false">$BC$7*$J$3*$J$5*$T200</f>
        <v>#N/A</v>
      </c>
      <c r="BE200" s="70" t="e">
        <f aca="false">$BE$7*$J$2*$J$5*$S200</f>
        <v>#N/A</v>
      </c>
      <c r="BF200" s="70" t="e">
        <f aca="false">$BE$7*$J$3*$J$5*$T200</f>
        <v>#N/A</v>
      </c>
      <c r="BG200" s="70" t="e">
        <f aca="false">$BG$7*$J$2*$J$5*$S200</f>
        <v>#N/A</v>
      </c>
      <c r="BH200" s="70" t="e">
        <f aca="false">$BG$7*$J$3*$J$5*$T200</f>
        <v>#N/A</v>
      </c>
      <c r="BI200" s="70" t="e">
        <f aca="false">$BI$7*$J$2*$J$5*$S200</f>
        <v>#N/A</v>
      </c>
      <c r="BJ200" s="70" t="e">
        <f aca="false">$BI$7*$J$3*$J$5*$T200</f>
        <v>#N/A</v>
      </c>
      <c r="BK200" s="70" t="e">
        <f aca="false">$BK$7*$J$2*$J$5*$S200</f>
        <v>#N/A</v>
      </c>
      <c r="BL200" s="70" t="e">
        <f aca="false">$BK$7*$J$3*$J$5*$T200</f>
        <v>#N/A</v>
      </c>
      <c r="BM200" s="70" t="e">
        <f aca="false">$BM$7*$J$2*$J$5*$S200</f>
        <v>#N/A</v>
      </c>
      <c r="BN200" s="70" t="e">
        <f aca="false">$BM$7*$J$3*$J$5*$T200</f>
        <v>#N/A</v>
      </c>
      <c r="BO200" s="70" t="e">
        <f aca="false">$BO$7*$J$2*$J$5*$S200</f>
        <v>#N/A</v>
      </c>
      <c r="BP200" s="70" t="e">
        <f aca="false">$BO$7*$J$3*$J$5*$T200</f>
        <v>#N/A</v>
      </c>
      <c r="BQ200" s="70" t="e">
        <f aca="false">$BQ$7*$J$2*$J$5*$S200</f>
        <v>#N/A</v>
      </c>
      <c r="BR200" s="70" t="e">
        <f aca="false">$BQ$7*$J$3*$J$5*$T200</f>
        <v>#N/A</v>
      </c>
      <c r="BS200" s="70" t="e">
        <f aca="false">$BS$7*$J$2*$J$5*$S200</f>
        <v>#N/A</v>
      </c>
      <c r="BT200" s="70" t="e">
        <f aca="false">$BS$7*$J$3*$J$5*$T200</f>
        <v>#N/A</v>
      </c>
      <c r="BU200" s="70" t="e">
        <f aca="false">$BU$7*$J$2*$J$5*$S200</f>
        <v>#N/A</v>
      </c>
      <c r="BV200" s="70" t="e">
        <f aca="false">$BU$7*$J$3*$J$5*$T200</f>
        <v>#N/A</v>
      </c>
      <c r="BW200" s="382" t="e">
        <f aca="false">SUM(AY200:BF200,BI200:BL200)</f>
        <v>#N/A</v>
      </c>
      <c r="BX200" s="383" t="e">
        <f aca="false">SUM(AY200:BF200,BI200:BL200,BS200:BV200)</f>
        <v>#N/A</v>
      </c>
      <c r="BY200" s="25" t="e">
        <f aca="false">SUM(AY200:BV200)</f>
        <v>#N/A</v>
      </c>
      <c r="BZ200" s="70" t="e">
        <f aca="false">$BZ$7*$J$2*$J$5*$N200</f>
        <v>#N/A</v>
      </c>
      <c r="CA200" s="70" t="e">
        <f aca="false">$BZ$7*$J$3*$J$5*$O200</f>
        <v>#N/A</v>
      </c>
      <c r="CB200" s="70" t="e">
        <f aca="false">$CB$7*$J$2*$J$5*$N200</f>
        <v>#N/A</v>
      </c>
      <c r="CC200" s="70" t="e">
        <f aca="false">$CB$7*$J$3*$J$5*$O200</f>
        <v>#N/A</v>
      </c>
      <c r="CD200" s="70" t="e">
        <f aca="false">$CD$7*$J$2*$J$5*$N200</f>
        <v>#N/A</v>
      </c>
      <c r="CE200" s="70" t="e">
        <f aca="false">$CD$7*$J$3*$J$5*$O200</f>
        <v>#N/A</v>
      </c>
      <c r="CF200" s="131" t="e">
        <f aca="false">SUM(BZ200:CA200)</f>
        <v>#N/A</v>
      </c>
      <c r="CG200" s="383" t="e">
        <f aca="false">SUM(BZ200:CC200)</f>
        <v>#N/A</v>
      </c>
      <c r="CH200" s="131" t="e">
        <f aca="false">SUM(BZ200:CE200)</f>
        <v>#N/A</v>
      </c>
      <c r="CI200" s="70" t="e">
        <f aca="false">$CI$7*$J$2*$J$5*$AB200</f>
        <v>#N/A</v>
      </c>
      <c r="CJ200" s="70" t="e">
        <f aca="false">$CI$7*$J$3*$J$5*$AC200</f>
        <v>#N/A</v>
      </c>
      <c r="CK200" s="70" t="e">
        <f aca="false">$CK$7*$J$2*$J$5*$AB200</f>
        <v>#N/A</v>
      </c>
      <c r="CL200" s="70" t="e">
        <f aca="false">$CK$7*$J$3*$J$5*$AC200</f>
        <v>#N/A</v>
      </c>
      <c r="CM200" s="70" t="e">
        <f aca="false">$CM$7*$J$2*$J$5*$AB200</f>
        <v>#N/A</v>
      </c>
      <c r="CN200" s="70" t="e">
        <f aca="false">$CM$7*$J$3*$J$5*$AC200</f>
        <v>#N/A</v>
      </c>
      <c r="CO200" s="70" t="e">
        <f aca="false">$CO$7*$J$2*$J$5*$AB200</f>
        <v>#N/A</v>
      </c>
      <c r="CP200" s="70" t="e">
        <f aca="false">$CO$7*$J$3*$J$5*$AC200</f>
        <v>#N/A</v>
      </c>
      <c r="CQ200" s="70" t="e">
        <f aca="false">$CQ$7*$J$2*$J$5*$AB200</f>
        <v>#N/A</v>
      </c>
      <c r="CR200" s="70" t="e">
        <f aca="false">$CQ$7*$J$3*$J$5*$AC200</f>
        <v>#N/A</v>
      </c>
      <c r="CS200" s="70" t="e">
        <f aca="false">$CS$7*$J$2*$J$5*$AB200</f>
        <v>#N/A</v>
      </c>
      <c r="CT200" s="70" t="e">
        <f aca="false">$CS$7*$J$3*$J$5*$AC200</f>
        <v>#N/A</v>
      </c>
      <c r="CU200" s="70" t="e">
        <f aca="false">$CU$7*$J$2*$J$5*$AB200</f>
        <v>#N/A</v>
      </c>
      <c r="CV200" s="70" t="e">
        <f aca="false">$CU$7*$J$3*$J$5*$AC200</f>
        <v>#N/A</v>
      </c>
      <c r="CW200" s="70" t="e">
        <f aca="false">$CW$7*$J$2*$J$5*$AB200</f>
        <v>#N/A</v>
      </c>
      <c r="CX200" s="70" t="e">
        <f aca="false">$CW$7*$J$3*$J$5*$AC200</f>
        <v>#N/A</v>
      </c>
      <c r="CY200" s="70" t="e">
        <f aca="false">$CY$7*$J$2*$J$5*$AB200</f>
        <v>#N/A</v>
      </c>
      <c r="CZ200" s="70" t="e">
        <f aca="false">$CY$7*$J$3*$J$5*$AC200</f>
        <v>#N/A</v>
      </c>
      <c r="DA200" s="70" t="e">
        <f aca="false">$DA$7*$J$2*$J$5*$AB200</f>
        <v>#N/A</v>
      </c>
      <c r="DB200" s="70" t="e">
        <f aca="false">$DA$7*$J$3*$J$5*$AC200</f>
        <v>#N/A</v>
      </c>
      <c r="DC200" s="70"/>
      <c r="DD200" s="70"/>
      <c r="DE200" s="70" t="e">
        <f aca="false">$DF$7*$J$2*$J$5*$AB200</f>
        <v>#N/A</v>
      </c>
      <c r="DF200" s="70" t="e">
        <f aca="false">$DF$7*$J$3*$J$5*$AC200</f>
        <v>#N/A</v>
      </c>
      <c r="DG200" s="70" t="e">
        <f aca="false">$DG$7*$J$2*$J$5*$AB200</f>
        <v>#N/A</v>
      </c>
      <c r="DH200" s="70" t="e">
        <f aca="false">$DG$7*$J$3*$J$5*$AC200</f>
        <v>#N/A</v>
      </c>
      <c r="DI200" s="70" t="e">
        <f aca="false">$DI$7*$J$2*$J$5*$AB200</f>
        <v>#N/A</v>
      </c>
      <c r="DJ200" s="70" t="e">
        <f aca="false">$DI$7*$J$3*$J$5*$AC200</f>
        <v>#N/A</v>
      </c>
      <c r="DK200" s="70" t="e">
        <f aca="false">$DK$7*$J$2*$J$5*$AB200</f>
        <v>#N/A</v>
      </c>
      <c r="DL200" s="70" t="e">
        <f aca="false">$DK$7*$J$3*$J$5*$AC200</f>
        <v>#N/A</v>
      </c>
      <c r="DM200" s="70" t="e">
        <f aca="false">$DM$7*$J$2*$J$5*$AB200</f>
        <v>#N/A</v>
      </c>
      <c r="DN200" s="70" t="e">
        <f aca="false">$DM$7*$J$3*$J$5*$AC200</f>
        <v>#N/A</v>
      </c>
      <c r="DO200" s="70" t="e">
        <f aca="false">$DO$7*$J$2*$J$5*$AB200</f>
        <v>#N/A</v>
      </c>
      <c r="DP200" s="70" t="e">
        <f aca="false">$DO$7*$J$3*$J$5*$AC200</f>
        <v>#N/A</v>
      </c>
      <c r="DQ200" s="70" t="e">
        <f aca="false">$DQ$7*$J$2*$J$5*$AB200</f>
        <v>#N/A</v>
      </c>
      <c r="DR200" s="70" t="e">
        <f aca="false">$DQ$7*$J$3*$J$5*$AC200</f>
        <v>#N/A</v>
      </c>
      <c r="DS200" s="131" t="e">
        <f aca="false">SUM(CI200:CR200,CW200:CX200,DG200:DH200)</f>
        <v>#N/A</v>
      </c>
      <c r="DT200" s="25" t="e">
        <f aca="false">SUM(CI200:CZ200,DC200:DL200)</f>
        <v>#N/A</v>
      </c>
      <c r="DU200" s="131" t="e">
        <f aca="false">SUM(CI200:DR200)</f>
        <v>#N/A</v>
      </c>
      <c r="DZ200" s="70" t="e">
        <f aca="false">$DZ$7*$J$2*$J$5*$AB200</f>
        <v>#N/A</v>
      </c>
      <c r="EA200" s="70" t="e">
        <f aca="false">$DZ$7*$J$3*$J$5*$AC200</f>
        <v>#N/A</v>
      </c>
      <c r="EB200" s="70" t="e">
        <f aca="false">$EB$7*$J$2*$J$5*$AB200</f>
        <v>#N/A</v>
      </c>
      <c r="EC200" s="70" t="e">
        <f aca="false">$EB$7*$J$3*$J$5*$AC200</f>
        <v>#N/A</v>
      </c>
      <c r="ED200" s="70" t="e">
        <f aca="false">$ED$7*$J$2*$J$5*$AB200</f>
        <v>#N/A</v>
      </c>
      <c r="EE200" s="70" t="e">
        <f aca="false">$ED$7*$J$3*$J$5*$AC200</f>
        <v>#N/A</v>
      </c>
      <c r="EF200" s="70" t="e">
        <f aca="false">$EF$7*$J$2*$J$5*$AB200</f>
        <v>#N/A</v>
      </c>
      <c r="EG200" s="70" t="e">
        <f aca="false">$EF$7*$J$3*$J$5*$AC200</f>
        <v>#N/A</v>
      </c>
      <c r="EH200" s="70" t="e">
        <f aca="false">$EH$7*$J$2*$J$5*$AB200</f>
        <v>#N/A</v>
      </c>
      <c r="EI200" s="70" t="e">
        <f aca="false">$EH$7*$J$3*$J$5*$AC200</f>
        <v>#N/A</v>
      </c>
      <c r="EJ200" s="70" t="e">
        <f aca="false">$EJ$7*$J$2*$J$5*$AB200</f>
        <v>#N/A</v>
      </c>
      <c r="EK200" s="70" t="e">
        <f aca="false">$EJ$7*$J$3*$J$5*$AC200</f>
        <v>#N/A</v>
      </c>
      <c r="EL200" s="70" t="e">
        <f aca="false">$EL$7*$J$2*$J$5*$AB200</f>
        <v>#N/A</v>
      </c>
      <c r="EM200" s="70" t="e">
        <f aca="false">$EL$7*$J$3*$J$5*$AC200</f>
        <v>#N/A</v>
      </c>
      <c r="EN200" s="131" t="e">
        <f aca="false">SUM(EB200:EC200)</f>
        <v>#N/A</v>
      </c>
      <c r="EO200" s="25" t="e">
        <f aca="false">SUM(EB200:EE200,EJ200:EM200)</f>
        <v>#N/A</v>
      </c>
      <c r="EP200" s="25" t="e">
        <f aca="false">SUM(DZ200:EM200)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3" t="e">
        <f aca="false">(1+($A201/2))^(-2*($D201-$A$1)/365.25)</f>
        <v>#N/A</v>
      </c>
      <c r="C201" s="83" t="n">
        <f aca="false">D202-D201</f>
        <v>28</v>
      </c>
      <c r="D201" s="374" t="n">
        <v>42767</v>
      </c>
      <c r="E201" s="375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76" t="e">
        <f aca="false">VLOOKUP($D201,Curves!$A$2:$H$1700,8)*$B201</f>
        <v>#N/A</v>
      </c>
      <c r="K201" s="51" t="e">
        <f aca="false">($E201+$I201)*$J$5+$J$4</f>
        <v>#N/A</v>
      </c>
      <c r="L201" s="377" t="e">
        <f aca="false">VLOOKUP($D201,Curves!$N$2:$T$2600,2)*$B201</f>
        <v>#N/A</v>
      </c>
      <c r="M201" s="241" t="e">
        <f aca="false">VLOOKUP($D201,Curves!$N$2:$T$2600,3)*$B201</f>
        <v>#N/A</v>
      </c>
      <c r="N201" s="378" t="e">
        <f aca="false">IF($K201&lt;$L201,1,0)</f>
        <v>#N/A</v>
      </c>
      <c r="O201" s="379" t="e">
        <f aca="false">IF($K201&lt;$M201,1,0)</f>
        <v>#N/A</v>
      </c>
      <c r="P201" s="375" t="e">
        <f aca="false">($E201+J201)*$J$5+$J$4</f>
        <v>#N/A</v>
      </c>
      <c r="Q201" s="377" t="e">
        <f aca="false">VLOOKUP($D201,Curves!$N$2:$T$2600,4)*$B201</f>
        <v>#N/A</v>
      </c>
      <c r="R201" s="241" t="e">
        <f aca="false">VLOOKUP($D201,Curves!$N$2:$T$2600,5)*$B201</f>
        <v>#N/A</v>
      </c>
      <c r="S201" s="378" t="e">
        <f aca="false">IF($P201&lt;$Q201,1,0)</f>
        <v>#N/A</v>
      </c>
      <c r="T201" s="379" t="e">
        <f aca="false">IF($P201&lt;$R201,1,0)</f>
        <v>#N/A</v>
      </c>
      <c r="U201" s="380" t="e">
        <f aca="false">($E201+G201)*$J$5+$J$4</f>
        <v>#N/A</v>
      </c>
      <c r="V201" s="380" t="e">
        <f aca="false">($E201+H201)*$J$5+$J$4</f>
        <v>#N/A</v>
      </c>
      <c r="W201" s="380" t="e">
        <f aca="false">($E201+I201)*$J$5+$J$4</f>
        <v>#N/A</v>
      </c>
      <c r="X201" s="269" t="e">
        <f aca="false">VLOOKUP($D201,[5]CurveFetch!$D$8:$S$13000,16,0)*$B201</f>
        <v>#N/A</v>
      </c>
      <c r="Y201" s="241" t="e">
        <f aca="false">VLOOKUP($D201,Curves!$N$2:$T$2600,7)*$B201</f>
        <v>#N/A</v>
      </c>
      <c r="Z201" s="381" t="e">
        <f aca="false">IF($U201&lt;$X201,1,0)</f>
        <v>#N/A</v>
      </c>
      <c r="AA201" s="378" t="e">
        <f aca="false">IF($U201&lt;$Y201,1,0)</f>
        <v>#N/A</v>
      </c>
      <c r="AB201" s="378" t="e">
        <f aca="false">IF($V201&lt;$X201,1,0)</f>
        <v>#N/A</v>
      </c>
      <c r="AC201" s="378" t="e">
        <f aca="false">IF($V201&lt;$X201,1,0)</f>
        <v>#N/A</v>
      </c>
      <c r="AD201" s="378" t="e">
        <f aca="false">IF($W201&lt;$X201,1,0)</f>
        <v>#N/A</v>
      </c>
      <c r="AE201" s="379" t="e">
        <f aca="false">IF($W201&lt;$Y201,1,0)</f>
        <v>#N/A</v>
      </c>
      <c r="AF201" s="70" t="e">
        <f aca="false">$AF$7*$J$2*$J$5*$N201</f>
        <v>#N/A</v>
      </c>
      <c r="AG201" s="70" t="e">
        <f aca="false">$AF$7*$J$2*$J$5*$O201</f>
        <v>#N/A</v>
      </c>
      <c r="AH201" s="70" t="e">
        <f aca="false">$AH$7*$J$2*$J$5*$N201</f>
        <v>#N/A</v>
      </c>
      <c r="AI201" s="70" t="e">
        <f aca="false">$AH$7*$J$2*$J$5*$O201</f>
        <v>#N/A</v>
      </c>
      <c r="AJ201" s="70" t="e">
        <f aca="false">$AJ$7*$J$2*$J$5*$N201</f>
        <v>#N/A</v>
      </c>
      <c r="AK201" s="70" t="e">
        <f aca="false">$AJ$7*$J$2*$J$5*$O201</f>
        <v>#N/A</v>
      </c>
      <c r="AL201" s="70" t="e">
        <f aca="false">$AL$7*$J$2*$J$5*$N201</f>
        <v>#N/A</v>
      </c>
      <c r="AM201" s="70" t="e">
        <f aca="false">$AL$7*$J$3*$J$5*$O201</f>
        <v>#N/A</v>
      </c>
      <c r="AN201" s="70" t="e">
        <f aca="false">$AN$7*$J$2*$J$5*$N201</f>
        <v>#N/A</v>
      </c>
      <c r="AO201" s="70" t="e">
        <f aca="false">$AN$7*$J$3*$J$5*$O201</f>
        <v>#N/A</v>
      </c>
      <c r="AP201" s="70" t="e">
        <f aca="false">$AP$7*$J$2*$J$5*$N201</f>
        <v>#N/A</v>
      </c>
      <c r="AQ201" s="70" t="e">
        <f aca="false">$AN$7*$J$3*$J$5*$O201</f>
        <v>#N/A</v>
      </c>
      <c r="AR201" s="70" t="e">
        <f aca="false">$AR$7*$J$2*$J$5*$N201</f>
        <v>#N/A</v>
      </c>
      <c r="AS201" s="70" t="e">
        <f aca="false">$AR$7*$J$3*$J$5*$O201</f>
        <v>#N/A</v>
      </c>
      <c r="AT201" s="70" t="e">
        <f aca="false">$AT$7*$J$2*$J$5*$N201</f>
        <v>#N/A</v>
      </c>
      <c r="AU201" s="70" t="e">
        <f aca="false">$AT$7*$J$3*$J$5*$O201</f>
        <v>#N/A</v>
      </c>
      <c r="AV201" s="131" t="e">
        <f aca="false">SUM(AF201:AG201,AL201:AM201,AP201:AQ201)</f>
        <v>#N/A</v>
      </c>
      <c r="AW201" s="158" t="e">
        <f aca="false">SUM(AF201:AM201,AP201:AU201)</f>
        <v>#N/A</v>
      </c>
      <c r="AX201" s="131" t="e">
        <f aca="false">SUM(AF201:AU201)</f>
        <v>#N/A</v>
      </c>
      <c r="AY201" s="70" t="e">
        <f aca="false">$AY$7*$J$2*$J$5*$S201</f>
        <v>#N/A</v>
      </c>
      <c r="AZ201" s="70" t="e">
        <f aca="false">$AY$7*$J$3*$J$5*$T201</f>
        <v>#N/A</v>
      </c>
      <c r="BA201" s="70" t="e">
        <f aca="false">$BA$7*$J$2*$J$5*$S201</f>
        <v>#N/A</v>
      </c>
      <c r="BB201" s="70" t="e">
        <f aca="false">$BA$7*$J$3*$J$5*$T201</f>
        <v>#N/A</v>
      </c>
      <c r="BC201" s="70" t="e">
        <f aca="false">$BC$7*$J$2*$J$5*$S201</f>
        <v>#N/A</v>
      </c>
      <c r="BD201" s="70" t="e">
        <f aca="false">$BC$7*$J$3*$J$5*$T201</f>
        <v>#N/A</v>
      </c>
      <c r="BE201" s="70" t="e">
        <f aca="false">$BE$7*$J$2*$J$5*$S201</f>
        <v>#N/A</v>
      </c>
      <c r="BF201" s="70" t="e">
        <f aca="false">$BE$7*$J$3*$J$5*$T201</f>
        <v>#N/A</v>
      </c>
      <c r="BG201" s="70" t="e">
        <f aca="false">$BG$7*$J$2*$J$5*$S201</f>
        <v>#N/A</v>
      </c>
      <c r="BH201" s="70" t="e">
        <f aca="false">$BG$7*$J$3*$J$5*$T201</f>
        <v>#N/A</v>
      </c>
      <c r="BI201" s="70" t="e">
        <f aca="false">$BI$7*$J$2*$J$5*$S201</f>
        <v>#N/A</v>
      </c>
      <c r="BJ201" s="70" t="e">
        <f aca="false">$BI$7*$J$3*$J$5*$T201</f>
        <v>#N/A</v>
      </c>
      <c r="BK201" s="70" t="e">
        <f aca="false">$BK$7*$J$2*$J$5*$S201</f>
        <v>#N/A</v>
      </c>
      <c r="BL201" s="70" t="e">
        <f aca="false">$BK$7*$J$3*$J$5*$T201</f>
        <v>#N/A</v>
      </c>
      <c r="BM201" s="70" t="e">
        <f aca="false">$BM$7*$J$2*$J$5*$S201</f>
        <v>#N/A</v>
      </c>
      <c r="BN201" s="70" t="e">
        <f aca="false">$BM$7*$J$3*$J$5*$T201</f>
        <v>#N/A</v>
      </c>
      <c r="BO201" s="70" t="e">
        <f aca="false">$BO$7*$J$2*$J$5*$S201</f>
        <v>#N/A</v>
      </c>
      <c r="BP201" s="70" t="e">
        <f aca="false">$BO$7*$J$3*$J$5*$T201</f>
        <v>#N/A</v>
      </c>
      <c r="BQ201" s="70" t="e">
        <f aca="false">$BQ$7*$J$2*$J$5*$S201</f>
        <v>#N/A</v>
      </c>
      <c r="BR201" s="70" t="e">
        <f aca="false">$BQ$7*$J$3*$J$5*$T201</f>
        <v>#N/A</v>
      </c>
      <c r="BS201" s="70" t="e">
        <f aca="false">$BS$7*$J$2*$J$5*$S201</f>
        <v>#N/A</v>
      </c>
      <c r="BT201" s="70" t="e">
        <f aca="false">$BS$7*$J$3*$J$5*$T201</f>
        <v>#N/A</v>
      </c>
      <c r="BU201" s="70" t="e">
        <f aca="false">$BU$7*$J$2*$J$5*$S201</f>
        <v>#N/A</v>
      </c>
      <c r="BV201" s="70" t="e">
        <f aca="false">$BU$7*$J$3*$J$5*$T201</f>
        <v>#N/A</v>
      </c>
      <c r="BW201" s="382" t="e">
        <f aca="false">SUM(AY201:BF201,BI201:BL201)</f>
        <v>#N/A</v>
      </c>
      <c r="BX201" s="383" t="e">
        <f aca="false">SUM(AY201:BF201,BI201:BL201,BS201:BV201)</f>
        <v>#N/A</v>
      </c>
      <c r="BY201" s="25" t="e">
        <f aca="false">SUM(AY201:BV201)</f>
        <v>#N/A</v>
      </c>
      <c r="BZ201" s="70" t="e">
        <f aca="false">$BZ$7*$J$2*$J$5*$N201</f>
        <v>#N/A</v>
      </c>
      <c r="CA201" s="70" t="e">
        <f aca="false">$BZ$7*$J$3*$J$5*$O201</f>
        <v>#N/A</v>
      </c>
      <c r="CB201" s="70" t="e">
        <f aca="false">$CB$7*$J$2*$J$5*$N201</f>
        <v>#N/A</v>
      </c>
      <c r="CC201" s="70" t="e">
        <f aca="false">$CB$7*$J$3*$J$5*$O201</f>
        <v>#N/A</v>
      </c>
      <c r="CD201" s="70" t="e">
        <f aca="false">$CD$7*$J$2*$J$5*$N201</f>
        <v>#N/A</v>
      </c>
      <c r="CE201" s="70" t="e">
        <f aca="false">$CD$7*$J$3*$J$5*$O201</f>
        <v>#N/A</v>
      </c>
      <c r="CF201" s="131" t="e">
        <f aca="false">SUM(BZ201:CA201)</f>
        <v>#N/A</v>
      </c>
      <c r="CG201" s="383" t="e">
        <f aca="false">SUM(BZ201:CC201)</f>
        <v>#N/A</v>
      </c>
      <c r="CH201" s="131" t="e">
        <f aca="false">SUM(BZ201:CE201)</f>
        <v>#N/A</v>
      </c>
      <c r="CI201" s="70" t="e">
        <f aca="false">$CI$7*$J$2*$J$5*$AB201</f>
        <v>#N/A</v>
      </c>
      <c r="CJ201" s="70" t="e">
        <f aca="false">$CI$7*$J$3*$J$5*$AC201</f>
        <v>#N/A</v>
      </c>
      <c r="CK201" s="70" t="e">
        <f aca="false">$CK$7*$J$2*$J$5*$AB201</f>
        <v>#N/A</v>
      </c>
      <c r="CL201" s="70" t="e">
        <f aca="false">$CK$7*$J$3*$J$5*$AC201</f>
        <v>#N/A</v>
      </c>
      <c r="CM201" s="70" t="e">
        <f aca="false">$CM$7*$J$2*$J$5*$AB201</f>
        <v>#N/A</v>
      </c>
      <c r="CN201" s="70" t="e">
        <f aca="false">$CM$7*$J$3*$J$5*$AC201</f>
        <v>#N/A</v>
      </c>
      <c r="CO201" s="70" t="e">
        <f aca="false">$CO$7*$J$2*$J$5*$AB201</f>
        <v>#N/A</v>
      </c>
      <c r="CP201" s="70" t="e">
        <f aca="false">$CO$7*$J$3*$J$5*$AC201</f>
        <v>#N/A</v>
      </c>
      <c r="CQ201" s="70" t="e">
        <f aca="false">$CQ$7*$J$2*$J$5*$AB201</f>
        <v>#N/A</v>
      </c>
      <c r="CR201" s="70" t="e">
        <f aca="false">$CQ$7*$J$3*$J$5*$AC201</f>
        <v>#N/A</v>
      </c>
      <c r="CS201" s="70" t="e">
        <f aca="false">$CS$7*$J$2*$J$5*$AB201</f>
        <v>#N/A</v>
      </c>
      <c r="CT201" s="70" t="e">
        <f aca="false">$CS$7*$J$3*$J$5*$AC201</f>
        <v>#N/A</v>
      </c>
      <c r="CU201" s="70" t="e">
        <f aca="false">$CU$7*$J$2*$J$5*$AB201</f>
        <v>#N/A</v>
      </c>
      <c r="CV201" s="70" t="e">
        <f aca="false">$CU$7*$J$3*$J$5*$AC201</f>
        <v>#N/A</v>
      </c>
      <c r="CW201" s="70" t="e">
        <f aca="false">$CW$7*$J$2*$J$5*$AB201</f>
        <v>#N/A</v>
      </c>
      <c r="CX201" s="70" t="e">
        <f aca="false">$CW$7*$J$3*$J$5*$AC201</f>
        <v>#N/A</v>
      </c>
      <c r="CY201" s="70" t="e">
        <f aca="false">$CY$7*$J$2*$J$5*$AB201</f>
        <v>#N/A</v>
      </c>
      <c r="CZ201" s="70" t="e">
        <f aca="false">$CY$7*$J$3*$J$5*$AC201</f>
        <v>#N/A</v>
      </c>
      <c r="DA201" s="70" t="e">
        <f aca="false">$DA$7*$J$2*$J$5*$AB201</f>
        <v>#N/A</v>
      </c>
      <c r="DB201" s="70" t="e">
        <f aca="false">$DA$7*$J$3*$J$5*$AC201</f>
        <v>#N/A</v>
      </c>
      <c r="DC201" s="70"/>
      <c r="DD201" s="70"/>
      <c r="DE201" s="70" t="e">
        <f aca="false">$DF$7*$J$2*$J$5*$AB201</f>
        <v>#N/A</v>
      </c>
      <c r="DF201" s="70" t="e">
        <f aca="false">$DF$7*$J$3*$J$5*$AC201</f>
        <v>#N/A</v>
      </c>
      <c r="DG201" s="70" t="e">
        <f aca="false">$DG$7*$J$2*$J$5*$AB201</f>
        <v>#N/A</v>
      </c>
      <c r="DH201" s="70" t="e">
        <f aca="false">$DG$7*$J$3*$J$5*$AC201</f>
        <v>#N/A</v>
      </c>
      <c r="DI201" s="70" t="e">
        <f aca="false">$DI$7*$J$2*$J$5*$AB201</f>
        <v>#N/A</v>
      </c>
      <c r="DJ201" s="70" t="e">
        <f aca="false">$DI$7*$J$3*$J$5*$AC201</f>
        <v>#N/A</v>
      </c>
      <c r="DK201" s="70" t="e">
        <f aca="false">$DK$7*$J$2*$J$5*$AB201</f>
        <v>#N/A</v>
      </c>
      <c r="DL201" s="70" t="e">
        <f aca="false">$DK$7*$J$3*$J$5*$AC201</f>
        <v>#N/A</v>
      </c>
      <c r="DM201" s="70" t="e">
        <f aca="false">$DM$7*$J$2*$J$5*$AB201</f>
        <v>#N/A</v>
      </c>
      <c r="DN201" s="70" t="e">
        <f aca="false">$DM$7*$J$3*$J$5*$AC201</f>
        <v>#N/A</v>
      </c>
      <c r="DO201" s="70" t="e">
        <f aca="false">$DO$7*$J$2*$J$5*$AB201</f>
        <v>#N/A</v>
      </c>
      <c r="DP201" s="70" t="e">
        <f aca="false">$DO$7*$J$3*$J$5*$AC201</f>
        <v>#N/A</v>
      </c>
      <c r="DQ201" s="70" t="e">
        <f aca="false">$DQ$7*$J$2*$J$5*$AB201</f>
        <v>#N/A</v>
      </c>
      <c r="DR201" s="70" t="e">
        <f aca="false">$DQ$7*$J$3*$J$5*$AC201</f>
        <v>#N/A</v>
      </c>
      <c r="DS201" s="131" t="e">
        <f aca="false">SUM(CI201:CR201,CW201:CX201,DG201:DH201)</f>
        <v>#N/A</v>
      </c>
      <c r="DT201" s="25" t="e">
        <f aca="false">SUM(CI201:CZ201,DC201:DL201)</f>
        <v>#N/A</v>
      </c>
      <c r="DU201" s="131" t="e">
        <f aca="false">SUM(CI201:DR201)</f>
        <v>#N/A</v>
      </c>
      <c r="DZ201" s="70" t="e">
        <f aca="false">$DZ$7*$J$2*$J$5*$AB201</f>
        <v>#N/A</v>
      </c>
      <c r="EA201" s="70" t="e">
        <f aca="false">$DZ$7*$J$3*$J$5*$AC201</f>
        <v>#N/A</v>
      </c>
      <c r="EB201" s="70" t="e">
        <f aca="false">$EB$7*$J$2*$J$5*$AB201</f>
        <v>#N/A</v>
      </c>
      <c r="EC201" s="70" t="e">
        <f aca="false">$EB$7*$J$3*$J$5*$AC201</f>
        <v>#N/A</v>
      </c>
      <c r="ED201" s="70" t="e">
        <f aca="false">$ED$7*$J$2*$J$5*$AB201</f>
        <v>#N/A</v>
      </c>
      <c r="EE201" s="70" t="e">
        <f aca="false">$ED$7*$J$3*$J$5*$AC201</f>
        <v>#N/A</v>
      </c>
      <c r="EF201" s="70" t="e">
        <f aca="false">$EF$7*$J$2*$J$5*$AB201</f>
        <v>#N/A</v>
      </c>
      <c r="EG201" s="70" t="e">
        <f aca="false">$EF$7*$J$3*$J$5*$AC201</f>
        <v>#N/A</v>
      </c>
      <c r="EH201" s="70" t="e">
        <f aca="false">$EH$7*$J$2*$J$5*$AB201</f>
        <v>#N/A</v>
      </c>
      <c r="EI201" s="70" t="e">
        <f aca="false">$EH$7*$J$3*$J$5*$AC201</f>
        <v>#N/A</v>
      </c>
      <c r="EJ201" s="70" t="e">
        <f aca="false">$EJ$7*$J$2*$J$5*$AB201</f>
        <v>#N/A</v>
      </c>
      <c r="EK201" s="70" t="e">
        <f aca="false">$EJ$7*$J$3*$J$5*$AC201</f>
        <v>#N/A</v>
      </c>
      <c r="EL201" s="70" t="e">
        <f aca="false">$EL$7*$J$2*$J$5*$AB201</f>
        <v>#N/A</v>
      </c>
      <c r="EM201" s="70" t="e">
        <f aca="false">$EL$7*$J$3*$J$5*$AC201</f>
        <v>#N/A</v>
      </c>
      <c r="EN201" s="131" t="e">
        <f aca="false">SUM(EB201:EC201)</f>
        <v>#N/A</v>
      </c>
      <c r="EO201" s="25" t="e">
        <f aca="false">SUM(EB201:EE201,EJ201:EM201)</f>
        <v>#N/A</v>
      </c>
      <c r="EP201" s="25" t="e">
        <f aca="false">SUM(DZ201:EM201)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3" t="e">
        <f aca="false">(1+($A202/2))^(-2*($D202-$A$1)/365.25)</f>
        <v>#N/A</v>
      </c>
      <c r="C202" s="83" t="n">
        <f aca="false">D203-D202</f>
        <v>31</v>
      </c>
      <c r="D202" s="374" t="n">
        <v>42795</v>
      </c>
      <c r="E202" s="375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76" t="e">
        <f aca="false">VLOOKUP($D202,Curves!$A$2:$H$1700,8)*$B202</f>
        <v>#N/A</v>
      </c>
      <c r="K202" s="51" t="e">
        <f aca="false">($E202+$I202)*$J$5+$J$4</f>
        <v>#N/A</v>
      </c>
      <c r="L202" s="377" t="e">
        <f aca="false">VLOOKUP($D202,Curves!$N$2:$T$2600,2)*$B202</f>
        <v>#N/A</v>
      </c>
      <c r="M202" s="241" t="e">
        <f aca="false">VLOOKUP($D202,Curves!$N$2:$T$2600,3)*$B202</f>
        <v>#N/A</v>
      </c>
      <c r="N202" s="378" t="e">
        <f aca="false">IF($K202&lt;$L202,1,0)</f>
        <v>#N/A</v>
      </c>
      <c r="O202" s="379" t="e">
        <f aca="false">IF($K202&lt;$M202,1,0)</f>
        <v>#N/A</v>
      </c>
      <c r="P202" s="375" t="e">
        <f aca="false">($E202+J202)*$J$5+$J$4</f>
        <v>#N/A</v>
      </c>
      <c r="Q202" s="377" t="e">
        <f aca="false">VLOOKUP($D202,Curves!$N$2:$T$2600,4)*$B202</f>
        <v>#N/A</v>
      </c>
      <c r="R202" s="241" t="e">
        <f aca="false">VLOOKUP($D202,Curves!$N$2:$T$2600,5)*$B202</f>
        <v>#N/A</v>
      </c>
      <c r="S202" s="378" t="e">
        <f aca="false">IF($P202&lt;$Q202,1,0)</f>
        <v>#N/A</v>
      </c>
      <c r="T202" s="379" t="e">
        <f aca="false">IF($P202&lt;$R202,1,0)</f>
        <v>#N/A</v>
      </c>
      <c r="U202" s="380" t="e">
        <f aca="false">($E202+G202)*$J$5+$J$4</f>
        <v>#N/A</v>
      </c>
      <c r="V202" s="380" t="e">
        <f aca="false">($E202+H202)*$J$5+$J$4</f>
        <v>#N/A</v>
      </c>
      <c r="W202" s="380" t="e">
        <f aca="false">($E202+I202)*$J$5+$J$4</f>
        <v>#N/A</v>
      </c>
      <c r="X202" s="269" t="e">
        <f aca="false">VLOOKUP($D202,[5]CurveFetch!$D$8:$S$13000,16,0)*$B202</f>
        <v>#N/A</v>
      </c>
      <c r="Y202" s="241" t="e">
        <f aca="false">VLOOKUP($D202,Curves!$N$2:$T$2600,7)*$B202</f>
        <v>#N/A</v>
      </c>
      <c r="Z202" s="381" t="e">
        <f aca="false">IF($U202&lt;$X202,1,0)</f>
        <v>#N/A</v>
      </c>
      <c r="AA202" s="378" t="e">
        <f aca="false">IF($U202&lt;$Y202,1,0)</f>
        <v>#N/A</v>
      </c>
      <c r="AB202" s="378" t="e">
        <f aca="false">IF($V202&lt;$X202,1,0)</f>
        <v>#N/A</v>
      </c>
      <c r="AC202" s="378" t="e">
        <f aca="false">IF($V202&lt;$X202,1,0)</f>
        <v>#N/A</v>
      </c>
      <c r="AD202" s="378" t="e">
        <f aca="false">IF($W202&lt;$X202,1,0)</f>
        <v>#N/A</v>
      </c>
      <c r="AE202" s="379" t="e">
        <f aca="false">IF($W202&lt;$Y202,1,0)</f>
        <v>#N/A</v>
      </c>
      <c r="AF202" s="70" t="e">
        <f aca="false">$AF$7*$J$2*$J$5*$N202</f>
        <v>#N/A</v>
      </c>
      <c r="AG202" s="70" t="e">
        <f aca="false">$AF$7*$J$2*$J$5*$O202</f>
        <v>#N/A</v>
      </c>
      <c r="AH202" s="70" t="e">
        <f aca="false">$AH$7*$J$2*$J$5*$N202</f>
        <v>#N/A</v>
      </c>
      <c r="AI202" s="70" t="e">
        <f aca="false">$AH$7*$J$2*$J$5*$O202</f>
        <v>#N/A</v>
      </c>
      <c r="AJ202" s="70" t="e">
        <f aca="false">$AJ$7*$J$2*$J$5*$N202</f>
        <v>#N/A</v>
      </c>
      <c r="AK202" s="70" t="e">
        <f aca="false">$AJ$7*$J$2*$J$5*$O202</f>
        <v>#N/A</v>
      </c>
      <c r="AL202" s="70" t="e">
        <f aca="false">$AL$7*$J$2*$J$5*$N202</f>
        <v>#N/A</v>
      </c>
      <c r="AM202" s="70" t="e">
        <f aca="false">$AL$7*$J$3*$J$5*$O202</f>
        <v>#N/A</v>
      </c>
      <c r="AN202" s="70" t="e">
        <f aca="false">$AN$7*$J$2*$J$5*$N202</f>
        <v>#N/A</v>
      </c>
      <c r="AO202" s="70" t="e">
        <f aca="false">$AN$7*$J$3*$J$5*$O202</f>
        <v>#N/A</v>
      </c>
      <c r="AP202" s="70" t="e">
        <f aca="false">$AP$7*$J$2*$J$5*$N202</f>
        <v>#N/A</v>
      </c>
      <c r="AQ202" s="70" t="e">
        <f aca="false">$AN$7*$J$3*$J$5*$O202</f>
        <v>#N/A</v>
      </c>
      <c r="AR202" s="70" t="e">
        <f aca="false">$AR$7*$J$2*$J$5*$N202</f>
        <v>#N/A</v>
      </c>
      <c r="AS202" s="70" t="e">
        <f aca="false">$AR$7*$J$3*$J$5*$O202</f>
        <v>#N/A</v>
      </c>
      <c r="AT202" s="70" t="e">
        <f aca="false">$AT$7*$J$2*$J$5*$N202</f>
        <v>#N/A</v>
      </c>
      <c r="AU202" s="70" t="e">
        <f aca="false">$AT$7*$J$3*$J$5*$O202</f>
        <v>#N/A</v>
      </c>
      <c r="AV202" s="131" t="e">
        <f aca="false">SUM(AF202:AG202,AL202:AM202,AP202:AQ202)</f>
        <v>#N/A</v>
      </c>
      <c r="AW202" s="158" t="e">
        <f aca="false">SUM(AF202:AM202,AP202:AU202)</f>
        <v>#N/A</v>
      </c>
      <c r="AX202" s="131" t="e">
        <f aca="false">SUM(AF202:AU202)</f>
        <v>#N/A</v>
      </c>
      <c r="AY202" s="70" t="e">
        <f aca="false">$AY$7*$J$2*$J$5*$S202</f>
        <v>#N/A</v>
      </c>
      <c r="AZ202" s="70" t="e">
        <f aca="false">$AY$7*$J$3*$J$5*$T202</f>
        <v>#N/A</v>
      </c>
      <c r="BA202" s="70" t="e">
        <f aca="false">$BA$7*$J$2*$J$5*$S202</f>
        <v>#N/A</v>
      </c>
      <c r="BB202" s="70" t="e">
        <f aca="false">$BA$7*$J$3*$J$5*$T202</f>
        <v>#N/A</v>
      </c>
      <c r="BC202" s="70" t="e">
        <f aca="false">$BC$7*$J$2*$J$5*$S202</f>
        <v>#N/A</v>
      </c>
      <c r="BD202" s="70" t="e">
        <f aca="false">$BC$7*$J$3*$J$5*$T202</f>
        <v>#N/A</v>
      </c>
      <c r="BE202" s="70" t="e">
        <f aca="false">$BE$7*$J$2*$J$5*$S202</f>
        <v>#N/A</v>
      </c>
      <c r="BF202" s="70" t="e">
        <f aca="false">$BE$7*$J$3*$J$5*$T202</f>
        <v>#N/A</v>
      </c>
      <c r="BG202" s="70" t="e">
        <f aca="false">$BG$7*$J$2*$J$5*$S202</f>
        <v>#N/A</v>
      </c>
      <c r="BH202" s="70" t="e">
        <f aca="false">$BG$7*$J$3*$J$5*$T202</f>
        <v>#N/A</v>
      </c>
      <c r="BI202" s="70" t="e">
        <f aca="false">$BI$7*$J$2*$J$5*$S202</f>
        <v>#N/A</v>
      </c>
      <c r="BJ202" s="70" t="e">
        <f aca="false">$BI$7*$J$3*$J$5*$T202</f>
        <v>#N/A</v>
      </c>
      <c r="BK202" s="70" t="e">
        <f aca="false">$BK$7*$J$2*$J$5*$S202</f>
        <v>#N/A</v>
      </c>
      <c r="BL202" s="70" t="e">
        <f aca="false">$BK$7*$J$3*$J$5*$T202</f>
        <v>#N/A</v>
      </c>
      <c r="BM202" s="70" t="e">
        <f aca="false">$BM$7*$J$2*$J$5*$S202</f>
        <v>#N/A</v>
      </c>
      <c r="BN202" s="70" t="e">
        <f aca="false">$BM$7*$J$3*$J$5*$T202</f>
        <v>#N/A</v>
      </c>
      <c r="BO202" s="70" t="e">
        <f aca="false">$BO$7*$J$2*$J$5*$S202</f>
        <v>#N/A</v>
      </c>
      <c r="BP202" s="70" t="e">
        <f aca="false">$BO$7*$J$3*$J$5*$T202</f>
        <v>#N/A</v>
      </c>
      <c r="BQ202" s="70" t="e">
        <f aca="false">$BQ$7*$J$2*$J$5*$S202</f>
        <v>#N/A</v>
      </c>
      <c r="BR202" s="70" t="e">
        <f aca="false">$BQ$7*$J$3*$J$5*$T202</f>
        <v>#N/A</v>
      </c>
      <c r="BS202" s="70" t="e">
        <f aca="false">$BS$7*$J$2*$J$5*$S202</f>
        <v>#N/A</v>
      </c>
      <c r="BT202" s="70" t="e">
        <f aca="false">$BS$7*$J$3*$J$5*$T202</f>
        <v>#N/A</v>
      </c>
      <c r="BU202" s="70" t="e">
        <f aca="false">$BU$7*$J$2*$J$5*$S202</f>
        <v>#N/A</v>
      </c>
      <c r="BV202" s="70" t="e">
        <f aca="false">$BU$7*$J$3*$J$5*$T202</f>
        <v>#N/A</v>
      </c>
      <c r="BW202" s="382" t="e">
        <f aca="false">SUM(AY202:BF202,BI202:BL202)</f>
        <v>#N/A</v>
      </c>
      <c r="BX202" s="383" t="e">
        <f aca="false">SUM(AY202:BF202,BI202:BL202,BS202:BV202)</f>
        <v>#N/A</v>
      </c>
      <c r="BY202" s="25" t="e">
        <f aca="false">SUM(AY202:BV202)</f>
        <v>#N/A</v>
      </c>
      <c r="BZ202" s="70" t="e">
        <f aca="false">$BZ$7*$J$2*$J$5*$N202</f>
        <v>#N/A</v>
      </c>
      <c r="CA202" s="70" t="e">
        <f aca="false">$BZ$7*$J$3*$J$5*$O202</f>
        <v>#N/A</v>
      </c>
      <c r="CB202" s="70" t="e">
        <f aca="false">$CB$7*$J$2*$J$5*$N202</f>
        <v>#N/A</v>
      </c>
      <c r="CC202" s="70" t="e">
        <f aca="false">$CB$7*$J$3*$J$5*$O202</f>
        <v>#N/A</v>
      </c>
      <c r="CD202" s="70" t="e">
        <f aca="false">$CD$7*$J$2*$J$5*$N202</f>
        <v>#N/A</v>
      </c>
      <c r="CE202" s="70" t="e">
        <f aca="false">$CD$7*$J$3*$J$5*$O202</f>
        <v>#N/A</v>
      </c>
      <c r="CF202" s="131" t="e">
        <f aca="false">SUM(BZ202:CA202)</f>
        <v>#N/A</v>
      </c>
      <c r="CG202" s="383" t="e">
        <f aca="false">SUM(BZ202:CC202)</f>
        <v>#N/A</v>
      </c>
      <c r="CH202" s="131" t="e">
        <f aca="false">SUM(BZ202:CE202)</f>
        <v>#N/A</v>
      </c>
      <c r="CI202" s="70" t="e">
        <f aca="false">$CI$7*$J$2*$J$5*$AB202</f>
        <v>#N/A</v>
      </c>
      <c r="CJ202" s="70" t="e">
        <f aca="false">$CI$7*$J$3*$J$5*$AC202</f>
        <v>#N/A</v>
      </c>
      <c r="CK202" s="70" t="e">
        <f aca="false">$CK$7*$J$2*$J$5*$AB202</f>
        <v>#N/A</v>
      </c>
      <c r="CL202" s="70" t="e">
        <f aca="false">$CK$7*$J$3*$J$5*$AC202</f>
        <v>#N/A</v>
      </c>
      <c r="CM202" s="70" t="e">
        <f aca="false">$CM$7*$J$2*$J$5*$AB202</f>
        <v>#N/A</v>
      </c>
      <c r="CN202" s="70" t="e">
        <f aca="false">$CM$7*$J$3*$J$5*$AC202</f>
        <v>#N/A</v>
      </c>
      <c r="CO202" s="70" t="e">
        <f aca="false">$CO$7*$J$2*$J$5*$AB202</f>
        <v>#N/A</v>
      </c>
      <c r="CP202" s="70" t="e">
        <f aca="false">$CO$7*$J$3*$J$5*$AC202</f>
        <v>#N/A</v>
      </c>
      <c r="CQ202" s="70" t="e">
        <f aca="false">$CQ$7*$J$2*$J$5*$AB202</f>
        <v>#N/A</v>
      </c>
      <c r="CR202" s="70" t="e">
        <f aca="false">$CQ$7*$J$3*$J$5*$AC202</f>
        <v>#N/A</v>
      </c>
      <c r="CS202" s="70" t="e">
        <f aca="false">$CS$7*$J$2*$J$5*$AB202</f>
        <v>#N/A</v>
      </c>
      <c r="CT202" s="70" t="e">
        <f aca="false">$CS$7*$J$3*$J$5*$AC202</f>
        <v>#N/A</v>
      </c>
      <c r="CU202" s="70" t="e">
        <f aca="false">$CU$7*$J$2*$J$5*$AB202</f>
        <v>#N/A</v>
      </c>
      <c r="CV202" s="70" t="e">
        <f aca="false">$CU$7*$J$3*$J$5*$AC202</f>
        <v>#N/A</v>
      </c>
      <c r="CW202" s="70" t="e">
        <f aca="false">$CW$7*$J$2*$J$5*$AB202</f>
        <v>#N/A</v>
      </c>
      <c r="CX202" s="70" t="e">
        <f aca="false">$CW$7*$J$3*$J$5*$AC202</f>
        <v>#N/A</v>
      </c>
      <c r="CY202" s="70" t="e">
        <f aca="false">$CY$7*$J$2*$J$5*$AB202</f>
        <v>#N/A</v>
      </c>
      <c r="CZ202" s="70" t="e">
        <f aca="false">$CY$7*$J$3*$J$5*$AC202</f>
        <v>#N/A</v>
      </c>
      <c r="DA202" s="70" t="e">
        <f aca="false">$DA$7*$J$2*$J$5*$AB202</f>
        <v>#N/A</v>
      </c>
      <c r="DB202" s="70" t="e">
        <f aca="false">$DA$7*$J$3*$J$5*$AC202</f>
        <v>#N/A</v>
      </c>
      <c r="DC202" s="70"/>
      <c r="DD202" s="70"/>
      <c r="DE202" s="70" t="e">
        <f aca="false">$DF$7*$J$2*$J$5*$AB202</f>
        <v>#N/A</v>
      </c>
      <c r="DF202" s="70" t="e">
        <f aca="false">$DF$7*$J$3*$J$5*$AC202</f>
        <v>#N/A</v>
      </c>
      <c r="DG202" s="70" t="e">
        <f aca="false">$DG$7*$J$2*$J$5*$AB202</f>
        <v>#N/A</v>
      </c>
      <c r="DH202" s="70" t="e">
        <f aca="false">$DG$7*$J$3*$J$5*$AC202</f>
        <v>#N/A</v>
      </c>
      <c r="DI202" s="70" t="e">
        <f aca="false">$DI$7*$J$2*$J$5*$AB202</f>
        <v>#N/A</v>
      </c>
      <c r="DJ202" s="70" t="e">
        <f aca="false">$DI$7*$J$3*$J$5*$AC202</f>
        <v>#N/A</v>
      </c>
      <c r="DK202" s="70" t="e">
        <f aca="false">$DK$7*$J$2*$J$5*$AB202</f>
        <v>#N/A</v>
      </c>
      <c r="DL202" s="70" t="e">
        <f aca="false">$DK$7*$J$3*$J$5*$AC202</f>
        <v>#N/A</v>
      </c>
      <c r="DM202" s="70" t="e">
        <f aca="false">$DM$7*$J$2*$J$5*$AB202</f>
        <v>#N/A</v>
      </c>
      <c r="DN202" s="70" t="e">
        <f aca="false">$DM$7*$J$3*$J$5*$AC202</f>
        <v>#N/A</v>
      </c>
      <c r="DO202" s="70" t="e">
        <f aca="false">$DO$7*$J$2*$J$5*$AB202</f>
        <v>#N/A</v>
      </c>
      <c r="DP202" s="70" t="e">
        <f aca="false">$DO$7*$J$3*$J$5*$AC202</f>
        <v>#N/A</v>
      </c>
      <c r="DQ202" s="70" t="e">
        <f aca="false">$DQ$7*$J$2*$J$5*$AB202</f>
        <v>#N/A</v>
      </c>
      <c r="DR202" s="70" t="e">
        <f aca="false">$DQ$7*$J$3*$J$5*$AC202</f>
        <v>#N/A</v>
      </c>
      <c r="DS202" s="131" t="e">
        <f aca="false">SUM(CI202:CR202,CW202:CX202,DG202:DH202)</f>
        <v>#N/A</v>
      </c>
      <c r="DT202" s="25" t="e">
        <f aca="false">SUM(CI202:CZ202,DC202:DL202)</f>
        <v>#N/A</v>
      </c>
      <c r="DU202" s="131" t="e">
        <f aca="false">SUM(CI202:DR202)</f>
        <v>#N/A</v>
      </c>
      <c r="DZ202" s="70" t="e">
        <f aca="false">$DZ$7*$J$2*$J$5*$AB202</f>
        <v>#N/A</v>
      </c>
      <c r="EA202" s="70" t="e">
        <f aca="false">$DZ$7*$J$3*$J$5*$AC202</f>
        <v>#N/A</v>
      </c>
      <c r="EB202" s="70" t="e">
        <f aca="false">$EB$7*$J$2*$J$5*$AB202</f>
        <v>#N/A</v>
      </c>
      <c r="EC202" s="70" t="e">
        <f aca="false">$EB$7*$J$3*$J$5*$AC202</f>
        <v>#N/A</v>
      </c>
      <c r="ED202" s="70" t="e">
        <f aca="false">$ED$7*$J$2*$J$5*$AB202</f>
        <v>#N/A</v>
      </c>
      <c r="EE202" s="70" t="e">
        <f aca="false">$ED$7*$J$3*$J$5*$AC202</f>
        <v>#N/A</v>
      </c>
      <c r="EF202" s="70" t="e">
        <f aca="false">$EF$7*$J$2*$J$5*$AB202</f>
        <v>#N/A</v>
      </c>
      <c r="EG202" s="70" t="e">
        <f aca="false">$EF$7*$J$3*$J$5*$AC202</f>
        <v>#N/A</v>
      </c>
      <c r="EH202" s="70" t="e">
        <f aca="false">$EH$7*$J$2*$J$5*$AB202</f>
        <v>#N/A</v>
      </c>
      <c r="EI202" s="70" t="e">
        <f aca="false">$EH$7*$J$3*$J$5*$AC202</f>
        <v>#N/A</v>
      </c>
      <c r="EJ202" s="70" t="e">
        <f aca="false">$EJ$7*$J$2*$J$5*$AB202</f>
        <v>#N/A</v>
      </c>
      <c r="EK202" s="70" t="e">
        <f aca="false">$EJ$7*$J$3*$J$5*$AC202</f>
        <v>#N/A</v>
      </c>
      <c r="EL202" s="70" t="e">
        <f aca="false">$EL$7*$J$2*$J$5*$AB202</f>
        <v>#N/A</v>
      </c>
      <c r="EM202" s="70" t="e">
        <f aca="false">$EL$7*$J$3*$J$5*$AC202</f>
        <v>#N/A</v>
      </c>
      <c r="EN202" s="131" t="e">
        <f aca="false">SUM(EB202:EC202)</f>
        <v>#N/A</v>
      </c>
      <c r="EO202" s="25" t="e">
        <f aca="false">SUM(EB202:EE202,EJ202:EM202)</f>
        <v>#N/A</v>
      </c>
      <c r="EP202" s="25" t="e">
        <f aca="false">SUM(DZ202:EM202)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3" t="e">
        <f aca="false">(1+($A203/2))^(-2*($D203-$A$1)/365.25)</f>
        <v>#N/A</v>
      </c>
      <c r="C203" s="83" t="n">
        <f aca="false">D204-D203</f>
        <v>30</v>
      </c>
      <c r="D203" s="374" t="n">
        <v>42826</v>
      </c>
      <c r="E203" s="375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76" t="e">
        <f aca="false">VLOOKUP($D203,Curves!$A$2:$H$1700,8)*$B203</f>
        <v>#N/A</v>
      </c>
      <c r="K203" s="51" t="e">
        <f aca="false">($E203+$I203)*$J$5+$J$4</f>
        <v>#N/A</v>
      </c>
      <c r="L203" s="377" t="e">
        <f aca="false">VLOOKUP($D203,Curves!$N$2:$T$2600,2)*$B203</f>
        <v>#N/A</v>
      </c>
      <c r="M203" s="241" t="e">
        <f aca="false">VLOOKUP($D203,Curves!$N$2:$T$2600,3)*$B203</f>
        <v>#N/A</v>
      </c>
      <c r="N203" s="378" t="e">
        <f aca="false">IF($K203&lt;$L203,1,0)</f>
        <v>#N/A</v>
      </c>
      <c r="O203" s="379" t="e">
        <f aca="false">IF($K203&lt;$M203,1,0)</f>
        <v>#N/A</v>
      </c>
      <c r="P203" s="375" t="e">
        <f aca="false">($E203+J203)*$J$5+$J$4</f>
        <v>#N/A</v>
      </c>
      <c r="Q203" s="377" t="e">
        <f aca="false">VLOOKUP($D203,Curves!$N$2:$T$2600,4)*$B203</f>
        <v>#N/A</v>
      </c>
      <c r="R203" s="241" t="e">
        <f aca="false">VLOOKUP($D203,Curves!$N$2:$T$2600,5)*$B203</f>
        <v>#N/A</v>
      </c>
      <c r="S203" s="378" t="e">
        <f aca="false">IF($P203&lt;$Q203,1,0)</f>
        <v>#N/A</v>
      </c>
      <c r="T203" s="379" t="e">
        <f aca="false">IF($P203&lt;$R203,1,0)</f>
        <v>#N/A</v>
      </c>
      <c r="U203" s="380" t="e">
        <f aca="false">($E203+G203)*$J$5+$J$4</f>
        <v>#N/A</v>
      </c>
      <c r="V203" s="380" t="e">
        <f aca="false">($E203+H203)*$J$5+$J$4</f>
        <v>#N/A</v>
      </c>
      <c r="W203" s="380" t="e">
        <f aca="false">($E203+I203)*$J$5+$J$4</f>
        <v>#N/A</v>
      </c>
      <c r="X203" s="269" t="e">
        <f aca="false">VLOOKUP($D203,[5]CurveFetch!$D$8:$S$13000,16,0)*$B203</f>
        <v>#N/A</v>
      </c>
      <c r="Y203" s="241" t="e">
        <f aca="false">VLOOKUP($D203,Curves!$N$2:$T$2600,7)*$B203</f>
        <v>#N/A</v>
      </c>
      <c r="Z203" s="381" t="e">
        <f aca="false">IF($U203&lt;$X203,1,0)</f>
        <v>#N/A</v>
      </c>
      <c r="AA203" s="378" t="e">
        <f aca="false">IF($U203&lt;$Y203,1,0)</f>
        <v>#N/A</v>
      </c>
      <c r="AB203" s="378" t="e">
        <f aca="false">IF($V203&lt;$X203,1,0)</f>
        <v>#N/A</v>
      </c>
      <c r="AC203" s="378" t="e">
        <f aca="false">IF($V203&lt;$X203,1,0)</f>
        <v>#N/A</v>
      </c>
      <c r="AD203" s="378" t="e">
        <f aca="false">IF($W203&lt;$X203,1,0)</f>
        <v>#N/A</v>
      </c>
      <c r="AE203" s="379" t="e">
        <f aca="false">IF($W203&lt;$Y203,1,0)</f>
        <v>#N/A</v>
      </c>
      <c r="AF203" s="70" t="e">
        <f aca="false">$AF$7*$J$2*$J$5*$N203</f>
        <v>#N/A</v>
      </c>
      <c r="AG203" s="70" t="e">
        <f aca="false">$AF$7*$J$2*$J$5*$O203</f>
        <v>#N/A</v>
      </c>
      <c r="AH203" s="70" t="e">
        <f aca="false">$AH$7*$J$2*$J$5*$N203</f>
        <v>#N/A</v>
      </c>
      <c r="AI203" s="70" t="e">
        <f aca="false">$AH$7*$J$2*$J$5*$O203</f>
        <v>#N/A</v>
      </c>
      <c r="AJ203" s="70" t="e">
        <f aca="false">$AJ$7*$J$2*$J$5*$N203</f>
        <v>#N/A</v>
      </c>
      <c r="AK203" s="70" t="e">
        <f aca="false">$AJ$7*$J$2*$J$5*$O203</f>
        <v>#N/A</v>
      </c>
      <c r="AL203" s="70" t="e">
        <f aca="false">$AL$7*$J$2*$J$5*$N203</f>
        <v>#N/A</v>
      </c>
      <c r="AM203" s="70" t="e">
        <f aca="false">$AL$7*$J$3*$J$5*$O203</f>
        <v>#N/A</v>
      </c>
      <c r="AN203" s="70" t="e">
        <f aca="false">$AN$7*$J$2*$J$5*$N203</f>
        <v>#N/A</v>
      </c>
      <c r="AO203" s="70" t="e">
        <f aca="false">$AN$7*$J$3*$J$5*$O203</f>
        <v>#N/A</v>
      </c>
      <c r="AP203" s="70" t="e">
        <f aca="false">$AP$7*$J$2*$J$5*$N203</f>
        <v>#N/A</v>
      </c>
      <c r="AQ203" s="70" t="e">
        <f aca="false">$AN$7*$J$3*$J$5*$O203</f>
        <v>#N/A</v>
      </c>
      <c r="AR203" s="70" t="e">
        <f aca="false">$AR$7*$J$2*$J$5*$N203</f>
        <v>#N/A</v>
      </c>
      <c r="AS203" s="70" t="e">
        <f aca="false">$AR$7*$J$3*$J$5*$O203</f>
        <v>#N/A</v>
      </c>
      <c r="AT203" s="70" t="e">
        <f aca="false">$AT$7*$J$2*$J$5*$N203</f>
        <v>#N/A</v>
      </c>
      <c r="AU203" s="70" t="e">
        <f aca="false">$AT$7*$J$3*$J$5*$O203</f>
        <v>#N/A</v>
      </c>
      <c r="AV203" s="131" t="e">
        <f aca="false">SUM(AF203:AG203,AL203:AM203,AP203:AQ203)</f>
        <v>#N/A</v>
      </c>
      <c r="AW203" s="158" t="e">
        <f aca="false">SUM(AF203:AM203,AP203:AU203)</f>
        <v>#N/A</v>
      </c>
      <c r="AX203" s="131" t="e">
        <f aca="false">SUM(AF203:AU203)</f>
        <v>#N/A</v>
      </c>
      <c r="AY203" s="70" t="e">
        <f aca="false">$AY$7*$J$2*$J$5*$S203</f>
        <v>#N/A</v>
      </c>
      <c r="AZ203" s="70" t="e">
        <f aca="false">$AY$7*$J$3*$J$5*$T203</f>
        <v>#N/A</v>
      </c>
      <c r="BA203" s="70" t="e">
        <f aca="false">$BA$7*$J$2*$J$5*$S203</f>
        <v>#N/A</v>
      </c>
      <c r="BB203" s="70" t="e">
        <f aca="false">$BA$7*$J$3*$J$5*$T203</f>
        <v>#N/A</v>
      </c>
      <c r="BC203" s="70" t="e">
        <f aca="false">$BC$7*$J$2*$J$5*$S203</f>
        <v>#N/A</v>
      </c>
      <c r="BD203" s="70" t="e">
        <f aca="false">$BC$7*$J$3*$J$5*$T203</f>
        <v>#N/A</v>
      </c>
      <c r="BE203" s="70" t="e">
        <f aca="false">$BE$7*$J$2*$J$5*$S203</f>
        <v>#N/A</v>
      </c>
      <c r="BF203" s="70" t="e">
        <f aca="false">$BE$7*$J$3*$J$5*$T203</f>
        <v>#N/A</v>
      </c>
      <c r="BG203" s="70" t="e">
        <f aca="false">$BG$7*$J$2*$J$5*$S203</f>
        <v>#N/A</v>
      </c>
      <c r="BH203" s="70" t="e">
        <f aca="false">$BG$7*$J$3*$J$5*$T203</f>
        <v>#N/A</v>
      </c>
      <c r="BI203" s="70" t="e">
        <f aca="false">$BI$7*$J$2*$J$5*$S203</f>
        <v>#N/A</v>
      </c>
      <c r="BJ203" s="70" t="e">
        <f aca="false">$BI$7*$J$3*$J$5*$T203</f>
        <v>#N/A</v>
      </c>
      <c r="BK203" s="70" t="e">
        <f aca="false">$BK$7*$J$2*$J$5*$S203</f>
        <v>#N/A</v>
      </c>
      <c r="BL203" s="70" t="e">
        <f aca="false">$BK$7*$J$3*$J$5*$T203</f>
        <v>#N/A</v>
      </c>
      <c r="BM203" s="70" t="e">
        <f aca="false">$BM$7*$J$2*$J$5*$S203</f>
        <v>#N/A</v>
      </c>
      <c r="BN203" s="70" t="e">
        <f aca="false">$BM$7*$J$3*$J$5*$T203</f>
        <v>#N/A</v>
      </c>
      <c r="BO203" s="70" t="e">
        <f aca="false">$BO$7*$J$2*$J$5*$S203</f>
        <v>#N/A</v>
      </c>
      <c r="BP203" s="70" t="e">
        <f aca="false">$BO$7*$J$3*$J$5*$T203</f>
        <v>#N/A</v>
      </c>
      <c r="BQ203" s="70" t="e">
        <f aca="false">$BQ$7*$J$2*$J$5*$S203</f>
        <v>#N/A</v>
      </c>
      <c r="BR203" s="70" t="e">
        <f aca="false">$BQ$7*$J$3*$J$5*$T203</f>
        <v>#N/A</v>
      </c>
      <c r="BS203" s="70" t="e">
        <f aca="false">$BS$7*$J$2*$J$5*$S203</f>
        <v>#N/A</v>
      </c>
      <c r="BT203" s="70" t="e">
        <f aca="false">$BS$7*$J$3*$J$5*$T203</f>
        <v>#N/A</v>
      </c>
      <c r="BU203" s="70" t="e">
        <f aca="false">$BU$7*$J$2*$J$5*$S203</f>
        <v>#N/A</v>
      </c>
      <c r="BV203" s="70" t="e">
        <f aca="false">$BU$7*$J$3*$J$5*$T203</f>
        <v>#N/A</v>
      </c>
      <c r="BW203" s="382" t="e">
        <f aca="false">SUM(AY203:BF203,BI203:BL203)</f>
        <v>#N/A</v>
      </c>
      <c r="BX203" s="383" t="e">
        <f aca="false">SUM(AY203:BF203,BI203:BL203,BS203:BV203)</f>
        <v>#N/A</v>
      </c>
      <c r="BY203" s="25" t="e">
        <f aca="false">SUM(AY203:BV203)</f>
        <v>#N/A</v>
      </c>
      <c r="BZ203" s="70" t="e">
        <f aca="false">$BZ$7*$J$2*$J$5*$N203</f>
        <v>#N/A</v>
      </c>
      <c r="CA203" s="70" t="e">
        <f aca="false">$BZ$7*$J$3*$J$5*$O203</f>
        <v>#N/A</v>
      </c>
      <c r="CB203" s="70" t="e">
        <f aca="false">$CB$7*$J$2*$J$5*$N203</f>
        <v>#N/A</v>
      </c>
      <c r="CC203" s="70" t="e">
        <f aca="false">$CB$7*$J$3*$J$5*$O203</f>
        <v>#N/A</v>
      </c>
      <c r="CD203" s="70" t="e">
        <f aca="false">$CD$7*$J$2*$J$5*$N203</f>
        <v>#N/A</v>
      </c>
      <c r="CE203" s="70" t="e">
        <f aca="false">$CD$7*$J$3*$J$5*$O203</f>
        <v>#N/A</v>
      </c>
      <c r="CF203" s="131" t="e">
        <f aca="false">SUM(BZ203:CA203)</f>
        <v>#N/A</v>
      </c>
      <c r="CG203" s="383" t="e">
        <f aca="false">SUM(BZ203:CC203)</f>
        <v>#N/A</v>
      </c>
      <c r="CH203" s="131" t="e">
        <f aca="false">SUM(BZ203:CE203)</f>
        <v>#N/A</v>
      </c>
      <c r="CI203" s="70" t="e">
        <f aca="false">$CI$7*$J$2*$J$5*$AB203</f>
        <v>#N/A</v>
      </c>
      <c r="CJ203" s="70" t="e">
        <f aca="false">$CI$7*$J$3*$J$5*$AC203</f>
        <v>#N/A</v>
      </c>
      <c r="CK203" s="70" t="e">
        <f aca="false">$CK$7*$J$2*$J$5*$AB203</f>
        <v>#N/A</v>
      </c>
      <c r="CL203" s="70" t="e">
        <f aca="false">$CK$7*$J$3*$J$5*$AC203</f>
        <v>#N/A</v>
      </c>
      <c r="CM203" s="70" t="e">
        <f aca="false">$CM$7*$J$2*$J$5*$AB203</f>
        <v>#N/A</v>
      </c>
      <c r="CN203" s="70" t="e">
        <f aca="false">$CM$7*$J$3*$J$5*$AC203</f>
        <v>#N/A</v>
      </c>
      <c r="CO203" s="70" t="e">
        <f aca="false">$CO$7*$J$2*$J$5*$AB203</f>
        <v>#N/A</v>
      </c>
      <c r="CP203" s="70" t="e">
        <f aca="false">$CO$7*$J$3*$J$5*$AC203</f>
        <v>#N/A</v>
      </c>
      <c r="CQ203" s="70" t="e">
        <f aca="false">$CQ$7*$J$2*$J$5*$AB203</f>
        <v>#N/A</v>
      </c>
      <c r="CR203" s="70" t="e">
        <f aca="false">$CQ$7*$J$3*$J$5*$AC203</f>
        <v>#N/A</v>
      </c>
      <c r="CS203" s="70" t="e">
        <f aca="false">$CS$7*$J$2*$J$5*$AB203</f>
        <v>#N/A</v>
      </c>
      <c r="CT203" s="70" t="e">
        <f aca="false">$CS$7*$J$3*$J$5*$AC203</f>
        <v>#N/A</v>
      </c>
      <c r="CU203" s="70" t="e">
        <f aca="false">$CU$7*$J$2*$J$5*$AB203</f>
        <v>#N/A</v>
      </c>
      <c r="CV203" s="70" t="e">
        <f aca="false">$CU$7*$J$3*$J$5*$AC203</f>
        <v>#N/A</v>
      </c>
      <c r="CW203" s="70" t="e">
        <f aca="false">$CW$7*$J$2*$J$5*$AB203</f>
        <v>#N/A</v>
      </c>
      <c r="CX203" s="70" t="e">
        <f aca="false">$CW$7*$J$3*$J$5*$AC203</f>
        <v>#N/A</v>
      </c>
      <c r="CY203" s="70" t="e">
        <f aca="false">$CY$7*$J$2*$J$5*$AB203</f>
        <v>#N/A</v>
      </c>
      <c r="CZ203" s="70" t="e">
        <f aca="false">$CY$7*$J$3*$J$5*$AC203</f>
        <v>#N/A</v>
      </c>
      <c r="DA203" s="70" t="e">
        <f aca="false">$DA$7*$J$2*$J$5*$AB203</f>
        <v>#N/A</v>
      </c>
      <c r="DB203" s="70" t="e">
        <f aca="false">$DA$7*$J$3*$J$5*$AC203</f>
        <v>#N/A</v>
      </c>
      <c r="DC203" s="70"/>
      <c r="DD203" s="70"/>
      <c r="DE203" s="70" t="e">
        <f aca="false">$DF$7*$J$2*$J$5*$AB203</f>
        <v>#N/A</v>
      </c>
      <c r="DF203" s="70" t="e">
        <f aca="false">$DF$7*$J$3*$J$5*$AC203</f>
        <v>#N/A</v>
      </c>
      <c r="DG203" s="70" t="e">
        <f aca="false">$DG$7*$J$2*$J$5*$AB203</f>
        <v>#N/A</v>
      </c>
      <c r="DH203" s="70" t="e">
        <f aca="false">$DG$7*$J$3*$J$5*$AC203</f>
        <v>#N/A</v>
      </c>
      <c r="DI203" s="70" t="e">
        <f aca="false">$DI$7*$J$2*$J$5*$AB203</f>
        <v>#N/A</v>
      </c>
      <c r="DJ203" s="70" t="e">
        <f aca="false">$DI$7*$J$3*$J$5*$AC203</f>
        <v>#N/A</v>
      </c>
      <c r="DK203" s="70" t="e">
        <f aca="false">$DK$7*$J$2*$J$5*$AB203</f>
        <v>#N/A</v>
      </c>
      <c r="DL203" s="70" t="e">
        <f aca="false">$DK$7*$J$3*$J$5*$AC203</f>
        <v>#N/A</v>
      </c>
      <c r="DM203" s="70" t="e">
        <f aca="false">$DM$7*$J$2*$J$5*$AB203</f>
        <v>#N/A</v>
      </c>
      <c r="DN203" s="70" t="e">
        <f aca="false">$DM$7*$J$3*$J$5*$AC203</f>
        <v>#N/A</v>
      </c>
      <c r="DO203" s="70" t="e">
        <f aca="false">$DO$7*$J$2*$J$5*$AB203</f>
        <v>#N/A</v>
      </c>
      <c r="DP203" s="70" t="e">
        <f aca="false">$DO$7*$J$3*$J$5*$AC203</f>
        <v>#N/A</v>
      </c>
      <c r="DQ203" s="70" t="e">
        <f aca="false">$DQ$7*$J$2*$J$5*$AB203</f>
        <v>#N/A</v>
      </c>
      <c r="DR203" s="70" t="e">
        <f aca="false">$DQ$7*$J$3*$J$5*$AC203</f>
        <v>#N/A</v>
      </c>
      <c r="DS203" s="131" t="e">
        <f aca="false">SUM(CI203:CR203,CW203:CX203,DG203:DH203)</f>
        <v>#N/A</v>
      </c>
      <c r="DT203" s="25" t="e">
        <f aca="false">SUM(CI203:CZ203,DC203:DL203)</f>
        <v>#N/A</v>
      </c>
      <c r="DU203" s="131" t="e">
        <f aca="false">SUM(CI203:DR203)</f>
        <v>#N/A</v>
      </c>
      <c r="DZ203" s="70" t="e">
        <f aca="false">$DZ$7*$J$2*$J$5*$AB203</f>
        <v>#N/A</v>
      </c>
      <c r="EA203" s="70" t="e">
        <f aca="false">$DZ$7*$J$3*$J$5*$AC203</f>
        <v>#N/A</v>
      </c>
      <c r="EB203" s="70" t="e">
        <f aca="false">$EB$7*$J$2*$J$5*$AB203</f>
        <v>#N/A</v>
      </c>
      <c r="EC203" s="70" t="e">
        <f aca="false">$EB$7*$J$3*$J$5*$AC203</f>
        <v>#N/A</v>
      </c>
      <c r="ED203" s="70" t="e">
        <f aca="false">$ED$7*$J$2*$J$5*$AB203</f>
        <v>#N/A</v>
      </c>
      <c r="EE203" s="70" t="e">
        <f aca="false">$ED$7*$J$3*$J$5*$AC203</f>
        <v>#N/A</v>
      </c>
      <c r="EF203" s="70" t="e">
        <f aca="false">$EF$7*$J$2*$J$5*$AB203</f>
        <v>#N/A</v>
      </c>
      <c r="EG203" s="70" t="e">
        <f aca="false">$EF$7*$J$3*$J$5*$AC203</f>
        <v>#N/A</v>
      </c>
      <c r="EH203" s="70" t="e">
        <f aca="false">$EH$7*$J$2*$J$5*$AB203</f>
        <v>#N/A</v>
      </c>
      <c r="EI203" s="70" t="e">
        <f aca="false">$EH$7*$J$3*$J$5*$AC203</f>
        <v>#N/A</v>
      </c>
      <c r="EJ203" s="70" t="e">
        <f aca="false">$EJ$7*$J$2*$J$5*$AB203</f>
        <v>#N/A</v>
      </c>
      <c r="EK203" s="70" t="e">
        <f aca="false">$EJ$7*$J$3*$J$5*$AC203</f>
        <v>#N/A</v>
      </c>
      <c r="EL203" s="70" t="e">
        <f aca="false">$EL$7*$J$2*$J$5*$AB203</f>
        <v>#N/A</v>
      </c>
      <c r="EM203" s="70" t="e">
        <f aca="false">$EL$7*$J$3*$J$5*$AC203</f>
        <v>#N/A</v>
      </c>
      <c r="EN203" s="131" t="e">
        <f aca="false">SUM(EB203:EC203)</f>
        <v>#N/A</v>
      </c>
      <c r="EO203" s="25" t="e">
        <f aca="false">SUM(EB203:EE203,EJ203:EM203)</f>
        <v>#N/A</v>
      </c>
      <c r="EP203" s="25" t="e">
        <f aca="false">SUM(DZ203:EM203)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3" t="e">
        <f aca="false">(1+($A204/2))^(-2*($D204-$A$1)/365.25)</f>
        <v>#N/A</v>
      </c>
      <c r="C204" s="83" t="n">
        <f aca="false">D205-D204</f>
        <v>31</v>
      </c>
      <c r="D204" s="374" t="n">
        <v>42856</v>
      </c>
      <c r="E204" s="375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76" t="e">
        <f aca="false">VLOOKUP($D204,Curves!$A$2:$H$1700,8)*$B204</f>
        <v>#N/A</v>
      </c>
      <c r="K204" s="51" t="e">
        <f aca="false">($E204+$I204)*$J$5+$J$4</f>
        <v>#N/A</v>
      </c>
      <c r="L204" s="377" t="e">
        <f aca="false">VLOOKUP($D204,Curves!$N$2:$T$2600,2)*$B204</f>
        <v>#N/A</v>
      </c>
      <c r="M204" s="241" t="e">
        <f aca="false">VLOOKUP($D204,Curves!$N$2:$T$2600,3)*$B204</f>
        <v>#N/A</v>
      </c>
      <c r="N204" s="378" t="e">
        <f aca="false">IF($K204&lt;$L204,1,0)</f>
        <v>#N/A</v>
      </c>
      <c r="O204" s="379" t="e">
        <f aca="false">IF($K204&lt;$M204,1,0)</f>
        <v>#N/A</v>
      </c>
      <c r="P204" s="375" t="e">
        <f aca="false">($E204+J204)*$J$5+$J$4</f>
        <v>#N/A</v>
      </c>
      <c r="Q204" s="377" t="e">
        <f aca="false">VLOOKUP($D204,Curves!$N$2:$T$2600,4)*$B204</f>
        <v>#N/A</v>
      </c>
      <c r="R204" s="241" t="e">
        <f aca="false">VLOOKUP($D204,Curves!$N$2:$T$2600,5)*$B204</f>
        <v>#N/A</v>
      </c>
      <c r="S204" s="378" t="e">
        <f aca="false">IF($P204&lt;$Q204,1,0)</f>
        <v>#N/A</v>
      </c>
      <c r="T204" s="379" t="e">
        <f aca="false">IF($P204&lt;$R204,1,0)</f>
        <v>#N/A</v>
      </c>
      <c r="U204" s="380" t="e">
        <f aca="false">($E204+G204)*$J$5+$J$4</f>
        <v>#N/A</v>
      </c>
      <c r="V204" s="380" t="e">
        <f aca="false">($E204+H204)*$J$5+$J$4</f>
        <v>#N/A</v>
      </c>
      <c r="W204" s="380" t="e">
        <f aca="false">($E204+I204)*$J$5+$J$4</f>
        <v>#N/A</v>
      </c>
      <c r="X204" s="269" t="e">
        <f aca="false">VLOOKUP($D204,[5]CurveFetch!$D$8:$S$13000,16,0)*$B204</f>
        <v>#N/A</v>
      </c>
      <c r="Y204" s="241" t="e">
        <f aca="false">VLOOKUP($D204,Curves!$N$2:$T$2600,7)*$B204</f>
        <v>#N/A</v>
      </c>
      <c r="Z204" s="381" t="e">
        <f aca="false">IF($U204&lt;$X204,1,0)</f>
        <v>#N/A</v>
      </c>
      <c r="AA204" s="378" t="e">
        <f aca="false">IF($U204&lt;$Y204,1,0)</f>
        <v>#N/A</v>
      </c>
      <c r="AB204" s="378" t="e">
        <f aca="false">IF($V204&lt;$X204,1,0)</f>
        <v>#N/A</v>
      </c>
      <c r="AC204" s="378" t="e">
        <f aca="false">IF($V204&lt;$X204,1,0)</f>
        <v>#N/A</v>
      </c>
      <c r="AD204" s="378" t="e">
        <f aca="false">IF($W204&lt;$X204,1,0)</f>
        <v>#N/A</v>
      </c>
      <c r="AE204" s="379" t="e">
        <f aca="false">IF($W204&lt;$Y204,1,0)</f>
        <v>#N/A</v>
      </c>
      <c r="AF204" s="70" t="e">
        <f aca="false">$AF$7*$J$2*$J$5*$N204</f>
        <v>#N/A</v>
      </c>
      <c r="AG204" s="70" t="e">
        <f aca="false">$AF$7*$J$2*$J$5*$O204</f>
        <v>#N/A</v>
      </c>
      <c r="AH204" s="70" t="e">
        <f aca="false">$AH$7*$J$2*$J$5*$N204</f>
        <v>#N/A</v>
      </c>
      <c r="AI204" s="70" t="e">
        <f aca="false">$AH$7*$J$2*$J$5*$O204</f>
        <v>#N/A</v>
      </c>
      <c r="AJ204" s="70" t="e">
        <f aca="false">$AJ$7*$J$2*$J$5*$N204</f>
        <v>#N/A</v>
      </c>
      <c r="AK204" s="70" t="e">
        <f aca="false">$AJ$7*$J$2*$J$5*$O204</f>
        <v>#N/A</v>
      </c>
      <c r="AL204" s="70" t="e">
        <f aca="false">$AL$7*$J$2*$J$5*$N204</f>
        <v>#N/A</v>
      </c>
      <c r="AM204" s="70" t="e">
        <f aca="false">$AL$7*$J$3*$J$5*$O204</f>
        <v>#N/A</v>
      </c>
      <c r="AN204" s="70" t="e">
        <f aca="false">$AN$7*$J$2*$J$5*$N204</f>
        <v>#N/A</v>
      </c>
      <c r="AO204" s="70" t="e">
        <f aca="false">$AN$7*$J$3*$J$5*$O204</f>
        <v>#N/A</v>
      </c>
      <c r="AP204" s="70" t="e">
        <f aca="false">$AP$7*$J$2*$J$5*$N204</f>
        <v>#N/A</v>
      </c>
      <c r="AQ204" s="70" t="e">
        <f aca="false">$AN$7*$J$3*$J$5*$O204</f>
        <v>#N/A</v>
      </c>
      <c r="AR204" s="70" t="e">
        <f aca="false">$AR$7*$J$2*$J$5*$N204</f>
        <v>#N/A</v>
      </c>
      <c r="AS204" s="70" t="e">
        <f aca="false">$AR$7*$J$3*$J$5*$O204</f>
        <v>#N/A</v>
      </c>
      <c r="AT204" s="70" t="e">
        <f aca="false">$AT$7*$J$2*$J$5*$N204</f>
        <v>#N/A</v>
      </c>
      <c r="AU204" s="70" t="e">
        <f aca="false">$AT$7*$J$3*$J$5*$O204</f>
        <v>#N/A</v>
      </c>
      <c r="AV204" s="131" t="e">
        <f aca="false">SUM(AF204:AG204,AL204:AM204,AP204:AQ204)</f>
        <v>#N/A</v>
      </c>
      <c r="AW204" s="158" t="e">
        <f aca="false">SUM(AF204:AM204,AP204:AU204)</f>
        <v>#N/A</v>
      </c>
      <c r="AX204" s="131" t="e">
        <f aca="false">SUM(AF204:AU204)</f>
        <v>#N/A</v>
      </c>
      <c r="AY204" s="70" t="e">
        <f aca="false">$AY$7*$J$2*$J$5*$S204</f>
        <v>#N/A</v>
      </c>
      <c r="AZ204" s="70" t="e">
        <f aca="false">$AY$7*$J$3*$J$5*$T204</f>
        <v>#N/A</v>
      </c>
      <c r="BA204" s="70" t="e">
        <f aca="false">$BA$7*$J$2*$J$5*$S204</f>
        <v>#N/A</v>
      </c>
      <c r="BB204" s="70" t="e">
        <f aca="false">$BA$7*$J$3*$J$5*$T204</f>
        <v>#N/A</v>
      </c>
      <c r="BC204" s="70" t="e">
        <f aca="false">$BC$7*$J$2*$J$5*$S204</f>
        <v>#N/A</v>
      </c>
      <c r="BD204" s="70" t="e">
        <f aca="false">$BC$7*$J$3*$J$5*$T204</f>
        <v>#N/A</v>
      </c>
      <c r="BE204" s="70" t="e">
        <f aca="false">$BE$7*$J$2*$J$5*$S204</f>
        <v>#N/A</v>
      </c>
      <c r="BF204" s="70" t="e">
        <f aca="false">$BE$7*$J$3*$J$5*$T204</f>
        <v>#N/A</v>
      </c>
      <c r="BG204" s="70" t="e">
        <f aca="false">$BG$7*$J$2*$J$5*$S204</f>
        <v>#N/A</v>
      </c>
      <c r="BH204" s="70" t="e">
        <f aca="false">$BG$7*$J$3*$J$5*$T204</f>
        <v>#N/A</v>
      </c>
      <c r="BI204" s="70" t="e">
        <f aca="false">$BI$7*$J$2*$J$5*$S204</f>
        <v>#N/A</v>
      </c>
      <c r="BJ204" s="70" t="e">
        <f aca="false">$BI$7*$J$3*$J$5*$T204</f>
        <v>#N/A</v>
      </c>
      <c r="BK204" s="70" t="e">
        <f aca="false">$BK$7*$J$2*$J$5*$S204</f>
        <v>#N/A</v>
      </c>
      <c r="BL204" s="70" t="e">
        <f aca="false">$BK$7*$J$3*$J$5*$T204</f>
        <v>#N/A</v>
      </c>
      <c r="BM204" s="70" t="e">
        <f aca="false">$BM$7*$J$2*$J$5*$S204</f>
        <v>#N/A</v>
      </c>
      <c r="BN204" s="70" t="e">
        <f aca="false">$BM$7*$J$3*$J$5*$T204</f>
        <v>#N/A</v>
      </c>
      <c r="BO204" s="70" t="e">
        <f aca="false">$BO$7*$J$2*$J$5*$S204</f>
        <v>#N/A</v>
      </c>
      <c r="BP204" s="70" t="e">
        <f aca="false">$BO$7*$J$3*$J$5*$T204</f>
        <v>#N/A</v>
      </c>
      <c r="BQ204" s="70" t="e">
        <f aca="false">$BQ$7*$J$2*$J$5*$S204</f>
        <v>#N/A</v>
      </c>
      <c r="BR204" s="70" t="e">
        <f aca="false">$BQ$7*$J$3*$J$5*$T204</f>
        <v>#N/A</v>
      </c>
      <c r="BS204" s="70" t="e">
        <f aca="false">$BS$7*$J$2*$J$5*$S204</f>
        <v>#N/A</v>
      </c>
      <c r="BT204" s="70" t="e">
        <f aca="false">$BS$7*$J$3*$J$5*$T204</f>
        <v>#N/A</v>
      </c>
      <c r="BU204" s="70" t="e">
        <f aca="false">$BU$7*$J$2*$J$5*$S204</f>
        <v>#N/A</v>
      </c>
      <c r="BV204" s="70" t="e">
        <f aca="false">$BU$7*$J$3*$J$5*$T204</f>
        <v>#N/A</v>
      </c>
      <c r="BW204" s="382" t="e">
        <f aca="false">SUM(AY204:BF204,BI204:BL204)</f>
        <v>#N/A</v>
      </c>
      <c r="BX204" s="383" t="e">
        <f aca="false">SUM(AY204:BF204,BI204:BL204,BS204:BV204)</f>
        <v>#N/A</v>
      </c>
      <c r="BY204" s="25" t="e">
        <f aca="false">SUM(AY204:BV204)</f>
        <v>#N/A</v>
      </c>
      <c r="BZ204" s="70" t="e">
        <f aca="false">$BZ$7*$J$2*$J$5*$N204</f>
        <v>#N/A</v>
      </c>
      <c r="CA204" s="70" t="e">
        <f aca="false">$BZ$7*$J$3*$J$5*$O204</f>
        <v>#N/A</v>
      </c>
      <c r="CB204" s="70" t="e">
        <f aca="false">$CB$7*$J$2*$J$5*$N204</f>
        <v>#N/A</v>
      </c>
      <c r="CC204" s="70" t="e">
        <f aca="false">$CB$7*$J$3*$J$5*$O204</f>
        <v>#N/A</v>
      </c>
      <c r="CD204" s="70" t="e">
        <f aca="false">$CD$7*$J$2*$J$5*$N204</f>
        <v>#N/A</v>
      </c>
      <c r="CE204" s="70" t="e">
        <f aca="false">$CD$7*$J$3*$J$5*$O204</f>
        <v>#N/A</v>
      </c>
      <c r="CF204" s="131" t="e">
        <f aca="false">SUM(BZ204:CA204)</f>
        <v>#N/A</v>
      </c>
      <c r="CG204" s="383" t="e">
        <f aca="false">SUM(BZ204:CC204)</f>
        <v>#N/A</v>
      </c>
      <c r="CH204" s="131" t="e">
        <f aca="false">SUM(BZ204:CE204)</f>
        <v>#N/A</v>
      </c>
      <c r="CI204" s="70" t="e">
        <f aca="false">$CI$7*$J$2*$J$5*$AB204</f>
        <v>#N/A</v>
      </c>
      <c r="CJ204" s="70" t="e">
        <f aca="false">$CI$7*$J$3*$J$5*$AC204</f>
        <v>#N/A</v>
      </c>
      <c r="CK204" s="70" t="e">
        <f aca="false">$CK$7*$J$2*$J$5*$AB204</f>
        <v>#N/A</v>
      </c>
      <c r="CL204" s="70" t="e">
        <f aca="false">$CK$7*$J$3*$J$5*$AC204</f>
        <v>#N/A</v>
      </c>
      <c r="CM204" s="70" t="e">
        <f aca="false">$CM$7*$J$2*$J$5*$AB204</f>
        <v>#N/A</v>
      </c>
      <c r="CN204" s="70" t="e">
        <f aca="false">$CM$7*$J$3*$J$5*$AC204</f>
        <v>#N/A</v>
      </c>
      <c r="CO204" s="70" t="e">
        <f aca="false">$CO$7*$J$2*$J$5*$AB204</f>
        <v>#N/A</v>
      </c>
      <c r="CP204" s="70" t="e">
        <f aca="false">$CO$7*$J$3*$J$5*$AC204</f>
        <v>#N/A</v>
      </c>
      <c r="CQ204" s="70" t="e">
        <f aca="false">$CQ$7*$J$2*$J$5*$AB204</f>
        <v>#N/A</v>
      </c>
      <c r="CR204" s="70" t="e">
        <f aca="false">$CQ$7*$J$3*$J$5*$AC204</f>
        <v>#N/A</v>
      </c>
      <c r="CS204" s="70" t="e">
        <f aca="false">$CS$7*$J$2*$J$5*$AB204</f>
        <v>#N/A</v>
      </c>
      <c r="CT204" s="70" t="e">
        <f aca="false">$CS$7*$J$3*$J$5*$AC204</f>
        <v>#N/A</v>
      </c>
      <c r="CU204" s="70" t="e">
        <f aca="false">$CU$7*$J$2*$J$5*$AB204</f>
        <v>#N/A</v>
      </c>
      <c r="CV204" s="70" t="e">
        <f aca="false">$CU$7*$J$3*$J$5*$AC204</f>
        <v>#N/A</v>
      </c>
      <c r="CW204" s="70" t="e">
        <f aca="false">$CW$7*$J$2*$J$5*$AB204</f>
        <v>#N/A</v>
      </c>
      <c r="CX204" s="70" t="e">
        <f aca="false">$CW$7*$J$3*$J$5*$AC204</f>
        <v>#N/A</v>
      </c>
      <c r="CY204" s="70" t="e">
        <f aca="false">$CY$7*$J$2*$J$5*$AB204</f>
        <v>#N/A</v>
      </c>
      <c r="CZ204" s="70" t="e">
        <f aca="false">$CY$7*$J$3*$J$5*$AC204</f>
        <v>#N/A</v>
      </c>
      <c r="DA204" s="70" t="e">
        <f aca="false">$DA$7*$J$2*$J$5*$AB204</f>
        <v>#N/A</v>
      </c>
      <c r="DB204" s="70" t="e">
        <f aca="false">$DA$7*$J$3*$J$5*$AC204</f>
        <v>#N/A</v>
      </c>
      <c r="DC204" s="70"/>
      <c r="DD204" s="70"/>
      <c r="DE204" s="70" t="e">
        <f aca="false">$DF$7*$J$2*$J$5*$AB204</f>
        <v>#N/A</v>
      </c>
      <c r="DF204" s="70" t="e">
        <f aca="false">$DF$7*$J$3*$J$5*$AC204</f>
        <v>#N/A</v>
      </c>
      <c r="DG204" s="70" t="e">
        <f aca="false">$DG$7*$J$2*$J$5*$AB204</f>
        <v>#N/A</v>
      </c>
      <c r="DH204" s="70" t="e">
        <f aca="false">$DG$7*$J$3*$J$5*$AC204</f>
        <v>#N/A</v>
      </c>
      <c r="DI204" s="70" t="e">
        <f aca="false">$DI$7*$J$2*$J$5*$AB204</f>
        <v>#N/A</v>
      </c>
      <c r="DJ204" s="70" t="e">
        <f aca="false">$DI$7*$J$3*$J$5*$AC204</f>
        <v>#N/A</v>
      </c>
      <c r="DK204" s="70" t="e">
        <f aca="false">$DK$7*$J$2*$J$5*$AB204</f>
        <v>#N/A</v>
      </c>
      <c r="DL204" s="70" t="e">
        <f aca="false">$DK$7*$J$3*$J$5*$AC204</f>
        <v>#N/A</v>
      </c>
      <c r="DM204" s="70" t="e">
        <f aca="false">$DM$7*$J$2*$J$5*$AB204</f>
        <v>#N/A</v>
      </c>
      <c r="DN204" s="70" t="e">
        <f aca="false">$DM$7*$J$3*$J$5*$AC204</f>
        <v>#N/A</v>
      </c>
      <c r="DO204" s="70" t="e">
        <f aca="false">$DO$7*$J$2*$J$5*$AB204</f>
        <v>#N/A</v>
      </c>
      <c r="DP204" s="70" t="e">
        <f aca="false">$DO$7*$J$3*$J$5*$AC204</f>
        <v>#N/A</v>
      </c>
      <c r="DQ204" s="70" t="e">
        <f aca="false">$DQ$7*$J$2*$J$5*$AB204</f>
        <v>#N/A</v>
      </c>
      <c r="DR204" s="70" t="e">
        <f aca="false">$DQ$7*$J$3*$J$5*$AC204</f>
        <v>#N/A</v>
      </c>
      <c r="DS204" s="131" t="e">
        <f aca="false">SUM(CI204:CR204,CW204:CX204,DG204:DH204)</f>
        <v>#N/A</v>
      </c>
      <c r="DT204" s="25" t="e">
        <f aca="false">SUM(CI204:CZ204,DC204:DL204)</f>
        <v>#N/A</v>
      </c>
      <c r="DU204" s="131" t="e">
        <f aca="false">SUM(CI204:DR204)</f>
        <v>#N/A</v>
      </c>
      <c r="DZ204" s="70" t="e">
        <f aca="false">$DZ$7*$J$2*$J$5*$AB204</f>
        <v>#N/A</v>
      </c>
      <c r="EA204" s="70" t="e">
        <f aca="false">$DZ$7*$J$3*$J$5*$AC204</f>
        <v>#N/A</v>
      </c>
      <c r="EB204" s="70" t="e">
        <f aca="false">$EB$7*$J$2*$J$5*$AB204</f>
        <v>#N/A</v>
      </c>
      <c r="EC204" s="70" t="e">
        <f aca="false">$EB$7*$J$3*$J$5*$AC204</f>
        <v>#N/A</v>
      </c>
      <c r="ED204" s="70" t="e">
        <f aca="false">$ED$7*$J$2*$J$5*$AB204</f>
        <v>#N/A</v>
      </c>
      <c r="EE204" s="70" t="e">
        <f aca="false">$ED$7*$J$3*$J$5*$AC204</f>
        <v>#N/A</v>
      </c>
      <c r="EF204" s="70" t="e">
        <f aca="false">$EF$7*$J$2*$J$5*$AB204</f>
        <v>#N/A</v>
      </c>
      <c r="EG204" s="70" t="e">
        <f aca="false">$EF$7*$J$3*$J$5*$AC204</f>
        <v>#N/A</v>
      </c>
      <c r="EH204" s="70" t="e">
        <f aca="false">$EH$7*$J$2*$J$5*$AB204</f>
        <v>#N/A</v>
      </c>
      <c r="EI204" s="70" t="e">
        <f aca="false">$EH$7*$J$3*$J$5*$AC204</f>
        <v>#N/A</v>
      </c>
      <c r="EJ204" s="70" t="e">
        <f aca="false">$EJ$7*$J$2*$J$5*$AB204</f>
        <v>#N/A</v>
      </c>
      <c r="EK204" s="70" t="e">
        <f aca="false">$EJ$7*$J$3*$J$5*$AC204</f>
        <v>#N/A</v>
      </c>
      <c r="EL204" s="70" t="e">
        <f aca="false">$EL$7*$J$2*$J$5*$AB204</f>
        <v>#N/A</v>
      </c>
      <c r="EM204" s="70" t="e">
        <f aca="false">$EL$7*$J$3*$J$5*$AC204</f>
        <v>#N/A</v>
      </c>
      <c r="EN204" s="131" t="e">
        <f aca="false">SUM(EB204:EC204)</f>
        <v>#N/A</v>
      </c>
      <c r="EO204" s="25" t="e">
        <f aca="false">SUM(EB204:EE204,EJ204:EM204)</f>
        <v>#N/A</v>
      </c>
      <c r="EP204" s="25" t="e">
        <f aca="false">SUM(DZ204:EM204)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3" t="e">
        <f aca="false">(1+($A205/2))^(-2*($D205-$A$1)/365.25)</f>
        <v>#N/A</v>
      </c>
      <c r="C205" s="83" t="n">
        <f aca="false">D206-D205</f>
        <v>30</v>
      </c>
      <c r="D205" s="374" t="n">
        <v>42887</v>
      </c>
      <c r="E205" s="375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76" t="e">
        <f aca="false">VLOOKUP($D205,Curves!$A$2:$H$1700,8)*$B205</f>
        <v>#N/A</v>
      </c>
      <c r="K205" s="51" t="e">
        <f aca="false">($E205+$I205)*$J$5+$J$4</f>
        <v>#N/A</v>
      </c>
      <c r="L205" s="377" t="e">
        <f aca="false">VLOOKUP($D205,Curves!$N$2:$T$2600,2)*$B205</f>
        <v>#N/A</v>
      </c>
      <c r="M205" s="241" t="e">
        <f aca="false">VLOOKUP($D205,Curves!$N$2:$T$2600,3)*$B205</f>
        <v>#N/A</v>
      </c>
      <c r="N205" s="378" t="e">
        <f aca="false">IF($K205&lt;$L205,1,0)</f>
        <v>#N/A</v>
      </c>
      <c r="O205" s="379" t="e">
        <f aca="false">IF($K205&lt;$M205,1,0)</f>
        <v>#N/A</v>
      </c>
      <c r="P205" s="375" t="e">
        <f aca="false">($E205+J205)*$J$5+$J$4</f>
        <v>#N/A</v>
      </c>
      <c r="Q205" s="377" t="e">
        <f aca="false">VLOOKUP($D205,Curves!$N$2:$T$2600,4)*$B205</f>
        <v>#N/A</v>
      </c>
      <c r="R205" s="241" t="e">
        <f aca="false">VLOOKUP($D205,Curves!$N$2:$T$2600,5)*$B205</f>
        <v>#N/A</v>
      </c>
      <c r="S205" s="378" t="e">
        <f aca="false">IF($P205&lt;$Q205,1,0)</f>
        <v>#N/A</v>
      </c>
      <c r="T205" s="379" t="e">
        <f aca="false">IF($P205&lt;$R205,1,0)</f>
        <v>#N/A</v>
      </c>
      <c r="U205" s="380" t="e">
        <f aca="false">($E205+G205)*$J$5+$J$4</f>
        <v>#N/A</v>
      </c>
      <c r="V205" s="380" t="e">
        <f aca="false">($E205+H205)*$J$5+$J$4</f>
        <v>#N/A</v>
      </c>
      <c r="W205" s="380" t="e">
        <f aca="false">($E205+I205)*$J$5+$J$4</f>
        <v>#N/A</v>
      </c>
      <c r="X205" s="269" t="e">
        <f aca="false">VLOOKUP($D205,[5]CurveFetch!$D$8:$S$13000,16,0)*$B205</f>
        <v>#N/A</v>
      </c>
      <c r="Y205" s="241" t="e">
        <f aca="false">VLOOKUP($D205,Curves!$N$2:$T$2600,7)*$B205</f>
        <v>#N/A</v>
      </c>
      <c r="Z205" s="381" t="e">
        <f aca="false">IF($U205&lt;$X205,1,0)</f>
        <v>#N/A</v>
      </c>
      <c r="AA205" s="378" t="e">
        <f aca="false">IF($U205&lt;$Y205,1,0)</f>
        <v>#N/A</v>
      </c>
      <c r="AB205" s="378" t="e">
        <f aca="false">IF($V205&lt;$X205,1,0)</f>
        <v>#N/A</v>
      </c>
      <c r="AC205" s="378" t="e">
        <f aca="false">IF($V205&lt;$X205,1,0)</f>
        <v>#N/A</v>
      </c>
      <c r="AD205" s="378" t="e">
        <f aca="false">IF($W205&lt;$X205,1,0)</f>
        <v>#N/A</v>
      </c>
      <c r="AE205" s="379" t="e">
        <f aca="false">IF($W205&lt;$Y205,1,0)</f>
        <v>#N/A</v>
      </c>
      <c r="AF205" s="70" t="e">
        <f aca="false">$AF$7*$J$2*$J$5*$N205</f>
        <v>#N/A</v>
      </c>
      <c r="AG205" s="70" t="e">
        <f aca="false">$AF$7*$J$2*$J$5*$O205</f>
        <v>#N/A</v>
      </c>
      <c r="AH205" s="70" t="e">
        <f aca="false">$AH$7*$J$2*$J$5*$N205</f>
        <v>#N/A</v>
      </c>
      <c r="AI205" s="70" t="e">
        <f aca="false">$AH$7*$J$2*$J$5*$O205</f>
        <v>#N/A</v>
      </c>
      <c r="AJ205" s="70" t="e">
        <f aca="false">$AJ$7*$J$2*$J$5*$N205</f>
        <v>#N/A</v>
      </c>
      <c r="AK205" s="70" t="e">
        <f aca="false">$AJ$7*$J$2*$J$5*$O205</f>
        <v>#N/A</v>
      </c>
      <c r="AL205" s="70" t="e">
        <f aca="false">$AL$7*$J$2*$J$5*$N205</f>
        <v>#N/A</v>
      </c>
      <c r="AM205" s="70" t="e">
        <f aca="false">$AL$7*$J$3*$J$5*$O205</f>
        <v>#N/A</v>
      </c>
      <c r="AN205" s="70" t="e">
        <f aca="false">$AN$7*$J$2*$J$5*$N205</f>
        <v>#N/A</v>
      </c>
      <c r="AO205" s="70" t="e">
        <f aca="false">$AN$7*$J$3*$J$5*$O205</f>
        <v>#N/A</v>
      </c>
      <c r="AP205" s="70" t="e">
        <f aca="false">$AP$7*$J$2*$J$5*$N205</f>
        <v>#N/A</v>
      </c>
      <c r="AQ205" s="70" t="e">
        <f aca="false">$AN$7*$J$3*$J$5*$O205</f>
        <v>#N/A</v>
      </c>
      <c r="AR205" s="70" t="e">
        <f aca="false">$AR$7*$J$2*$J$5*$N205</f>
        <v>#N/A</v>
      </c>
      <c r="AS205" s="70" t="e">
        <f aca="false">$AR$7*$J$3*$J$5*$O205</f>
        <v>#N/A</v>
      </c>
      <c r="AT205" s="70" t="e">
        <f aca="false">$AT$7*$J$2*$J$5*$N205</f>
        <v>#N/A</v>
      </c>
      <c r="AU205" s="70" t="e">
        <f aca="false">$AT$7*$J$3*$J$5*$O205</f>
        <v>#N/A</v>
      </c>
      <c r="AV205" s="131" t="e">
        <f aca="false">SUM(AF205:AG205,AL205:AM205,AP205:AQ205)</f>
        <v>#N/A</v>
      </c>
      <c r="AW205" s="158" t="e">
        <f aca="false">SUM(AF205:AM205,AP205:AU205)</f>
        <v>#N/A</v>
      </c>
      <c r="AX205" s="131" t="e">
        <f aca="false">SUM(AF205:AU205)</f>
        <v>#N/A</v>
      </c>
      <c r="AY205" s="70" t="e">
        <f aca="false">$AY$7*$J$2*$J$5*$S205</f>
        <v>#N/A</v>
      </c>
      <c r="AZ205" s="70" t="e">
        <f aca="false">$AY$7*$J$3*$J$5*$T205</f>
        <v>#N/A</v>
      </c>
      <c r="BA205" s="70" t="e">
        <f aca="false">$BA$7*$J$2*$J$5*$S205</f>
        <v>#N/A</v>
      </c>
      <c r="BB205" s="70" t="e">
        <f aca="false">$BA$7*$J$3*$J$5*$T205</f>
        <v>#N/A</v>
      </c>
      <c r="BC205" s="70" t="e">
        <f aca="false">$BC$7*$J$2*$J$5*$S205</f>
        <v>#N/A</v>
      </c>
      <c r="BD205" s="70" t="e">
        <f aca="false">$BC$7*$J$3*$J$5*$T205</f>
        <v>#N/A</v>
      </c>
      <c r="BE205" s="70" t="e">
        <f aca="false">$BE$7*$J$2*$J$5*$S205</f>
        <v>#N/A</v>
      </c>
      <c r="BF205" s="70" t="e">
        <f aca="false">$BE$7*$J$3*$J$5*$T205</f>
        <v>#N/A</v>
      </c>
      <c r="BG205" s="70" t="e">
        <f aca="false">$BG$7*$J$2*$J$5*$S205</f>
        <v>#N/A</v>
      </c>
      <c r="BH205" s="70" t="e">
        <f aca="false">$BG$7*$J$3*$J$5*$T205</f>
        <v>#N/A</v>
      </c>
      <c r="BI205" s="70" t="e">
        <f aca="false">$BI$7*$J$2*$J$5*$S205</f>
        <v>#N/A</v>
      </c>
      <c r="BJ205" s="70" t="e">
        <f aca="false">$BI$7*$J$3*$J$5*$T205</f>
        <v>#N/A</v>
      </c>
      <c r="BK205" s="70" t="e">
        <f aca="false">$BK$7*$J$2*$J$5*$S205</f>
        <v>#N/A</v>
      </c>
      <c r="BL205" s="70" t="e">
        <f aca="false">$BK$7*$J$3*$J$5*$T205</f>
        <v>#N/A</v>
      </c>
      <c r="BM205" s="70" t="e">
        <f aca="false">$BM$7*$J$2*$J$5*$S205</f>
        <v>#N/A</v>
      </c>
      <c r="BN205" s="70" t="e">
        <f aca="false">$BM$7*$J$3*$J$5*$T205</f>
        <v>#N/A</v>
      </c>
      <c r="BO205" s="70" t="e">
        <f aca="false">$BO$7*$J$2*$J$5*$S205</f>
        <v>#N/A</v>
      </c>
      <c r="BP205" s="70" t="e">
        <f aca="false">$BO$7*$J$3*$J$5*$T205</f>
        <v>#N/A</v>
      </c>
      <c r="BQ205" s="70" t="e">
        <f aca="false">$BQ$7*$J$2*$J$5*$S205</f>
        <v>#N/A</v>
      </c>
      <c r="BR205" s="70" t="e">
        <f aca="false">$BQ$7*$J$3*$J$5*$T205</f>
        <v>#N/A</v>
      </c>
      <c r="BS205" s="70" t="e">
        <f aca="false">$BS$7*$J$2*$J$5*$S205</f>
        <v>#N/A</v>
      </c>
      <c r="BT205" s="70" t="e">
        <f aca="false">$BS$7*$J$3*$J$5*$T205</f>
        <v>#N/A</v>
      </c>
      <c r="BU205" s="70" t="e">
        <f aca="false">$BU$7*$J$2*$J$5*$S205</f>
        <v>#N/A</v>
      </c>
      <c r="BV205" s="70" t="e">
        <f aca="false">$BU$7*$J$3*$J$5*$T205</f>
        <v>#N/A</v>
      </c>
      <c r="BW205" s="382" t="e">
        <f aca="false">SUM(AY205:BF205,BI205:BL205)</f>
        <v>#N/A</v>
      </c>
      <c r="BX205" s="383" t="e">
        <f aca="false">SUM(AY205:BF205,BI205:BL205,BS205:BV205)</f>
        <v>#N/A</v>
      </c>
      <c r="BY205" s="25" t="e">
        <f aca="false">SUM(AY205:BV205)</f>
        <v>#N/A</v>
      </c>
      <c r="BZ205" s="70" t="e">
        <f aca="false">$BZ$7*$J$2*$J$5*$N205</f>
        <v>#N/A</v>
      </c>
      <c r="CA205" s="70" t="e">
        <f aca="false">$BZ$7*$J$3*$J$5*$O205</f>
        <v>#N/A</v>
      </c>
      <c r="CB205" s="70" t="e">
        <f aca="false">$CB$7*$J$2*$J$5*$N205</f>
        <v>#N/A</v>
      </c>
      <c r="CC205" s="70" t="e">
        <f aca="false">$CB$7*$J$3*$J$5*$O205</f>
        <v>#N/A</v>
      </c>
      <c r="CD205" s="70" t="e">
        <f aca="false">$CD$7*$J$2*$J$5*$N205</f>
        <v>#N/A</v>
      </c>
      <c r="CE205" s="70" t="e">
        <f aca="false">$CD$7*$J$3*$J$5*$O205</f>
        <v>#N/A</v>
      </c>
      <c r="CF205" s="131" t="e">
        <f aca="false">SUM(BZ205:CA205)</f>
        <v>#N/A</v>
      </c>
      <c r="CG205" s="383" t="e">
        <f aca="false">SUM(BZ205:CC205)</f>
        <v>#N/A</v>
      </c>
      <c r="CH205" s="131" t="e">
        <f aca="false">SUM(BZ205:CE205)</f>
        <v>#N/A</v>
      </c>
      <c r="CI205" s="70" t="e">
        <f aca="false">$CI$7*$J$2*$J$5*$AB205</f>
        <v>#N/A</v>
      </c>
      <c r="CJ205" s="70" t="e">
        <f aca="false">$CI$7*$J$3*$J$5*$AC205</f>
        <v>#N/A</v>
      </c>
      <c r="CK205" s="70" t="e">
        <f aca="false">$CK$7*$J$2*$J$5*$AB205</f>
        <v>#N/A</v>
      </c>
      <c r="CL205" s="70" t="e">
        <f aca="false">$CK$7*$J$3*$J$5*$AC205</f>
        <v>#N/A</v>
      </c>
      <c r="CM205" s="70" t="e">
        <f aca="false">$CM$7*$J$2*$J$5*$AB205</f>
        <v>#N/A</v>
      </c>
      <c r="CN205" s="70" t="e">
        <f aca="false">$CM$7*$J$3*$J$5*$AC205</f>
        <v>#N/A</v>
      </c>
      <c r="CO205" s="70" t="e">
        <f aca="false">$CO$7*$J$2*$J$5*$AB205</f>
        <v>#N/A</v>
      </c>
      <c r="CP205" s="70" t="e">
        <f aca="false">$CO$7*$J$3*$J$5*$AC205</f>
        <v>#N/A</v>
      </c>
      <c r="CQ205" s="70" t="e">
        <f aca="false">$CQ$7*$J$2*$J$5*$AB205</f>
        <v>#N/A</v>
      </c>
      <c r="CR205" s="70" t="e">
        <f aca="false">$CQ$7*$J$3*$J$5*$AC205</f>
        <v>#N/A</v>
      </c>
      <c r="CS205" s="70" t="e">
        <f aca="false">$CS$7*$J$2*$J$5*$AB205</f>
        <v>#N/A</v>
      </c>
      <c r="CT205" s="70" t="e">
        <f aca="false">$CS$7*$J$3*$J$5*$AC205</f>
        <v>#N/A</v>
      </c>
      <c r="CU205" s="70" t="e">
        <f aca="false">$CU$7*$J$2*$J$5*$AB205</f>
        <v>#N/A</v>
      </c>
      <c r="CV205" s="70" t="e">
        <f aca="false">$CU$7*$J$3*$J$5*$AC205</f>
        <v>#N/A</v>
      </c>
      <c r="CW205" s="70" t="e">
        <f aca="false">$CW$7*$J$2*$J$5*$AB205</f>
        <v>#N/A</v>
      </c>
      <c r="CX205" s="70" t="e">
        <f aca="false">$CW$7*$J$3*$J$5*$AC205</f>
        <v>#N/A</v>
      </c>
      <c r="CY205" s="70" t="e">
        <f aca="false">$CY$7*$J$2*$J$5*$AB205</f>
        <v>#N/A</v>
      </c>
      <c r="CZ205" s="70" t="e">
        <f aca="false">$CY$7*$J$3*$J$5*$AC205</f>
        <v>#N/A</v>
      </c>
      <c r="DA205" s="70" t="e">
        <f aca="false">$DA$7*$J$2*$J$5*$AB205</f>
        <v>#N/A</v>
      </c>
      <c r="DB205" s="70" t="e">
        <f aca="false">$DA$7*$J$3*$J$5*$AC205</f>
        <v>#N/A</v>
      </c>
      <c r="DC205" s="70"/>
      <c r="DD205" s="70"/>
      <c r="DE205" s="70" t="e">
        <f aca="false">$DF$7*$J$2*$J$5*$AB205</f>
        <v>#N/A</v>
      </c>
      <c r="DF205" s="70" t="e">
        <f aca="false">$DF$7*$J$3*$J$5*$AC205</f>
        <v>#N/A</v>
      </c>
      <c r="DG205" s="70" t="e">
        <f aca="false">$DG$7*$J$2*$J$5*$AB205</f>
        <v>#N/A</v>
      </c>
      <c r="DH205" s="70" t="e">
        <f aca="false">$DG$7*$J$3*$J$5*$AC205</f>
        <v>#N/A</v>
      </c>
      <c r="DI205" s="70" t="e">
        <f aca="false">$DI$7*$J$2*$J$5*$AB205</f>
        <v>#N/A</v>
      </c>
      <c r="DJ205" s="70" t="e">
        <f aca="false">$DI$7*$J$3*$J$5*$AC205</f>
        <v>#N/A</v>
      </c>
      <c r="DK205" s="70" t="e">
        <f aca="false">$DK$7*$J$2*$J$5*$AB205</f>
        <v>#N/A</v>
      </c>
      <c r="DL205" s="70" t="e">
        <f aca="false">$DK$7*$J$3*$J$5*$AC205</f>
        <v>#N/A</v>
      </c>
      <c r="DM205" s="70" t="e">
        <f aca="false">$DM$7*$J$2*$J$5*$AB205</f>
        <v>#N/A</v>
      </c>
      <c r="DN205" s="70" t="e">
        <f aca="false">$DM$7*$J$3*$J$5*$AC205</f>
        <v>#N/A</v>
      </c>
      <c r="DO205" s="70" t="e">
        <f aca="false">$DO$7*$J$2*$J$5*$AB205</f>
        <v>#N/A</v>
      </c>
      <c r="DP205" s="70" t="e">
        <f aca="false">$DO$7*$J$3*$J$5*$AC205</f>
        <v>#N/A</v>
      </c>
      <c r="DQ205" s="70" t="e">
        <f aca="false">$DQ$7*$J$2*$J$5*$AB205</f>
        <v>#N/A</v>
      </c>
      <c r="DR205" s="70" t="e">
        <f aca="false">$DQ$7*$J$3*$J$5*$AC205</f>
        <v>#N/A</v>
      </c>
      <c r="DS205" s="131" t="e">
        <f aca="false">SUM(CI205:CR205,CW205:CX205,DG205:DH205)</f>
        <v>#N/A</v>
      </c>
      <c r="DT205" s="25" t="e">
        <f aca="false">SUM(CI205:CZ205,DC205:DL205)</f>
        <v>#N/A</v>
      </c>
      <c r="DU205" s="131" t="e">
        <f aca="false">SUM(CI205:DR205)</f>
        <v>#N/A</v>
      </c>
      <c r="DZ205" s="70" t="e">
        <f aca="false">$DZ$7*$J$2*$J$5*$AB205</f>
        <v>#N/A</v>
      </c>
      <c r="EA205" s="70" t="e">
        <f aca="false">$DZ$7*$J$3*$J$5*$AC205</f>
        <v>#N/A</v>
      </c>
      <c r="EB205" s="70" t="e">
        <f aca="false">$EB$7*$J$2*$J$5*$AB205</f>
        <v>#N/A</v>
      </c>
      <c r="EC205" s="70" t="e">
        <f aca="false">$EB$7*$J$3*$J$5*$AC205</f>
        <v>#N/A</v>
      </c>
      <c r="ED205" s="70" t="e">
        <f aca="false">$ED$7*$J$2*$J$5*$AB205</f>
        <v>#N/A</v>
      </c>
      <c r="EE205" s="70" t="e">
        <f aca="false">$ED$7*$J$3*$J$5*$AC205</f>
        <v>#N/A</v>
      </c>
      <c r="EF205" s="70" t="e">
        <f aca="false">$EF$7*$J$2*$J$5*$AB205</f>
        <v>#N/A</v>
      </c>
      <c r="EG205" s="70" t="e">
        <f aca="false">$EF$7*$J$3*$J$5*$AC205</f>
        <v>#N/A</v>
      </c>
      <c r="EH205" s="70" t="e">
        <f aca="false">$EH$7*$J$2*$J$5*$AB205</f>
        <v>#N/A</v>
      </c>
      <c r="EI205" s="70" t="e">
        <f aca="false">$EH$7*$J$3*$J$5*$AC205</f>
        <v>#N/A</v>
      </c>
      <c r="EJ205" s="70" t="e">
        <f aca="false">$EJ$7*$J$2*$J$5*$AB205</f>
        <v>#N/A</v>
      </c>
      <c r="EK205" s="70" t="e">
        <f aca="false">$EJ$7*$J$3*$J$5*$AC205</f>
        <v>#N/A</v>
      </c>
      <c r="EL205" s="70" t="e">
        <f aca="false">$EL$7*$J$2*$J$5*$AB205</f>
        <v>#N/A</v>
      </c>
      <c r="EM205" s="70" t="e">
        <f aca="false">$EL$7*$J$3*$J$5*$AC205</f>
        <v>#N/A</v>
      </c>
      <c r="EN205" s="131" t="e">
        <f aca="false">SUM(EB205:EC205)</f>
        <v>#N/A</v>
      </c>
      <c r="EO205" s="25" t="e">
        <f aca="false">SUM(EB205:EE205,EJ205:EM205)</f>
        <v>#N/A</v>
      </c>
      <c r="EP205" s="25" t="e">
        <f aca="false">SUM(DZ205:EM205)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3" t="e">
        <f aca="false">(1+($A206/2))^(-2*($D206-$A$1)/365.25)</f>
        <v>#N/A</v>
      </c>
      <c r="C206" s="83" t="n">
        <f aca="false">D207-D206</f>
        <v>31</v>
      </c>
      <c r="D206" s="374" t="n">
        <v>42917</v>
      </c>
      <c r="E206" s="375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76" t="e">
        <f aca="false">VLOOKUP($D206,Curves!$A$2:$H$1700,8)*$B206</f>
        <v>#N/A</v>
      </c>
      <c r="K206" s="51" t="e">
        <f aca="false">($E206+$I206)*$J$5+$J$4</f>
        <v>#N/A</v>
      </c>
      <c r="L206" s="377" t="e">
        <f aca="false">VLOOKUP($D206,Curves!$N$2:$T$2600,2)*$B206</f>
        <v>#N/A</v>
      </c>
      <c r="M206" s="241" t="e">
        <f aca="false">VLOOKUP($D206,Curves!$N$2:$T$2600,3)*$B206</f>
        <v>#N/A</v>
      </c>
      <c r="N206" s="378" t="e">
        <f aca="false">IF($K206&lt;$L206,1,0)</f>
        <v>#N/A</v>
      </c>
      <c r="O206" s="379" t="e">
        <f aca="false">IF($K206&lt;$M206,1,0)</f>
        <v>#N/A</v>
      </c>
      <c r="P206" s="375" t="e">
        <f aca="false">($E206+J206)*$J$5+$J$4</f>
        <v>#N/A</v>
      </c>
      <c r="Q206" s="377" t="e">
        <f aca="false">VLOOKUP($D206,Curves!$N$2:$T$2600,4)*$B206</f>
        <v>#N/A</v>
      </c>
      <c r="R206" s="241" t="e">
        <f aca="false">VLOOKUP($D206,Curves!$N$2:$T$2600,5)*$B206</f>
        <v>#N/A</v>
      </c>
      <c r="S206" s="378" t="e">
        <f aca="false">IF($P206&lt;$Q206,1,0)</f>
        <v>#N/A</v>
      </c>
      <c r="T206" s="379" t="e">
        <f aca="false">IF($P206&lt;$R206,1,0)</f>
        <v>#N/A</v>
      </c>
      <c r="U206" s="380" t="e">
        <f aca="false">($E206+G206)*$J$5+$J$4</f>
        <v>#N/A</v>
      </c>
      <c r="V206" s="380" t="e">
        <f aca="false">($E206+H206)*$J$5+$J$4</f>
        <v>#N/A</v>
      </c>
      <c r="W206" s="380" t="e">
        <f aca="false">($E206+I206)*$J$5+$J$4</f>
        <v>#N/A</v>
      </c>
      <c r="X206" s="269" t="e">
        <f aca="false">VLOOKUP($D206,[5]CurveFetch!$D$8:$S$13000,16,0)*$B206</f>
        <v>#N/A</v>
      </c>
      <c r="Y206" s="241" t="e">
        <f aca="false">VLOOKUP($D206,Curves!$N$2:$T$2600,7)*$B206</f>
        <v>#N/A</v>
      </c>
      <c r="Z206" s="381" t="e">
        <f aca="false">IF($U206&lt;$X206,1,0)</f>
        <v>#N/A</v>
      </c>
      <c r="AA206" s="378" t="e">
        <f aca="false">IF($U206&lt;$Y206,1,0)</f>
        <v>#N/A</v>
      </c>
      <c r="AB206" s="378" t="e">
        <f aca="false">IF($V206&lt;$X206,1,0)</f>
        <v>#N/A</v>
      </c>
      <c r="AC206" s="378" t="e">
        <f aca="false">IF($V206&lt;$X206,1,0)</f>
        <v>#N/A</v>
      </c>
      <c r="AD206" s="378" t="e">
        <f aca="false">IF($W206&lt;$X206,1,0)</f>
        <v>#N/A</v>
      </c>
      <c r="AE206" s="379" t="e">
        <f aca="false">IF($W206&lt;$Y206,1,0)</f>
        <v>#N/A</v>
      </c>
      <c r="AF206" s="70" t="e">
        <f aca="false">$AF$7*$J$2*$J$5*$N206</f>
        <v>#N/A</v>
      </c>
      <c r="AG206" s="70" t="e">
        <f aca="false">$AF$7*$J$2*$J$5*$O206</f>
        <v>#N/A</v>
      </c>
      <c r="AH206" s="70" t="e">
        <f aca="false">$AH$7*$J$2*$J$5*$N206</f>
        <v>#N/A</v>
      </c>
      <c r="AI206" s="70" t="e">
        <f aca="false">$AH$7*$J$2*$J$5*$O206</f>
        <v>#N/A</v>
      </c>
      <c r="AJ206" s="70" t="e">
        <f aca="false">$AJ$7*$J$2*$J$5*$N206</f>
        <v>#N/A</v>
      </c>
      <c r="AK206" s="70" t="e">
        <f aca="false">$AJ$7*$J$2*$J$5*$O206</f>
        <v>#N/A</v>
      </c>
      <c r="AL206" s="70" t="e">
        <f aca="false">$AL$7*$J$2*$J$5*$N206</f>
        <v>#N/A</v>
      </c>
      <c r="AM206" s="70" t="e">
        <f aca="false">$AL$7*$J$3*$J$5*$O206</f>
        <v>#N/A</v>
      </c>
      <c r="AN206" s="70" t="e">
        <f aca="false">$AN$7*$J$2*$J$5*$N206</f>
        <v>#N/A</v>
      </c>
      <c r="AO206" s="70" t="e">
        <f aca="false">$AN$7*$J$3*$J$5*$O206</f>
        <v>#N/A</v>
      </c>
      <c r="AP206" s="70" t="e">
        <f aca="false">$AP$7*$J$2*$J$5*$N206</f>
        <v>#N/A</v>
      </c>
      <c r="AQ206" s="70" t="e">
        <f aca="false">$AN$7*$J$3*$J$5*$O206</f>
        <v>#N/A</v>
      </c>
      <c r="AR206" s="70" t="e">
        <f aca="false">$AR$7*$J$2*$J$5*$N206</f>
        <v>#N/A</v>
      </c>
      <c r="AS206" s="70" t="e">
        <f aca="false">$AR$7*$J$3*$J$5*$O206</f>
        <v>#N/A</v>
      </c>
      <c r="AT206" s="70" t="e">
        <f aca="false">$AT$7*$J$2*$J$5*$N206</f>
        <v>#N/A</v>
      </c>
      <c r="AU206" s="70" t="e">
        <f aca="false">$AT$7*$J$3*$J$5*$O206</f>
        <v>#N/A</v>
      </c>
      <c r="AV206" s="131" t="e">
        <f aca="false">SUM(AF206:AG206,AL206:AM206,AP206:AQ206)</f>
        <v>#N/A</v>
      </c>
      <c r="AW206" s="158" t="e">
        <f aca="false">SUM(AF206:AM206,AP206:AU206)</f>
        <v>#N/A</v>
      </c>
      <c r="AX206" s="131" t="e">
        <f aca="false">SUM(AF206:AU206)</f>
        <v>#N/A</v>
      </c>
      <c r="AY206" s="70" t="e">
        <f aca="false">$AY$7*$J$2*$J$5*$S206</f>
        <v>#N/A</v>
      </c>
      <c r="AZ206" s="70" t="e">
        <f aca="false">$AY$7*$J$3*$J$5*$T206</f>
        <v>#N/A</v>
      </c>
      <c r="BA206" s="70" t="e">
        <f aca="false">$BA$7*$J$2*$J$5*$S206</f>
        <v>#N/A</v>
      </c>
      <c r="BB206" s="70" t="e">
        <f aca="false">$BA$7*$J$3*$J$5*$T206</f>
        <v>#N/A</v>
      </c>
      <c r="BC206" s="70" t="e">
        <f aca="false">$BC$7*$J$2*$J$5*$S206</f>
        <v>#N/A</v>
      </c>
      <c r="BD206" s="70" t="e">
        <f aca="false">$BC$7*$J$3*$J$5*$T206</f>
        <v>#N/A</v>
      </c>
      <c r="BE206" s="70" t="e">
        <f aca="false">$BE$7*$J$2*$J$5*$S206</f>
        <v>#N/A</v>
      </c>
      <c r="BF206" s="70" t="e">
        <f aca="false">$BE$7*$J$3*$J$5*$T206</f>
        <v>#N/A</v>
      </c>
      <c r="BG206" s="70" t="e">
        <f aca="false">$BG$7*$J$2*$J$5*$S206</f>
        <v>#N/A</v>
      </c>
      <c r="BH206" s="70" t="e">
        <f aca="false">$BG$7*$J$3*$J$5*$T206</f>
        <v>#N/A</v>
      </c>
      <c r="BI206" s="70" t="e">
        <f aca="false">$BI$7*$J$2*$J$5*$S206</f>
        <v>#N/A</v>
      </c>
      <c r="BJ206" s="70" t="e">
        <f aca="false">$BI$7*$J$3*$J$5*$T206</f>
        <v>#N/A</v>
      </c>
      <c r="BK206" s="70" t="e">
        <f aca="false">$BK$7*$J$2*$J$5*$S206</f>
        <v>#N/A</v>
      </c>
      <c r="BL206" s="70" t="e">
        <f aca="false">$BK$7*$J$3*$J$5*$T206</f>
        <v>#N/A</v>
      </c>
      <c r="BM206" s="70" t="e">
        <f aca="false">$BM$7*$J$2*$J$5*$S206</f>
        <v>#N/A</v>
      </c>
      <c r="BN206" s="70" t="e">
        <f aca="false">$BM$7*$J$3*$J$5*$T206</f>
        <v>#N/A</v>
      </c>
      <c r="BO206" s="70" t="e">
        <f aca="false">$BO$7*$J$2*$J$5*$S206</f>
        <v>#N/A</v>
      </c>
      <c r="BP206" s="70" t="e">
        <f aca="false">$BO$7*$J$3*$J$5*$T206</f>
        <v>#N/A</v>
      </c>
      <c r="BQ206" s="70" t="e">
        <f aca="false">$BQ$7*$J$2*$J$5*$S206</f>
        <v>#N/A</v>
      </c>
      <c r="BR206" s="70" t="e">
        <f aca="false">$BQ$7*$J$3*$J$5*$T206</f>
        <v>#N/A</v>
      </c>
      <c r="BS206" s="70" t="e">
        <f aca="false">$BS$7*$J$2*$J$5*$S206</f>
        <v>#N/A</v>
      </c>
      <c r="BT206" s="70" t="e">
        <f aca="false">$BS$7*$J$3*$J$5*$T206</f>
        <v>#N/A</v>
      </c>
      <c r="BU206" s="70" t="e">
        <f aca="false">$BU$7*$J$2*$J$5*$S206</f>
        <v>#N/A</v>
      </c>
      <c r="BV206" s="70" t="e">
        <f aca="false">$BU$7*$J$3*$J$5*$T206</f>
        <v>#N/A</v>
      </c>
      <c r="BW206" s="382" t="e">
        <f aca="false">SUM(AY206:BF206,BI206:BL206)</f>
        <v>#N/A</v>
      </c>
      <c r="BX206" s="383" t="e">
        <f aca="false">SUM(AY206:BF206,BI206:BL206,BS206:BV206)</f>
        <v>#N/A</v>
      </c>
      <c r="BY206" s="25" t="e">
        <f aca="false">SUM(AY206:BV206)</f>
        <v>#N/A</v>
      </c>
      <c r="BZ206" s="70" t="e">
        <f aca="false">$BZ$7*$J$2*$J$5*$N206</f>
        <v>#N/A</v>
      </c>
      <c r="CA206" s="70" t="e">
        <f aca="false">$BZ$7*$J$3*$J$5*$O206</f>
        <v>#N/A</v>
      </c>
      <c r="CB206" s="70" t="e">
        <f aca="false">$CB$7*$J$2*$J$5*$N206</f>
        <v>#N/A</v>
      </c>
      <c r="CC206" s="70" t="e">
        <f aca="false">$CB$7*$J$3*$J$5*$O206</f>
        <v>#N/A</v>
      </c>
      <c r="CD206" s="70" t="e">
        <f aca="false">$CD$7*$J$2*$J$5*$N206</f>
        <v>#N/A</v>
      </c>
      <c r="CE206" s="70" t="e">
        <f aca="false">$CD$7*$J$3*$J$5*$O206</f>
        <v>#N/A</v>
      </c>
      <c r="CF206" s="131" t="e">
        <f aca="false">SUM(BZ206:CA206)</f>
        <v>#N/A</v>
      </c>
      <c r="CG206" s="383" t="e">
        <f aca="false">SUM(BZ206:CC206)</f>
        <v>#N/A</v>
      </c>
      <c r="CH206" s="131" t="e">
        <f aca="false">SUM(BZ206:CE206)</f>
        <v>#N/A</v>
      </c>
      <c r="CI206" s="70" t="e">
        <f aca="false">$CI$7*$J$2*$J$5*$AB206</f>
        <v>#N/A</v>
      </c>
      <c r="CJ206" s="70" t="e">
        <f aca="false">$CI$7*$J$3*$J$5*$AC206</f>
        <v>#N/A</v>
      </c>
      <c r="CK206" s="70" t="e">
        <f aca="false">$CK$7*$J$2*$J$5*$AB206</f>
        <v>#N/A</v>
      </c>
      <c r="CL206" s="70" t="e">
        <f aca="false">$CK$7*$J$3*$J$5*$AC206</f>
        <v>#N/A</v>
      </c>
      <c r="CM206" s="70" t="e">
        <f aca="false">$CM$7*$J$2*$J$5*$AB206</f>
        <v>#N/A</v>
      </c>
      <c r="CN206" s="70" t="e">
        <f aca="false">$CM$7*$J$3*$J$5*$AC206</f>
        <v>#N/A</v>
      </c>
      <c r="CO206" s="70" t="e">
        <f aca="false">$CO$7*$J$2*$J$5*$AB206</f>
        <v>#N/A</v>
      </c>
      <c r="CP206" s="70" t="e">
        <f aca="false">$CO$7*$J$3*$J$5*$AC206</f>
        <v>#N/A</v>
      </c>
      <c r="CQ206" s="70" t="e">
        <f aca="false">$CQ$7*$J$2*$J$5*$AB206</f>
        <v>#N/A</v>
      </c>
      <c r="CR206" s="70" t="e">
        <f aca="false">$CQ$7*$J$3*$J$5*$AC206</f>
        <v>#N/A</v>
      </c>
      <c r="CS206" s="70" t="e">
        <f aca="false">$CS$7*$J$2*$J$5*$AB206</f>
        <v>#N/A</v>
      </c>
      <c r="CT206" s="70" t="e">
        <f aca="false">$CS$7*$J$3*$J$5*$AC206</f>
        <v>#N/A</v>
      </c>
      <c r="CU206" s="70" t="e">
        <f aca="false">$CU$7*$J$2*$J$5*$AB206</f>
        <v>#N/A</v>
      </c>
      <c r="CV206" s="70" t="e">
        <f aca="false">$CU$7*$J$3*$J$5*$AC206</f>
        <v>#N/A</v>
      </c>
      <c r="CW206" s="70" t="e">
        <f aca="false">$CW$7*$J$2*$J$5*$AB206</f>
        <v>#N/A</v>
      </c>
      <c r="CX206" s="70" t="e">
        <f aca="false">$CW$7*$J$3*$J$5*$AC206</f>
        <v>#N/A</v>
      </c>
      <c r="CY206" s="70" t="e">
        <f aca="false">$CY$7*$J$2*$J$5*$AB206</f>
        <v>#N/A</v>
      </c>
      <c r="CZ206" s="70" t="e">
        <f aca="false">$CY$7*$J$3*$J$5*$AC206</f>
        <v>#N/A</v>
      </c>
      <c r="DA206" s="70" t="e">
        <f aca="false">$DA$7*$J$2*$J$5*$AB206</f>
        <v>#N/A</v>
      </c>
      <c r="DB206" s="70" t="e">
        <f aca="false">$DA$7*$J$3*$J$5*$AC206</f>
        <v>#N/A</v>
      </c>
      <c r="DC206" s="70"/>
      <c r="DD206" s="70"/>
      <c r="DE206" s="70" t="e">
        <f aca="false">$DF$7*$J$2*$J$5*$AB206</f>
        <v>#N/A</v>
      </c>
      <c r="DF206" s="70" t="e">
        <f aca="false">$DF$7*$J$3*$J$5*$AC206</f>
        <v>#N/A</v>
      </c>
      <c r="DG206" s="70" t="e">
        <f aca="false">$DG$7*$J$2*$J$5*$AB206</f>
        <v>#N/A</v>
      </c>
      <c r="DH206" s="70" t="e">
        <f aca="false">$DG$7*$J$3*$J$5*$AC206</f>
        <v>#N/A</v>
      </c>
      <c r="DI206" s="70" t="e">
        <f aca="false">$DI$7*$J$2*$J$5*$AB206</f>
        <v>#N/A</v>
      </c>
      <c r="DJ206" s="70" t="e">
        <f aca="false">$DI$7*$J$3*$J$5*$AC206</f>
        <v>#N/A</v>
      </c>
      <c r="DK206" s="70" t="e">
        <f aca="false">$DK$7*$J$2*$J$5*$AB206</f>
        <v>#N/A</v>
      </c>
      <c r="DL206" s="70" t="e">
        <f aca="false">$DK$7*$J$3*$J$5*$AC206</f>
        <v>#N/A</v>
      </c>
      <c r="DM206" s="70" t="e">
        <f aca="false">$DM$7*$J$2*$J$5*$AB206</f>
        <v>#N/A</v>
      </c>
      <c r="DN206" s="70" t="e">
        <f aca="false">$DM$7*$J$3*$J$5*$AC206</f>
        <v>#N/A</v>
      </c>
      <c r="DO206" s="70" t="e">
        <f aca="false">$DO$7*$J$2*$J$5*$AB206</f>
        <v>#N/A</v>
      </c>
      <c r="DP206" s="70" t="e">
        <f aca="false">$DO$7*$J$3*$J$5*$AC206</f>
        <v>#N/A</v>
      </c>
      <c r="DQ206" s="70" t="e">
        <f aca="false">$DQ$7*$J$2*$J$5*$AB206</f>
        <v>#N/A</v>
      </c>
      <c r="DR206" s="70" t="e">
        <f aca="false">$DQ$7*$J$3*$J$5*$AC206</f>
        <v>#N/A</v>
      </c>
      <c r="DS206" s="131" t="e">
        <f aca="false">SUM(CI206:CR206,CW206:CX206,DG206:DH206)</f>
        <v>#N/A</v>
      </c>
      <c r="DT206" s="25" t="e">
        <f aca="false">SUM(CI206:CZ206,DC206:DL206)</f>
        <v>#N/A</v>
      </c>
      <c r="DU206" s="131" t="e">
        <f aca="false">SUM(CI206:DR206)</f>
        <v>#N/A</v>
      </c>
      <c r="DZ206" s="70" t="e">
        <f aca="false">$DZ$7*$J$2*$J$5*$AB206</f>
        <v>#N/A</v>
      </c>
      <c r="EA206" s="70" t="e">
        <f aca="false">$DZ$7*$J$3*$J$5*$AC206</f>
        <v>#N/A</v>
      </c>
      <c r="EB206" s="70" t="e">
        <f aca="false">$EB$7*$J$2*$J$5*$AB206</f>
        <v>#N/A</v>
      </c>
      <c r="EC206" s="70" t="e">
        <f aca="false">$EB$7*$J$3*$J$5*$AC206</f>
        <v>#N/A</v>
      </c>
      <c r="ED206" s="70" t="e">
        <f aca="false">$ED$7*$J$2*$J$5*$AB206</f>
        <v>#N/A</v>
      </c>
      <c r="EE206" s="70" t="e">
        <f aca="false">$ED$7*$J$3*$J$5*$AC206</f>
        <v>#N/A</v>
      </c>
      <c r="EF206" s="70" t="e">
        <f aca="false">$EF$7*$J$2*$J$5*$AB206</f>
        <v>#N/A</v>
      </c>
      <c r="EG206" s="70" t="e">
        <f aca="false">$EF$7*$J$3*$J$5*$AC206</f>
        <v>#N/A</v>
      </c>
      <c r="EH206" s="70" t="e">
        <f aca="false">$EH$7*$J$2*$J$5*$AB206</f>
        <v>#N/A</v>
      </c>
      <c r="EI206" s="70" t="e">
        <f aca="false">$EH$7*$J$3*$J$5*$AC206</f>
        <v>#N/A</v>
      </c>
      <c r="EJ206" s="70" t="e">
        <f aca="false">$EJ$7*$J$2*$J$5*$AB206</f>
        <v>#N/A</v>
      </c>
      <c r="EK206" s="70" t="e">
        <f aca="false">$EJ$7*$J$3*$J$5*$AC206</f>
        <v>#N/A</v>
      </c>
      <c r="EL206" s="70" t="e">
        <f aca="false">$EL$7*$J$2*$J$5*$AB206</f>
        <v>#N/A</v>
      </c>
      <c r="EM206" s="70" t="e">
        <f aca="false">$EL$7*$J$3*$J$5*$AC206</f>
        <v>#N/A</v>
      </c>
      <c r="EN206" s="131" t="e">
        <f aca="false">SUM(EB206:EC206)</f>
        <v>#N/A</v>
      </c>
      <c r="EO206" s="25" t="e">
        <f aca="false">SUM(EB206:EE206,EJ206:EM206)</f>
        <v>#N/A</v>
      </c>
      <c r="EP206" s="25" t="e">
        <f aca="false">SUM(DZ206:EM206)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3" t="e">
        <f aca="false">(1+($A207/2))^(-2*($D207-$A$1)/365.25)</f>
        <v>#N/A</v>
      </c>
      <c r="C207" s="83" t="n">
        <f aca="false">D208-D207</f>
        <v>31</v>
      </c>
      <c r="D207" s="374" t="n">
        <v>42948</v>
      </c>
      <c r="E207" s="375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76" t="e">
        <f aca="false">VLOOKUP($D207,Curves!$A$2:$H$1700,8)*$B207</f>
        <v>#N/A</v>
      </c>
      <c r="K207" s="51" t="e">
        <f aca="false">($E207+$I207)*$J$5+$J$4</f>
        <v>#N/A</v>
      </c>
      <c r="L207" s="377" t="e">
        <f aca="false">VLOOKUP($D207,Curves!$N$2:$T$2600,2)*$B207</f>
        <v>#N/A</v>
      </c>
      <c r="M207" s="241" t="e">
        <f aca="false">VLOOKUP($D207,Curves!$N$2:$T$2600,3)*$B207</f>
        <v>#N/A</v>
      </c>
      <c r="N207" s="378" t="e">
        <f aca="false">IF($K207&lt;$L207,1,0)</f>
        <v>#N/A</v>
      </c>
      <c r="O207" s="379" t="e">
        <f aca="false">IF($K207&lt;$M207,1,0)</f>
        <v>#N/A</v>
      </c>
      <c r="P207" s="375" t="e">
        <f aca="false">($E207+J207)*$J$5+$J$4</f>
        <v>#N/A</v>
      </c>
      <c r="Q207" s="377" t="e">
        <f aca="false">VLOOKUP($D207,Curves!$N$2:$T$2600,4)*$B207</f>
        <v>#N/A</v>
      </c>
      <c r="R207" s="241" t="e">
        <f aca="false">VLOOKUP($D207,Curves!$N$2:$T$2600,5)*$B207</f>
        <v>#N/A</v>
      </c>
      <c r="S207" s="378" t="e">
        <f aca="false">IF($P207&lt;$Q207,1,0)</f>
        <v>#N/A</v>
      </c>
      <c r="T207" s="379" t="e">
        <f aca="false">IF($P207&lt;$R207,1,0)</f>
        <v>#N/A</v>
      </c>
      <c r="U207" s="380" t="e">
        <f aca="false">($E207+G207)*$J$5+$J$4</f>
        <v>#N/A</v>
      </c>
      <c r="V207" s="380" t="e">
        <f aca="false">($E207+H207)*$J$5+$J$4</f>
        <v>#N/A</v>
      </c>
      <c r="W207" s="380" t="e">
        <f aca="false">($E207+I207)*$J$5+$J$4</f>
        <v>#N/A</v>
      </c>
      <c r="X207" s="269" t="e">
        <f aca="false">VLOOKUP($D207,[5]CurveFetch!$D$8:$S$13000,16,0)*$B207</f>
        <v>#N/A</v>
      </c>
      <c r="Y207" s="241" t="e">
        <f aca="false">VLOOKUP($D207,Curves!$N$2:$T$2600,7)*$B207</f>
        <v>#N/A</v>
      </c>
      <c r="Z207" s="381" t="e">
        <f aca="false">IF($U207&lt;$X207,1,0)</f>
        <v>#N/A</v>
      </c>
      <c r="AA207" s="378" t="e">
        <f aca="false">IF($U207&lt;$Y207,1,0)</f>
        <v>#N/A</v>
      </c>
      <c r="AB207" s="378" t="e">
        <f aca="false">IF($V207&lt;$X207,1,0)</f>
        <v>#N/A</v>
      </c>
      <c r="AC207" s="378" t="e">
        <f aca="false">IF($V207&lt;$X207,1,0)</f>
        <v>#N/A</v>
      </c>
      <c r="AD207" s="378" t="e">
        <f aca="false">IF($W207&lt;$X207,1,0)</f>
        <v>#N/A</v>
      </c>
      <c r="AE207" s="379" t="e">
        <f aca="false">IF($W207&lt;$Y207,1,0)</f>
        <v>#N/A</v>
      </c>
      <c r="AF207" s="70" t="e">
        <f aca="false">$AF$7*$J$2*$J$5*$N207</f>
        <v>#N/A</v>
      </c>
      <c r="AG207" s="70" t="e">
        <f aca="false">$AF$7*$J$2*$J$5*$O207</f>
        <v>#N/A</v>
      </c>
      <c r="AH207" s="70" t="e">
        <f aca="false">$AH$7*$J$2*$J$5*$N207</f>
        <v>#N/A</v>
      </c>
      <c r="AI207" s="70" t="e">
        <f aca="false">$AH$7*$J$2*$J$5*$O207</f>
        <v>#N/A</v>
      </c>
      <c r="AJ207" s="70" t="e">
        <f aca="false">$AJ$7*$J$2*$J$5*$N207</f>
        <v>#N/A</v>
      </c>
      <c r="AK207" s="70" t="e">
        <f aca="false">$AJ$7*$J$2*$J$5*$O207</f>
        <v>#N/A</v>
      </c>
      <c r="AL207" s="70" t="e">
        <f aca="false">$AL$7*$J$2*$J$5*$N207</f>
        <v>#N/A</v>
      </c>
      <c r="AM207" s="70" t="e">
        <f aca="false">$AL$7*$J$3*$J$5*$O207</f>
        <v>#N/A</v>
      </c>
      <c r="AN207" s="70" t="e">
        <f aca="false">$AN$7*$J$2*$J$5*$N207</f>
        <v>#N/A</v>
      </c>
      <c r="AO207" s="70" t="e">
        <f aca="false">$AN$7*$J$3*$J$5*$O207</f>
        <v>#N/A</v>
      </c>
      <c r="AP207" s="70" t="e">
        <f aca="false">$AP$7*$J$2*$J$5*$N207</f>
        <v>#N/A</v>
      </c>
      <c r="AQ207" s="70" t="e">
        <f aca="false">$AN$7*$J$3*$J$5*$O207</f>
        <v>#N/A</v>
      </c>
      <c r="AR207" s="70" t="e">
        <f aca="false">$AR$7*$J$2*$J$5*$N207</f>
        <v>#N/A</v>
      </c>
      <c r="AS207" s="70" t="e">
        <f aca="false">$AR$7*$J$3*$J$5*$O207</f>
        <v>#N/A</v>
      </c>
      <c r="AT207" s="70" t="e">
        <f aca="false">$AT$7*$J$2*$J$5*$N207</f>
        <v>#N/A</v>
      </c>
      <c r="AU207" s="70" t="e">
        <f aca="false">$AT$7*$J$3*$J$5*$O207</f>
        <v>#N/A</v>
      </c>
      <c r="AV207" s="131" t="e">
        <f aca="false">SUM(AF207:AG207,AL207:AM207,AP207:AQ207)</f>
        <v>#N/A</v>
      </c>
      <c r="AW207" s="158" t="e">
        <f aca="false">SUM(AF207:AM207,AP207:AU207)</f>
        <v>#N/A</v>
      </c>
      <c r="AX207" s="131" t="e">
        <f aca="false">SUM(AF207:AU207)</f>
        <v>#N/A</v>
      </c>
      <c r="AY207" s="70" t="e">
        <f aca="false">$AY$7*$J$2*$J$5*$S207</f>
        <v>#N/A</v>
      </c>
      <c r="AZ207" s="70" t="e">
        <f aca="false">$AY$7*$J$3*$J$5*$T207</f>
        <v>#N/A</v>
      </c>
      <c r="BA207" s="70" t="e">
        <f aca="false">$BA$7*$J$2*$J$5*$S207</f>
        <v>#N/A</v>
      </c>
      <c r="BB207" s="70" t="e">
        <f aca="false">$BA$7*$J$3*$J$5*$T207</f>
        <v>#N/A</v>
      </c>
      <c r="BC207" s="70" t="e">
        <f aca="false">$BC$7*$J$2*$J$5*$S207</f>
        <v>#N/A</v>
      </c>
      <c r="BD207" s="70" t="e">
        <f aca="false">$BC$7*$J$3*$J$5*$T207</f>
        <v>#N/A</v>
      </c>
      <c r="BE207" s="70" t="e">
        <f aca="false">$BE$7*$J$2*$J$5*$S207</f>
        <v>#N/A</v>
      </c>
      <c r="BF207" s="70" t="e">
        <f aca="false">$BE$7*$J$3*$J$5*$T207</f>
        <v>#N/A</v>
      </c>
      <c r="BG207" s="70" t="e">
        <f aca="false">$BG$7*$J$2*$J$5*$S207</f>
        <v>#N/A</v>
      </c>
      <c r="BH207" s="70" t="e">
        <f aca="false">$BG$7*$J$3*$J$5*$T207</f>
        <v>#N/A</v>
      </c>
      <c r="BI207" s="70" t="e">
        <f aca="false">$BI$7*$J$2*$J$5*$S207</f>
        <v>#N/A</v>
      </c>
      <c r="BJ207" s="70" t="e">
        <f aca="false">$BI$7*$J$3*$J$5*$T207</f>
        <v>#N/A</v>
      </c>
      <c r="BK207" s="70" t="e">
        <f aca="false">$BK$7*$J$2*$J$5*$S207</f>
        <v>#N/A</v>
      </c>
      <c r="BL207" s="70" t="e">
        <f aca="false">$BK$7*$J$3*$J$5*$T207</f>
        <v>#N/A</v>
      </c>
      <c r="BM207" s="70" t="e">
        <f aca="false">$BM$7*$J$2*$J$5*$S207</f>
        <v>#N/A</v>
      </c>
      <c r="BN207" s="70" t="e">
        <f aca="false">$BM$7*$J$3*$J$5*$T207</f>
        <v>#N/A</v>
      </c>
      <c r="BO207" s="70" t="e">
        <f aca="false">$BO$7*$J$2*$J$5*$S207</f>
        <v>#N/A</v>
      </c>
      <c r="BP207" s="70" t="e">
        <f aca="false">$BO$7*$J$3*$J$5*$T207</f>
        <v>#N/A</v>
      </c>
      <c r="BQ207" s="70" t="e">
        <f aca="false">$BQ$7*$J$2*$J$5*$S207</f>
        <v>#N/A</v>
      </c>
      <c r="BR207" s="70" t="e">
        <f aca="false">$BQ$7*$J$3*$J$5*$T207</f>
        <v>#N/A</v>
      </c>
      <c r="BS207" s="70" t="e">
        <f aca="false">$BS$7*$J$2*$J$5*$S207</f>
        <v>#N/A</v>
      </c>
      <c r="BT207" s="70" t="e">
        <f aca="false">$BS$7*$J$3*$J$5*$T207</f>
        <v>#N/A</v>
      </c>
      <c r="BU207" s="70" t="e">
        <f aca="false">$BU$7*$J$2*$J$5*$S207</f>
        <v>#N/A</v>
      </c>
      <c r="BV207" s="70" t="e">
        <f aca="false">$BU$7*$J$3*$J$5*$T207</f>
        <v>#N/A</v>
      </c>
      <c r="BW207" s="382" t="e">
        <f aca="false">SUM(AY207:BF207,BI207:BL207)</f>
        <v>#N/A</v>
      </c>
      <c r="BX207" s="383" t="e">
        <f aca="false">SUM(AY207:BF207,BI207:BL207,BS207:BV207)</f>
        <v>#N/A</v>
      </c>
      <c r="BY207" s="25" t="e">
        <f aca="false">SUM(AY207:BV207)</f>
        <v>#N/A</v>
      </c>
      <c r="BZ207" s="70" t="e">
        <f aca="false">$BZ$7*$J$2*$J$5*$N207</f>
        <v>#N/A</v>
      </c>
      <c r="CA207" s="70" t="e">
        <f aca="false">$BZ$7*$J$3*$J$5*$O207</f>
        <v>#N/A</v>
      </c>
      <c r="CB207" s="70" t="e">
        <f aca="false">$CB$7*$J$2*$J$5*$N207</f>
        <v>#N/A</v>
      </c>
      <c r="CC207" s="70" t="e">
        <f aca="false">$CB$7*$J$3*$J$5*$O207</f>
        <v>#N/A</v>
      </c>
      <c r="CD207" s="70" t="e">
        <f aca="false">$CD$7*$J$2*$J$5*$N207</f>
        <v>#N/A</v>
      </c>
      <c r="CE207" s="70" t="e">
        <f aca="false">$CD$7*$J$3*$J$5*$O207</f>
        <v>#N/A</v>
      </c>
      <c r="CF207" s="131" t="e">
        <f aca="false">SUM(BZ207:CA207)</f>
        <v>#N/A</v>
      </c>
      <c r="CG207" s="383" t="e">
        <f aca="false">SUM(BZ207:CC207)</f>
        <v>#N/A</v>
      </c>
      <c r="CH207" s="131" t="e">
        <f aca="false">SUM(BZ207:CE207)</f>
        <v>#N/A</v>
      </c>
      <c r="CI207" s="70" t="e">
        <f aca="false">$CI$7*$J$2*$J$5*$AB207</f>
        <v>#N/A</v>
      </c>
      <c r="CJ207" s="70" t="e">
        <f aca="false">$CI$7*$J$3*$J$5*$AC207</f>
        <v>#N/A</v>
      </c>
      <c r="CK207" s="70" t="e">
        <f aca="false">$CK$7*$J$2*$J$5*$AB207</f>
        <v>#N/A</v>
      </c>
      <c r="CL207" s="70" t="e">
        <f aca="false">$CK$7*$J$3*$J$5*$AC207</f>
        <v>#N/A</v>
      </c>
      <c r="CM207" s="70" t="e">
        <f aca="false">$CM$7*$J$2*$J$5*$AB207</f>
        <v>#N/A</v>
      </c>
      <c r="CN207" s="70" t="e">
        <f aca="false">$CM$7*$J$3*$J$5*$AC207</f>
        <v>#N/A</v>
      </c>
      <c r="CO207" s="70" t="e">
        <f aca="false">$CO$7*$J$2*$J$5*$AB207</f>
        <v>#N/A</v>
      </c>
      <c r="CP207" s="70" t="e">
        <f aca="false">$CO$7*$J$3*$J$5*$AC207</f>
        <v>#N/A</v>
      </c>
      <c r="CQ207" s="70" t="e">
        <f aca="false">$CQ$7*$J$2*$J$5*$AB207</f>
        <v>#N/A</v>
      </c>
      <c r="CR207" s="70" t="e">
        <f aca="false">$CQ$7*$J$3*$J$5*$AC207</f>
        <v>#N/A</v>
      </c>
      <c r="CS207" s="70" t="e">
        <f aca="false">$CS$7*$J$2*$J$5*$AB207</f>
        <v>#N/A</v>
      </c>
      <c r="CT207" s="70" t="e">
        <f aca="false">$CS$7*$J$3*$J$5*$AC207</f>
        <v>#N/A</v>
      </c>
      <c r="CU207" s="70" t="e">
        <f aca="false">$CU$7*$J$2*$J$5*$AB207</f>
        <v>#N/A</v>
      </c>
      <c r="CV207" s="70" t="e">
        <f aca="false">$CU$7*$J$3*$J$5*$AC207</f>
        <v>#N/A</v>
      </c>
      <c r="CW207" s="70" t="e">
        <f aca="false">$CW$7*$J$2*$J$5*$AB207</f>
        <v>#N/A</v>
      </c>
      <c r="CX207" s="70" t="e">
        <f aca="false">$CW$7*$J$3*$J$5*$AC207</f>
        <v>#N/A</v>
      </c>
      <c r="CY207" s="70" t="e">
        <f aca="false">$CY$7*$J$2*$J$5*$AB207</f>
        <v>#N/A</v>
      </c>
      <c r="CZ207" s="70" t="e">
        <f aca="false">$CY$7*$J$3*$J$5*$AC207</f>
        <v>#N/A</v>
      </c>
      <c r="DA207" s="70" t="e">
        <f aca="false">$DA$7*$J$2*$J$5*$AB207</f>
        <v>#N/A</v>
      </c>
      <c r="DB207" s="70" t="e">
        <f aca="false">$DA$7*$J$3*$J$5*$AC207</f>
        <v>#N/A</v>
      </c>
      <c r="DC207" s="70"/>
      <c r="DD207" s="70"/>
      <c r="DE207" s="70" t="e">
        <f aca="false">$DF$7*$J$2*$J$5*$AB207</f>
        <v>#N/A</v>
      </c>
      <c r="DF207" s="70" t="e">
        <f aca="false">$DF$7*$J$3*$J$5*$AC207</f>
        <v>#N/A</v>
      </c>
      <c r="DG207" s="70" t="e">
        <f aca="false">$DG$7*$J$2*$J$5*$AB207</f>
        <v>#N/A</v>
      </c>
      <c r="DH207" s="70" t="e">
        <f aca="false">$DG$7*$J$3*$J$5*$AC207</f>
        <v>#N/A</v>
      </c>
      <c r="DI207" s="70" t="e">
        <f aca="false">$DI$7*$J$2*$J$5*$AB207</f>
        <v>#N/A</v>
      </c>
      <c r="DJ207" s="70" t="e">
        <f aca="false">$DI$7*$J$3*$J$5*$AC207</f>
        <v>#N/A</v>
      </c>
      <c r="DK207" s="70" t="e">
        <f aca="false">$DK$7*$J$2*$J$5*$AB207</f>
        <v>#N/A</v>
      </c>
      <c r="DL207" s="70" t="e">
        <f aca="false">$DK$7*$J$3*$J$5*$AC207</f>
        <v>#N/A</v>
      </c>
      <c r="DM207" s="70" t="e">
        <f aca="false">$DM$7*$J$2*$J$5*$AB207</f>
        <v>#N/A</v>
      </c>
      <c r="DN207" s="70" t="e">
        <f aca="false">$DM$7*$J$3*$J$5*$AC207</f>
        <v>#N/A</v>
      </c>
      <c r="DO207" s="70" t="e">
        <f aca="false">$DO$7*$J$2*$J$5*$AB207</f>
        <v>#N/A</v>
      </c>
      <c r="DP207" s="70" t="e">
        <f aca="false">$DO$7*$J$3*$J$5*$AC207</f>
        <v>#N/A</v>
      </c>
      <c r="DQ207" s="70" t="e">
        <f aca="false">$DQ$7*$J$2*$J$5*$AB207</f>
        <v>#N/A</v>
      </c>
      <c r="DR207" s="70" t="e">
        <f aca="false">$DQ$7*$J$3*$J$5*$AC207</f>
        <v>#N/A</v>
      </c>
      <c r="DS207" s="131" t="e">
        <f aca="false">SUM(CI207:CR207,CW207:CX207,DG207:DH207)</f>
        <v>#N/A</v>
      </c>
      <c r="DT207" s="25" t="e">
        <f aca="false">SUM(CI207:CZ207,DC207:DL207)</f>
        <v>#N/A</v>
      </c>
      <c r="DU207" s="131" t="e">
        <f aca="false">SUM(CI207:DR207)</f>
        <v>#N/A</v>
      </c>
      <c r="DZ207" s="70" t="e">
        <f aca="false">$DZ$7*$J$2*$J$5*$AB207</f>
        <v>#N/A</v>
      </c>
      <c r="EA207" s="70" t="e">
        <f aca="false">$DZ$7*$J$3*$J$5*$AC207</f>
        <v>#N/A</v>
      </c>
      <c r="EB207" s="70" t="e">
        <f aca="false">$EB$7*$J$2*$J$5*$AB207</f>
        <v>#N/A</v>
      </c>
      <c r="EC207" s="70" t="e">
        <f aca="false">$EB$7*$J$3*$J$5*$AC207</f>
        <v>#N/A</v>
      </c>
      <c r="ED207" s="70" t="e">
        <f aca="false">$ED$7*$J$2*$J$5*$AB207</f>
        <v>#N/A</v>
      </c>
      <c r="EE207" s="70" t="e">
        <f aca="false">$ED$7*$J$3*$J$5*$AC207</f>
        <v>#N/A</v>
      </c>
      <c r="EF207" s="70" t="e">
        <f aca="false">$EF$7*$J$2*$J$5*$AB207</f>
        <v>#N/A</v>
      </c>
      <c r="EG207" s="70" t="e">
        <f aca="false">$EF$7*$J$3*$J$5*$AC207</f>
        <v>#N/A</v>
      </c>
      <c r="EH207" s="70" t="e">
        <f aca="false">$EH$7*$J$2*$J$5*$AB207</f>
        <v>#N/A</v>
      </c>
      <c r="EI207" s="70" t="e">
        <f aca="false">$EH$7*$J$3*$J$5*$AC207</f>
        <v>#N/A</v>
      </c>
      <c r="EJ207" s="70" t="e">
        <f aca="false">$EJ$7*$J$2*$J$5*$AB207</f>
        <v>#N/A</v>
      </c>
      <c r="EK207" s="70" t="e">
        <f aca="false">$EJ$7*$J$3*$J$5*$AC207</f>
        <v>#N/A</v>
      </c>
      <c r="EL207" s="70" t="e">
        <f aca="false">$EL$7*$J$2*$J$5*$AB207</f>
        <v>#N/A</v>
      </c>
      <c r="EM207" s="70" t="e">
        <f aca="false">$EL$7*$J$3*$J$5*$AC207</f>
        <v>#N/A</v>
      </c>
      <c r="EN207" s="131" t="e">
        <f aca="false">SUM(EB207:EC207)</f>
        <v>#N/A</v>
      </c>
      <c r="EO207" s="25" t="e">
        <f aca="false">SUM(EB207:EE207,EJ207:EM207)</f>
        <v>#N/A</v>
      </c>
      <c r="EP207" s="25" t="e">
        <f aca="false">SUM(DZ207:EM207)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3" t="e">
        <f aca="false">(1+($A208/2))^(-2*($D208-$A$1)/365.25)</f>
        <v>#N/A</v>
      </c>
      <c r="C208" s="83" t="n">
        <f aca="false">D209-D208</f>
        <v>30</v>
      </c>
      <c r="D208" s="374" t="n">
        <v>42979</v>
      </c>
      <c r="E208" s="375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76" t="e">
        <f aca="false">VLOOKUP($D208,Curves!$A$2:$H$1700,8)*$B208</f>
        <v>#N/A</v>
      </c>
      <c r="K208" s="51" t="e">
        <f aca="false">($E208+$I208)*$J$5+$J$4</f>
        <v>#N/A</v>
      </c>
      <c r="L208" s="377" t="e">
        <f aca="false">VLOOKUP($D208,Curves!$N$2:$T$2600,2)*$B208</f>
        <v>#N/A</v>
      </c>
      <c r="M208" s="241" t="e">
        <f aca="false">VLOOKUP($D208,Curves!$N$2:$T$2600,3)*$B208</f>
        <v>#N/A</v>
      </c>
      <c r="N208" s="378" t="e">
        <f aca="false">IF($K208&lt;$L208,1,0)</f>
        <v>#N/A</v>
      </c>
      <c r="O208" s="379" t="e">
        <f aca="false">IF($K208&lt;$M208,1,0)</f>
        <v>#N/A</v>
      </c>
      <c r="P208" s="375" t="e">
        <f aca="false">($E208+J208)*$J$5+$J$4</f>
        <v>#N/A</v>
      </c>
      <c r="Q208" s="377" t="e">
        <f aca="false">VLOOKUP($D208,Curves!$N$2:$T$2600,4)*$B208</f>
        <v>#N/A</v>
      </c>
      <c r="R208" s="241" t="e">
        <f aca="false">VLOOKUP($D208,Curves!$N$2:$T$2600,5)*$B208</f>
        <v>#N/A</v>
      </c>
      <c r="S208" s="378" t="e">
        <f aca="false">IF($P208&lt;$Q208,1,0)</f>
        <v>#N/A</v>
      </c>
      <c r="T208" s="379" t="e">
        <f aca="false">IF($P208&lt;$R208,1,0)</f>
        <v>#N/A</v>
      </c>
      <c r="U208" s="380" t="e">
        <f aca="false">($E208+G208)*$J$5+$J$4</f>
        <v>#N/A</v>
      </c>
      <c r="V208" s="380" t="e">
        <f aca="false">($E208+H208)*$J$5+$J$4</f>
        <v>#N/A</v>
      </c>
      <c r="W208" s="380" t="e">
        <f aca="false">($E208+I208)*$J$5+$J$4</f>
        <v>#N/A</v>
      </c>
      <c r="X208" s="269" t="e">
        <f aca="false">VLOOKUP($D208,[5]CurveFetch!$D$8:$S$13000,16,0)*$B208</f>
        <v>#N/A</v>
      </c>
      <c r="Y208" s="241" t="e">
        <f aca="false">VLOOKUP($D208,Curves!$N$2:$T$2600,7)*$B208</f>
        <v>#N/A</v>
      </c>
      <c r="Z208" s="381" t="e">
        <f aca="false">IF($U208&lt;$X208,1,0)</f>
        <v>#N/A</v>
      </c>
      <c r="AA208" s="378" t="e">
        <f aca="false">IF($U208&lt;$Y208,1,0)</f>
        <v>#N/A</v>
      </c>
      <c r="AB208" s="378" t="e">
        <f aca="false">IF($V208&lt;$X208,1,0)</f>
        <v>#N/A</v>
      </c>
      <c r="AC208" s="378" t="e">
        <f aca="false">IF($V208&lt;$X208,1,0)</f>
        <v>#N/A</v>
      </c>
      <c r="AD208" s="378" t="e">
        <f aca="false">IF($W208&lt;$X208,1,0)</f>
        <v>#N/A</v>
      </c>
      <c r="AE208" s="379" t="e">
        <f aca="false">IF($W208&lt;$Y208,1,0)</f>
        <v>#N/A</v>
      </c>
      <c r="AF208" s="70" t="e">
        <f aca="false">$AF$7*$J$2*$J$5*$N208</f>
        <v>#N/A</v>
      </c>
      <c r="AG208" s="70" t="e">
        <f aca="false">$AF$7*$J$2*$J$5*$O208</f>
        <v>#N/A</v>
      </c>
      <c r="AH208" s="70" t="e">
        <f aca="false">$AH$7*$J$2*$J$5*$N208</f>
        <v>#N/A</v>
      </c>
      <c r="AI208" s="70" t="e">
        <f aca="false">$AH$7*$J$2*$J$5*$O208</f>
        <v>#N/A</v>
      </c>
      <c r="AJ208" s="70" t="e">
        <f aca="false">$AJ$7*$J$2*$J$5*$N208</f>
        <v>#N/A</v>
      </c>
      <c r="AK208" s="70" t="e">
        <f aca="false">$AJ$7*$J$2*$J$5*$O208</f>
        <v>#N/A</v>
      </c>
      <c r="AL208" s="70" t="e">
        <f aca="false">$AL$7*$J$2*$J$5*$N208</f>
        <v>#N/A</v>
      </c>
      <c r="AM208" s="70" t="e">
        <f aca="false">$AL$7*$J$3*$J$5*$O208</f>
        <v>#N/A</v>
      </c>
      <c r="AN208" s="70" t="e">
        <f aca="false">$AN$7*$J$2*$J$5*$N208</f>
        <v>#N/A</v>
      </c>
      <c r="AO208" s="70" t="e">
        <f aca="false">$AN$7*$J$3*$J$5*$O208</f>
        <v>#N/A</v>
      </c>
      <c r="AP208" s="70" t="e">
        <f aca="false">$AP$7*$J$2*$J$5*$N208</f>
        <v>#N/A</v>
      </c>
      <c r="AQ208" s="70" t="e">
        <f aca="false">$AN$7*$J$3*$J$5*$O208</f>
        <v>#N/A</v>
      </c>
      <c r="AR208" s="70" t="e">
        <f aca="false">$AR$7*$J$2*$J$5*$N208</f>
        <v>#N/A</v>
      </c>
      <c r="AS208" s="70" t="e">
        <f aca="false">$AR$7*$J$3*$J$5*$O208</f>
        <v>#N/A</v>
      </c>
      <c r="AT208" s="70" t="e">
        <f aca="false">$AT$7*$J$2*$J$5*$N208</f>
        <v>#N/A</v>
      </c>
      <c r="AU208" s="70" t="e">
        <f aca="false">$AT$7*$J$3*$J$5*$O208</f>
        <v>#N/A</v>
      </c>
      <c r="AV208" s="131" t="e">
        <f aca="false">SUM(AF208:AG208,AL208:AM208,AP208:AQ208)</f>
        <v>#N/A</v>
      </c>
      <c r="AW208" s="158" t="e">
        <f aca="false">SUM(AF208:AM208,AP208:AU208)</f>
        <v>#N/A</v>
      </c>
      <c r="AX208" s="131" t="e">
        <f aca="false">SUM(AF208:AU208)</f>
        <v>#N/A</v>
      </c>
      <c r="AY208" s="70" t="e">
        <f aca="false">$AY$7*$J$2*$J$5*$S208</f>
        <v>#N/A</v>
      </c>
      <c r="AZ208" s="70" t="e">
        <f aca="false">$AY$7*$J$3*$J$5*$T208</f>
        <v>#N/A</v>
      </c>
      <c r="BA208" s="70" t="e">
        <f aca="false">$BA$7*$J$2*$J$5*$S208</f>
        <v>#N/A</v>
      </c>
      <c r="BB208" s="70" t="e">
        <f aca="false">$BA$7*$J$3*$J$5*$T208</f>
        <v>#N/A</v>
      </c>
      <c r="BC208" s="70" t="e">
        <f aca="false">$BC$7*$J$2*$J$5*$S208</f>
        <v>#N/A</v>
      </c>
      <c r="BD208" s="70" t="e">
        <f aca="false">$BC$7*$J$3*$J$5*$T208</f>
        <v>#N/A</v>
      </c>
      <c r="BE208" s="70" t="e">
        <f aca="false">$BE$7*$J$2*$J$5*$S208</f>
        <v>#N/A</v>
      </c>
      <c r="BF208" s="70" t="e">
        <f aca="false">$BE$7*$J$3*$J$5*$T208</f>
        <v>#N/A</v>
      </c>
      <c r="BG208" s="70" t="e">
        <f aca="false">$BG$7*$J$2*$J$5*$S208</f>
        <v>#N/A</v>
      </c>
      <c r="BH208" s="70" t="e">
        <f aca="false">$BG$7*$J$3*$J$5*$T208</f>
        <v>#N/A</v>
      </c>
      <c r="BI208" s="70" t="e">
        <f aca="false">$BI$7*$J$2*$J$5*$S208</f>
        <v>#N/A</v>
      </c>
      <c r="BJ208" s="70" t="e">
        <f aca="false">$BI$7*$J$3*$J$5*$T208</f>
        <v>#N/A</v>
      </c>
      <c r="BK208" s="70" t="e">
        <f aca="false">$BK$7*$J$2*$J$5*$S208</f>
        <v>#N/A</v>
      </c>
      <c r="BL208" s="70" t="e">
        <f aca="false">$BK$7*$J$3*$J$5*$T208</f>
        <v>#N/A</v>
      </c>
      <c r="BM208" s="70" t="e">
        <f aca="false">$BM$7*$J$2*$J$5*$S208</f>
        <v>#N/A</v>
      </c>
      <c r="BN208" s="70" t="e">
        <f aca="false">$BM$7*$J$3*$J$5*$T208</f>
        <v>#N/A</v>
      </c>
      <c r="BO208" s="70" t="e">
        <f aca="false">$BO$7*$J$2*$J$5*$S208</f>
        <v>#N/A</v>
      </c>
      <c r="BP208" s="70" t="e">
        <f aca="false">$BO$7*$J$3*$J$5*$T208</f>
        <v>#N/A</v>
      </c>
      <c r="BQ208" s="70" t="e">
        <f aca="false">$BQ$7*$J$2*$J$5*$S208</f>
        <v>#N/A</v>
      </c>
      <c r="BR208" s="70" t="e">
        <f aca="false">$BQ$7*$J$3*$J$5*$T208</f>
        <v>#N/A</v>
      </c>
      <c r="BS208" s="70" t="e">
        <f aca="false">$BS$7*$J$2*$J$5*$S208</f>
        <v>#N/A</v>
      </c>
      <c r="BT208" s="70" t="e">
        <f aca="false">$BS$7*$J$3*$J$5*$T208</f>
        <v>#N/A</v>
      </c>
      <c r="BU208" s="70" t="e">
        <f aca="false">$BU$7*$J$2*$J$5*$S208</f>
        <v>#N/A</v>
      </c>
      <c r="BV208" s="70" t="e">
        <f aca="false">$BU$7*$J$3*$J$5*$T208</f>
        <v>#N/A</v>
      </c>
      <c r="BW208" s="382" t="e">
        <f aca="false">SUM(AY208:BF208,BI208:BL208)</f>
        <v>#N/A</v>
      </c>
      <c r="BX208" s="383" t="e">
        <f aca="false">SUM(AY208:BF208,BI208:BL208,BS208:BV208)</f>
        <v>#N/A</v>
      </c>
      <c r="BY208" s="25" t="e">
        <f aca="false">SUM(AY208:BV208)</f>
        <v>#N/A</v>
      </c>
      <c r="BZ208" s="70" t="e">
        <f aca="false">$BZ$7*$J$2*$J$5*$N208</f>
        <v>#N/A</v>
      </c>
      <c r="CA208" s="70" t="e">
        <f aca="false">$BZ$7*$J$3*$J$5*$O208</f>
        <v>#N/A</v>
      </c>
      <c r="CB208" s="70" t="e">
        <f aca="false">$CB$7*$J$2*$J$5*$N208</f>
        <v>#N/A</v>
      </c>
      <c r="CC208" s="70" t="e">
        <f aca="false">$CB$7*$J$3*$J$5*$O208</f>
        <v>#N/A</v>
      </c>
      <c r="CD208" s="70" t="e">
        <f aca="false">$CD$7*$J$2*$J$5*$N208</f>
        <v>#N/A</v>
      </c>
      <c r="CE208" s="70" t="e">
        <f aca="false">$CD$7*$J$3*$J$5*$O208</f>
        <v>#N/A</v>
      </c>
      <c r="CF208" s="131" t="e">
        <f aca="false">SUM(BZ208:CA208)</f>
        <v>#N/A</v>
      </c>
      <c r="CG208" s="383" t="e">
        <f aca="false">SUM(BZ208:CC208)</f>
        <v>#N/A</v>
      </c>
      <c r="CH208" s="131" t="e">
        <f aca="false">SUM(BZ208:CE208)</f>
        <v>#N/A</v>
      </c>
      <c r="CI208" s="70" t="e">
        <f aca="false">$CI$7*$J$2*$J$5*$AB208</f>
        <v>#N/A</v>
      </c>
      <c r="CJ208" s="70" t="e">
        <f aca="false">$CI$7*$J$3*$J$5*$AC208</f>
        <v>#N/A</v>
      </c>
      <c r="CK208" s="70" t="e">
        <f aca="false">$CK$7*$J$2*$J$5*$AB208</f>
        <v>#N/A</v>
      </c>
      <c r="CL208" s="70" t="e">
        <f aca="false">$CK$7*$J$3*$J$5*$AC208</f>
        <v>#N/A</v>
      </c>
      <c r="CM208" s="70" t="e">
        <f aca="false">$CM$7*$J$2*$J$5*$AB208</f>
        <v>#N/A</v>
      </c>
      <c r="CN208" s="70" t="e">
        <f aca="false">$CM$7*$J$3*$J$5*$AC208</f>
        <v>#N/A</v>
      </c>
      <c r="CO208" s="70" t="e">
        <f aca="false">$CO$7*$J$2*$J$5*$AB208</f>
        <v>#N/A</v>
      </c>
      <c r="CP208" s="70" t="e">
        <f aca="false">$CO$7*$J$3*$J$5*$AC208</f>
        <v>#N/A</v>
      </c>
      <c r="CQ208" s="70" t="e">
        <f aca="false">$CQ$7*$J$2*$J$5*$AB208</f>
        <v>#N/A</v>
      </c>
      <c r="CR208" s="70" t="e">
        <f aca="false">$CQ$7*$J$3*$J$5*$AC208</f>
        <v>#N/A</v>
      </c>
      <c r="CS208" s="70" t="e">
        <f aca="false">$CS$7*$J$2*$J$5*$AB208</f>
        <v>#N/A</v>
      </c>
      <c r="CT208" s="70" t="e">
        <f aca="false">$CS$7*$J$3*$J$5*$AC208</f>
        <v>#N/A</v>
      </c>
      <c r="CU208" s="70" t="e">
        <f aca="false">$CU$7*$J$2*$J$5*$AB208</f>
        <v>#N/A</v>
      </c>
      <c r="CV208" s="70" t="e">
        <f aca="false">$CU$7*$J$3*$J$5*$AC208</f>
        <v>#N/A</v>
      </c>
      <c r="CW208" s="70" t="e">
        <f aca="false">$CW$7*$J$2*$J$5*$AB208</f>
        <v>#N/A</v>
      </c>
      <c r="CX208" s="70" t="e">
        <f aca="false">$CW$7*$J$3*$J$5*$AC208</f>
        <v>#N/A</v>
      </c>
      <c r="CY208" s="70" t="e">
        <f aca="false">$CY$7*$J$2*$J$5*$AB208</f>
        <v>#N/A</v>
      </c>
      <c r="CZ208" s="70" t="e">
        <f aca="false">$CY$7*$J$3*$J$5*$AC208</f>
        <v>#N/A</v>
      </c>
      <c r="DA208" s="70" t="e">
        <f aca="false">$DA$7*$J$2*$J$5*$AB208</f>
        <v>#N/A</v>
      </c>
      <c r="DB208" s="70" t="e">
        <f aca="false">$DA$7*$J$3*$J$5*$AC208</f>
        <v>#N/A</v>
      </c>
      <c r="DC208" s="70"/>
      <c r="DD208" s="70"/>
      <c r="DE208" s="70" t="e">
        <f aca="false">$DF$7*$J$2*$J$5*$AB208</f>
        <v>#N/A</v>
      </c>
      <c r="DF208" s="70" t="e">
        <f aca="false">$DF$7*$J$3*$J$5*$AC208</f>
        <v>#N/A</v>
      </c>
      <c r="DG208" s="70" t="e">
        <f aca="false">$DG$7*$J$2*$J$5*$AB208</f>
        <v>#N/A</v>
      </c>
      <c r="DH208" s="70" t="e">
        <f aca="false">$DG$7*$J$3*$J$5*$AC208</f>
        <v>#N/A</v>
      </c>
      <c r="DI208" s="70" t="e">
        <f aca="false">$DI$7*$J$2*$J$5*$AB208</f>
        <v>#N/A</v>
      </c>
      <c r="DJ208" s="70" t="e">
        <f aca="false">$DI$7*$J$3*$J$5*$AC208</f>
        <v>#N/A</v>
      </c>
      <c r="DK208" s="70" t="e">
        <f aca="false">$DK$7*$J$2*$J$5*$AB208</f>
        <v>#N/A</v>
      </c>
      <c r="DL208" s="70" t="e">
        <f aca="false">$DK$7*$J$3*$J$5*$AC208</f>
        <v>#N/A</v>
      </c>
      <c r="DM208" s="70" t="e">
        <f aca="false">$DM$7*$J$2*$J$5*$AB208</f>
        <v>#N/A</v>
      </c>
      <c r="DN208" s="70" t="e">
        <f aca="false">$DM$7*$J$3*$J$5*$AC208</f>
        <v>#N/A</v>
      </c>
      <c r="DO208" s="70" t="e">
        <f aca="false">$DO$7*$J$2*$J$5*$AB208</f>
        <v>#N/A</v>
      </c>
      <c r="DP208" s="70" t="e">
        <f aca="false">$DO$7*$J$3*$J$5*$AC208</f>
        <v>#N/A</v>
      </c>
      <c r="DQ208" s="70" t="e">
        <f aca="false">$DQ$7*$J$2*$J$5*$AB208</f>
        <v>#N/A</v>
      </c>
      <c r="DR208" s="70" t="e">
        <f aca="false">$DQ$7*$J$3*$J$5*$AC208</f>
        <v>#N/A</v>
      </c>
      <c r="DS208" s="131" t="e">
        <f aca="false">SUM(CI208:CR208,CW208:CX208,DG208:DH208)</f>
        <v>#N/A</v>
      </c>
      <c r="DT208" s="25" t="e">
        <f aca="false">SUM(CI208:CZ208,DC208:DL208)</f>
        <v>#N/A</v>
      </c>
      <c r="DU208" s="131" t="e">
        <f aca="false">SUM(CI208:DR208)</f>
        <v>#N/A</v>
      </c>
      <c r="DZ208" s="70" t="e">
        <f aca="false">$DZ$7*$J$2*$J$5*$AB208</f>
        <v>#N/A</v>
      </c>
      <c r="EA208" s="70" t="e">
        <f aca="false">$DZ$7*$J$3*$J$5*$AC208</f>
        <v>#N/A</v>
      </c>
      <c r="EB208" s="70" t="e">
        <f aca="false">$EB$7*$J$2*$J$5*$AB208</f>
        <v>#N/A</v>
      </c>
      <c r="EC208" s="70" t="e">
        <f aca="false">$EB$7*$J$3*$J$5*$AC208</f>
        <v>#N/A</v>
      </c>
      <c r="ED208" s="70" t="e">
        <f aca="false">$ED$7*$J$2*$J$5*$AB208</f>
        <v>#N/A</v>
      </c>
      <c r="EE208" s="70" t="e">
        <f aca="false">$ED$7*$J$3*$J$5*$AC208</f>
        <v>#N/A</v>
      </c>
      <c r="EF208" s="70" t="e">
        <f aca="false">$EF$7*$J$2*$J$5*$AB208</f>
        <v>#N/A</v>
      </c>
      <c r="EG208" s="70" t="e">
        <f aca="false">$EF$7*$J$3*$J$5*$AC208</f>
        <v>#N/A</v>
      </c>
      <c r="EH208" s="70" t="e">
        <f aca="false">$EH$7*$J$2*$J$5*$AB208</f>
        <v>#N/A</v>
      </c>
      <c r="EI208" s="70" t="e">
        <f aca="false">$EH$7*$J$3*$J$5*$AC208</f>
        <v>#N/A</v>
      </c>
      <c r="EJ208" s="70" t="e">
        <f aca="false">$EJ$7*$J$2*$J$5*$AB208</f>
        <v>#N/A</v>
      </c>
      <c r="EK208" s="70" t="e">
        <f aca="false">$EJ$7*$J$3*$J$5*$AC208</f>
        <v>#N/A</v>
      </c>
      <c r="EL208" s="70" t="e">
        <f aca="false">$EL$7*$J$2*$J$5*$AB208</f>
        <v>#N/A</v>
      </c>
      <c r="EM208" s="70" t="e">
        <f aca="false">$EL$7*$J$3*$J$5*$AC208</f>
        <v>#N/A</v>
      </c>
      <c r="EN208" s="131" t="e">
        <f aca="false">SUM(EB208:EC208)</f>
        <v>#N/A</v>
      </c>
      <c r="EO208" s="25" t="e">
        <f aca="false">SUM(EB208:EE208,EJ208:EM208)</f>
        <v>#N/A</v>
      </c>
      <c r="EP208" s="25" t="e">
        <f aca="false">SUM(DZ208:EM208)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3" t="e">
        <f aca="false">(1+($A209/2))^(-2*($D209-$A$1)/365.25)</f>
        <v>#N/A</v>
      </c>
      <c r="C209" s="83" t="n">
        <f aca="false">D210-D209</f>
        <v>31</v>
      </c>
      <c r="D209" s="374" t="n">
        <v>43009</v>
      </c>
      <c r="E209" s="375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76" t="e">
        <f aca="false">VLOOKUP($D209,Curves!$A$2:$H$1700,8)*$B209</f>
        <v>#N/A</v>
      </c>
      <c r="K209" s="51" t="e">
        <f aca="false">($E209+$I209)*$J$5+$J$4</f>
        <v>#N/A</v>
      </c>
      <c r="L209" s="377" t="e">
        <f aca="false">VLOOKUP($D209,Curves!$N$2:$T$2600,2)*$B209</f>
        <v>#N/A</v>
      </c>
      <c r="M209" s="241" t="e">
        <f aca="false">VLOOKUP($D209,Curves!$N$2:$T$2600,3)*$B209</f>
        <v>#N/A</v>
      </c>
      <c r="N209" s="378" t="e">
        <f aca="false">IF($K209&lt;$L209,1,0)</f>
        <v>#N/A</v>
      </c>
      <c r="O209" s="379" t="e">
        <f aca="false">IF($K209&lt;$M209,1,0)</f>
        <v>#N/A</v>
      </c>
      <c r="P209" s="375" t="e">
        <f aca="false">($E209+J209)*$J$5+$J$4</f>
        <v>#N/A</v>
      </c>
      <c r="Q209" s="377" t="e">
        <f aca="false">VLOOKUP($D209,Curves!$N$2:$T$2600,4)*$B209</f>
        <v>#N/A</v>
      </c>
      <c r="R209" s="241" t="e">
        <f aca="false">VLOOKUP($D209,Curves!$N$2:$T$2600,5)*$B209</f>
        <v>#N/A</v>
      </c>
      <c r="S209" s="378" t="e">
        <f aca="false">IF($P209&lt;$Q209,1,0)</f>
        <v>#N/A</v>
      </c>
      <c r="T209" s="379" t="e">
        <f aca="false">IF($P209&lt;$R209,1,0)</f>
        <v>#N/A</v>
      </c>
      <c r="U209" s="380" t="e">
        <f aca="false">($E209+G209)*$J$5+$J$4</f>
        <v>#N/A</v>
      </c>
      <c r="V209" s="380" t="e">
        <f aca="false">($E209+H209)*$J$5+$J$4</f>
        <v>#N/A</v>
      </c>
      <c r="W209" s="380" t="e">
        <f aca="false">($E209+I209)*$J$5+$J$4</f>
        <v>#N/A</v>
      </c>
      <c r="X209" s="269" t="e">
        <f aca="false">VLOOKUP($D209,[5]CurveFetch!$D$8:$S$13000,16,0)*$B209</f>
        <v>#N/A</v>
      </c>
      <c r="Y209" s="241" t="e">
        <f aca="false">VLOOKUP($D209,Curves!$N$2:$T$2600,7)*$B209</f>
        <v>#N/A</v>
      </c>
      <c r="Z209" s="381" t="e">
        <f aca="false">IF($U209&lt;$X209,1,0)</f>
        <v>#N/A</v>
      </c>
      <c r="AA209" s="378" t="e">
        <f aca="false">IF($U209&lt;$Y209,1,0)</f>
        <v>#N/A</v>
      </c>
      <c r="AB209" s="378" t="e">
        <f aca="false">IF($V209&lt;$X209,1,0)</f>
        <v>#N/A</v>
      </c>
      <c r="AC209" s="378" t="e">
        <f aca="false">IF($V209&lt;$X209,1,0)</f>
        <v>#N/A</v>
      </c>
      <c r="AD209" s="378" t="e">
        <f aca="false">IF($W209&lt;$X209,1,0)</f>
        <v>#N/A</v>
      </c>
      <c r="AE209" s="379" t="e">
        <f aca="false">IF($W209&lt;$Y209,1,0)</f>
        <v>#N/A</v>
      </c>
      <c r="AF209" s="70" t="e">
        <f aca="false">$AF$7*$J$2*$J$5*$N209</f>
        <v>#N/A</v>
      </c>
      <c r="AG209" s="70" t="e">
        <f aca="false">$AF$7*$J$2*$J$5*$O209</f>
        <v>#N/A</v>
      </c>
      <c r="AH209" s="70" t="e">
        <f aca="false">$AH$7*$J$2*$J$5*$N209</f>
        <v>#N/A</v>
      </c>
      <c r="AI209" s="70" t="e">
        <f aca="false">$AH$7*$J$2*$J$5*$O209</f>
        <v>#N/A</v>
      </c>
      <c r="AJ209" s="70" t="e">
        <f aca="false">$AJ$7*$J$2*$J$5*$N209</f>
        <v>#N/A</v>
      </c>
      <c r="AK209" s="70" t="e">
        <f aca="false">$AJ$7*$J$2*$J$5*$O209</f>
        <v>#N/A</v>
      </c>
      <c r="AL209" s="70" t="e">
        <f aca="false">$AL$7*$J$2*$J$5*$N209</f>
        <v>#N/A</v>
      </c>
      <c r="AM209" s="70" t="e">
        <f aca="false">$AL$7*$J$3*$J$5*$O209</f>
        <v>#N/A</v>
      </c>
      <c r="AN209" s="70" t="e">
        <f aca="false">$AN$7*$J$2*$J$5*$N209</f>
        <v>#N/A</v>
      </c>
      <c r="AO209" s="70" t="e">
        <f aca="false">$AN$7*$J$3*$J$5*$O209</f>
        <v>#N/A</v>
      </c>
      <c r="AP209" s="70" t="e">
        <f aca="false">$AP$7*$J$2*$J$5*$N209</f>
        <v>#N/A</v>
      </c>
      <c r="AQ209" s="70" t="e">
        <f aca="false">$AN$7*$J$3*$J$5*$O209</f>
        <v>#N/A</v>
      </c>
      <c r="AR209" s="70" t="e">
        <f aca="false">$AR$7*$J$2*$J$5*$N209</f>
        <v>#N/A</v>
      </c>
      <c r="AS209" s="70" t="e">
        <f aca="false">$AR$7*$J$3*$J$5*$O209</f>
        <v>#N/A</v>
      </c>
      <c r="AT209" s="70" t="e">
        <f aca="false">$AT$7*$J$2*$J$5*$N209</f>
        <v>#N/A</v>
      </c>
      <c r="AU209" s="70" t="e">
        <f aca="false">$AT$7*$J$3*$J$5*$O209</f>
        <v>#N/A</v>
      </c>
      <c r="AV209" s="131" t="e">
        <f aca="false">SUM(AF209:AG209,AL209:AM209,AP209:AQ209)</f>
        <v>#N/A</v>
      </c>
      <c r="AW209" s="158" t="e">
        <f aca="false">SUM(AF209:AM209,AP209:AU209)</f>
        <v>#N/A</v>
      </c>
      <c r="AX209" s="131" t="e">
        <f aca="false">SUM(AF209:AU209)</f>
        <v>#N/A</v>
      </c>
      <c r="AY209" s="70" t="e">
        <f aca="false">$AY$7*$J$2*$J$5*$S209</f>
        <v>#N/A</v>
      </c>
      <c r="AZ209" s="70" t="e">
        <f aca="false">$AY$7*$J$3*$J$5*$T209</f>
        <v>#N/A</v>
      </c>
      <c r="BA209" s="70" t="e">
        <f aca="false">$BA$7*$J$2*$J$5*$S209</f>
        <v>#N/A</v>
      </c>
      <c r="BB209" s="70" t="e">
        <f aca="false">$BA$7*$J$3*$J$5*$T209</f>
        <v>#N/A</v>
      </c>
      <c r="BC209" s="70" t="e">
        <f aca="false">$BC$7*$J$2*$J$5*$S209</f>
        <v>#N/A</v>
      </c>
      <c r="BD209" s="70" t="e">
        <f aca="false">$BC$7*$J$3*$J$5*$T209</f>
        <v>#N/A</v>
      </c>
      <c r="BE209" s="70" t="e">
        <f aca="false">$BE$7*$J$2*$J$5*$S209</f>
        <v>#N/A</v>
      </c>
      <c r="BF209" s="70" t="e">
        <f aca="false">$BE$7*$J$3*$J$5*$T209</f>
        <v>#N/A</v>
      </c>
      <c r="BG209" s="70" t="e">
        <f aca="false">$BG$7*$J$2*$J$5*$S209</f>
        <v>#N/A</v>
      </c>
      <c r="BH209" s="70" t="e">
        <f aca="false">$BG$7*$J$3*$J$5*$T209</f>
        <v>#N/A</v>
      </c>
      <c r="BI209" s="70" t="e">
        <f aca="false">$BI$7*$J$2*$J$5*$S209</f>
        <v>#N/A</v>
      </c>
      <c r="BJ209" s="70" t="e">
        <f aca="false">$BI$7*$J$3*$J$5*$T209</f>
        <v>#N/A</v>
      </c>
      <c r="BK209" s="70" t="e">
        <f aca="false">$BK$7*$J$2*$J$5*$S209</f>
        <v>#N/A</v>
      </c>
      <c r="BL209" s="70" t="e">
        <f aca="false">$BK$7*$J$3*$J$5*$T209</f>
        <v>#N/A</v>
      </c>
      <c r="BM209" s="70" t="e">
        <f aca="false">$BM$7*$J$2*$J$5*$S209</f>
        <v>#N/A</v>
      </c>
      <c r="BN209" s="70" t="e">
        <f aca="false">$BM$7*$J$3*$J$5*$T209</f>
        <v>#N/A</v>
      </c>
      <c r="BO209" s="70" t="e">
        <f aca="false">$BO$7*$J$2*$J$5*$S209</f>
        <v>#N/A</v>
      </c>
      <c r="BP209" s="70" t="e">
        <f aca="false">$BO$7*$J$3*$J$5*$T209</f>
        <v>#N/A</v>
      </c>
      <c r="BQ209" s="70" t="e">
        <f aca="false">$BQ$7*$J$2*$J$5*$S209</f>
        <v>#N/A</v>
      </c>
      <c r="BR209" s="70" t="e">
        <f aca="false">$BQ$7*$J$3*$J$5*$T209</f>
        <v>#N/A</v>
      </c>
      <c r="BS209" s="70" t="e">
        <f aca="false">$BS$7*$J$2*$J$5*$S209</f>
        <v>#N/A</v>
      </c>
      <c r="BT209" s="70" t="e">
        <f aca="false">$BS$7*$J$3*$J$5*$T209</f>
        <v>#N/A</v>
      </c>
      <c r="BU209" s="70" t="e">
        <f aca="false">$BU$7*$J$2*$J$5*$S209</f>
        <v>#N/A</v>
      </c>
      <c r="BV209" s="70" t="e">
        <f aca="false">$BU$7*$J$3*$J$5*$T209</f>
        <v>#N/A</v>
      </c>
      <c r="BW209" s="382" t="e">
        <f aca="false">SUM(AY209:BF209,BI209:BL209)</f>
        <v>#N/A</v>
      </c>
      <c r="BX209" s="383" t="e">
        <f aca="false">SUM(AY209:BF209,BI209:BL209,BS209:BV209)</f>
        <v>#N/A</v>
      </c>
      <c r="BY209" s="25" t="e">
        <f aca="false">SUM(AY209:BV209)</f>
        <v>#N/A</v>
      </c>
      <c r="BZ209" s="70" t="e">
        <f aca="false">$BZ$7*$J$2*$J$5*$N209</f>
        <v>#N/A</v>
      </c>
      <c r="CA209" s="70" t="e">
        <f aca="false">$BZ$7*$J$3*$J$5*$O209</f>
        <v>#N/A</v>
      </c>
      <c r="CB209" s="70" t="e">
        <f aca="false">$CB$7*$J$2*$J$5*$N209</f>
        <v>#N/A</v>
      </c>
      <c r="CC209" s="70" t="e">
        <f aca="false">$CB$7*$J$3*$J$5*$O209</f>
        <v>#N/A</v>
      </c>
      <c r="CD209" s="70" t="e">
        <f aca="false">$CD$7*$J$2*$J$5*$N209</f>
        <v>#N/A</v>
      </c>
      <c r="CE209" s="70" t="e">
        <f aca="false">$CD$7*$J$3*$J$5*$O209</f>
        <v>#N/A</v>
      </c>
      <c r="CF209" s="131" t="e">
        <f aca="false">SUM(BZ209:CA209)</f>
        <v>#N/A</v>
      </c>
      <c r="CG209" s="383" t="e">
        <f aca="false">SUM(BZ209:CC209)</f>
        <v>#N/A</v>
      </c>
      <c r="CH209" s="131" t="e">
        <f aca="false">SUM(BZ209:CE209)</f>
        <v>#N/A</v>
      </c>
      <c r="CI209" s="70" t="e">
        <f aca="false">$CI$7*$J$2*$J$5*$AB209</f>
        <v>#N/A</v>
      </c>
      <c r="CJ209" s="70" t="e">
        <f aca="false">$CI$7*$J$3*$J$5*$AC209</f>
        <v>#N/A</v>
      </c>
      <c r="CK209" s="70" t="e">
        <f aca="false">$CK$7*$J$2*$J$5*$AB209</f>
        <v>#N/A</v>
      </c>
      <c r="CL209" s="70" t="e">
        <f aca="false">$CK$7*$J$3*$J$5*$AC209</f>
        <v>#N/A</v>
      </c>
      <c r="CM209" s="70" t="e">
        <f aca="false">$CM$7*$J$2*$J$5*$AB209</f>
        <v>#N/A</v>
      </c>
      <c r="CN209" s="70" t="e">
        <f aca="false">$CM$7*$J$3*$J$5*$AC209</f>
        <v>#N/A</v>
      </c>
      <c r="CO209" s="70" t="e">
        <f aca="false">$CO$7*$J$2*$J$5*$AB209</f>
        <v>#N/A</v>
      </c>
      <c r="CP209" s="70" t="e">
        <f aca="false">$CO$7*$J$3*$J$5*$AC209</f>
        <v>#N/A</v>
      </c>
      <c r="CQ209" s="70" t="e">
        <f aca="false">$CQ$7*$J$2*$J$5*$AB209</f>
        <v>#N/A</v>
      </c>
      <c r="CR209" s="70" t="e">
        <f aca="false">$CQ$7*$J$3*$J$5*$AC209</f>
        <v>#N/A</v>
      </c>
      <c r="CS209" s="70" t="e">
        <f aca="false">$CS$7*$J$2*$J$5*$AB209</f>
        <v>#N/A</v>
      </c>
      <c r="CT209" s="70" t="e">
        <f aca="false">$CS$7*$J$3*$J$5*$AC209</f>
        <v>#N/A</v>
      </c>
      <c r="CU209" s="70" t="e">
        <f aca="false">$CU$7*$J$2*$J$5*$AB209</f>
        <v>#N/A</v>
      </c>
      <c r="CV209" s="70" t="e">
        <f aca="false">$CU$7*$J$3*$J$5*$AC209</f>
        <v>#N/A</v>
      </c>
      <c r="CW209" s="70" t="e">
        <f aca="false">$CW$7*$J$2*$J$5*$AB209</f>
        <v>#N/A</v>
      </c>
      <c r="CX209" s="70" t="e">
        <f aca="false">$CW$7*$J$3*$J$5*$AC209</f>
        <v>#N/A</v>
      </c>
      <c r="CY209" s="70" t="e">
        <f aca="false">$CY$7*$J$2*$J$5*$AB209</f>
        <v>#N/A</v>
      </c>
      <c r="CZ209" s="70" t="e">
        <f aca="false">$CY$7*$J$3*$J$5*$AC209</f>
        <v>#N/A</v>
      </c>
      <c r="DA209" s="70" t="e">
        <f aca="false">$DA$7*$J$2*$J$5*$AB209</f>
        <v>#N/A</v>
      </c>
      <c r="DB209" s="70" t="e">
        <f aca="false">$DA$7*$J$3*$J$5*$AC209</f>
        <v>#N/A</v>
      </c>
      <c r="DC209" s="70"/>
      <c r="DD209" s="70"/>
      <c r="DE209" s="70" t="e">
        <f aca="false">$DF$7*$J$2*$J$5*$AB209</f>
        <v>#N/A</v>
      </c>
      <c r="DF209" s="70" t="e">
        <f aca="false">$DF$7*$J$3*$J$5*$AC209</f>
        <v>#N/A</v>
      </c>
      <c r="DG209" s="70" t="e">
        <f aca="false">$DG$7*$J$2*$J$5*$AB209</f>
        <v>#N/A</v>
      </c>
      <c r="DH209" s="70" t="e">
        <f aca="false">$DG$7*$J$3*$J$5*$AC209</f>
        <v>#N/A</v>
      </c>
      <c r="DI209" s="70" t="e">
        <f aca="false">$DI$7*$J$2*$J$5*$AB209</f>
        <v>#N/A</v>
      </c>
      <c r="DJ209" s="70" t="e">
        <f aca="false">$DI$7*$J$3*$J$5*$AC209</f>
        <v>#N/A</v>
      </c>
      <c r="DK209" s="70" t="e">
        <f aca="false">$DK$7*$J$2*$J$5*$AB209</f>
        <v>#N/A</v>
      </c>
      <c r="DL209" s="70" t="e">
        <f aca="false">$DK$7*$J$3*$J$5*$AC209</f>
        <v>#N/A</v>
      </c>
      <c r="DM209" s="70" t="e">
        <f aca="false">$DM$7*$J$2*$J$5*$AB209</f>
        <v>#N/A</v>
      </c>
      <c r="DN209" s="70" t="e">
        <f aca="false">$DM$7*$J$3*$J$5*$AC209</f>
        <v>#N/A</v>
      </c>
      <c r="DO209" s="70" t="e">
        <f aca="false">$DO$7*$J$2*$J$5*$AB209</f>
        <v>#N/A</v>
      </c>
      <c r="DP209" s="70" t="e">
        <f aca="false">$DO$7*$J$3*$J$5*$AC209</f>
        <v>#N/A</v>
      </c>
      <c r="DQ209" s="70" t="e">
        <f aca="false">$DQ$7*$J$2*$J$5*$AB209</f>
        <v>#N/A</v>
      </c>
      <c r="DR209" s="70" t="e">
        <f aca="false">$DQ$7*$J$3*$J$5*$AC209</f>
        <v>#N/A</v>
      </c>
      <c r="DS209" s="131" t="e">
        <f aca="false">SUM(CI209:CR209,CW209:CX209,DG209:DH209)</f>
        <v>#N/A</v>
      </c>
      <c r="DT209" s="25" t="e">
        <f aca="false">SUM(CI209:CZ209,DC209:DL209)</f>
        <v>#N/A</v>
      </c>
      <c r="DU209" s="131" t="e">
        <f aca="false">SUM(CI209:DR209)</f>
        <v>#N/A</v>
      </c>
      <c r="DZ209" s="70" t="e">
        <f aca="false">$DZ$7*$J$2*$J$5*$AB209</f>
        <v>#N/A</v>
      </c>
      <c r="EA209" s="70" t="e">
        <f aca="false">$DZ$7*$J$3*$J$5*$AC209</f>
        <v>#N/A</v>
      </c>
      <c r="EB209" s="70" t="e">
        <f aca="false">$EB$7*$J$2*$J$5*$AB209</f>
        <v>#N/A</v>
      </c>
      <c r="EC209" s="70" t="e">
        <f aca="false">$EB$7*$J$3*$J$5*$AC209</f>
        <v>#N/A</v>
      </c>
      <c r="ED209" s="70" t="e">
        <f aca="false">$ED$7*$J$2*$J$5*$AB209</f>
        <v>#N/A</v>
      </c>
      <c r="EE209" s="70" t="e">
        <f aca="false">$ED$7*$J$3*$J$5*$AC209</f>
        <v>#N/A</v>
      </c>
      <c r="EF209" s="70" t="e">
        <f aca="false">$EF$7*$J$2*$J$5*$AB209</f>
        <v>#N/A</v>
      </c>
      <c r="EG209" s="70" t="e">
        <f aca="false">$EF$7*$J$3*$J$5*$AC209</f>
        <v>#N/A</v>
      </c>
      <c r="EH209" s="70" t="e">
        <f aca="false">$EH$7*$J$2*$J$5*$AB209</f>
        <v>#N/A</v>
      </c>
      <c r="EI209" s="70" t="e">
        <f aca="false">$EH$7*$J$3*$J$5*$AC209</f>
        <v>#N/A</v>
      </c>
      <c r="EJ209" s="70" t="e">
        <f aca="false">$EJ$7*$J$2*$J$5*$AB209</f>
        <v>#N/A</v>
      </c>
      <c r="EK209" s="70" t="e">
        <f aca="false">$EJ$7*$J$3*$J$5*$AC209</f>
        <v>#N/A</v>
      </c>
      <c r="EL209" s="70" t="e">
        <f aca="false">$EL$7*$J$2*$J$5*$AB209</f>
        <v>#N/A</v>
      </c>
      <c r="EM209" s="70" t="e">
        <f aca="false">$EL$7*$J$3*$J$5*$AC209</f>
        <v>#N/A</v>
      </c>
      <c r="EN209" s="131" t="e">
        <f aca="false">SUM(EB209:EC209)</f>
        <v>#N/A</v>
      </c>
      <c r="EO209" s="25" t="e">
        <f aca="false">SUM(EB209:EE209,EJ209:EM209)</f>
        <v>#N/A</v>
      </c>
      <c r="EP209" s="25" t="e">
        <f aca="false">SUM(DZ209:EM209)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3" t="e">
        <f aca="false">(1+($A210/2))^(-2*($D210-$A$1)/365.25)</f>
        <v>#N/A</v>
      </c>
      <c r="C210" s="83" t="n">
        <f aca="false">D211-D210</f>
        <v>30</v>
      </c>
      <c r="D210" s="374" t="n">
        <v>43040</v>
      </c>
      <c r="E210" s="375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76" t="e">
        <f aca="false">VLOOKUP($D210,Curves!$A$2:$H$1700,8)*$B210</f>
        <v>#N/A</v>
      </c>
      <c r="K210" s="51" t="e">
        <f aca="false">($E210+$I210)*$J$5+$J$4</f>
        <v>#N/A</v>
      </c>
      <c r="L210" s="377" t="e">
        <f aca="false">VLOOKUP($D210,Curves!$N$2:$T$2600,2)*$B210</f>
        <v>#N/A</v>
      </c>
      <c r="M210" s="241" t="e">
        <f aca="false">VLOOKUP($D210,Curves!$N$2:$T$2600,3)*$B210</f>
        <v>#N/A</v>
      </c>
      <c r="N210" s="378" t="e">
        <f aca="false">IF($K210&lt;$L210,1,0)</f>
        <v>#N/A</v>
      </c>
      <c r="O210" s="379" t="e">
        <f aca="false">IF($K210&lt;$M210,1,0)</f>
        <v>#N/A</v>
      </c>
      <c r="P210" s="375" t="e">
        <f aca="false">($E210+J210)*$J$5+$J$4</f>
        <v>#N/A</v>
      </c>
      <c r="Q210" s="377" t="e">
        <f aca="false">VLOOKUP($D210,Curves!$N$2:$T$2600,4)*$B210</f>
        <v>#N/A</v>
      </c>
      <c r="R210" s="241" t="e">
        <f aca="false">VLOOKUP($D210,Curves!$N$2:$T$2600,5)*$B210</f>
        <v>#N/A</v>
      </c>
      <c r="S210" s="378" t="e">
        <f aca="false">IF($P210&lt;$Q210,1,0)</f>
        <v>#N/A</v>
      </c>
      <c r="T210" s="379" t="e">
        <f aca="false">IF($P210&lt;$R210,1,0)</f>
        <v>#N/A</v>
      </c>
      <c r="U210" s="380" t="e">
        <f aca="false">($E210+G210)*$J$5+$J$4</f>
        <v>#N/A</v>
      </c>
      <c r="V210" s="380" t="e">
        <f aca="false">($E210+H210)*$J$5+$J$4</f>
        <v>#N/A</v>
      </c>
      <c r="W210" s="380" t="e">
        <f aca="false">($E210+I210)*$J$5+$J$4</f>
        <v>#N/A</v>
      </c>
      <c r="X210" s="269" t="e">
        <f aca="false">VLOOKUP($D210,[5]CurveFetch!$D$8:$S$13000,16,0)*$B210</f>
        <v>#N/A</v>
      </c>
      <c r="Y210" s="241" t="e">
        <f aca="false">VLOOKUP($D210,Curves!$N$2:$T$2600,7)*$B210</f>
        <v>#N/A</v>
      </c>
      <c r="Z210" s="381" t="e">
        <f aca="false">IF($U210&lt;$X210,1,0)</f>
        <v>#N/A</v>
      </c>
      <c r="AA210" s="378" t="e">
        <f aca="false">IF($U210&lt;$Y210,1,0)</f>
        <v>#N/A</v>
      </c>
      <c r="AB210" s="378" t="e">
        <f aca="false">IF($V210&lt;$X210,1,0)</f>
        <v>#N/A</v>
      </c>
      <c r="AC210" s="378" t="e">
        <f aca="false">IF($V210&lt;$X210,1,0)</f>
        <v>#N/A</v>
      </c>
      <c r="AD210" s="378" t="e">
        <f aca="false">IF($W210&lt;$X210,1,0)</f>
        <v>#N/A</v>
      </c>
      <c r="AE210" s="379" t="e">
        <f aca="false">IF($W210&lt;$Y210,1,0)</f>
        <v>#N/A</v>
      </c>
      <c r="AF210" s="70" t="e">
        <f aca="false">$AF$7*$J$2*$J$5*$N210</f>
        <v>#N/A</v>
      </c>
      <c r="AG210" s="70" t="e">
        <f aca="false">$AF$7*$J$2*$J$5*$O210</f>
        <v>#N/A</v>
      </c>
      <c r="AH210" s="70" t="e">
        <f aca="false">$AH$7*$J$2*$J$5*$N210</f>
        <v>#N/A</v>
      </c>
      <c r="AI210" s="70" t="e">
        <f aca="false">$AH$7*$J$2*$J$5*$O210</f>
        <v>#N/A</v>
      </c>
      <c r="AJ210" s="70" t="e">
        <f aca="false">$AJ$7*$J$2*$J$5*$N210</f>
        <v>#N/A</v>
      </c>
      <c r="AK210" s="70" t="e">
        <f aca="false">$AJ$7*$J$2*$J$5*$O210</f>
        <v>#N/A</v>
      </c>
      <c r="AL210" s="70" t="e">
        <f aca="false">$AL$7*$J$2*$J$5*$N210</f>
        <v>#N/A</v>
      </c>
      <c r="AM210" s="70" t="e">
        <f aca="false">$AL$7*$J$3*$J$5*$O210</f>
        <v>#N/A</v>
      </c>
      <c r="AN210" s="70" t="e">
        <f aca="false">$AN$7*$J$2*$J$5*$N210</f>
        <v>#N/A</v>
      </c>
      <c r="AO210" s="70" t="e">
        <f aca="false">$AN$7*$J$3*$J$5*$O210</f>
        <v>#N/A</v>
      </c>
      <c r="AP210" s="70" t="e">
        <f aca="false">$AP$7*$J$2*$J$5*$N210</f>
        <v>#N/A</v>
      </c>
      <c r="AQ210" s="70" t="e">
        <f aca="false">$AN$7*$J$3*$J$5*$O210</f>
        <v>#N/A</v>
      </c>
      <c r="AR210" s="70" t="e">
        <f aca="false">$AR$7*$J$2*$J$5*$N210</f>
        <v>#N/A</v>
      </c>
      <c r="AS210" s="70" t="e">
        <f aca="false">$AR$7*$J$3*$J$5*$O210</f>
        <v>#N/A</v>
      </c>
      <c r="AT210" s="70" t="e">
        <f aca="false">$AT$7*$J$2*$J$5*$N210</f>
        <v>#N/A</v>
      </c>
      <c r="AU210" s="70" t="e">
        <f aca="false">$AT$7*$J$3*$J$5*$O210</f>
        <v>#N/A</v>
      </c>
      <c r="AV210" s="131" t="e">
        <f aca="false">SUM(AF210:AG210,AL210:AM210,AP210:AQ210)</f>
        <v>#N/A</v>
      </c>
      <c r="AW210" s="158" t="e">
        <f aca="false">SUM(AF210:AM210,AP210:AU210)</f>
        <v>#N/A</v>
      </c>
      <c r="AX210" s="131" t="e">
        <f aca="false">SUM(AF210:AU210)</f>
        <v>#N/A</v>
      </c>
      <c r="AY210" s="70" t="e">
        <f aca="false">$AY$7*$J$2*$J$5*$S210</f>
        <v>#N/A</v>
      </c>
      <c r="AZ210" s="70" t="e">
        <f aca="false">$AY$7*$J$3*$J$5*$T210</f>
        <v>#N/A</v>
      </c>
      <c r="BA210" s="70" t="e">
        <f aca="false">$BA$7*$J$2*$J$5*$S210</f>
        <v>#N/A</v>
      </c>
      <c r="BB210" s="70" t="e">
        <f aca="false">$BA$7*$J$3*$J$5*$T210</f>
        <v>#N/A</v>
      </c>
      <c r="BC210" s="70" t="e">
        <f aca="false">$BC$7*$J$2*$J$5*$S210</f>
        <v>#N/A</v>
      </c>
      <c r="BD210" s="70" t="e">
        <f aca="false">$BC$7*$J$3*$J$5*$T210</f>
        <v>#N/A</v>
      </c>
      <c r="BE210" s="70" t="e">
        <f aca="false">$BE$7*$J$2*$J$5*$S210</f>
        <v>#N/A</v>
      </c>
      <c r="BF210" s="70" t="e">
        <f aca="false">$BE$7*$J$3*$J$5*$T210</f>
        <v>#N/A</v>
      </c>
      <c r="BG210" s="70" t="e">
        <f aca="false">$BG$7*$J$2*$J$5*$S210</f>
        <v>#N/A</v>
      </c>
      <c r="BH210" s="70" t="e">
        <f aca="false">$BG$7*$J$3*$J$5*$T210</f>
        <v>#N/A</v>
      </c>
      <c r="BI210" s="70" t="e">
        <f aca="false">$BI$7*$J$2*$J$5*$S210</f>
        <v>#N/A</v>
      </c>
      <c r="BJ210" s="70" t="e">
        <f aca="false">$BI$7*$J$3*$J$5*$T210</f>
        <v>#N/A</v>
      </c>
      <c r="BK210" s="70" t="e">
        <f aca="false">$BK$7*$J$2*$J$5*$S210</f>
        <v>#N/A</v>
      </c>
      <c r="BL210" s="70" t="e">
        <f aca="false">$BK$7*$J$3*$J$5*$T210</f>
        <v>#N/A</v>
      </c>
      <c r="BM210" s="70" t="e">
        <f aca="false">$BM$7*$J$2*$J$5*$S210</f>
        <v>#N/A</v>
      </c>
      <c r="BN210" s="70" t="e">
        <f aca="false">$BM$7*$J$3*$J$5*$T210</f>
        <v>#N/A</v>
      </c>
      <c r="BO210" s="70" t="e">
        <f aca="false">$BO$7*$J$2*$J$5*$S210</f>
        <v>#N/A</v>
      </c>
      <c r="BP210" s="70" t="e">
        <f aca="false">$BO$7*$J$3*$J$5*$T210</f>
        <v>#N/A</v>
      </c>
      <c r="BQ210" s="70" t="e">
        <f aca="false">$BQ$7*$J$2*$J$5*$S210</f>
        <v>#N/A</v>
      </c>
      <c r="BR210" s="70" t="e">
        <f aca="false">$BQ$7*$J$3*$J$5*$T210</f>
        <v>#N/A</v>
      </c>
      <c r="BS210" s="70" t="e">
        <f aca="false">$BS$7*$J$2*$J$5*$S210</f>
        <v>#N/A</v>
      </c>
      <c r="BT210" s="70" t="e">
        <f aca="false">$BS$7*$J$3*$J$5*$T210</f>
        <v>#N/A</v>
      </c>
      <c r="BU210" s="70" t="e">
        <f aca="false">$BU$7*$J$2*$J$5*$S210</f>
        <v>#N/A</v>
      </c>
      <c r="BV210" s="70" t="e">
        <f aca="false">$BU$7*$J$3*$J$5*$T210</f>
        <v>#N/A</v>
      </c>
      <c r="BW210" s="382" t="e">
        <f aca="false">SUM(AY210:BF210,BI210:BL210)</f>
        <v>#N/A</v>
      </c>
      <c r="BX210" s="383" t="e">
        <f aca="false">SUM(AY210:BF210,BI210:BL210,BS210:BV210)</f>
        <v>#N/A</v>
      </c>
      <c r="BY210" s="25" t="e">
        <f aca="false">SUM(AY210:BV210)</f>
        <v>#N/A</v>
      </c>
      <c r="BZ210" s="70" t="e">
        <f aca="false">$BZ$7*$J$2*$J$5*$N210</f>
        <v>#N/A</v>
      </c>
      <c r="CA210" s="70" t="e">
        <f aca="false">$BZ$7*$J$3*$J$5*$O210</f>
        <v>#N/A</v>
      </c>
      <c r="CB210" s="70" t="e">
        <f aca="false">$CB$7*$J$2*$J$5*$N210</f>
        <v>#N/A</v>
      </c>
      <c r="CC210" s="70" t="e">
        <f aca="false">$CB$7*$J$3*$J$5*$O210</f>
        <v>#N/A</v>
      </c>
      <c r="CD210" s="70" t="e">
        <f aca="false">$CD$7*$J$2*$J$5*$N210</f>
        <v>#N/A</v>
      </c>
      <c r="CE210" s="70" t="e">
        <f aca="false">$CD$7*$J$3*$J$5*$O210</f>
        <v>#N/A</v>
      </c>
      <c r="CF210" s="131" t="e">
        <f aca="false">SUM(BZ210:CA210)</f>
        <v>#N/A</v>
      </c>
      <c r="CG210" s="383" t="e">
        <f aca="false">SUM(BZ210:CC210)</f>
        <v>#N/A</v>
      </c>
      <c r="CH210" s="131" t="e">
        <f aca="false">SUM(BZ210:CE210)</f>
        <v>#N/A</v>
      </c>
      <c r="CI210" s="70" t="e">
        <f aca="false">$CI$7*$J$2*$J$5*$AB210</f>
        <v>#N/A</v>
      </c>
      <c r="CJ210" s="70" t="e">
        <f aca="false">$CI$7*$J$3*$J$5*$AC210</f>
        <v>#N/A</v>
      </c>
      <c r="CK210" s="70" t="e">
        <f aca="false">$CK$7*$J$2*$J$5*$AB210</f>
        <v>#N/A</v>
      </c>
      <c r="CL210" s="70" t="e">
        <f aca="false">$CK$7*$J$3*$J$5*$AC210</f>
        <v>#N/A</v>
      </c>
      <c r="CM210" s="70" t="e">
        <f aca="false">$CM$7*$J$2*$J$5*$AB210</f>
        <v>#N/A</v>
      </c>
      <c r="CN210" s="70" t="e">
        <f aca="false">$CM$7*$J$3*$J$5*$AC210</f>
        <v>#N/A</v>
      </c>
      <c r="CO210" s="70" t="e">
        <f aca="false">$CO$7*$J$2*$J$5*$AB210</f>
        <v>#N/A</v>
      </c>
      <c r="CP210" s="70" t="e">
        <f aca="false">$CO$7*$J$3*$J$5*$AC210</f>
        <v>#N/A</v>
      </c>
      <c r="CQ210" s="70" t="e">
        <f aca="false">$CQ$7*$J$2*$J$5*$AB210</f>
        <v>#N/A</v>
      </c>
      <c r="CR210" s="70" t="e">
        <f aca="false">$CQ$7*$J$3*$J$5*$AC210</f>
        <v>#N/A</v>
      </c>
      <c r="CS210" s="70" t="e">
        <f aca="false">$CS$7*$J$2*$J$5*$AB210</f>
        <v>#N/A</v>
      </c>
      <c r="CT210" s="70" t="e">
        <f aca="false">$CS$7*$J$3*$J$5*$AC210</f>
        <v>#N/A</v>
      </c>
      <c r="CU210" s="70" t="e">
        <f aca="false">$CU$7*$J$2*$J$5*$AB210</f>
        <v>#N/A</v>
      </c>
      <c r="CV210" s="70" t="e">
        <f aca="false">$CU$7*$J$3*$J$5*$AC210</f>
        <v>#N/A</v>
      </c>
      <c r="CW210" s="70" t="e">
        <f aca="false">$CW$7*$J$2*$J$5*$AB210</f>
        <v>#N/A</v>
      </c>
      <c r="CX210" s="70" t="e">
        <f aca="false">$CW$7*$J$3*$J$5*$AC210</f>
        <v>#N/A</v>
      </c>
      <c r="CY210" s="70" t="e">
        <f aca="false">$CY$7*$J$2*$J$5*$AB210</f>
        <v>#N/A</v>
      </c>
      <c r="CZ210" s="70" t="e">
        <f aca="false">$CY$7*$J$3*$J$5*$AC210</f>
        <v>#N/A</v>
      </c>
      <c r="DA210" s="70" t="e">
        <f aca="false">$DA$7*$J$2*$J$5*$AB210</f>
        <v>#N/A</v>
      </c>
      <c r="DB210" s="70" t="e">
        <f aca="false">$DA$7*$J$3*$J$5*$AC210</f>
        <v>#N/A</v>
      </c>
      <c r="DC210" s="70"/>
      <c r="DD210" s="70"/>
      <c r="DE210" s="70" t="e">
        <f aca="false">$DF$7*$J$2*$J$5*$AB210</f>
        <v>#N/A</v>
      </c>
      <c r="DF210" s="70" t="e">
        <f aca="false">$DF$7*$J$3*$J$5*$AC210</f>
        <v>#N/A</v>
      </c>
      <c r="DG210" s="70" t="e">
        <f aca="false">$DG$7*$J$2*$J$5*$AB210</f>
        <v>#N/A</v>
      </c>
      <c r="DH210" s="70" t="e">
        <f aca="false">$DG$7*$J$3*$J$5*$AC210</f>
        <v>#N/A</v>
      </c>
      <c r="DI210" s="70" t="e">
        <f aca="false">$DI$7*$J$2*$J$5*$AB210</f>
        <v>#N/A</v>
      </c>
      <c r="DJ210" s="70" t="e">
        <f aca="false">$DI$7*$J$3*$J$5*$AC210</f>
        <v>#N/A</v>
      </c>
      <c r="DK210" s="70" t="e">
        <f aca="false">$DK$7*$J$2*$J$5*$AB210</f>
        <v>#N/A</v>
      </c>
      <c r="DL210" s="70" t="e">
        <f aca="false">$DK$7*$J$3*$J$5*$AC210</f>
        <v>#N/A</v>
      </c>
      <c r="DM210" s="70" t="e">
        <f aca="false">$DM$7*$J$2*$J$5*$AB210</f>
        <v>#N/A</v>
      </c>
      <c r="DN210" s="70" t="e">
        <f aca="false">$DM$7*$J$3*$J$5*$AC210</f>
        <v>#N/A</v>
      </c>
      <c r="DO210" s="70" t="e">
        <f aca="false">$DO$7*$J$2*$J$5*$AB210</f>
        <v>#N/A</v>
      </c>
      <c r="DP210" s="70" t="e">
        <f aca="false">$DO$7*$J$3*$J$5*$AC210</f>
        <v>#N/A</v>
      </c>
      <c r="DQ210" s="70" t="e">
        <f aca="false">$DQ$7*$J$2*$J$5*$AB210</f>
        <v>#N/A</v>
      </c>
      <c r="DR210" s="70" t="e">
        <f aca="false">$DQ$7*$J$3*$J$5*$AC210</f>
        <v>#N/A</v>
      </c>
      <c r="DS210" s="131" t="e">
        <f aca="false">SUM(CI210:CR210,CW210:CX210,DG210:DH210)</f>
        <v>#N/A</v>
      </c>
      <c r="DT210" s="25" t="e">
        <f aca="false">SUM(CI210:CZ210,DC210:DL210)</f>
        <v>#N/A</v>
      </c>
      <c r="DU210" s="131" t="e">
        <f aca="false">SUM(CI210:DR210)</f>
        <v>#N/A</v>
      </c>
      <c r="DZ210" s="70" t="e">
        <f aca="false">$DZ$7*$J$2*$J$5*$AB210</f>
        <v>#N/A</v>
      </c>
      <c r="EA210" s="70" t="e">
        <f aca="false">$DZ$7*$J$3*$J$5*$AC210</f>
        <v>#N/A</v>
      </c>
      <c r="EB210" s="70" t="e">
        <f aca="false">$EB$7*$J$2*$J$5*$AB210</f>
        <v>#N/A</v>
      </c>
      <c r="EC210" s="70" t="e">
        <f aca="false">$EB$7*$J$3*$J$5*$AC210</f>
        <v>#N/A</v>
      </c>
      <c r="ED210" s="70" t="e">
        <f aca="false">$ED$7*$J$2*$J$5*$AB210</f>
        <v>#N/A</v>
      </c>
      <c r="EE210" s="70" t="e">
        <f aca="false">$ED$7*$J$3*$J$5*$AC210</f>
        <v>#N/A</v>
      </c>
      <c r="EF210" s="70" t="e">
        <f aca="false">$EF$7*$J$2*$J$5*$AB210</f>
        <v>#N/A</v>
      </c>
      <c r="EG210" s="70" t="e">
        <f aca="false">$EF$7*$J$3*$J$5*$AC210</f>
        <v>#N/A</v>
      </c>
      <c r="EH210" s="70" t="e">
        <f aca="false">$EH$7*$J$2*$J$5*$AB210</f>
        <v>#N/A</v>
      </c>
      <c r="EI210" s="70" t="e">
        <f aca="false">$EH$7*$J$3*$J$5*$AC210</f>
        <v>#N/A</v>
      </c>
      <c r="EJ210" s="70" t="e">
        <f aca="false">$EJ$7*$J$2*$J$5*$AB210</f>
        <v>#N/A</v>
      </c>
      <c r="EK210" s="70" t="e">
        <f aca="false">$EJ$7*$J$3*$J$5*$AC210</f>
        <v>#N/A</v>
      </c>
      <c r="EL210" s="70" t="e">
        <f aca="false">$EL$7*$J$2*$J$5*$AB210</f>
        <v>#N/A</v>
      </c>
      <c r="EM210" s="70" t="e">
        <f aca="false">$EL$7*$J$3*$J$5*$AC210</f>
        <v>#N/A</v>
      </c>
      <c r="EN210" s="131" t="e">
        <f aca="false">SUM(EB210:EC210)</f>
        <v>#N/A</v>
      </c>
      <c r="EO210" s="25" t="e">
        <f aca="false">SUM(EB210:EE210,EJ210:EM210)</f>
        <v>#N/A</v>
      </c>
      <c r="EP210" s="25" t="e">
        <f aca="false">SUM(DZ210:EM210)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3" t="e">
        <f aca="false">(1+($A211/2))^(-2*($D211-$A$1)/365.25)</f>
        <v>#N/A</v>
      </c>
      <c r="C211" s="83" t="n">
        <f aca="false">D212-D211</f>
        <v>31</v>
      </c>
      <c r="D211" s="374" t="n">
        <v>43070</v>
      </c>
      <c r="E211" s="375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76" t="e">
        <f aca="false">VLOOKUP($D211,Curves!$A$2:$H$1700,8)*$B211</f>
        <v>#N/A</v>
      </c>
      <c r="K211" s="51" t="e">
        <f aca="false">($E211+$I211)*$J$5+$J$4</f>
        <v>#N/A</v>
      </c>
      <c r="L211" s="377" t="e">
        <f aca="false">VLOOKUP($D211,Curves!$N$2:$T$2600,2)*$B211</f>
        <v>#N/A</v>
      </c>
      <c r="M211" s="241" t="e">
        <f aca="false">VLOOKUP($D211,Curves!$N$2:$T$2600,3)*$B211</f>
        <v>#N/A</v>
      </c>
      <c r="N211" s="378" t="e">
        <f aca="false">IF($K211&lt;$L211,1,0)</f>
        <v>#N/A</v>
      </c>
      <c r="O211" s="379" t="e">
        <f aca="false">IF($K211&lt;$M211,1,0)</f>
        <v>#N/A</v>
      </c>
      <c r="P211" s="375" t="e">
        <f aca="false">($E211+J211)*$J$5+$J$4</f>
        <v>#N/A</v>
      </c>
      <c r="Q211" s="377" t="e">
        <f aca="false">VLOOKUP($D211,Curves!$N$2:$T$2600,4)*$B211</f>
        <v>#N/A</v>
      </c>
      <c r="R211" s="241" t="e">
        <f aca="false">VLOOKUP($D211,Curves!$N$2:$T$2600,5)*$B211</f>
        <v>#N/A</v>
      </c>
      <c r="S211" s="378" t="e">
        <f aca="false">IF($P211&lt;$Q211,1,0)</f>
        <v>#N/A</v>
      </c>
      <c r="T211" s="379" t="e">
        <f aca="false">IF($P211&lt;$R211,1,0)</f>
        <v>#N/A</v>
      </c>
      <c r="U211" s="380" t="e">
        <f aca="false">($E211+G211)*$J$5+$J$4</f>
        <v>#N/A</v>
      </c>
      <c r="V211" s="380" t="e">
        <f aca="false">($E211+H211)*$J$5+$J$4</f>
        <v>#N/A</v>
      </c>
      <c r="W211" s="380" t="e">
        <f aca="false">($E211+I211)*$J$5+$J$4</f>
        <v>#N/A</v>
      </c>
      <c r="X211" s="269" t="e">
        <f aca="false">VLOOKUP($D211,[5]CurveFetch!$D$8:$S$13000,16,0)*$B211</f>
        <v>#N/A</v>
      </c>
      <c r="Y211" s="241" t="e">
        <f aca="false">VLOOKUP($D211,Curves!$N$2:$T$2600,7)*$B211</f>
        <v>#N/A</v>
      </c>
      <c r="Z211" s="381" t="e">
        <f aca="false">IF($U211&lt;$X211,1,0)</f>
        <v>#N/A</v>
      </c>
      <c r="AA211" s="378" t="e">
        <f aca="false">IF($U211&lt;$Y211,1,0)</f>
        <v>#N/A</v>
      </c>
      <c r="AB211" s="378" t="e">
        <f aca="false">IF($V211&lt;$X211,1,0)</f>
        <v>#N/A</v>
      </c>
      <c r="AC211" s="378" t="e">
        <f aca="false">IF($V211&lt;$X211,1,0)</f>
        <v>#N/A</v>
      </c>
      <c r="AD211" s="378" t="e">
        <f aca="false">IF($W211&lt;$X211,1,0)</f>
        <v>#N/A</v>
      </c>
      <c r="AE211" s="379" t="e">
        <f aca="false">IF($W211&lt;$Y211,1,0)</f>
        <v>#N/A</v>
      </c>
      <c r="AF211" s="70" t="e">
        <f aca="false">$AF$7*$J$2*$J$5*$N211</f>
        <v>#N/A</v>
      </c>
      <c r="AG211" s="70" t="e">
        <f aca="false">$AF$7*$J$2*$J$5*$O211</f>
        <v>#N/A</v>
      </c>
      <c r="AH211" s="70" t="e">
        <f aca="false">$AH$7*$J$2*$J$5*$N211</f>
        <v>#N/A</v>
      </c>
      <c r="AI211" s="70" t="e">
        <f aca="false">$AH$7*$J$2*$J$5*$O211</f>
        <v>#N/A</v>
      </c>
      <c r="AJ211" s="70" t="e">
        <f aca="false">$AJ$7*$J$2*$J$5*$N211</f>
        <v>#N/A</v>
      </c>
      <c r="AK211" s="70" t="e">
        <f aca="false">$AJ$7*$J$2*$J$5*$O211</f>
        <v>#N/A</v>
      </c>
      <c r="AL211" s="70" t="e">
        <f aca="false">$AL$7*$J$2*$J$5*$N211</f>
        <v>#N/A</v>
      </c>
      <c r="AM211" s="70" t="e">
        <f aca="false">$AL$7*$J$3*$J$5*$O211</f>
        <v>#N/A</v>
      </c>
      <c r="AN211" s="70" t="e">
        <f aca="false">$AN$7*$J$2*$J$5*$N211</f>
        <v>#N/A</v>
      </c>
      <c r="AO211" s="70" t="e">
        <f aca="false">$AN$7*$J$3*$J$5*$O211</f>
        <v>#N/A</v>
      </c>
      <c r="AP211" s="70" t="e">
        <f aca="false">$AP$7*$J$2*$J$5*$N211</f>
        <v>#N/A</v>
      </c>
      <c r="AQ211" s="70" t="e">
        <f aca="false">$AN$7*$J$3*$J$5*$O211</f>
        <v>#N/A</v>
      </c>
      <c r="AR211" s="70" t="e">
        <f aca="false">$AR$7*$J$2*$J$5*$N211</f>
        <v>#N/A</v>
      </c>
      <c r="AS211" s="70" t="e">
        <f aca="false">$AR$7*$J$3*$J$5*$O211</f>
        <v>#N/A</v>
      </c>
      <c r="AT211" s="70" t="e">
        <f aca="false">$AT$7*$J$2*$J$5*$N211</f>
        <v>#N/A</v>
      </c>
      <c r="AU211" s="70" t="e">
        <f aca="false">$AT$7*$J$3*$J$5*$O211</f>
        <v>#N/A</v>
      </c>
      <c r="AV211" s="131" t="e">
        <f aca="false">SUM(AF211:AG211,AL211:AM211,AP211:AQ211)</f>
        <v>#N/A</v>
      </c>
      <c r="AW211" s="158" t="e">
        <f aca="false">SUM(AF211:AM211,AP211:AU211)</f>
        <v>#N/A</v>
      </c>
      <c r="AX211" s="131" t="e">
        <f aca="false">SUM(AF211:AU211)</f>
        <v>#N/A</v>
      </c>
      <c r="AY211" s="70" t="e">
        <f aca="false">$AY$7*$J$2*$J$5*$S211</f>
        <v>#N/A</v>
      </c>
      <c r="AZ211" s="70" t="e">
        <f aca="false">$AY$7*$J$3*$J$5*$T211</f>
        <v>#N/A</v>
      </c>
      <c r="BA211" s="70" t="e">
        <f aca="false">$BA$7*$J$2*$J$5*$S211</f>
        <v>#N/A</v>
      </c>
      <c r="BB211" s="70" t="e">
        <f aca="false">$BA$7*$J$3*$J$5*$T211</f>
        <v>#N/A</v>
      </c>
      <c r="BC211" s="70" t="e">
        <f aca="false">$BC$7*$J$2*$J$5*$S211</f>
        <v>#N/A</v>
      </c>
      <c r="BD211" s="70" t="e">
        <f aca="false">$BC$7*$J$3*$J$5*$T211</f>
        <v>#N/A</v>
      </c>
      <c r="BE211" s="70" t="e">
        <f aca="false">$BE$7*$J$2*$J$5*$S211</f>
        <v>#N/A</v>
      </c>
      <c r="BF211" s="70" t="e">
        <f aca="false">$BE$7*$J$3*$J$5*$T211</f>
        <v>#N/A</v>
      </c>
      <c r="BG211" s="70" t="e">
        <f aca="false">$BG$7*$J$2*$J$5*$S211</f>
        <v>#N/A</v>
      </c>
      <c r="BH211" s="70" t="e">
        <f aca="false">$BG$7*$J$3*$J$5*$T211</f>
        <v>#N/A</v>
      </c>
      <c r="BI211" s="70" t="e">
        <f aca="false">$BI$7*$J$2*$J$5*$S211</f>
        <v>#N/A</v>
      </c>
      <c r="BJ211" s="70" t="e">
        <f aca="false">$BI$7*$J$3*$J$5*$T211</f>
        <v>#N/A</v>
      </c>
      <c r="BK211" s="70" t="e">
        <f aca="false">$BK$7*$J$2*$J$5*$S211</f>
        <v>#N/A</v>
      </c>
      <c r="BL211" s="70" t="e">
        <f aca="false">$BK$7*$J$3*$J$5*$T211</f>
        <v>#N/A</v>
      </c>
      <c r="BM211" s="70" t="e">
        <f aca="false">$BM$7*$J$2*$J$5*$S211</f>
        <v>#N/A</v>
      </c>
      <c r="BN211" s="70" t="e">
        <f aca="false">$BM$7*$J$3*$J$5*$T211</f>
        <v>#N/A</v>
      </c>
      <c r="BO211" s="70" t="e">
        <f aca="false">$BO$7*$J$2*$J$5*$S211</f>
        <v>#N/A</v>
      </c>
      <c r="BP211" s="70" t="e">
        <f aca="false">$BO$7*$J$3*$J$5*$T211</f>
        <v>#N/A</v>
      </c>
      <c r="BQ211" s="70" t="e">
        <f aca="false">$BQ$7*$J$2*$J$5*$S211</f>
        <v>#N/A</v>
      </c>
      <c r="BR211" s="70" t="e">
        <f aca="false">$BQ$7*$J$3*$J$5*$T211</f>
        <v>#N/A</v>
      </c>
      <c r="BS211" s="70" t="e">
        <f aca="false">$BS$7*$J$2*$J$5*$S211</f>
        <v>#N/A</v>
      </c>
      <c r="BT211" s="70" t="e">
        <f aca="false">$BS$7*$J$3*$J$5*$T211</f>
        <v>#N/A</v>
      </c>
      <c r="BU211" s="70" t="e">
        <f aca="false">$BU$7*$J$2*$J$5*$S211</f>
        <v>#N/A</v>
      </c>
      <c r="BV211" s="70" t="e">
        <f aca="false">$BU$7*$J$3*$J$5*$T211</f>
        <v>#N/A</v>
      </c>
      <c r="BW211" s="382" t="e">
        <f aca="false">SUM(AY211:BF211,BI211:BL211)</f>
        <v>#N/A</v>
      </c>
      <c r="BX211" s="383" t="e">
        <f aca="false">SUM(AY211:BF211,BI211:BL211,BS211:BV211)</f>
        <v>#N/A</v>
      </c>
      <c r="BY211" s="25" t="e">
        <f aca="false">SUM(AY211:BV211)</f>
        <v>#N/A</v>
      </c>
      <c r="BZ211" s="70" t="e">
        <f aca="false">$BZ$7*$J$2*$J$5*$N211</f>
        <v>#N/A</v>
      </c>
      <c r="CA211" s="70" t="e">
        <f aca="false">$BZ$7*$J$3*$J$5*$O211</f>
        <v>#N/A</v>
      </c>
      <c r="CB211" s="70" t="e">
        <f aca="false">$CB$7*$J$2*$J$5*$N211</f>
        <v>#N/A</v>
      </c>
      <c r="CC211" s="70" t="e">
        <f aca="false">$CB$7*$J$3*$J$5*$O211</f>
        <v>#N/A</v>
      </c>
      <c r="CD211" s="70" t="e">
        <f aca="false">$CD$7*$J$2*$J$5*$N211</f>
        <v>#N/A</v>
      </c>
      <c r="CE211" s="70" t="e">
        <f aca="false">$CD$7*$J$3*$J$5*$O211</f>
        <v>#N/A</v>
      </c>
      <c r="CF211" s="131" t="e">
        <f aca="false">SUM(BZ211:CA211)</f>
        <v>#N/A</v>
      </c>
      <c r="CG211" s="383" t="e">
        <f aca="false">SUM(BZ211:CC211)</f>
        <v>#N/A</v>
      </c>
      <c r="CH211" s="131" t="e">
        <f aca="false">SUM(BZ211:CE211)</f>
        <v>#N/A</v>
      </c>
      <c r="CI211" s="70" t="e">
        <f aca="false">$CI$7*$J$2*$J$5*$AB211</f>
        <v>#N/A</v>
      </c>
      <c r="CJ211" s="70" t="e">
        <f aca="false">$CI$7*$J$3*$J$5*$AC211</f>
        <v>#N/A</v>
      </c>
      <c r="CK211" s="70" t="e">
        <f aca="false">$CK$7*$J$2*$J$5*$AB211</f>
        <v>#N/A</v>
      </c>
      <c r="CL211" s="70" t="e">
        <f aca="false">$CK$7*$J$3*$J$5*$AC211</f>
        <v>#N/A</v>
      </c>
      <c r="CM211" s="70" t="e">
        <f aca="false">$CM$7*$J$2*$J$5*$AB211</f>
        <v>#N/A</v>
      </c>
      <c r="CN211" s="70" t="e">
        <f aca="false">$CM$7*$J$3*$J$5*$AC211</f>
        <v>#N/A</v>
      </c>
      <c r="CO211" s="70" t="e">
        <f aca="false">$CO$7*$J$2*$J$5*$AB211</f>
        <v>#N/A</v>
      </c>
      <c r="CP211" s="70" t="e">
        <f aca="false">$CO$7*$J$3*$J$5*$AC211</f>
        <v>#N/A</v>
      </c>
      <c r="CQ211" s="70" t="e">
        <f aca="false">$CQ$7*$J$2*$J$5*$AB211</f>
        <v>#N/A</v>
      </c>
      <c r="CR211" s="70" t="e">
        <f aca="false">$CQ$7*$J$3*$J$5*$AC211</f>
        <v>#N/A</v>
      </c>
      <c r="CS211" s="70" t="e">
        <f aca="false">$CS$7*$J$2*$J$5*$AB211</f>
        <v>#N/A</v>
      </c>
      <c r="CT211" s="70" t="e">
        <f aca="false">$CS$7*$J$3*$J$5*$AC211</f>
        <v>#N/A</v>
      </c>
      <c r="CU211" s="70" t="e">
        <f aca="false">$CU$7*$J$2*$J$5*$AB211</f>
        <v>#N/A</v>
      </c>
      <c r="CV211" s="70" t="e">
        <f aca="false">$CU$7*$J$3*$J$5*$AC211</f>
        <v>#N/A</v>
      </c>
      <c r="CW211" s="70" t="e">
        <f aca="false">$CW$7*$J$2*$J$5*$AB211</f>
        <v>#N/A</v>
      </c>
      <c r="CX211" s="70" t="e">
        <f aca="false">$CW$7*$J$3*$J$5*$AC211</f>
        <v>#N/A</v>
      </c>
      <c r="CY211" s="70" t="e">
        <f aca="false">$CY$7*$J$2*$J$5*$AB211</f>
        <v>#N/A</v>
      </c>
      <c r="CZ211" s="70" t="e">
        <f aca="false">$CY$7*$J$3*$J$5*$AC211</f>
        <v>#N/A</v>
      </c>
      <c r="DA211" s="70" t="e">
        <f aca="false">$DA$7*$J$2*$J$5*$AB211</f>
        <v>#N/A</v>
      </c>
      <c r="DB211" s="70" t="e">
        <f aca="false">$DA$7*$J$3*$J$5*$AC211</f>
        <v>#N/A</v>
      </c>
      <c r="DC211" s="70"/>
      <c r="DD211" s="70"/>
      <c r="DE211" s="70" t="e">
        <f aca="false">$DF$7*$J$2*$J$5*$AB211</f>
        <v>#N/A</v>
      </c>
      <c r="DF211" s="70" t="e">
        <f aca="false">$DF$7*$J$3*$J$5*$AC211</f>
        <v>#N/A</v>
      </c>
      <c r="DG211" s="70" t="e">
        <f aca="false">$DG$7*$J$2*$J$5*$AB211</f>
        <v>#N/A</v>
      </c>
      <c r="DH211" s="70" t="e">
        <f aca="false">$DG$7*$J$3*$J$5*$AC211</f>
        <v>#N/A</v>
      </c>
      <c r="DI211" s="70" t="e">
        <f aca="false">$DI$7*$J$2*$J$5*$AB211</f>
        <v>#N/A</v>
      </c>
      <c r="DJ211" s="70" t="e">
        <f aca="false">$DI$7*$J$3*$J$5*$AC211</f>
        <v>#N/A</v>
      </c>
      <c r="DK211" s="70" t="e">
        <f aca="false">$DK$7*$J$2*$J$5*$AB211</f>
        <v>#N/A</v>
      </c>
      <c r="DL211" s="70" t="e">
        <f aca="false">$DK$7*$J$3*$J$5*$AC211</f>
        <v>#N/A</v>
      </c>
      <c r="DM211" s="70" t="e">
        <f aca="false">$DM$7*$J$2*$J$5*$AB211</f>
        <v>#N/A</v>
      </c>
      <c r="DN211" s="70" t="e">
        <f aca="false">$DM$7*$J$3*$J$5*$AC211</f>
        <v>#N/A</v>
      </c>
      <c r="DO211" s="70" t="e">
        <f aca="false">$DO$7*$J$2*$J$5*$AB211</f>
        <v>#N/A</v>
      </c>
      <c r="DP211" s="70" t="e">
        <f aca="false">$DO$7*$J$3*$J$5*$AC211</f>
        <v>#N/A</v>
      </c>
      <c r="DQ211" s="70" t="e">
        <f aca="false">$DQ$7*$J$2*$J$5*$AB211</f>
        <v>#N/A</v>
      </c>
      <c r="DR211" s="70" t="e">
        <f aca="false">$DQ$7*$J$3*$J$5*$AC211</f>
        <v>#N/A</v>
      </c>
      <c r="DS211" s="131" t="e">
        <f aca="false">SUM(CI211:CR211,CW211:CX211,DG211:DH211)</f>
        <v>#N/A</v>
      </c>
      <c r="DT211" s="25" t="e">
        <f aca="false">SUM(CI211:CZ211,DC211:DL211)</f>
        <v>#N/A</v>
      </c>
      <c r="DU211" s="131" t="e">
        <f aca="false">SUM(CI211:DR211)</f>
        <v>#N/A</v>
      </c>
      <c r="DZ211" s="70" t="e">
        <f aca="false">$DZ$7*$J$2*$J$5*$AB211</f>
        <v>#N/A</v>
      </c>
      <c r="EA211" s="70" t="e">
        <f aca="false">$DZ$7*$J$3*$J$5*$AC211</f>
        <v>#N/A</v>
      </c>
      <c r="EB211" s="70" t="e">
        <f aca="false">$EB$7*$J$2*$J$5*$AB211</f>
        <v>#N/A</v>
      </c>
      <c r="EC211" s="70" t="e">
        <f aca="false">$EB$7*$J$3*$J$5*$AC211</f>
        <v>#N/A</v>
      </c>
      <c r="ED211" s="70" t="e">
        <f aca="false">$ED$7*$J$2*$J$5*$AB211</f>
        <v>#N/A</v>
      </c>
      <c r="EE211" s="70" t="e">
        <f aca="false">$ED$7*$J$3*$J$5*$AC211</f>
        <v>#N/A</v>
      </c>
      <c r="EF211" s="70" t="e">
        <f aca="false">$EF$7*$J$2*$J$5*$AB211</f>
        <v>#N/A</v>
      </c>
      <c r="EG211" s="70" t="e">
        <f aca="false">$EF$7*$J$3*$J$5*$AC211</f>
        <v>#N/A</v>
      </c>
      <c r="EH211" s="70" t="e">
        <f aca="false">$EH$7*$J$2*$J$5*$AB211</f>
        <v>#N/A</v>
      </c>
      <c r="EI211" s="70" t="e">
        <f aca="false">$EH$7*$J$3*$J$5*$AC211</f>
        <v>#N/A</v>
      </c>
      <c r="EJ211" s="70" t="e">
        <f aca="false">$EJ$7*$J$2*$J$5*$AB211</f>
        <v>#N/A</v>
      </c>
      <c r="EK211" s="70" t="e">
        <f aca="false">$EJ$7*$J$3*$J$5*$AC211</f>
        <v>#N/A</v>
      </c>
      <c r="EL211" s="70" t="e">
        <f aca="false">$EL$7*$J$2*$J$5*$AB211</f>
        <v>#N/A</v>
      </c>
      <c r="EM211" s="70" t="e">
        <f aca="false">$EL$7*$J$3*$J$5*$AC211</f>
        <v>#N/A</v>
      </c>
      <c r="EN211" s="131" t="e">
        <f aca="false">SUM(EB211:EC211)</f>
        <v>#N/A</v>
      </c>
      <c r="EO211" s="25" t="e">
        <f aca="false">SUM(EB211:EE211,EJ211:EM211)</f>
        <v>#N/A</v>
      </c>
      <c r="EP211" s="25" t="e">
        <f aca="false">SUM(DZ211:EM211)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3" t="e">
        <f aca="false">(1+($A212/2))^(-2*($D212-$A$1)/365.25)</f>
        <v>#N/A</v>
      </c>
      <c r="C212" s="83" t="n">
        <f aca="false">D213-D212</f>
        <v>31</v>
      </c>
      <c r="D212" s="374" t="n">
        <v>43101</v>
      </c>
      <c r="E212" s="375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76" t="e">
        <f aca="false">VLOOKUP($D212,Curves!$A$2:$H$1700,8)*$B212</f>
        <v>#N/A</v>
      </c>
      <c r="K212" s="51" t="e">
        <f aca="false">($E212+$I212)*$J$5+$J$4</f>
        <v>#N/A</v>
      </c>
      <c r="L212" s="377" t="e">
        <f aca="false">VLOOKUP($D212,Curves!$N$2:$T$2600,2)*$B212</f>
        <v>#N/A</v>
      </c>
      <c r="M212" s="241" t="e">
        <f aca="false">VLOOKUP($D212,Curves!$N$2:$T$2600,3)*$B212</f>
        <v>#N/A</v>
      </c>
      <c r="N212" s="378" t="e">
        <f aca="false">IF($K212&lt;$L212,1,0)</f>
        <v>#N/A</v>
      </c>
      <c r="O212" s="379" t="e">
        <f aca="false">IF($K212&lt;$M212,1,0)</f>
        <v>#N/A</v>
      </c>
      <c r="P212" s="375" t="e">
        <f aca="false">($E212+J212)*$J$5+$J$4</f>
        <v>#N/A</v>
      </c>
      <c r="Q212" s="377" t="e">
        <f aca="false">VLOOKUP($D212,Curves!$N$2:$T$2600,4)*$B212</f>
        <v>#N/A</v>
      </c>
      <c r="R212" s="241" t="e">
        <f aca="false">VLOOKUP($D212,Curves!$N$2:$T$2600,5)*$B212</f>
        <v>#N/A</v>
      </c>
      <c r="S212" s="378" t="e">
        <f aca="false">IF($P212&lt;$Q212,1,0)</f>
        <v>#N/A</v>
      </c>
      <c r="T212" s="379" t="e">
        <f aca="false">IF($P212&lt;$R212,1,0)</f>
        <v>#N/A</v>
      </c>
      <c r="U212" s="380" t="e">
        <f aca="false">($E212+G212)*$J$5+$J$4</f>
        <v>#N/A</v>
      </c>
      <c r="V212" s="380" t="e">
        <f aca="false">($E212+H212)*$J$5+$J$4</f>
        <v>#N/A</v>
      </c>
      <c r="W212" s="380" t="e">
        <f aca="false">($E212+I212)*$J$5+$J$4</f>
        <v>#N/A</v>
      </c>
      <c r="X212" s="269" t="e">
        <f aca="false">VLOOKUP($D212,[5]CurveFetch!$D$8:$S$13000,16,0)*$B212</f>
        <v>#N/A</v>
      </c>
      <c r="Y212" s="241" t="e">
        <f aca="false">VLOOKUP($D212,Curves!$N$2:$T$2600,7)*$B212</f>
        <v>#N/A</v>
      </c>
      <c r="Z212" s="381" t="e">
        <f aca="false">IF($U212&lt;$X212,1,0)</f>
        <v>#N/A</v>
      </c>
      <c r="AA212" s="378" t="e">
        <f aca="false">IF($U212&lt;$Y212,1,0)</f>
        <v>#N/A</v>
      </c>
      <c r="AB212" s="378" t="e">
        <f aca="false">IF($V212&lt;$X212,1,0)</f>
        <v>#N/A</v>
      </c>
      <c r="AC212" s="378" t="e">
        <f aca="false">IF($V212&lt;$X212,1,0)</f>
        <v>#N/A</v>
      </c>
      <c r="AD212" s="378" t="e">
        <f aca="false">IF($W212&lt;$X212,1,0)</f>
        <v>#N/A</v>
      </c>
      <c r="AE212" s="379" t="e">
        <f aca="false">IF($W212&lt;$Y212,1,0)</f>
        <v>#N/A</v>
      </c>
      <c r="AF212" s="70" t="e">
        <f aca="false">$AF$7*$J$2*$J$5*$N212</f>
        <v>#N/A</v>
      </c>
      <c r="AG212" s="70" t="e">
        <f aca="false">$AF$7*$J$2*$J$5*$O212</f>
        <v>#N/A</v>
      </c>
      <c r="AH212" s="70" t="e">
        <f aca="false">$AH$7*$J$2*$J$5*$N212</f>
        <v>#N/A</v>
      </c>
      <c r="AI212" s="70" t="e">
        <f aca="false">$AH$7*$J$2*$J$5*$O212</f>
        <v>#N/A</v>
      </c>
      <c r="AJ212" s="70" t="e">
        <f aca="false">$AJ$7*$J$2*$J$5*$N212</f>
        <v>#N/A</v>
      </c>
      <c r="AK212" s="70" t="e">
        <f aca="false">$AJ$7*$J$2*$J$5*$O212</f>
        <v>#N/A</v>
      </c>
      <c r="AL212" s="70" t="e">
        <f aca="false">$AL$7*$J$2*$J$5*$N212</f>
        <v>#N/A</v>
      </c>
      <c r="AM212" s="70" t="e">
        <f aca="false">$AL$7*$J$3*$J$5*$O212</f>
        <v>#N/A</v>
      </c>
      <c r="AN212" s="70" t="e">
        <f aca="false">$AN$7*$J$2*$J$5*$N212</f>
        <v>#N/A</v>
      </c>
      <c r="AO212" s="70" t="e">
        <f aca="false">$AN$7*$J$3*$J$5*$O212</f>
        <v>#N/A</v>
      </c>
      <c r="AP212" s="70" t="e">
        <f aca="false">$AP$7*$J$2*$J$5*$N212</f>
        <v>#N/A</v>
      </c>
      <c r="AQ212" s="70" t="e">
        <f aca="false">$AN$7*$J$3*$J$5*$O212</f>
        <v>#N/A</v>
      </c>
      <c r="AR212" s="70" t="e">
        <f aca="false">$AR$7*$J$2*$J$5*$N212</f>
        <v>#N/A</v>
      </c>
      <c r="AS212" s="70" t="e">
        <f aca="false">$AR$7*$J$3*$J$5*$O212</f>
        <v>#N/A</v>
      </c>
      <c r="AT212" s="70" t="e">
        <f aca="false">$AT$7*$J$2*$J$5*$N212</f>
        <v>#N/A</v>
      </c>
      <c r="AU212" s="70" t="e">
        <f aca="false">$AT$7*$J$3*$J$5*$O212</f>
        <v>#N/A</v>
      </c>
      <c r="AV212" s="131" t="e">
        <f aca="false">SUM(AF212:AG212,AL212:AM212,AP212:AQ212)</f>
        <v>#N/A</v>
      </c>
      <c r="AW212" s="158" t="e">
        <f aca="false">SUM(AF212:AM212,AP212:AU212)</f>
        <v>#N/A</v>
      </c>
      <c r="AX212" s="131" t="e">
        <f aca="false">SUM(AF212:AU212)</f>
        <v>#N/A</v>
      </c>
      <c r="AY212" s="70" t="e">
        <f aca="false">$AY$7*$J$2*$J$5*$S212</f>
        <v>#N/A</v>
      </c>
      <c r="AZ212" s="70" t="e">
        <f aca="false">$AY$7*$J$3*$J$5*$T212</f>
        <v>#N/A</v>
      </c>
      <c r="BA212" s="70" t="e">
        <f aca="false">$BA$7*$J$2*$J$5*$S212</f>
        <v>#N/A</v>
      </c>
      <c r="BB212" s="70" t="e">
        <f aca="false">$BA$7*$J$3*$J$5*$T212</f>
        <v>#N/A</v>
      </c>
      <c r="BC212" s="70" t="e">
        <f aca="false">$BC$7*$J$2*$J$5*$S212</f>
        <v>#N/A</v>
      </c>
      <c r="BD212" s="70" t="e">
        <f aca="false">$BC$7*$J$3*$J$5*$T212</f>
        <v>#N/A</v>
      </c>
      <c r="BE212" s="70" t="e">
        <f aca="false">$BE$7*$J$2*$J$5*$S212</f>
        <v>#N/A</v>
      </c>
      <c r="BF212" s="70" t="e">
        <f aca="false">$BE$7*$J$3*$J$5*$T212</f>
        <v>#N/A</v>
      </c>
      <c r="BG212" s="70" t="e">
        <f aca="false">$BG$7*$J$2*$J$5*$S212</f>
        <v>#N/A</v>
      </c>
      <c r="BH212" s="70" t="e">
        <f aca="false">$BG$7*$J$3*$J$5*$T212</f>
        <v>#N/A</v>
      </c>
      <c r="BI212" s="70" t="e">
        <f aca="false">$BI$7*$J$2*$J$5*$S212</f>
        <v>#N/A</v>
      </c>
      <c r="BJ212" s="70" t="e">
        <f aca="false">$BI$7*$J$3*$J$5*$T212</f>
        <v>#N/A</v>
      </c>
      <c r="BK212" s="70" t="e">
        <f aca="false">$BK$7*$J$2*$J$5*$S212</f>
        <v>#N/A</v>
      </c>
      <c r="BL212" s="70" t="e">
        <f aca="false">$BK$7*$J$3*$J$5*$T212</f>
        <v>#N/A</v>
      </c>
      <c r="BM212" s="70" t="e">
        <f aca="false">$BM$7*$J$2*$J$5*$S212</f>
        <v>#N/A</v>
      </c>
      <c r="BN212" s="70" t="e">
        <f aca="false">$BM$7*$J$3*$J$5*$T212</f>
        <v>#N/A</v>
      </c>
      <c r="BO212" s="70" t="e">
        <f aca="false">$BO$7*$J$2*$J$5*$S212</f>
        <v>#N/A</v>
      </c>
      <c r="BP212" s="70" t="e">
        <f aca="false">$BO$7*$J$3*$J$5*$T212</f>
        <v>#N/A</v>
      </c>
      <c r="BQ212" s="70" t="e">
        <f aca="false">$BQ$7*$J$2*$J$5*$S212</f>
        <v>#N/A</v>
      </c>
      <c r="BR212" s="70" t="e">
        <f aca="false">$BQ$7*$J$3*$J$5*$T212</f>
        <v>#N/A</v>
      </c>
      <c r="BS212" s="70" t="e">
        <f aca="false">$BS$7*$J$2*$J$5*$S212</f>
        <v>#N/A</v>
      </c>
      <c r="BT212" s="70" t="e">
        <f aca="false">$BS$7*$J$3*$J$5*$T212</f>
        <v>#N/A</v>
      </c>
      <c r="BU212" s="70" t="e">
        <f aca="false">$BU$7*$J$2*$J$5*$S212</f>
        <v>#N/A</v>
      </c>
      <c r="BV212" s="70" t="e">
        <f aca="false">$BU$7*$J$3*$J$5*$T212</f>
        <v>#N/A</v>
      </c>
      <c r="BW212" s="382" t="e">
        <f aca="false">SUM(AY212:BF212,BI212:BL212)</f>
        <v>#N/A</v>
      </c>
      <c r="BX212" s="383" t="e">
        <f aca="false">SUM(AY212:BF212,BI212:BL212,BS212:BV212)</f>
        <v>#N/A</v>
      </c>
      <c r="BY212" s="25" t="e">
        <f aca="false">SUM(AY212:BV212)</f>
        <v>#N/A</v>
      </c>
      <c r="BZ212" s="70" t="e">
        <f aca="false">$BZ$7*$J$2*$J$5*$N212</f>
        <v>#N/A</v>
      </c>
      <c r="CA212" s="70" t="e">
        <f aca="false">$BZ$7*$J$3*$J$5*$O212</f>
        <v>#N/A</v>
      </c>
      <c r="CB212" s="70" t="e">
        <f aca="false">$CB$7*$J$2*$J$5*$N212</f>
        <v>#N/A</v>
      </c>
      <c r="CC212" s="70" t="e">
        <f aca="false">$CB$7*$J$3*$J$5*$O212</f>
        <v>#N/A</v>
      </c>
      <c r="CD212" s="70" t="e">
        <f aca="false">$CD$7*$J$2*$J$5*$N212</f>
        <v>#N/A</v>
      </c>
      <c r="CE212" s="70" t="e">
        <f aca="false">$CD$7*$J$3*$J$5*$O212</f>
        <v>#N/A</v>
      </c>
      <c r="CF212" s="131" t="e">
        <f aca="false">SUM(BZ212:CA212)</f>
        <v>#N/A</v>
      </c>
      <c r="CG212" s="383" t="e">
        <f aca="false">SUM(BZ212:CC212)</f>
        <v>#N/A</v>
      </c>
      <c r="CH212" s="131" t="e">
        <f aca="false">SUM(BZ212:CE212)</f>
        <v>#N/A</v>
      </c>
      <c r="CI212" s="70" t="e">
        <f aca="false">$CI$7*$J$2*$J$5*$AB212</f>
        <v>#N/A</v>
      </c>
      <c r="CJ212" s="70" t="e">
        <f aca="false">$CI$7*$J$3*$J$5*$AC212</f>
        <v>#N/A</v>
      </c>
      <c r="CK212" s="70" t="e">
        <f aca="false">$CK$7*$J$2*$J$5*$AB212</f>
        <v>#N/A</v>
      </c>
      <c r="CL212" s="70" t="e">
        <f aca="false">$CK$7*$J$3*$J$5*$AC212</f>
        <v>#N/A</v>
      </c>
      <c r="CM212" s="70" t="e">
        <f aca="false">$CM$7*$J$2*$J$5*$AB212</f>
        <v>#N/A</v>
      </c>
      <c r="CN212" s="70" t="e">
        <f aca="false">$CM$7*$J$3*$J$5*$AC212</f>
        <v>#N/A</v>
      </c>
      <c r="CO212" s="70" t="e">
        <f aca="false">$CO$7*$J$2*$J$5*$AB212</f>
        <v>#N/A</v>
      </c>
      <c r="CP212" s="70" t="e">
        <f aca="false">$CO$7*$J$3*$J$5*$AC212</f>
        <v>#N/A</v>
      </c>
      <c r="CQ212" s="70" t="e">
        <f aca="false">$CQ$7*$J$2*$J$5*$AB212</f>
        <v>#N/A</v>
      </c>
      <c r="CR212" s="70" t="e">
        <f aca="false">$CQ$7*$J$3*$J$5*$AC212</f>
        <v>#N/A</v>
      </c>
      <c r="CS212" s="70" t="e">
        <f aca="false">$CS$7*$J$2*$J$5*$AB212</f>
        <v>#N/A</v>
      </c>
      <c r="CT212" s="70" t="e">
        <f aca="false">$CS$7*$J$3*$J$5*$AC212</f>
        <v>#N/A</v>
      </c>
      <c r="CU212" s="70" t="e">
        <f aca="false">$CU$7*$J$2*$J$5*$AB212</f>
        <v>#N/A</v>
      </c>
      <c r="CV212" s="70" t="e">
        <f aca="false">$CU$7*$J$3*$J$5*$AC212</f>
        <v>#N/A</v>
      </c>
      <c r="CW212" s="70" t="e">
        <f aca="false">$CW$7*$J$2*$J$5*$AB212</f>
        <v>#N/A</v>
      </c>
      <c r="CX212" s="70" t="e">
        <f aca="false">$CW$7*$J$3*$J$5*$AC212</f>
        <v>#N/A</v>
      </c>
      <c r="CY212" s="70" t="e">
        <f aca="false">$CY$7*$J$2*$J$5*$AB212</f>
        <v>#N/A</v>
      </c>
      <c r="CZ212" s="70" t="e">
        <f aca="false">$CY$7*$J$3*$J$5*$AC212</f>
        <v>#N/A</v>
      </c>
      <c r="DA212" s="70" t="e">
        <f aca="false">$DA$7*$J$2*$J$5*$AB212</f>
        <v>#N/A</v>
      </c>
      <c r="DB212" s="70" t="e">
        <f aca="false">$DA$7*$J$3*$J$5*$AC212</f>
        <v>#N/A</v>
      </c>
      <c r="DC212" s="70"/>
      <c r="DD212" s="70"/>
      <c r="DE212" s="70" t="e">
        <f aca="false">$DF$7*$J$2*$J$5*$AB212</f>
        <v>#N/A</v>
      </c>
      <c r="DF212" s="70" t="e">
        <f aca="false">$DF$7*$J$3*$J$5*$AC212</f>
        <v>#N/A</v>
      </c>
      <c r="DG212" s="70" t="e">
        <f aca="false">$DG$7*$J$2*$J$5*$AB212</f>
        <v>#N/A</v>
      </c>
      <c r="DH212" s="70" t="e">
        <f aca="false">$DG$7*$J$3*$J$5*$AC212</f>
        <v>#N/A</v>
      </c>
      <c r="DI212" s="70" t="e">
        <f aca="false">$DI$7*$J$2*$J$5*$AB212</f>
        <v>#N/A</v>
      </c>
      <c r="DJ212" s="70" t="e">
        <f aca="false">$DI$7*$J$3*$J$5*$AC212</f>
        <v>#N/A</v>
      </c>
      <c r="DK212" s="70" t="e">
        <f aca="false">$DK$7*$J$2*$J$5*$AB212</f>
        <v>#N/A</v>
      </c>
      <c r="DL212" s="70" t="e">
        <f aca="false">$DK$7*$J$3*$J$5*$AC212</f>
        <v>#N/A</v>
      </c>
      <c r="DM212" s="70" t="e">
        <f aca="false">$DM$7*$J$2*$J$5*$AB212</f>
        <v>#N/A</v>
      </c>
      <c r="DN212" s="70" t="e">
        <f aca="false">$DM$7*$J$3*$J$5*$AC212</f>
        <v>#N/A</v>
      </c>
      <c r="DO212" s="70" t="e">
        <f aca="false">$DO$7*$J$2*$J$5*$AB212</f>
        <v>#N/A</v>
      </c>
      <c r="DP212" s="70" t="e">
        <f aca="false">$DO$7*$J$3*$J$5*$AC212</f>
        <v>#N/A</v>
      </c>
      <c r="DQ212" s="70" t="e">
        <f aca="false">$DQ$7*$J$2*$J$5*$AB212</f>
        <v>#N/A</v>
      </c>
      <c r="DR212" s="70" t="e">
        <f aca="false">$DQ$7*$J$3*$J$5*$AC212</f>
        <v>#N/A</v>
      </c>
      <c r="DS212" s="131" t="e">
        <f aca="false">SUM(CI212:CR212,CW212:CX212,DG212:DH212)</f>
        <v>#N/A</v>
      </c>
      <c r="DT212" s="25" t="e">
        <f aca="false">SUM(CI212:CZ212,DC212:DL212)</f>
        <v>#N/A</v>
      </c>
      <c r="DU212" s="131" t="e">
        <f aca="false">SUM(CI212:DR212)</f>
        <v>#N/A</v>
      </c>
      <c r="DZ212" s="70" t="e">
        <f aca="false">$DZ$7*$J$2*$J$5*$AB212</f>
        <v>#N/A</v>
      </c>
      <c r="EA212" s="70" t="e">
        <f aca="false">$DZ$7*$J$3*$J$5*$AC212</f>
        <v>#N/A</v>
      </c>
      <c r="EB212" s="70" t="e">
        <f aca="false">$EB$7*$J$2*$J$5*$AB212</f>
        <v>#N/A</v>
      </c>
      <c r="EC212" s="70" t="e">
        <f aca="false">$EB$7*$J$3*$J$5*$AC212</f>
        <v>#N/A</v>
      </c>
      <c r="ED212" s="70" t="e">
        <f aca="false">$ED$7*$J$2*$J$5*$AB212</f>
        <v>#N/A</v>
      </c>
      <c r="EE212" s="70" t="e">
        <f aca="false">$ED$7*$J$3*$J$5*$AC212</f>
        <v>#N/A</v>
      </c>
      <c r="EF212" s="70" t="e">
        <f aca="false">$EF$7*$J$2*$J$5*$AB212</f>
        <v>#N/A</v>
      </c>
      <c r="EG212" s="70" t="e">
        <f aca="false">$EF$7*$J$3*$J$5*$AC212</f>
        <v>#N/A</v>
      </c>
      <c r="EH212" s="70" t="e">
        <f aca="false">$EH$7*$J$2*$J$5*$AB212</f>
        <v>#N/A</v>
      </c>
      <c r="EI212" s="70" t="e">
        <f aca="false">$EH$7*$J$3*$J$5*$AC212</f>
        <v>#N/A</v>
      </c>
      <c r="EJ212" s="70" t="e">
        <f aca="false">$EJ$7*$J$2*$J$5*$AB212</f>
        <v>#N/A</v>
      </c>
      <c r="EK212" s="70" t="e">
        <f aca="false">$EJ$7*$J$3*$J$5*$AC212</f>
        <v>#N/A</v>
      </c>
      <c r="EL212" s="70" t="e">
        <f aca="false">$EL$7*$J$2*$J$5*$AB212</f>
        <v>#N/A</v>
      </c>
      <c r="EM212" s="70" t="e">
        <f aca="false">$EL$7*$J$3*$J$5*$AC212</f>
        <v>#N/A</v>
      </c>
      <c r="EN212" s="131" t="e">
        <f aca="false">SUM(EB212:EC212)</f>
        <v>#N/A</v>
      </c>
      <c r="EO212" s="25" t="e">
        <f aca="false">SUM(EB212:EE212,EJ212:EM212)</f>
        <v>#N/A</v>
      </c>
      <c r="EP212" s="25" t="e">
        <f aca="false">SUM(DZ212:EM212)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3" t="e">
        <f aca="false">(1+($A213/2))^(-2*($D213-$A$1)/365.25)</f>
        <v>#N/A</v>
      </c>
      <c r="C213" s="83" t="n">
        <f aca="false">D214-D213</f>
        <v>28</v>
      </c>
      <c r="D213" s="374" t="n">
        <v>43132</v>
      </c>
      <c r="E213" s="375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76" t="e">
        <f aca="false">VLOOKUP($D213,Curves!$A$2:$H$1700,8)*$B213</f>
        <v>#N/A</v>
      </c>
      <c r="K213" s="51" t="e">
        <f aca="false">($E213+$I213)*$J$5+$J$4</f>
        <v>#N/A</v>
      </c>
      <c r="L213" s="377" t="e">
        <f aca="false">VLOOKUP($D213,Curves!$N$2:$T$2600,2)*$B213</f>
        <v>#N/A</v>
      </c>
      <c r="M213" s="241" t="e">
        <f aca="false">VLOOKUP($D213,Curves!$N$2:$T$2600,3)*$B213</f>
        <v>#N/A</v>
      </c>
      <c r="N213" s="378" t="e">
        <f aca="false">IF($K213&lt;$L213,1,0)</f>
        <v>#N/A</v>
      </c>
      <c r="O213" s="379" t="e">
        <f aca="false">IF($K213&lt;$M213,1,0)</f>
        <v>#N/A</v>
      </c>
      <c r="P213" s="375" t="e">
        <f aca="false">($E213+J213)*$J$5+$J$4</f>
        <v>#N/A</v>
      </c>
      <c r="Q213" s="377" t="e">
        <f aca="false">VLOOKUP($D213,Curves!$N$2:$T$2600,4)*$B213</f>
        <v>#N/A</v>
      </c>
      <c r="R213" s="241" t="e">
        <f aca="false">VLOOKUP($D213,Curves!$N$2:$T$2600,5)*$B213</f>
        <v>#N/A</v>
      </c>
      <c r="S213" s="378" t="e">
        <f aca="false">IF($P213&lt;$Q213,1,0)</f>
        <v>#N/A</v>
      </c>
      <c r="T213" s="379" t="e">
        <f aca="false">IF($P213&lt;$R213,1,0)</f>
        <v>#N/A</v>
      </c>
      <c r="U213" s="380" t="e">
        <f aca="false">($E213+G213)*$J$5+$J$4</f>
        <v>#N/A</v>
      </c>
      <c r="V213" s="380" t="e">
        <f aca="false">($E213+H213)*$J$5+$J$4</f>
        <v>#N/A</v>
      </c>
      <c r="W213" s="380" t="e">
        <f aca="false">($E213+I213)*$J$5+$J$4</f>
        <v>#N/A</v>
      </c>
      <c r="X213" s="269" t="e">
        <f aca="false">VLOOKUP($D213,[5]CurveFetch!$D$8:$S$13000,16,0)*$B213</f>
        <v>#N/A</v>
      </c>
      <c r="Y213" s="241" t="e">
        <f aca="false">VLOOKUP($D213,Curves!$N$2:$T$2600,7)*$B213</f>
        <v>#N/A</v>
      </c>
      <c r="Z213" s="381" t="e">
        <f aca="false">IF($U213&lt;$X213,1,0)</f>
        <v>#N/A</v>
      </c>
      <c r="AA213" s="378" t="e">
        <f aca="false">IF($U213&lt;$Y213,1,0)</f>
        <v>#N/A</v>
      </c>
      <c r="AB213" s="378" t="e">
        <f aca="false">IF($V213&lt;$X213,1,0)</f>
        <v>#N/A</v>
      </c>
      <c r="AC213" s="378" t="e">
        <f aca="false">IF($V213&lt;$X213,1,0)</f>
        <v>#N/A</v>
      </c>
      <c r="AD213" s="378" t="e">
        <f aca="false">IF($W213&lt;$X213,1,0)</f>
        <v>#N/A</v>
      </c>
      <c r="AE213" s="379" t="e">
        <f aca="false">IF($W213&lt;$Y213,1,0)</f>
        <v>#N/A</v>
      </c>
      <c r="AF213" s="70" t="e">
        <f aca="false">$AF$7*$J$2*$J$5*$N213</f>
        <v>#N/A</v>
      </c>
      <c r="AG213" s="70" t="e">
        <f aca="false">$AF$7*$J$2*$J$5*$O213</f>
        <v>#N/A</v>
      </c>
      <c r="AH213" s="70" t="e">
        <f aca="false">$AH$7*$J$2*$J$5*$N213</f>
        <v>#N/A</v>
      </c>
      <c r="AI213" s="70" t="e">
        <f aca="false">$AH$7*$J$2*$J$5*$O213</f>
        <v>#N/A</v>
      </c>
      <c r="AJ213" s="70" t="e">
        <f aca="false">$AJ$7*$J$2*$J$5*$N213</f>
        <v>#N/A</v>
      </c>
      <c r="AK213" s="70" t="e">
        <f aca="false">$AJ$7*$J$2*$J$5*$O213</f>
        <v>#N/A</v>
      </c>
      <c r="AL213" s="70" t="e">
        <f aca="false">$AL$7*$J$2*$J$5*$N213</f>
        <v>#N/A</v>
      </c>
      <c r="AM213" s="70" t="e">
        <f aca="false">$AL$7*$J$3*$J$5*$O213</f>
        <v>#N/A</v>
      </c>
      <c r="AN213" s="70" t="e">
        <f aca="false">$AN$7*$J$2*$J$5*$N213</f>
        <v>#N/A</v>
      </c>
      <c r="AO213" s="70" t="e">
        <f aca="false">$AN$7*$J$3*$J$5*$O213</f>
        <v>#N/A</v>
      </c>
      <c r="AP213" s="70" t="e">
        <f aca="false">$AP$7*$J$2*$J$5*$N213</f>
        <v>#N/A</v>
      </c>
      <c r="AQ213" s="70" t="e">
        <f aca="false">$AN$7*$J$3*$J$5*$O213</f>
        <v>#N/A</v>
      </c>
      <c r="AR213" s="70" t="e">
        <f aca="false">$AR$7*$J$2*$J$5*$N213</f>
        <v>#N/A</v>
      </c>
      <c r="AS213" s="70" t="e">
        <f aca="false">$AR$7*$J$3*$J$5*$O213</f>
        <v>#N/A</v>
      </c>
      <c r="AT213" s="70" t="e">
        <f aca="false">$AT$7*$J$2*$J$5*$N213</f>
        <v>#N/A</v>
      </c>
      <c r="AU213" s="70" t="e">
        <f aca="false">$AT$7*$J$3*$J$5*$O213</f>
        <v>#N/A</v>
      </c>
      <c r="AV213" s="131" t="e">
        <f aca="false">SUM(AF213:AG213,AL213:AM213,AP213:AQ213)</f>
        <v>#N/A</v>
      </c>
      <c r="AW213" s="158" t="e">
        <f aca="false">SUM(AF213:AM213,AP213:AU213)</f>
        <v>#N/A</v>
      </c>
      <c r="AX213" s="131" t="e">
        <f aca="false">SUM(AF213:AU213)</f>
        <v>#N/A</v>
      </c>
      <c r="AY213" s="70" t="e">
        <f aca="false">$AY$7*$J$2*$J$5*$S213</f>
        <v>#N/A</v>
      </c>
      <c r="AZ213" s="70" t="e">
        <f aca="false">$AY$7*$J$3*$J$5*$T213</f>
        <v>#N/A</v>
      </c>
      <c r="BA213" s="70" t="e">
        <f aca="false">$BA$7*$J$2*$J$5*$S213</f>
        <v>#N/A</v>
      </c>
      <c r="BB213" s="70" t="e">
        <f aca="false">$BA$7*$J$3*$J$5*$T213</f>
        <v>#N/A</v>
      </c>
      <c r="BC213" s="70" t="e">
        <f aca="false">$BC$7*$J$2*$J$5*$S213</f>
        <v>#N/A</v>
      </c>
      <c r="BD213" s="70" t="e">
        <f aca="false">$BC$7*$J$3*$J$5*$T213</f>
        <v>#N/A</v>
      </c>
      <c r="BE213" s="70" t="e">
        <f aca="false">$BE$7*$J$2*$J$5*$S213</f>
        <v>#N/A</v>
      </c>
      <c r="BF213" s="70" t="e">
        <f aca="false">$BE$7*$J$3*$J$5*$T213</f>
        <v>#N/A</v>
      </c>
      <c r="BG213" s="70" t="e">
        <f aca="false">$BG$7*$J$2*$J$5*$S213</f>
        <v>#N/A</v>
      </c>
      <c r="BH213" s="70" t="e">
        <f aca="false">$BG$7*$J$3*$J$5*$T213</f>
        <v>#N/A</v>
      </c>
      <c r="BI213" s="70" t="e">
        <f aca="false">$BI$7*$J$2*$J$5*$S213</f>
        <v>#N/A</v>
      </c>
      <c r="BJ213" s="70" t="e">
        <f aca="false">$BI$7*$J$3*$J$5*$T213</f>
        <v>#N/A</v>
      </c>
      <c r="BK213" s="70" t="e">
        <f aca="false">$BK$7*$J$2*$J$5*$S213</f>
        <v>#N/A</v>
      </c>
      <c r="BL213" s="70" t="e">
        <f aca="false">$BK$7*$J$3*$J$5*$T213</f>
        <v>#N/A</v>
      </c>
      <c r="BM213" s="70" t="e">
        <f aca="false">$BM$7*$J$2*$J$5*$S213</f>
        <v>#N/A</v>
      </c>
      <c r="BN213" s="70" t="e">
        <f aca="false">$BM$7*$J$3*$J$5*$T213</f>
        <v>#N/A</v>
      </c>
      <c r="BO213" s="70" t="e">
        <f aca="false">$BO$7*$J$2*$J$5*$S213</f>
        <v>#N/A</v>
      </c>
      <c r="BP213" s="70" t="e">
        <f aca="false">$BO$7*$J$3*$J$5*$T213</f>
        <v>#N/A</v>
      </c>
      <c r="BQ213" s="70" t="e">
        <f aca="false">$BQ$7*$J$2*$J$5*$S213</f>
        <v>#N/A</v>
      </c>
      <c r="BR213" s="70" t="e">
        <f aca="false">$BQ$7*$J$3*$J$5*$T213</f>
        <v>#N/A</v>
      </c>
      <c r="BS213" s="70" t="e">
        <f aca="false">$BS$7*$J$2*$J$5*$S213</f>
        <v>#N/A</v>
      </c>
      <c r="BT213" s="70" t="e">
        <f aca="false">$BS$7*$J$3*$J$5*$T213</f>
        <v>#N/A</v>
      </c>
      <c r="BU213" s="70" t="e">
        <f aca="false">$BU$7*$J$2*$J$5*$S213</f>
        <v>#N/A</v>
      </c>
      <c r="BV213" s="70" t="e">
        <f aca="false">$BU$7*$J$3*$J$5*$T213</f>
        <v>#N/A</v>
      </c>
      <c r="BW213" s="382" t="e">
        <f aca="false">SUM(AY213:BF213,BI213:BL213)</f>
        <v>#N/A</v>
      </c>
      <c r="BX213" s="383" t="e">
        <f aca="false">SUM(AY213:BF213,BI213:BL213,BS213:BV213)</f>
        <v>#N/A</v>
      </c>
      <c r="BY213" s="25" t="e">
        <f aca="false">SUM(AY213:BV213)</f>
        <v>#N/A</v>
      </c>
      <c r="BZ213" s="70" t="e">
        <f aca="false">$BZ$7*$J$2*$J$5*$N213</f>
        <v>#N/A</v>
      </c>
      <c r="CA213" s="70" t="e">
        <f aca="false">$BZ$7*$J$3*$J$5*$O213</f>
        <v>#N/A</v>
      </c>
      <c r="CB213" s="70" t="e">
        <f aca="false">$CB$7*$J$2*$J$5*$N213</f>
        <v>#N/A</v>
      </c>
      <c r="CC213" s="70" t="e">
        <f aca="false">$CB$7*$J$3*$J$5*$O213</f>
        <v>#N/A</v>
      </c>
      <c r="CD213" s="70" t="e">
        <f aca="false">$CD$7*$J$2*$J$5*$N213</f>
        <v>#N/A</v>
      </c>
      <c r="CE213" s="70" t="e">
        <f aca="false">$CD$7*$J$3*$J$5*$O213</f>
        <v>#N/A</v>
      </c>
      <c r="CF213" s="131" t="e">
        <f aca="false">SUM(BZ213:CA213)</f>
        <v>#N/A</v>
      </c>
      <c r="CG213" s="383" t="e">
        <f aca="false">SUM(BZ213:CC213)</f>
        <v>#N/A</v>
      </c>
      <c r="CH213" s="131" t="e">
        <f aca="false">SUM(BZ213:CE213)</f>
        <v>#N/A</v>
      </c>
      <c r="CI213" s="70" t="e">
        <f aca="false">$CI$7*$J$2*$J$5*$AB213</f>
        <v>#N/A</v>
      </c>
      <c r="CJ213" s="70" t="e">
        <f aca="false">$CI$7*$J$3*$J$5*$AC213</f>
        <v>#N/A</v>
      </c>
      <c r="CK213" s="70" t="e">
        <f aca="false">$CK$7*$J$2*$J$5*$AB213</f>
        <v>#N/A</v>
      </c>
      <c r="CL213" s="70" t="e">
        <f aca="false">$CK$7*$J$3*$J$5*$AC213</f>
        <v>#N/A</v>
      </c>
      <c r="CM213" s="70" t="e">
        <f aca="false">$CM$7*$J$2*$J$5*$AB213</f>
        <v>#N/A</v>
      </c>
      <c r="CN213" s="70" t="e">
        <f aca="false">$CM$7*$J$3*$J$5*$AC213</f>
        <v>#N/A</v>
      </c>
      <c r="CO213" s="70" t="e">
        <f aca="false">$CO$7*$J$2*$J$5*$AB213</f>
        <v>#N/A</v>
      </c>
      <c r="CP213" s="70" t="e">
        <f aca="false">$CO$7*$J$3*$J$5*$AC213</f>
        <v>#N/A</v>
      </c>
      <c r="CQ213" s="70" t="e">
        <f aca="false">$CQ$7*$J$2*$J$5*$AB213</f>
        <v>#N/A</v>
      </c>
      <c r="CR213" s="70" t="e">
        <f aca="false">$CQ$7*$J$3*$J$5*$AC213</f>
        <v>#N/A</v>
      </c>
      <c r="CS213" s="70" t="e">
        <f aca="false">$CS$7*$J$2*$J$5*$AB213</f>
        <v>#N/A</v>
      </c>
      <c r="CT213" s="70" t="e">
        <f aca="false">$CS$7*$J$3*$J$5*$AC213</f>
        <v>#N/A</v>
      </c>
      <c r="CU213" s="70" t="e">
        <f aca="false">$CU$7*$J$2*$J$5*$AB213</f>
        <v>#N/A</v>
      </c>
      <c r="CV213" s="70" t="e">
        <f aca="false">$CU$7*$J$3*$J$5*$AC213</f>
        <v>#N/A</v>
      </c>
      <c r="CW213" s="70" t="e">
        <f aca="false">$CW$7*$J$2*$J$5*$AB213</f>
        <v>#N/A</v>
      </c>
      <c r="CX213" s="70" t="e">
        <f aca="false">$CW$7*$J$3*$J$5*$AC213</f>
        <v>#N/A</v>
      </c>
      <c r="CY213" s="70" t="e">
        <f aca="false">$CY$7*$J$2*$J$5*$AB213</f>
        <v>#N/A</v>
      </c>
      <c r="CZ213" s="70" t="e">
        <f aca="false">$CY$7*$J$3*$J$5*$AC213</f>
        <v>#N/A</v>
      </c>
      <c r="DA213" s="70" t="e">
        <f aca="false">$DA$7*$J$2*$J$5*$AB213</f>
        <v>#N/A</v>
      </c>
      <c r="DB213" s="70" t="e">
        <f aca="false">$DA$7*$J$3*$J$5*$AC213</f>
        <v>#N/A</v>
      </c>
      <c r="DC213" s="70"/>
      <c r="DD213" s="70"/>
      <c r="DE213" s="70" t="e">
        <f aca="false">$DF$7*$J$2*$J$5*$AB213</f>
        <v>#N/A</v>
      </c>
      <c r="DF213" s="70" t="e">
        <f aca="false">$DF$7*$J$3*$J$5*$AC213</f>
        <v>#N/A</v>
      </c>
      <c r="DG213" s="70" t="e">
        <f aca="false">$DG$7*$J$2*$J$5*$AB213</f>
        <v>#N/A</v>
      </c>
      <c r="DH213" s="70" t="e">
        <f aca="false">$DG$7*$J$3*$J$5*$AC213</f>
        <v>#N/A</v>
      </c>
      <c r="DI213" s="70" t="e">
        <f aca="false">$DI$7*$J$2*$J$5*$AB213</f>
        <v>#N/A</v>
      </c>
      <c r="DJ213" s="70" t="e">
        <f aca="false">$DI$7*$J$3*$J$5*$AC213</f>
        <v>#N/A</v>
      </c>
      <c r="DK213" s="70" t="e">
        <f aca="false">$DK$7*$J$2*$J$5*$AB213</f>
        <v>#N/A</v>
      </c>
      <c r="DL213" s="70" t="e">
        <f aca="false">$DK$7*$J$3*$J$5*$AC213</f>
        <v>#N/A</v>
      </c>
      <c r="DM213" s="70" t="e">
        <f aca="false">$DM$7*$J$2*$J$5*$AB213</f>
        <v>#N/A</v>
      </c>
      <c r="DN213" s="70" t="e">
        <f aca="false">$DM$7*$J$3*$J$5*$AC213</f>
        <v>#N/A</v>
      </c>
      <c r="DO213" s="70" t="e">
        <f aca="false">$DO$7*$J$2*$J$5*$AB213</f>
        <v>#N/A</v>
      </c>
      <c r="DP213" s="70" t="e">
        <f aca="false">$DO$7*$J$3*$J$5*$AC213</f>
        <v>#N/A</v>
      </c>
      <c r="DQ213" s="70" t="e">
        <f aca="false">$DQ$7*$J$2*$J$5*$AB213</f>
        <v>#N/A</v>
      </c>
      <c r="DR213" s="70" t="e">
        <f aca="false">$DQ$7*$J$3*$J$5*$AC213</f>
        <v>#N/A</v>
      </c>
      <c r="DS213" s="131" t="e">
        <f aca="false">SUM(CI213:CR213,CW213:CX213,DG213:DH213)</f>
        <v>#N/A</v>
      </c>
      <c r="DT213" s="25" t="e">
        <f aca="false">SUM(CI213:CZ213,DC213:DL213)</f>
        <v>#N/A</v>
      </c>
      <c r="DU213" s="131" t="e">
        <f aca="false">SUM(CI213:DR213)</f>
        <v>#N/A</v>
      </c>
      <c r="DZ213" s="70" t="e">
        <f aca="false">$DZ$7*$J$2*$J$5*$AB213</f>
        <v>#N/A</v>
      </c>
      <c r="EA213" s="70" t="e">
        <f aca="false">$DZ$7*$J$3*$J$5*$AC213</f>
        <v>#N/A</v>
      </c>
      <c r="EB213" s="70" t="e">
        <f aca="false">$EB$7*$J$2*$J$5*$AB213</f>
        <v>#N/A</v>
      </c>
      <c r="EC213" s="70" t="e">
        <f aca="false">$EB$7*$J$3*$J$5*$AC213</f>
        <v>#N/A</v>
      </c>
      <c r="ED213" s="70" t="e">
        <f aca="false">$ED$7*$J$2*$J$5*$AB213</f>
        <v>#N/A</v>
      </c>
      <c r="EE213" s="70" t="e">
        <f aca="false">$ED$7*$J$3*$J$5*$AC213</f>
        <v>#N/A</v>
      </c>
      <c r="EF213" s="70" t="e">
        <f aca="false">$EF$7*$J$2*$J$5*$AB213</f>
        <v>#N/A</v>
      </c>
      <c r="EG213" s="70" t="e">
        <f aca="false">$EF$7*$J$3*$J$5*$AC213</f>
        <v>#N/A</v>
      </c>
      <c r="EH213" s="70" t="e">
        <f aca="false">$EH$7*$J$2*$J$5*$AB213</f>
        <v>#N/A</v>
      </c>
      <c r="EI213" s="70" t="e">
        <f aca="false">$EH$7*$J$3*$J$5*$AC213</f>
        <v>#N/A</v>
      </c>
      <c r="EJ213" s="70" t="e">
        <f aca="false">$EJ$7*$J$2*$J$5*$AB213</f>
        <v>#N/A</v>
      </c>
      <c r="EK213" s="70" t="e">
        <f aca="false">$EJ$7*$J$3*$J$5*$AC213</f>
        <v>#N/A</v>
      </c>
      <c r="EL213" s="70" t="e">
        <f aca="false">$EL$7*$J$2*$J$5*$AB213</f>
        <v>#N/A</v>
      </c>
      <c r="EM213" s="70" t="e">
        <f aca="false">$EL$7*$J$3*$J$5*$AC213</f>
        <v>#N/A</v>
      </c>
      <c r="EN213" s="131" t="e">
        <f aca="false">SUM(EB213:EC213)</f>
        <v>#N/A</v>
      </c>
      <c r="EO213" s="25" t="e">
        <f aca="false">SUM(EB213:EE213,EJ213:EM213)</f>
        <v>#N/A</v>
      </c>
      <c r="EP213" s="25" t="e">
        <f aca="false">SUM(DZ213:EM213)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3" t="e">
        <f aca="false">(1+($A214/2))^(-2*($D214-$A$1)/365.25)</f>
        <v>#N/A</v>
      </c>
      <c r="C214" s="83" t="n">
        <f aca="false">D215-D214</f>
        <v>31</v>
      </c>
      <c r="D214" s="374" t="n">
        <v>43160</v>
      </c>
      <c r="E214" s="375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76" t="e">
        <f aca="false">VLOOKUP($D214,Curves!$A$2:$H$1700,8)*$B214</f>
        <v>#N/A</v>
      </c>
      <c r="K214" s="51" t="e">
        <f aca="false">($E214+$I214)*$J$5+$J$4</f>
        <v>#N/A</v>
      </c>
      <c r="L214" s="377" t="e">
        <f aca="false">VLOOKUP($D214,Curves!$N$2:$T$2600,2)*$B214</f>
        <v>#N/A</v>
      </c>
      <c r="M214" s="241" t="e">
        <f aca="false">VLOOKUP($D214,Curves!$N$2:$T$2600,3)*$B214</f>
        <v>#N/A</v>
      </c>
      <c r="N214" s="378" t="e">
        <f aca="false">IF($K214&lt;$L214,1,0)</f>
        <v>#N/A</v>
      </c>
      <c r="O214" s="379" t="e">
        <f aca="false">IF($K214&lt;$M214,1,0)</f>
        <v>#N/A</v>
      </c>
      <c r="P214" s="375" t="e">
        <f aca="false">($E214+J214)*$J$5+$J$4</f>
        <v>#N/A</v>
      </c>
      <c r="Q214" s="377" t="e">
        <f aca="false">VLOOKUP($D214,Curves!$N$2:$T$2600,4)*$B214</f>
        <v>#N/A</v>
      </c>
      <c r="R214" s="241" t="e">
        <f aca="false">VLOOKUP($D214,Curves!$N$2:$T$2600,5)*$B214</f>
        <v>#N/A</v>
      </c>
      <c r="S214" s="378" t="e">
        <f aca="false">IF($P214&lt;$Q214,1,0)</f>
        <v>#N/A</v>
      </c>
      <c r="T214" s="379" t="e">
        <f aca="false">IF($P214&lt;$R214,1,0)</f>
        <v>#N/A</v>
      </c>
      <c r="U214" s="380" t="e">
        <f aca="false">($E214+G214)*$J$5+$J$4</f>
        <v>#N/A</v>
      </c>
      <c r="V214" s="380" t="e">
        <f aca="false">($E214+H214)*$J$5+$J$4</f>
        <v>#N/A</v>
      </c>
      <c r="W214" s="380" t="e">
        <f aca="false">($E214+I214)*$J$5+$J$4</f>
        <v>#N/A</v>
      </c>
      <c r="X214" s="269" t="e">
        <f aca="false">VLOOKUP($D214,[5]CurveFetch!$D$8:$S$13000,16,0)*$B214</f>
        <v>#N/A</v>
      </c>
      <c r="Y214" s="241" t="e">
        <f aca="false">VLOOKUP($D214,Curves!$N$2:$T$2600,7)*$B214</f>
        <v>#N/A</v>
      </c>
      <c r="Z214" s="381" t="e">
        <f aca="false">IF($U214&lt;$X214,1,0)</f>
        <v>#N/A</v>
      </c>
      <c r="AA214" s="378" t="e">
        <f aca="false">IF($U214&lt;$Y214,1,0)</f>
        <v>#N/A</v>
      </c>
      <c r="AB214" s="378" t="e">
        <f aca="false">IF($V214&lt;$X214,1,0)</f>
        <v>#N/A</v>
      </c>
      <c r="AC214" s="378" t="e">
        <f aca="false">IF($V214&lt;$X214,1,0)</f>
        <v>#N/A</v>
      </c>
      <c r="AD214" s="378" t="e">
        <f aca="false">IF($W214&lt;$X214,1,0)</f>
        <v>#N/A</v>
      </c>
      <c r="AE214" s="379" t="e">
        <f aca="false">IF($W214&lt;$Y214,1,0)</f>
        <v>#N/A</v>
      </c>
      <c r="AF214" s="70" t="e">
        <f aca="false">$AF$7*$J$2*$J$5*$N214</f>
        <v>#N/A</v>
      </c>
      <c r="AG214" s="70" t="e">
        <f aca="false">$AF$7*$J$2*$J$5*$O214</f>
        <v>#N/A</v>
      </c>
      <c r="AH214" s="70" t="e">
        <f aca="false">$AH$7*$J$2*$J$5*$N214</f>
        <v>#N/A</v>
      </c>
      <c r="AI214" s="70" t="e">
        <f aca="false">$AH$7*$J$2*$J$5*$O214</f>
        <v>#N/A</v>
      </c>
      <c r="AJ214" s="70" t="e">
        <f aca="false">$AJ$7*$J$2*$J$5*$N214</f>
        <v>#N/A</v>
      </c>
      <c r="AK214" s="70" t="e">
        <f aca="false">$AJ$7*$J$2*$J$5*$O214</f>
        <v>#N/A</v>
      </c>
      <c r="AL214" s="70" t="e">
        <f aca="false">$AL$7*$J$2*$J$5*$N214</f>
        <v>#N/A</v>
      </c>
      <c r="AM214" s="70" t="e">
        <f aca="false">$AL$7*$J$3*$J$5*$O214</f>
        <v>#N/A</v>
      </c>
      <c r="AN214" s="70" t="e">
        <f aca="false">$AN$7*$J$2*$J$5*$N214</f>
        <v>#N/A</v>
      </c>
      <c r="AO214" s="70" t="e">
        <f aca="false">$AN$7*$J$3*$J$5*$O214</f>
        <v>#N/A</v>
      </c>
      <c r="AP214" s="70" t="e">
        <f aca="false">$AP$7*$J$2*$J$5*$N214</f>
        <v>#N/A</v>
      </c>
      <c r="AQ214" s="70" t="e">
        <f aca="false">$AN$7*$J$3*$J$5*$O214</f>
        <v>#N/A</v>
      </c>
      <c r="AR214" s="70" t="e">
        <f aca="false">$AR$7*$J$2*$J$5*$N214</f>
        <v>#N/A</v>
      </c>
      <c r="AS214" s="70" t="e">
        <f aca="false">$AR$7*$J$3*$J$5*$O214</f>
        <v>#N/A</v>
      </c>
      <c r="AT214" s="70" t="e">
        <f aca="false">$AT$7*$J$2*$J$5*$N214</f>
        <v>#N/A</v>
      </c>
      <c r="AU214" s="70" t="e">
        <f aca="false">$AT$7*$J$3*$J$5*$O214</f>
        <v>#N/A</v>
      </c>
      <c r="AV214" s="131" t="e">
        <f aca="false">SUM(AF214:AG214,AL214:AM214,AP214:AQ214)</f>
        <v>#N/A</v>
      </c>
      <c r="AW214" s="158" t="e">
        <f aca="false">SUM(AF214:AM214,AP214:AU214)</f>
        <v>#N/A</v>
      </c>
      <c r="AX214" s="131" t="e">
        <f aca="false">SUM(AF214:AU214)</f>
        <v>#N/A</v>
      </c>
      <c r="AY214" s="70" t="e">
        <f aca="false">$AY$7*$J$2*$J$5*$S214</f>
        <v>#N/A</v>
      </c>
      <c r="AZ214" s="70" t="e">
        <f aca="false">$AY$7*$J$3*$J$5*$T214</f>
        <v>#N/A</v>
      </c>
      <c r="BA214" s="70" t="e">
        <f aca="false">$BA$7*$J$2*$J$5*$S214</f>
        <v>#N/A</v>
      </c>
      <c r="BB214" s="70" t="e">
        <f aca="false">$BA$7*$J$3*$J$5*$T214</f>
        <v>#N/A</v>
      </c>
      <c r="BC214" s="70" t="e">
        <f aca="false">$BC$7*$J$2*$J$5*$S214</f>
        <v>#N/A</v>
      </c>
      <c r="BD214" s="70" t="e">
        <f aca="false">$BC$7*$J$3*$J$5*$T214</f>
        <v>#N/A</v>
      </c>
      <c r="BE214" s="70" t="e">
        <f aca="false">$BE$7*$J$2*$J$5*$S214</f>
        <v>#N/A</v>
      </c>
      <c r="BF214" s="70" t="e">
        <f aca="false">$BE$7*$J$3*$J$5*$T214</f>
        <v>#N/A</v>
      </c>
      <c r="BG214" s="70" t="e">
        <f aca="false">$BG$7*$J$2*$J$5*$S214</f>
        <v>#N/A</v>
      </c>
      <c r="BH214" s="70" t="e">
        <f aca="false">$BG$7*$J$3*$J$5*$T214</f>
        <v>#N/A</v>
      </c>
      <c r="BI214" s="70" t="e">
        <f aca="false">$BI$7*$J$2*$J$5*$S214</f>
        <v>#N/A</v>
      </c>
      <c r="BJ214" s="70" t="e">
        <f aca="false">$BI$7*$J$3*$J$5*$T214</f>
        <v>#N/A</v>
      </c>
      <c r="BK214" s="70" t="e">
        <f aca="false">$BK$7*$J$2*$J$5*$S214</f>
        <v>#N/A</v>
      </c>
      <c r="BL214" s="70" t="e">
        <f aca="false">$BK$7*$J$3*$J$5*$T214</f>
        <v>#N/A</v>
      </c>
      <c r="BM214" s="70" t="e">
        <f aca="false">$BM$7*$J$2*$J$5*$S214</f>
        <v>#N/A</v>
      </c>
      <c r="BN214" s="70" t="e">
        <f aca="false">$BM$7*$J$3*$J$5*$T214</f>
        <v>#N/A</v>
      </c>
      <c r="BO214" s="70" t="e">
        <f aca="false">$BO$7*$J$2*$J$5*$S214</f>
        <v>#N/A</v>
      </c>
      <c r="BP214" s="70" t="e">
        <f aca="false">$BO$7*$J$3*$J$5*$T214</f>
        <v>#N/A</v>
      </c>
      <c r="BQ214" s="70" t="e">
        <f aca="false">$BQ$7*$J$2*$J$5*$S214</f>
        <v>#N/A</v>
      </c>
      <c r="BR214" s="70" t="e">
        <f aca="false">$BQ$7*$J$3*$J$5*$T214</f>
        <v>#N/A</v>
      </c>
      <c r="BS214" s="70" t="e">
        <f aca="false">$BS$7*$J$2*$J$5*$S214</f>
        <v>#N/A</v>
      </c>
      <c r="BT214" s="70" t="e">
        <f aca="false">$BS$7*$J$3*$J$5*$T214</f>
        <v>#N/A</v>
      </c>
      <c r="BU214" s="70" t="e">
        <f aca="false">$BU$7*$J$2*$J$5*$S214</f>
        <v>#N/A</v>
      </c>
      <c r="BV214" s="70" t="e">
        <f aca="false">$BU$7*$J$3*$J$5*$T214</f>
        <v>#N/A</v>
      </c>
      <c r="BW214" s="382" t="e">
        <f aca="false">SUM(AY214:BF214,BI214:BL214)</f>
        <v>#N/A</v>
      </c>
      <c r="BX214" s="383" t="e">
        <f aca="false">SUM(AY214:BF214,BI214:BL214,BS214:BV214)</f>
        <v>#N/A</v>
      </c>
      <c r="BY214" s="25" t="e">
        <f aca="false">SUM(AY214:BV214)</f>
        <v>#N/A</v>
      </c>
      <c r="BZ214" s="70" t="e">
        <f aca="false">$BZ$7*$J$2*$J$5*$N214</f>
        <v>#N/A</v>
      </c>
      <c r="CA214" s="70" t="e">
        <f aca="false">$BZ$7*$J$3*$J$5*$O214</f>
        <v>#N/A</v>
      </c>
      <c r="CB214" s="70" t="e">
        <f aca="false">$CB$7*$J$2*$J$5*$N214</f>
        <v>#N/A</v>
      </c>
      <c r="CC214" s="70" t="e">
        <f aca="false">$CB$7*$J$3*$J$5*$O214</f>
        <v>#N/A</v>
      </c>
      <c r="CD214" s="70" t="e">
        <f aca="false">$CD$7*$J$2*$J$5*$N214</f>
        <v>#N/A</v>
      </c>
      <c r="CE214" s="70" t="e">
        <f aca="false">$CD$7*$J$3*$J$5*$O214</f>
        <v>#N/A</v>
      </c>
      <c r="CF214" s="131" t="e">
        <f aca="false">SUM(BZ214:CA214)</f>
        <v>#N/A</v>
      </c>
      <c r="CG214" s="383" t="e">
        <f aca="false">SUM(BZ214:CC214)</f>
        <v>#N/A</v>
      </c>
      <c r="CH214" s="131" t="e">
        <f aca="false">SUM(BZ214:CE214)</f>
        <v>#N/A</v>
      </c>
      <c r="CI214" s="70" t="e">
        <f aca="false">$CI$7*$J$2*$J$5*$AB214</f>
        <v>#N/A</v>
      </c>
      <c r="CJ214" s="70" t="e">
        <f aca="false">$CI$7*$J$3*$J$5*$AC214</f>
        <v>#N/A</v>
      </c>
      <c r="CK214" s="70" t="e">
        <f aca="false">$CK$7*$J$2*$J$5*$AB214</f>
        <v>#N/A</v>
      </c>
      <c r="CL214" s="70" t="e">
        <f aca="false">$CK$7*$J$3*$J$5*$AC214</f>
        <v>#N/A</v>
      </c>
      <c r="CM214" s="70" t="e">
        <f aca="false">$CM$7*$J$2*$J$5*$AB214</f>
        <v>#N/A</v>
      </c>
      <c r="CN214" s="70" t="e">
        <f aca="false">$CM$7*$J$3*$J$5*$AC214</f>
        <v>#N/A</v>
      </c>
      <c r="CO214" s="70" t="e">
        <f aca="false">$CO$7*$J$2*$J$5*$AB214</f>
        <v>#N/A</v>
      </c>
      <c r="CP214" s="70" t="e">
        <f aca="false">$CO$7*$J$3*$J$5*$AC214</f>
        <v>#N/A</v>
      </c>
      <c r="CQ214" s="70" t="e">
        <f aca="false">$CQ$7*$J$2*$J$5*$AB214</f>
        <v>#N/A</v>
      </c>
      <c r="CR214" s="70" t="e">
        <f aca="false">$CQ$7*$J$3*$J$5*$AC214</f>
        <v>#N/A</v>
      </c>
      <c r="CS214" s="70" t="e">
        <f aca="false">$CS$7*$J$2*$J$5*$AB214</f>
        <v>#N/A</v>
      </c>
      <c r="CT214" s="70" t="e">
        <f aca="false">$CS$7*$J$3*$J$5*$AC214</f>
        <v>#N/A</v>
      </c>
      <c r="CU214" s="70" t="e">
        <f aca="false">$CU$7*$J$2*$J$5*$AB214</f>
        <v>#N/A</v>
      </c>
      <c r="CV214" s="70" t="e">
        <f aca="false">$CU$7*$J$3*$J$5*$AC214</f>
        <v>#N/A</v>
      </c>
      <c r="CW214" s="70" t="e">
        <f aca="false">$CW$7*$J$2*$J$5*$AB214</f>
        <v>#N/A</v>
      </c>
      <c r="CX214" s="70" t="e">
        <f aca="false">$CW$7*$J$3*$J$5*$AC214</f>
        <v>#N/A</v>
      </c>
      <c r="CY214" s="70" t="e">
        <f aca="false">$CY$7*$J$2*$J$5*$AB214</f>
        <v>#N/A</v>
      </c>
      <c r="CZ214" s="70" t="e">
        <f aca="false">$CY$7*$J$3*$J$5*$AC214</f>
        <v>#N/A</v>
      </c>
      <c r="DA214" s="70" t="e">
        <f aca="false">$DA$7*$J$2*$J$5*$AB214</f>
        <v>#N/A</v>
      </c>
      <c r="DB214" s="70" t="e">
        <f aca="false">$DA$7*$J$3*$J$5*$AC214</f>
        <v>#N/A</v>
      </c>
      <c r="DC214" s="70"/>
      <c r="DD214" s="70"/>
      <c r="DE214" s="70" t="e">
        <f aca="false">$DF$7*$J$2*$J$5*$AB214</f>
        <v>#N/A</v>
      </c>
      <c r="DF214" s="70" t="e">
        <f aca="false">$DF$7*$J$3*$J$5*$AC214</f>
        <v>#N/A</v>
      </c>
      <c r="DG214" s="70" t="e">
        <f aca="false">$DG$7*$J$2*$J$5*$AB214</f>
        <v>#N/A</v>
      </c>
      <c r="DH214" s="70" t="e">
        <f aca="false">$DG$7*$J$3*$J$5*$AC214</f>
        <v>#N/A</v>
      </c>
      <c r="DI214" s="70" t="e">
        <f aca="false">$DI$7*$J$2*$J$5*$AB214</f>
        <v>#N/A</v>
      </c>
      <c r="DJ214" s="70" t="e">
        <f aca="false">$DI$7*$J$3*$J$5*$AC214</f>
        <v>#N/A</v>
      </c>
      <c r="DK214" s="70" t="e">
        <f aca="false">$DK$7*$J$2*$J$5*$AB214</f>
        <v>#N/A</v>
      </c>
      <c r="DL214" s="70" t="e">
        <f aca="false">$DK$7*$J$3*$J$5*$AC214</f>
        <v>#N/A</v>
      </c>
      <c r="DM214" s="70" t="e">
        <f aca="false">$DM$7*$J$2*$J$5*$AB214</f>
        <v>#N/A</v>
      </c>
      <c r="DN214" s="70" t="e">
        <f aca="false">$DM$7*$J$3*$J$5*$AC214</f>
        <v>#N/A</v>
      </c>
      <c r="DO214" s="70" t="e">
        <f aca="false">$DO$7*$J$2*$J$5*$AB214</f>
        <v>#N/A</v>
      </c>
      <c r="DP214" s="70" t="e">
        <f aca="false">$DO$7*$J$3*$J$5*$AC214</f>
        <v>#N/A</v>
      </c>
      <c r="DQ214" s="70" t="e">
        <f aca="false">$DQ$7*$J$2*$J$5*$AB214</f>
        <v>#N/A</v>
      </c>
      <c r="DR214" s="70" t="e">
        <f aca="false">$DQ$7*$J$3*$J$5*$AC214</f>
        <v>#N/A</v>
      </c>
      <c r="DS214" s="131" t="e">
        <f aca="false">SUM(CI214:CR214,CW214:CX214,DG214:DH214)</f>
        <v>#N/A</v>
      </c>
      <c r="DT214" s="25" t="e">
        <f aca="false">SUM(CI214:CZ214,DC214:DL214)</f>
        <v>#N/A</v>
      </c>
      <c r="DU214" s="131" t="e">
        <f aca="false">SUM(CI214:DR214)</f>
        <v>#N/A</v>
      </c>
      <c r="DZ214" s="70" t="e">
        <f aca="false">$DZ$7*$J$2*$J$5*$AB214</f>
        <v>#N/A</v>
      </c>
      <c r="EA214" s="70" t="e">
        <f aca="false">$DZ$7*$J$3*$J$5*$AC214</f>
        <v>#N/A</v>
      </c>
      <c r="EB214" s="70" t="e">
        <f aca="false">$EB$7*$J$2*$J$5*$AB214</f>
        <v>#N/A</v>
      </c>
      <c r="EC214" s="70" t="e">
        <f aca="false">$EB$7*$J$3*$J$5*$AC214</f>
        <v>#N/A</v>
      </c>
      <c r="ED214" s="70" t="e">
        <f aca="false">$ED$7*$J$2*$J$5*$AB214</f>
        <v>#N/A</v>
      </c>
      <c r="EE214" s="70" t="e">
        <f aca="false">$ED$7*$J$3*$J$5*$AC214</f>
        <v>#N/A</v>
      </c>
      <c r="EF214" s="70" t="e">
        <f aca="false">$EF$7*$J$2*$J$5*$AB214</f>
        <v>#N/A</v>
      </c>
      <c r="EG214" s="70" t="e">
        <f aca="false">$EF$7*$J$3*$J$5*$AC214</f>
        <v>#N/A</v>
      </c>
      <c r="EH214" s="70" t="e">
        <f aca="false">$EH$7*$J$2*$J$5*$AB214</f>
        <v>#N/A</v>
      </c>
      <c r="EI214" s="70" t="e">
        <f aca="false">$EH$7*$J$3*$J$5*$AC214</f>
        <v>#N/A</v>
      </c>
      <c r="EJ214" s="70" t="e">
        <f aca="false">$EJ$7*$J$2*$J$5*$AB214</f>
        <v>#N/A</v>
      </c>
      <c r="EK214" s="70" t="e">
        <f aca="false">$EJ$7*$J$3*$J$5*$AC214</f>
        <v>#N/A</v>
      </c>
      <c r="EL214" s="70" t="e">
        <f aca="false">$EL$7*$J$2*$J$5*$AB214</f>
        <v>#N/A</v>
      </c>
      <c r="EM214" s="70" t="e">
        <f aca="false">$EL$7*$J$3*$J$5*$AC214</f>
        <v>#N/A</v>
      </c>
      <c r="EN214" s="131" t="e">
        <f aca="false">SUM(EB214:EC214)</f>
        <v>#N/A</v>
      </c>
      <c r="EO214" s="25" t="e">
        <f aca="false">SUM(EB214:EE214,EJ214:EM214)</f>
        <v>#N/A</v>
      </c>
      <c r="EP214" s="25" t="e">
        <f aca="false">SUM(DZ214:EM214)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3" t="e">
        <f aca="false">(1+($A215/2))^(-2*($D215-$A$1)/365.25)</f>
        <v>#N/A</v>
      </c>
      <c r="C215" s="83" t="n">
        <f aca="false">D216-D215</f>
        <v>30</v>
      </c>
      <c r="D215" s="374" t="n">
        <v>43191</v>
      </c>
      <c r="E215" s="375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76" t="e">
        <f aca="false">VLOOKUP($D215,Curves!$A$2:$H$1700,8)*$B215</f>
        <v>#N/A</v>
      </c>
      <c r="K215" s="51" t="e">
        <f aca="false">($E215+$I215)*$J$5+$J$4</f>
        <v>#N/A</v>
      </c>
      <c r="L215" s="377" t="e">
        <f aca="false">VLOOKUP($D215,Curves!$N$2:$T$2600,2)*$B215</f>
        <v>#N/A</v>
      </c>
      <c r="M215" s="241" t="e">
        <f aca="false">VLOOKUP($D215,Curves!$N$2:$T$2600,3)*$B215</f>
        <v>#N/A</v>
      </c>
      <c r="N215" s="378" t="e">
        <f aca="false">IF($K215&lt;$L215,1,0)</f>
        <v>#N/A</v>
      </c>
      <c r="O215" s="379" t="e">
        <f aca="false">IF($K215&lt;$M215,1,0)</f>
        <v>#N/A</v>
      </c>
      <c r="P215" s="375" t="e">
        <f aca="false">($E215+J215)*$J$5+$J$4</f>
        <v>#N/A</v>
      </c>
      <c r="Q215" s="377" t="e">
        <f aca="false">VLOOKUP($D215,Curves!$N$2:$T$2600,4)*$B215</f>
        <v>#N/A</v>
      </c>
      <c r="R215" s="241" t="e">
        <f aca="false">VLOOKUP($D215,Curves!$N$2:$T$2600,5)*$B215</f>
        <v>#N/A</v>
      </c>
      <c r="S215" s="378" t="e">
        <f aca="false">IF($P215&lt;$Q215,1,0)</f>
        <v>#N/A</v>
      </c>
      <c r="T215" s="379" t="e">
        <f aca="false">IF($P215&lt;$R215,1,0)</f>
        <v>#N/A</v>
      </c>
      <c r="U215" s="380" t="e">
        <f aca="false">($E215+G215)*$J$5+$J$4</f>
        <v>#N/A</v>
      </c>
      <c r="V215" s="380" t="e">
        <f aca="false">($E215+H215)*$J$5+$J$4</f>
        <v>#N/A</v>
      </c>
      <c r="W215" s="380" t="e">
        <f aca="false">($E215+I215)*$J$5+$J$4</f>
        <v>#N/A</v>
      </c>
      <c r="X215" s="269" t="e">
        <f aca="false">VLOOKUP($D215,[5]CurveFetch!$D$8:$S$13000,16,0)*$B215</f>
        <v>#N/A</v>
      </c>
      <c r="Y215" s="241" t="e">
        <f aca="false">VLOOKUP($D215,Curves!$N$2:$T$2600,7)*$B215</f>
        <v>#N/A</v>
      </c>
      <c r="Z215" s="381" t="e">
        <f aca="false">IF($U215&lt;$X215,1,0)</f>
        <v>#N/A</v>
      </c>
      <c r="AA215" s="378" t="e">
        <f aca="false">IF($U215&lt;$Y215,1,0)</f>
        <v>#N/A</v>
      </c>
      <c r="AB215" s="378" t="e">
        <f aca="false">IF($V215&lt;$X215,1,0)</f>
        <v>#N/A</v>
      </c>
      <c r="AC215" s="378" t="e">
        <f aca="false">IF($V215&lt;$X215,1,0)</f>
        <v>#N/A</v>
      </c>
      <c r="AD215" s="378" t="e">
        <f aca="false">IF($W215&lt;$X215,1,0)</f>
        <v>#N/A</v>
      </c>
      <c r="AE215" s="379" t="e">
        <f aca="false">IF($W215&lt;$Y215,1,0)</f>
        <v>#N/A</v>
      </c>
      <c r="AF215" s="70" t="e">
        <f aca="false">$AF$7*$J$2*$J$5*$N215</f>
        <v>#N/A</v>
      </c>
      <c r="AG215" s="70" t="e">
        <f aca="false">$AF$7*$J$2*$J$5*$O215</f>
        <v>#N/A</v>
      </c>
      <c r="AH215" s="70" t="e">
        <f aca="false">$AH$7*$J$2*$J$5*$N215</f>
        <v>#N/A</v>
      </c>
      <c r="AI215" s="70" t="e">
        <f aca="false">$AH$7*$J$2*$J$5*$O215</f>
        <v>#N/A</v>
      </c>
      <c r="AJ215" s="70" t="e">
        <f aca="false">$AJ$7*$J$2*$J$5*$N215</f>
        <v>#N/A</v>
      </c>
      <c r="AK215" s="70" t="e">
        <f aca="false">$AJ$7*$J$2*$J$5*$O215</f>
        <v>#N/A</v>
      </c>
      <c r="AL215" s="70" t="e">
        <f aca="false">$AL$7*$J$2*$J$5*$N215</f>
        <v>#N/A</v>
      </c>
      <c r="AM215" s="70" t="e">
        <f aca="false">$AL$7*$J$3*$J$5*$O215</f>
        <v>#N/A</v>
      </c>
      <c r="AN215" s="70" t="e">
        <f aca="false">$AN$7*$J$2*$J$5*$N215</f>
        <v>#N/A</v>
      </c>
      <c r="AO215" s="70" t="e">
        <f aca="false">$AN$7*$J$3*$J$5*$O215</f>
        <v>#N/A</v>
      </c>
      <c r="AP215" s="70" t="e">
        <f aca="false">$AP$7*$J$2*$J$5*$N215</f>
        <v>#N/A</v>
      </c>
      <c r="AQ215" s="70" t="e">
        <f aca="false">$AN$7*$J$3*$J$5*$O215</f>
        <v>#N/A</v>
      </c>
      <c r="AR215" s="70" t="e">
        <f aca="false">$AR$7*$J$2*$J$5*$N215</f>
        <v>#N/A</v>
      </c>
      <c r="AS215" s="70" t="e">
        <f aca="false">$AR$7*$J$3*$J$5*$O215</f>
        <v>#N/A</v>
      </c>
      <c r="AT215" s="70" t="e">
        <f aca="false">$AT$7*$J$2*$J$5*$N215</f>
        <v>#N/A</v>
      </c>
      <c r="AU215" s="70" t="e">
        <f aca="false">$AT$7*$J$3*$J$5*$O215</f>
        <v>#N/A</v>
      </c>
      <c r="AV215" s="131" t="e">
        <f aca="false">SUM(AF215:AG215,AL215:AM215,AP215:AQ215)</f>
        <v>#N/A</v>
      </c>
      <c r="AW215" s="158" t="e">
        <f aca="false">SUM(AF215:AM215,AP215:AU215)</f>
        <v>#N/A</v>
      </c>
      <c r="AX215" s="131" t="e">
        <f aca="false">SUM(AF215:AU215)</f>
        <v>#N/A</v>
      </c>
      <c r="AY215" s="70" t="e">
        <f aca="false">$AY$7*$J$2*$J$5*$S215</f>
        <v>#N/A</v>
      </c>
      <c r="AZ215" s="70" t="e">
        <f aca="false">$AY$7*$J$3*$J$5*$T215</f>
        <v>#N/A</v>
      </c>
      <c r="BA215" s="70" t="e">
        <f aca="false">$BA$7*$J$2*$J$5*$S215</f>
        <v>#N/A</v>
      </c>
      <c r="BB215" s="70" t="e">
        <f aca="false">$BA$7*$J$3*$J$5*$T215</f>
        <v>#N/A</v>
      </c>
      <c r="BC215" s="70" t="e">
        <f aca="false">$BC$7*$J$2*$J$5*$S215</f>
        <v>#N/A</v>
      </c>
      <c r="BD215" s="70" t="e">
        <f aca="false">$BC$7*$J$3*$J$5*$T215</f>
        <v>#N/A</v>
      </c>
      <c r="BE215" s="70" t="e">
        <f aca="false">$BE$7*$J$2*$J$5*$S215</f>
        <v>#N/A</v>
      </c>
      <c r="BF215" s="70" t="e">
        <f aca="false">$BE$7*$J$3*$J$5*$T215</f>
        <v>#N/A</v>
      </c>
      <c r="BG215" s="70" t="e">
        <f aca="false">$BG$7*$J$2*$J$5*$S215</f>
        <v>#N/A</v>
      </c>
      <c r="BH215" s="70" t="e">
        <f aca="false">$BG$7*$J$3*$J$5*$T215</f>
        <v>#N/A</v>
      </c>
      <c r="BI215" s="70" t="e">
        <f aca="false">$BI$7*$J$2*$J$5*$S215</f>
        <v>#N/A</v>
      </c>
      <c r="BJ215" s="70" t="e">
        <f aca="false">$BI$7*$J$3*$J$5*$T215</f>
        <v>#N/A</v>
      </c>
      <c r="BK215" s="70" t="e">
        <f aca="false">$BK$7*$J$2*$J$5*$S215</f>
        <v>#N/A</v>
      </c>
      <c r="BL215" s="70" t="e">
        <f aca="false">$BK$7*$J$3*$J$5*$T215</f>
        <v>#N/A</v>
      </c>
      <c r="BM215" s="70" t="e">
        <f aca="false">$BM$7*$J$2*$J$5*$S215</f>
        <v>#N/A</v>
      </c>
      <c r="BN215" s="70" t="e">
        <f aca="false">$BM$7*$J$3*$J$5*$T215</f>
        <v>#N/A</v>
      </c>
      <c r="BO215" s="70" t="e">
        <f aca="false">$BO$7*$J$2*$J$5*$S215</f>
        <v>#N/A</v>
      </c>
      <c r="BP215" s="70" t="e">
        <f aca="false">$BO$7*$J$3*$J$5*$T215</f>
        <v>#N/A</v>
      </c>
      <c r="BQ215" s="70" t="e">
        <f aca="false">$BQ$7*$J$2*$J$5*$S215</f>
        <v>#N/A</v>
      </c>
      <c r="BR215" s="70" t="e">
        <f aca="false">$BQ$7*$J$3*$J$5*$T215</f>
        <v>#N/A</v>
      </c>
      <c r="BS215" s="70" t="e">
        <f aca="false">$BS$7*$J$2*$J$5*$S215</f>
        <v>#N/A</v>
      </c>
      <c r="BT215" s="70" t="e">
        <f aca="false">$BS$7*$J$3*$J$5*$T215</f>
        <v>#N/A</v>
      </c>
      <c r="BU215" s="70" t="e">
        <f aca="false">$BU$7*$J$2*$J$5*$S215</f>
        <v>#N/A</v>
      </c>
      <c r="BV215" s="70" t="e">
        <f aca="false">$BU$7*$J$3*$J$5*$T215</f>
        <v>#N/A</v>
      </c>
      <c r="BW215" s="382" t="e">
        <f aca="false">SUM(AY215:BF215,BI215:BL215)</f>
        <v>#N/A</v>
      </c>
      <c r="BX215" s="383" t="e">
        <f aca="false">SUM(AY215:BF215,BI215:BL215,BS215:BV215)</f>
        <v>#N/A</v>
      </c>
      <c r="BY215" s="25" t="e">
        <f aca="false">SUM(AY215:BV215)</f>
        <v>#N/A</v>
      </c>
      <c r="BZ215" s="70" t="e">
        <f aca="false">$BZ$7*$J$2*$J$5*$N215</f>
        <v>#N/A</v>
      </c>
      <c r="CA215" s="70" t="e">
        <f aca="false">$BZ$7*$J$3*$J$5*$O215</f>
        <v>#N/A</v>
      </c>
      <c r="CB215" s="70" t="e">
        <f aca="false">$CB$7*$J$2*$J$5*$N215</f>
        <v>#N/A</v>
      </c>
      <c r="CC215" s="70" t="e">
        <f aca="false">$CB$7*$J$3*$J$5*$O215</f>
        <v>#N/A</v>
      </c>
      <c r="CD215" s="70" t="e">
        <f aca="false">$CD$7*$J$2*$J$5*$N215</f>
        <v>#N/A</v>
      </c>
      <c r="CE215" s="70" t="e">
        <f aca="false">$CD$7*$J$3*$J$5*$O215</f>
        <v>#N/A</v>
      </c>
      <c r="CF215" s="131" t="e">
        <f aca="false">SUM(BZ215:CA215)</f>
        <v>#N/A</v>
      </c>
      <c r="CG215" s="383" t="e">
        <f aca="false">SUM(BZ215:CC215)</f>
        <v>#N/A</v>
      </c>
      <c r="CH215" s="131" t="e">
        <f aca="false">SUM(BZ215:CE215)</f>
        <v>#N/A</v>
      </c>
      <c r="CI215" s="70" t="e">
        <f aca="false">$CI$7*$J$2*$J$5*$AB215</f>
        <v>#N/A</v>
      </c>
      <c r="CJ215" s="70" t="e">
        <f aca="false">$CI$7*$J$3*$J$5*$AC215</f>
        <v>#N/A</v>
      </c>
      <c r="CK215" s="70" t="e">
        <f aca="false">$CK$7*$J$2*$J$5*$AB215</f>
        <v>#N/A</v>
      </c>
      <c r="CL215" s="70" t="e">
        <f aca="false">$CK$7*$J$3*$J$5*$AC215</f>
        <v>#N/A</v>
      </c>
      <c r="CM215" s="70" t="e">
        <f aca="false">$CM$7*$J$2*$J$5*$AB215</f>
        <v>#N/A</v>
      </c>
      <c r="CN215" s="70" t="e">
        <f aca="false">$CM$7*$J$3*$J$5*$AC215</f>
        <v>#N/A</v>
      </c>
      <c r="CO215" s="70" t="e">
        <f aca="false">$CO$7*$J$2*$J$5*$AB215</f>
        <v>#N/A</v>
      </c>
      <c r="CP215" s="70" t="e">
        <f aca="false">$CO$7*$J$3*$J$5*$AC215</f>
        <v>#N/A</v>
      </c>
      <c r="CQ215" s="70" t="e">
        <f aca="false">$CQ$7*$J$2*$J$5*$AB215</f>
        <v>#N/A</v>
      </c>
      <c r="CR215" s="70" t="e">
        <f aca="false">$CQ$7*$J$3*$J$5*$AC215</f>
        <v>#N/A</v>
      </c>
      <c r="CS215" s="70" t="e">
        <f aca="false">$CS$7*$J$2*$J$5*$AB215</f>
        <v>#N/A</v>
      </c>
      <c r="CT215" s="70" t="e">
        <f aca="false">$CS$7*$J$3*$J$5*$AC215</f>
        <v>#N/A</v>
      </c>
      <c r="CU215" s="70" t="e">
        <f aca="false">$CU$7*$J$2*$J$5*$AB215</f>
        <v>#N/A</v>
      </c>
      <c r="CV215" s="70" t="e">
        <f aca="false">$CU$7*$J$3*$J$5*$AC215</f>
        <v>#N/A</v>
      </c>
      <c r="CW215" s="70" t="e">
        <f aca="false">$CW$7*$J$2*$J$5*$AB215</f>
        <v>#N/A</v>
      </c>
      <c r="CX215" s="70" t="e">
        <f aca="false">$CW$7*$J$3*$J$5*$AC215</f>
        <v>#N/A</v>
      </c>
      <c r="CY215" s="70" t="e">
        <f aca="false">$CY$7*$J$2*$J$5*$AB215</f>
        <v>#N/A</v>
      </c>
      <c r="CZ215" s="70" t="e">
        <f aca="false">$CY$7*$J$3*$J$5*$AC215</f>
        <v>#N/A</v>
      </c>
      <c r="DA215" s="70" t="e">
        <f aca="false">$DA$7*$J$2*$J$5*$AB215</f>
        <v>#N/A</v>
      </c>
      <c r="DB215" s="70" t="e">
        <f aca="false">$DA$7*$J$3*$J$5*$AC215</f>
        <v>#N/A</v>
      </c>
      <c r="DC215" s="70"/>
      <c r="DD215" s="70"/>
      <c r="DE215" s="70" t="e">
        <f aca="false">$DF$7*$J$2*$J$5*$AB215</f>
        <v>#N/A</v>
      </c>
      <c r="DF215" s="70" t="e">
        <f aca="false">$DF$7*$J$3*$J$5*$AC215</f>
        <v>#N/A</v>
      </c>
      <c r="DG215" s="70" t="e">
        <f aca="false">$DG$7*$J$2*$J$5*$AB215</f>
        <v>#N/A</v>
      </c>
      <c r="DH215" s="70" t="e">
        <f aca="false">$DG$7*$J$3*$J$5*$AC215</f>
        <v>#N/A</v>
      </c>
      <c r="DI215" s="70" t="e">
        <f aca="false">$DI$7*$J$2*$J$5*$AB215</f>
        <v>#N/A</v>
      </c>
      <c r="DJ215" s="70" t="e">
        <f aca="false">$DI$7*$J$3*$J$5*$AC215</f>
        <v>#N/A</v>
      </c>
      <c r="DK215" s="70" t="e">
        <f aca="false">$DK$7*$J$2*$J$5*$AB215</f>
        <v>#N/A</v>
      </c>
      <c r="DL215" s="70" t="e">
        <f aca="false">$DK$7*$J$3*$J$5*$AC215</f>
        <v>#N/A</v>
      </c>
      <c r="DM215" s="70" t="e">
        <f aca="false">$DM$7*$J$2*$J$5*$AB215</f>
        <v>#N/A</v>
      </c>
      <c r="DN215" s="70" t="e">
        <f aca="false">$DM$7*$J$3*$J$5*$AC215</f>
        <v>#N/A</v>
      </c>
      <c r="DO215" s="70" t="e">
        <f aca="false">$DO$7*$J$2*$J$5*$AB215</f>
        <v>#N/A</v>
      </c>
      <c r="DP215" s="70" t="e">
        <f aca="false">$DO$7*$J$3*$J$5*$AC215</f>
        <v>#N/A</v>
      </c>
      <c r="DQ215" s="70" t="e">
        <f aca="false">$DQ$7*$J$2*$J$5*$AB215</f>
        <v>#N/A</v>
      </c>
      <c r="DR215" s="70" t="e">
        <f aca="false">$DQ$7*$J$3*$J$5*$AC215</f>
        <v>#N/A</v>
      </c>
      <c r="DS215" s="131" t="e">
        <f aca="false">SUM(CI215:CR215,CW215:CX215,DG215:DH215)</f>
        <v>#N/A</v>
      </c>
      <c r="DT215" s="25" t="e">
        <f aca="false">SUM(CI215:CZ215,DC215:DL215)</f>
        <v>#N/A</v>
      </c>
      <c r="DU215" s="131" t="e">
        <f aca="false">SUM(CI215:DR215)</f>
        <v>#N/A</v>
      </c>
      <c r="DZ215" s="70" t="e">
        <f aca="false">$DZ$7*$J$2*$J$5*$AB215</f>
        <v>#N/A</v>
      </c>
      <c r="EA215" s="70" t="e">
        <f aca="false">$DZ$7*$J$3*$J$5*$AC215</f>
        <v>#N/A</v>
      </c>
      <c r="EB215" s="70" t="e">
        <f aca="false">$EB$7*$J$2*$J$5*$AB215</f>
        <v>#N/A</v>
      </c>
      <c r="EC215" s="70" t="e">
        <f aca="false">$EB$7*$J$3*$J$5*$AC215</f>
        <v>#N/A</v>
      </c>
      <c r="ED215" s="70" t="e">
        <f aca="false">$ED$7*$J$2*$J$5*$AB215</f>
        <v>#N/A</v>
      </c>
      <c r="EE215" s="70" t="e">
        <f aca="false">$ED$7*$J$3*$J$5*$AC215</f>
        <v>#N/A</v>
      </c>
      <c r="EF215" s="70" t="e">
        <f aca="false">$EF$7*$J$2*$J$5*$AB215</f>
        <v>#N/A</v>
      </c>
      <c r="EG215" s="70" t="e">
        <f aca="false">$EF$7*$J$3*$J$5*$AC215</f>
        <v>#N/A</v>
      </c>
      <c r="EH215" s="70" t="e">
        <f aca="false">$EH$7*$J$2*$J$5*$AB215</f>
        <v>#N/A</v>
      </c>
      <c r="EI215" s="70" t="e">
        <f aca="false">$EH$7*$J$3*$J$5*$AC215</f>
        <v>#N/A</v>
      </c>
      <c r="EJ215" s="70" t="e">
        <f aca="false">$EJ$7*$J$2*$J$5*$AB215</f>
        <v>#N/A</v>
      </c>
      <c r="EK215" s="70" t="e">
        <f aca="false">$EJ$7*$J$3*$J$5*$AC215</f>
        <v>#N/A</v>
      </c>
      <c r="EL215" s="70" t="e">
        <f aca="false">$EL$7*$J$2*$J$5*$AB215</f>
        <v>#N/A</v>
      </c>
      <c r="EM215" s="70" t="e">
        <f aca="false">$EL$7*$J$3*$J$5*$AC215</f>
        <v>#N/A</v>
      </c>
      <c r="EN215" s="131" t="e">
        <f aca="false">SUM(EB215:EC215)</f>
        <v>#N/A</v>
      </c>
      <c r="EO215" s="25" t="e">
        <f aca="false">SUM(EB215:EE215,EJ215:EM215)</f>
        <v>#N/A</v>
      </c>
      <c r="EP215" s="25" t="e">
        <f aca="false">SUM(DZ215:EM215)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3" t="e">
        <f aca="false">(1+($A216/2))^(-2*($D216-$A$1)/365.25)</f>
        <v>#N/A</v>
      </c>
      <c r="C216" s="83" t="n">
        <f aca="false">D217-D216</f>
        <v>31</v>
      </c>
      <c r="D216" s="374" t="n">
        <v>43221</v>
      </c>
      <c r="E216" s="375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76" t="e">
        <f aca="false">VLOOKUP($D216,Curves!$A$2:$H$1700,8)*$B216</f>
        <v>#N/A</v>
      </c>
      <c r="K216" s="51" t="e">
        <f aca="false">($E216+$I216)*$J$5+$J$4</f>
        <v>#N/A</v>
      </c>
      <c r="L216" s="377" t="e">
        <f aca="false">VLOOKUP($D216,Curves!$N$2:$T$2600,2)*$B216</f>
        <v>#N/A</v>
      </c>
      <c r="M216" s="241" t="e">
        <f aca="false">VLOOKUP($D216,Curves!$N$2:$T$2600,3)*$B216</f>
        <v>#N/A</v>
      </c>
      <c r="N216" s="378" t="e">
        <f aca="false">IF($K216&lt;$L216,1,0)</f>
        <v>#N/A</v>
      </c>
      <c r="O216" s="379" t="e">
        <f aca="false">IF($K216&lt;$M216,1,0)</f>
        <v>#N/A</v>
      </c>
      <c r="P216" s="375" t="e">
        <f aca="false">($E216+J216)*$J$5+$J$4</f>
        <v>#N/A</v>
      </c>
      <c r="Q216" s="377" t="e">
        <f aca="false">VLOOKUP($D216,Curves!$N$2:$T$2600,4)*$B216</f>
        <v>#N/A</v>
      </c>
      <c r="R216" s="241" t="e">
        <f aca="false">VLOOKUP($D216,Curves!$N$2:$T$2600,5)*$B216</f>
        <v>#N/A</v>
      </c>
      <c r="S216" s="378" t="e">
        <f aca="false">IF($P216&lt;$Q216,1,0)</f>
        <v>#N/A</v>
      </c>
      <c r="T216" s="379" t="e">
        <f aca="false">IF($P216&lt;$R216,1,0)</f>
        <v>#N/A</v>
      </c>
      <c r="U216" s="380" t="e">
        <f aca="false">($E216+G216)*$J$5+$J$4</f>
        <v>#N/A</v>
      </c>
      <c r="V216" s="380" t="e">
        <f aca="false">($E216+H216)*$J$5+$J$4</f>
        <v>#N/A</v>
      </c>
      <c r="W216" s="380" t="e">
        <f aca="false">($E216+I216)*$J$5+$J$4</f>
        <v>#N/A</v>
      </c>
      <c r="X216" s="269" t="e">
        <f aca="false">VLOOKUP($D216,[5]CurveFetch!$D$8:$S$13000,16,0)*$B216</f>
        <v>#N/A</v>
      </c>
      <c r="Y216" s="241" t="e">
        <f aca="false">VLOOKUP($D216,Curves!$N$2:$T$2600,7)*$B216</f>
        <v>#N/A</v>
      </c>
      <c r="Z216" s="381" t="e">
        <f aca="false">IF($U216&lt;$X216,1,0)</f>
        <v>#N/A</v>
      </c>
      <c r="AA216" s="378" t="e">
        <f aca="false">IF($U216&lt;$Y216,1,0)</f>
        <v>#N/A</v>
      </c>
      <c r="AB216" s="378" t="e">
        <f aca="false">IF($V216&lt;$X216,1,0)</f>
        <v>#N/A</v>
      </c>
      <c r="AC216" s="378" t="e">
        <f aca="false">IF($V216&lt;$X216,1,0)</f>
        <v>#N/A</v>
      </c>
      <c r="AD216" s="378" t="e">
        <f aca="false">IF($W216&lt;$X216,1,0)</f>
        <v>#N/A</v>
      </c>
      <c r="AE216" s="379" t="e">
        <f aca="false">IF($W216&lt;$Y216,1,0)</f>
        <v>#N/A</v>
      </c>
      <c r="AF216" s="70" t="e">
        <f aca="false">$AF$7*$J$2*$J$5*$N216</f>
        <v>#N/A</v>
      </c>
      <c r="AG216" s="70" t="e">
        <f aca="false">$AF$7*$J$2*$J$5*$O216</f>
        <v>#N/A</v>
      </c>
      <c r="AH216" s="70" t="e">
        <f aca="false">$AH$7*$J$2*$J$5*$N216</f>
        <v>#N/A</v>
      </c>
      <c r="AI216" s="70" t="e">
        <f aca="false">$AH$7*$J$2*$J$5*$O216</f>
        <v>#N/A</v>
      </c>
      <c r="AJ216" s="70" t="e">
        <f aca="false">$AJ$7*$J$2*$J$5*$N216</f>
        <v>#N/A</v>
      </c>
      <c r="AK216" s="70" t="e">
        <f aca="false">$AJ$7*$J$2*$J$5*$O216</f>
        <v>#N/A</v>
      </c>
      <c r="AL216" s="70" t="e">
        <f aca="false">$AL$7*$J$2*$J$5*$N216</f>
        <v>#N/A</v>
      </c>
      <c r="AM216" s="70" t="e">
        <f aca="false">$AL$7*$J$3*$J$5*$O216</f>
        <v>#N/A</v>
      </c>
      <c r="AN216" s="70" t="e">
        <f aca="false">$AN$7*$J$2*$J$5*$N216</f>
        <v>#N/A</v>
      </c>
      <c r="AO216" s="70" t="e">
        <f aca="false">$AN$7*$J$3*$J$5*$O216</f>
        <v>#N/A</v>
      </c>
      <c r="AP216" s="70" t="e">
        <f aca="false">$AP$7*$J$2*$J$5*$N216</f>
        <v>#N/A</v>
      </c>
      <c r="AQ216" s="70" t="e">
        <f aca="false">$AN$7*$J$3*$J$5*$O216</f>
        <v>#N/A</v>
      </c>
      <c r="AR216" s="70" t="e">
        <f aca="false">$AR$7*$J$2*$J$5*$N216</f>
        <v>#N/A</v>
      </c>
      <c r="AS216" s="70" t="e">
        <f aca="false">$AR$7*$J$3*$J$5*$O216</f>
        <v>#N/A</v>
      </c>
      <c r="AT216" s="70" t="e">
        <f aca="false">$AT$7*$J$2*$J$5*$N216</f>
        <v>#N/A</v>
      </c>
      <c r="AU216" s="70" t="e">
        <f aca="false">$AT$7*$J$3*$J$5*$O216</f>
        <v>#N/A</v>
      </c>
      <c r="AV216" s="131" t="e">
        <f aca="false">SUM(AF216:AG216,AL216:AM216,AP216:AQ216)</f>
        <v>#N/A</v>
      </c>
      <c r="AW216" s="158" t="e">
        <f aca="false">SUM(AF216:AM216,AP216:AU216)</f>
        <v>#N/A</v>
      </c>
      <c r="AX216" s="131" t="e">
        <f aca="false">SUM(AF216:AU216)</f>
        <v>#N/A</v>
      </c>
      <c r="AY216" s="70" t="e">
        <f aca="false">$AY$7*$J$2*$J$5*$S216</f>
        <v>#N/A</v>
      </c>
      <c r="AZ216" s="70" t="e">
        <f aca="false">$AY$7*$J$3*$J$5*$T216</f>
        <v>#N/A</v>
      </c>
      <c r="BA216" s="70" t="e">
        <f aca="false">$BA$7*$J$2*$J$5*$S216</f>
        <v>#N/A</v>
      </c>
      <c r="BB216" s="70" t="e">
        <f aca="false">$BA$7*$J$3*$J$5*$T216</f>
        <v>#N/A</v>
      </c>
      <c r="BC216" s="70" t="e">
        <f aca="false">$BC$7*$J$2*$J$5*$S216</f>
        <v>#N/A</v>
      </c>
      <c r="BD216" s="70" t="e">
        <f aca="false">$BC$7*$J$3*$J$5*$T216</f>
        <v>#N/A</v>
      </c>
      <c r="BE216" s="70" t="e">
        <f aca="false">$BE$7*$J$2*$J$5*$S216</f>
        <v>#N/A</v>
      </c>
      <c r="BF216" s="70" t="e">
        <f aca="false">$BE$7*$J$3*$J$5*$T216</f>
        <v>#N/A</v>
      </c>
      <c r="BG216" s="70" t="e">
        <f aca="false">$BG$7*$J$2*$J$5*$S216</f>
        <v>#N/A</v>
      </c>
      <c r="BH216" s="70" t="e">
        <f aca="false">$BG$7*$J$3*$J$5*$T216</f>
        <v>#N/A</v>
      </c>
      <c r="BI216" s="70" t="e">
        <f aca="false">$BI$7*$J$2*$J$5*$S216</f>
        <v>#N/A</v>
      </c>
      <c r="BJ216" s="70" t="e">
        <f aca="false">$BI$7*$J$3*$J$5*$T216</f>
        <v>#N/A</v>
      </c>
      <c r="BK216" s="70" t="e">
        <f aca="false">$BK$7*$J$2*$J$5*$S216</f>
        <v>#N/A</v>
      </c>
      <c r="BL216" s="70" t="e">
        <f aca="false">$BK$7*$J$3*$J$5*$T216</f>
        <v>#N/A</v>
      </c>
      <c r="BM216" s="70" t="e">
        <f aca="false">$BM$7*$J$2*$J$5*$S216</f>
        <v>#N/A</v>
      </c>
      <c r="BN216" s="70" t="e">
        <f aca="false">$BM$7*$J$3*$J$5*$T216</f>
        <v>#N/A</v>
      </c>
      <c r="BO216" s="70" t="e">
        <f aca="false">$BO$7*$J$2*$J$5*$S216</f>
        <v>#N/A</v>
      </c>
      <c r="BP216" s="70" t="e">
        <f aca="false">$BO$7*$J$3*$J$5*$T216</f>
        <v>#N/A</v>
      </c>
      <c r="BQ216" s="70" t="e">
        <f aca="false">$BQ$7*$J$2*$J$5*$S216</f>
        <v>#N/A</v>
      </c>
      <c r="BR216" s="70" t="e">
        <f aca="false">$BQ$7*$J$3*$J$5*$T216</f>
        <v>#N/A</v>
      </c>
      <c r="BS216" s="70" t="e">
        <f aca="false">$BS$7*$J$2*$J$5*$S216</f>
        <v>#N/A</v>
      </c>
      <c r="BT216" s="70" t="e">
        <f aca="false">$BS$7*$J$3*$J$5*$T216</f>
        <v>#N/A</v>
      </c>
      <c r="BU216" s="70" t="e">
        <f aca="false">$BU$7*$J$2*$J$5*$S216</f>
        <v>#N/A</v>
      </c>
      <c r="BV216" s="70" t="e">
        <f aca="false">$BU$7*$J$3*$J$5*$T216</f>
        <v>#N/A</v>
      </c>
      <c r="BW216" s="382" t="e">
        <f aca="false">SUM(AY216:BF216,BI216:BL216)</f>
        <v>#N/A</v>
      </c>
      <c r="BX216" s="383" t="e">
        <f aca="false">SUM(AY216:BF216,BI216:BL216,BS216:BV216)</f>
        <v>#N/A</v>
      </c>
      <c r="BY216" s="25" t="e">
        <f aca="false">SUM(AY216:BV216)</f>
        <v>#N/A</v>
      </c>
      <c r="BZ216" s="70" t="e">
        <f aca="false">$BZ$7*$J$2*$J$5*$N216</f>
        <v>#N/A</v>
      </c>
      <c r="CA216" s="70" t="e">
        <f aca="false">$BZ$7*$J$3*$J$5*$O216</f>
        <v>#N/A</v>
      </c>
      <c r="CB216" s="70" t="e">
        <f aca="false">$CB$7*$J$2*$J$5*$N216</f>
        <v>#N/A</v>
      </c>
      <c r="CC216" s="70" t="e">
        <f aca="false">$CB$7*$J$3*$J$5*$O216</f>
        <v>#N/A</v>
      </c>
      <c r="CD216" s="70" t="e">
        <f aca="false">$CD$7*$J$2*$J$5*$N216</f>
        <v>#N/A</v>
      </c>
      <c r="CE216" s="70" t="e">
        <f aca="false">$CD$7*$J$3*$J$5*$O216</f>
        <v>#N/A</v>
      </c>
      <c r="CF216" s="131" t="e">
        <f aca="false">SUM(BZ216:CA216)</f>
        <v>#N/A</v>
      </c>
      <c r="CG216" s="383" t="e">
        <f aca="false">SUM(BZ216:CC216)</f>
        <v>#N/A</v>
      </c>
      <c r="CH216" s="131" t="e">
        <f aca="false">SUM(BZ216:CE216)</f>
        <v>#N/A</v>
      </c>
      <c r="CI216" s="70" t="e">
        <f aca="false">$CI$7*$J$2*$J$5*$AB216</f>
        <v>#N/A</v>
      </c>
      <c r="CJ216" s="70" t="e">
        <f aca="false">$CI$7*$J$3*$J$5*$AC216</f>
        <v>#N/A</v>
      </c>
      <c r="CK216" s="70" t="e">
        <f aca="false">$CK$7*$J$2*$J$5*$AB216</f>
        <v>#N/A</v>
      </c>
      <c r="CL216" s="70" t="e">
        <f aca="false">$CK$7*$J$3*$J$5*$AC216</f>
        <v>#N/A</v>
      </c>
      <c r="CM216" s="70" t="e">
        <f aca="false">$CM$7*$J$2*$J$5*$AB216</f>
        <v>#N/A</v>
      </c>
      <c r="CN216" s="70" t="e">
        <f aca="false">$CM$7*$J$3*$J$5*$AC216</f>
        <v>#N/A</v>
      </c>
      <c r="CO216" s="70" t="e">
        <f aca="false">$CO$7*$J$2*$J$5*$AB216</f>
        <v>#N/A</v>
      </c>
      <c r="CP216" s="70" t="e">
        <f aca="false">$CO$7*$J$3*$J$5*$AC216</f>
        <v>#N/A</v>
      </c>
      <c r="CQ216" s="70" t="e">
        <f aca="false">$CQ$7*$J$2*$J$5*$AB216</f>
        <v>#N/A</v>
      </c>
      <c r="CR216" s="70" t="e">
        <f aca="false">$CQ$7*$J$3*$J$5*$AC216</f>
        <v>#N/A</v>
      </c>
      <c r="CS216" s="70" t="e">
        <f aca="false">$CS$7*$J$2*$J$5*$AB216</f>
        <v>#N/A</v>
      </c>
      <c r="CT216" s="70" t="e">
        <f aca="false">$CS$7*$J$3*$J$5*$AC216</f>
        <v>#N/A</v>
      </c>
      <c r="CU216" s="70" t="e">
        <f aca="false">$CU$7*$J$2*$J$5*$AB216</f>
        <v>#N/A</v>
      </c>
      <c r="CV216" s="70" t="e">
        <f aca="false">$CU$7*$J$3*$J$5*$AC216</f>
        <v>#N/A</v>
      </c>
      <c r="CW216" s="70" t="e">
        <f aca="false">$CW$7*$J$2*$J$5*$AB216</f>
        <v>#N/A</v>
      </c>
      <c r="CX216" s="70" t="e">
        <f aca="false">$CW$7*$J$3*$J$5*$AC216</f>
        <v>#N/A</v>
      </c>
      <c r="CY216" s="70" t="e">
        <f aca="false">$CY$7*$J$2*$J$5*$AB216</f>
        <v>#N/A</v>
      </c>
      <c r="CZ216" s="70" t="e">
        <f aca="false">$CY$7*$J$3*$J$5*$AC216</f>
        <v>#N/A</v>
      </c>
      <c r="DA216" s="70" t="e">
        <f aca="false">$DA$7*$J$2*$J$5*$AB216</f>
        <v>#N/A</v>
      </c>
      <c r="DB216" s="70" t="e">
        <f aca="false">$DA$7*$J$3*$J$5*$AC216</f>
        <v>#N/A</v>
      </c>
      <c r="DC216" s="70"/>
      <c r="DD216" s="70"/>
      <c r="DE216" s="70" t="e">
        <f aca="false">$DF$7*$J$2*$J$5*$AB216</f>
        <v>#N/A</v>
      </c>
      <c r="DF216" s="70" t="e">
        <f aca="false">$DF$7*$J$3*$J$5*$AC216</f>
        <v>#N/A</v>
      </c>
      <c r="DG216" s="70" t="e">
        <f aca="false">$DG$7*$J$2*$J$5*$AB216</f>
        <v>#N/A</v>
      </c>
      <c r="DH216" s="70" t="e">
        <f aca="false">$DG$7*$J$3*$J$5*$AC216</f>
        <v>#N/A</v>
      </c>
      <c r="DI216" s="70" t="e">
        <f aca="false">$DI$7*$J$2*$J$5*$AB216</f>
        <v>#N/A</v>
      </c>
      <c r="DJ216" s="70" t="e">
        <f aca="false">$DI$7*$J$3*$J$5*$AC216</f>
        <v>#N/A</v>
      </c>
      <c r="DK216" s="70" t="e">
        <f aca="false">$DK$7*$J$2*$J$5*$AB216</f>
        <v>#N/A</v>
      </c>
      <c r="DL216" s="70" t="e">
        <f aca="false">$DK$7*$J$3*$J$5*$AC216</f>
        <v>#N/A</v>
      </c>
      <c r="DM216" s="70" t="e">
        <f aca="false">$DM$7*$J$2*$J$5*$AB216</f>
        <v>#N/A</v>
      </c>
      <c r="DN216" s="70" t="e">
        <f aca="false">$DM$7*$J$3*$J$5*$AC216</f>
        <v>#N/A</v>
      </c>
      <c r="DO216" s="70" t="e">
        <f aca="false">$DO$7*$J$2*$J$5*$AB216</f>
        <v>#N/A</v>
      </c>
      <c r="DP216" s="70" t="e">
        <f aca="false">$DO$7*$J$3*$J$5*$AC216</f>
        <v>#N/A</v>
      </c>
      <c r="DQ216" s="70" t="e">
        <f aca="false">$DQ$7*$J$2*$J$5*$AB216</f>
        <v>#N/A</v>
      </c>
      <c r="DR216" s="70" t="e">
        <f aca="false">$DQ$7*$J$3*$J$5*$AC216</f>
        <v>#N/A</v>
      </c>
      <c r="DS216" s="131" t="e">
        <f aca="false">SUM(CI216:CR216,CW216:CX216,DG216:DH216)</f>
        <v>#N/A</v>
      </c>
      <c r="DT216" s="25" t="e">
        <f aca="false">SUM(CI216:CZ216,DC216:DL216)</f>
        <v>#N/A</v>
      </c>
      <c r="DU216" s="131" t="e">
        <f aca="false">SUM(CI216:DR216)</f>
        <v>#N/A</v>
      </c>
      <c r="DZ216" s="70" t="e">
        <f aca="false">$DZ$7*$J$2*$J$5*$AB216</f>
        <v>#N/A</v>
      </c>
      <c r="EA216" s="70" t="e">
        <f aca="false">$DZ$7*$J$3*$J$5*$AC216</f>
        <v>#N/A</v>
      </c>
      <c r="EB216" s="70" t="e">
        <f aca="false">$EB$7*$J$2*$J$5*$AB216</f>
        <v>#N/A</v>
      </c>
      <c r="EC216" s="70" t="e">
        <f aca="false">$EB$7*$J$3*$J$5*$AC216</f>
        <v>#N/A</v>
      </c>
      <c r="ED216" s="70" t="e">
        <f aca="false">$ED$7*$J$2*$J$5*$AB216</f>
        <v>#N/A</v>
      </c>
      <c r="EE216" s="70" t="e">
        <f aca="false">$ED$7*$J$3*$J$5*$AC216</f>
        <v>#N/A</v>
      </c>
      <c r="EF216" s="70" t="e">
        <f aca="false">$EF$7*$J$2*$J$5*$AB216</f>
        <v>#N/A</v>
      </c>
      <c r="EG216" s="70" t="e">
        <f aca="false">$EF$7*$J$3*$J$5*$AC216</f>
        <v>#N/A</v>
      </c>
      <c r="EH216" s="70" t="e">
        <f aca="false">$EH$7*$J$2*$J$5*$AB216</f>
        <v>#N/A</v>
      </c>
      <c r="EI216" s="70" t="e">
        <f aca="false">$EH$7*$J$3*$J$5*$AC216</f>
        <v>#N/A</v>
      </c>
      <c r="EJ216" s="70" t="e">
        <f aca="false">$EJ$7*$J$2*$J$5*$AB216</f>
        <v>#N/A</v>
      </c>
      <c r="EK216" s="70" t="e">
        <f aca="false">$EJ$7*$J$3*$J$5*$AC216</f>
        <v>#N/A</v>
      </c>
      <c r="EL216" s="70" t="e">
        <f aca="false">$EL$7*$J$2*$J$5*$AB216</f>
        <v>#N/A</v>
      </c>
      <c r="EM216" s="70" t="e">
        <f aca="false">$EL$7*$J$3*$J$5*$AC216</f>
        <v>#N/A</v>
      </c>
      <c r="EN216" s="131" t="e">
        <f aca="false">SUM(EB216:EC216)</f>
        <v>#N/A</v>
      </c>
      <c r="EO216" s="25" t="e">
        <f aca="false">SUM(EB216:EE216,EJ216:EM216)</f>
        <v>#N/A</v>
      </c>
      <c r="EP216" s="25" t="e">
        <f aca="false">SUM(DZ216:EM216)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3" t="e">
        <f aca="false">(1+($A217/2))^(-2*($D217-$A$1)/365.25)</f>
        <v>#N/A</v>
      </c>
      <c r="C217" s="83" t="n">
        <f aca="false">D218-D217</f>
        <v>30</v>
      </c>
      <c r="D217" s="374" t="n">
        <v>43252</v>
      </c>
      <c r="E217" s="375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76" t="e">
        <f aca="false">VLOOKUP($D217,Curves!$A$2:$H$1700,8)*$B217</f>
        <v>#N/A</v>
      </c>
      <c r="K217" s="51" t="e">
        <f aca="false">($E217+$I217)*$J$5+$J$4</f>
        <v>#N/A</v>
      </c>
      <c r="L217" s="377" t="e">
        <f aca="false">VLOOKUP($D217,Curves!$N$2:$T$2600,2)*$B217</f>
        <v>#N/A</v>
      </c>
      <c r="M217" s="241" t="e">
        <f aca="false">VLOOKUP($D217,Curves!$N$2:$T$2600,3)*$B217</f>
        <v>#N/A</v>
      </c>
      <c r="N217" s="378" t="e">
        <f aca="false">IF($K217&lt;$L217,1,0)</f>
        <v>#N/A</v>
      </c>
      <c r="O217" s="379" t="e">
        <f aca="false">IF($K217&lt;$M217,1,0)</f>
        <v>#N/A</v>
      </c>
      <c r="P217" s="375" t="e">
        <f aca="false">($E217+J217)*$J$5+$J$4</f>
        <v>#N/A</v>
      </c>
      <c r="Q217" s="377" t="e">
        <f aca="false">VLOOKUP($D217,Curves!$N$2:$T$2600,4)*$B217</f>
        <v>#N/A</v>
      </c>
      <c r="R217" s="241" t="e">
        <f aca="false">VLOOKUP($D217,Curves!$N$2:$T$2600,5)*$B217</f>
        <v>#N/A</v>
      </c>
      <c r="S217" s="378" t="e">
        <f aca="false">IF($P217&lt;$Q217,1,0)</f>
        <v>#N/A</v>
      </c>
      <c r="T217" s="379" t="e">
        <f aca="false">IF($P217&lt;$R217,1,0)</f>
        <v>#N/A</v>
      </c>
      <c r="U217" s="380" t="e">
        <f aca="false">($E217+G217)*$J$5+$J$4</f>
        <v>#N/A</v>
      </c>
      <c r="V217" s="380" t="e">
        <f aca="false">($E217+H217)*$J$5+$J$4</f>
        <v>#N/A</v>
      </c>
      <c r="W217" s="380" t="e">
        <f aca="false">($E217+I217)*$J$5+$J$4</f>
        <v>#N/A</v>
      </c>
      <c r="X217" s="269" t="e">
        <f aca="false">VLOOKUP($D217,[5]CurveFetch!$D$8:$S$13000,16,0)*$B217</f>
        <v>#N/A</v>
      </c>
      <c r="Y217" s="241" t="e">
        <f aca="false">VLOOKUP($D217,Curves!$N$2:$T$2600,7)*$B217</f>
        <v>#N/A</v>
      </c>
      <c r="Z217" s="381" t="e">
        <f aca="false">IF($U217&lt;$X217,1,0)</f>
        <v>#N/A</v>
      </c>
      <c r="AA217" s="378" t="e">
        <f aca="false">IF($U217&lt;$Y217,1,0)</f>
        <v>#N/A</v>
      </c>
      <c r="AB217" s="378" t="e">
        <f aca="false">IF($V217&lt;$X217,1,0)</f>
        <v>#N/A</v>
      </c>
      <c r="AC217" s="378" t="e">
        <f aca="false">IF($V217&lt;$X217,1,0)</f>
        <v>#N/A</v>
      </c>
      <c r="AD217" s="378" t="e">
        <f aca="false">IF($W217&lt;$X217,1,0)</f>
        <v>#N/A</v>
      </c>
      <c r="AE217" s="379" t="e">
        <f aca="false">IF($W217&lt;$Y217,1,0)</f>
        <v>#N/A</v>
      </c>
      <c r="AF217" s="70" t="e">
        <f aca="false">$AF$7*$J$2*$J$5*$N217</f>
        <v>#N/A</v>
      </c>
      <c r="AG217" s="70" t="e">
        <f aca="false">$AF$7*$J$2*$J$5*$O217</f>
        <v>#N/A</v>
      </c>
      <c r="AH217" s="70" t="e">
        <f aca="false">$AH$7*$J$2*$J$5*$N217</f>
        <v>#N/A</v>
      </c>
      <c r="AI217" s="70" t="e">
        <f aca="false">$AH$7*$J$2*$J$5*$O217</f>
        <v>#N/A</v>
      </c>
      <c r="AJ217" s="70" t="e">
        <f aca="false">$AJ$7*$J$2*$J$5*$N217</f>
        <v>#N/A</v>
      </c>
      <c r="AK217" s="70" t="e">
        <f aca="false">$AJ$7*$J$2*$J$5*$O217</f>
        <v>#N/A</v>
      </c>
      <c r="AL217" s="70" t="e">
        <f aca="false">$AL$7*$J$2*$J$5*$N217</f>
        <v>#N/A</v>
      </c>
      <c r="AM217" s="70" t="e">
        <f aca="false">$AL$7*$J$3*$J$5*$O217</f>
        <v>#N/A</v>
      </c>
      <c r="AN217" s="70" t="e">
        <f aca="false">$AN$7*$J$2*$J$5*$N217</f>
        <v>#N/A</v>
      </c>
      <c r="AO217" s="70" t="e">
        <f aca="false">$AN$7*$J$3*$J$5*$O217</f>
        <v>#N/A</v>
      </c>
      <c r="AP217" s="70" t="e">
        <f aca="false">$AP$7*$J$2*$J$5*$N217</f>
        <v>#N/A</v>
      </c>
      <c r="AQ217" s="70" t="e">
        <f aca="false">$AN$7*$J$3*$J$5*$O217</f>
        <v>#N/A</v>
      </c>
      <c r="AR217" s="70" t="e">
        <f aca="false">$AR$7*$J$2*$J$5*$N217</f>
        <v>#N/A</v>
      </c>
      <c r="AS217" s="70" t="e">
        <f aca="false">$AR$7*$J$3*$J$5*$O217</f>
        <v>#N/A</v>
      </c>
      <c r="AT217" s="70" t="e">
        <f aca="false">$AT$7*$J$2*$J$5*$N217</f>
        <v>#N/A</v>
      </c>
      <c r="AU217" s="70" t="e">
        <f aca="false">$AT$7*$J$3*$J$5*$O217</f>
        <v>#N/A</v>
      </c>
      <c r="AV217" s="131" t="e">
        <f aca="false">SUM(AF217:AG217,AL217:AM217,AP217:AQ217)</f>
        <v>#N/A</v>
      </c>
      <c r="AW217" s="158" t="e">
        <f aca="false">SUM(AF217:AM217,AP217:AU217)</f>
        <v>#N/A</v>
      </c>
      <c r="AX217" s="131" t="e">
        <f aca="false">SUM(AF217:AU217)</f>
        <v>#N/A</v>
      </c>
      <c r="AY217" s="70" t="e">
        <f aca="false">$AY$7*$J$2*$J$5*$S217</f>
        <v>#N/A</v>
      </c>
      <c r="AZ217" s="70" t="e">
        <f aca="false">$AY$7*$J$3*$J$5*$T217</f>
        <v>#N/A</v>
      </c>
      <c r="BA217" s="70" t="e">
        <f aca="false">$BA$7*$J$2*$J$5*$S217</f>
        <v>#N/A</v>
      </c>
      <c r="BB217" s="70" t="e">
        <f aca="false">$BA$7*$J$3*$J$5*$T217</f>
        <v>#N/A</v>
      </c>
      <c r="BC217" s="70" t="e">
        <f aca="false">$BC$7*$J$2*$J$5*$S217</f>
        <v>#N/A</v>
      </c>
      <c r="BD217" s="70" t="e">
        <f aca="false">$BC$7*$J$3*$J$5*$T217</f>
        <v>#N/A</v>
      </c>
      <c r="BE217" s="70" t="e">
        <f aca="false">$BE$7*$J$2*$J$5*$S217</f>
        <v>#N/A</v>
      </c>
      <c r="BF217" s="70" t="e">
        <f aca="false">$BE$7*$J$3*$J$5*$T217</f>
        <v>#N/A</v>
      </c>
      <c r="BG217" s="70" t="e">
        <f aca="false">$BG$7*$J$2*$J$5*$S217</f>
        <v>#N/A</v>
      </c>
      <c r="BH217" s="70" t="e">
        <f aca="false">$BG$7*$J$3*$J$5*$T217</f>
        <v>#N/A</v>
      </c>
      <c r="BI217" s="70" t="e">
        <f aca="false">$BI$7*$J$2*$J$5*$S217</f>
        <v>#N/A</v>
      </c>
      <c r="BJ217" s="70" t="e">
        <f aca="false">$BI$7*$J$3*$J$5*$T217</f>
        <v>#N/A</v>
      </c>
      <c r="BK217" s="70" t="e">
        <f aca="false">$BK$7*$J$2*$J$5*$S217</f>
        <v>#N/A</v>
      </c>
      <c r="BL217" s="70" t="e">
        <f aca="false">$BK$7*$J$3*$J$5*$T217</f>
        <v>#N/A</v>
      </c>
      <c r="BM217" s="70" t="e">
        <f aca="false">$BM$7*$J$2*$J$5*$S217</f>
        <v>#N/A</v>
      </c>
      <c r="BN217" s="70" t="e">
        <f aca="false">$BM$7*$J$3*$J$5*$T217</f>
        <v>#N/A</v>
      </c>
      <c r="BO217" s="70" t="e">
        <f aca="false">$BO$7*$J$2*$J$5*$S217</f>
        <v>#N/A</v>
      </c>
      <c r="BP217" s="70" t="e">
        <f aca="false">$BO$7*$J$3*$J$5*$T217</f>
        <v>#N/A</v>
      </c>
      <c r="BQ217" s="70" t="e">
        <f aca="false">$BQ$7*$J$2*$J$5*$S217</f>
        <v>#N/A</v>
      </c>
      <c r="BR217" s="70" t="e">
        <f aca="false">$BQ$7*$J$3*$J$5*$T217</f>
        <v>#N/A</v>
      </c>
      <c r="BS217" s="70" t="e">
        <f aca="false">$BS$7*$J$2*$J$5*$S217</f>
        <v>#N/A</v>
      </c>
      <c r="BT217" s="70" t="e">
        <f aca="false">$BS$7*$J$3*$J$5*$T217</f>
        <v>#N/A</v>
      </c>
      <c r="BU217" s="70" t="e">
        <f aca="false">$BU$7*$J$2*$J$5*$S217</f>
        <v>#N/A</v>
      </c>
      <c r="BV217" s="70" t="e">
        <f aca="false">$BU$7*$J$3*$J$5*$T217</f>
        <v>#N/A</v>
      </c>
      <c r="BW217" s="382" t="e">
        <f aca="false">SUM(AY217:BF217,BI217:BL217)</f>
        <v>#N/A</v>
      </c>
      <c r="BX217" s="383" t="e">
        <f aca="false">SUM(AY217:BF217,BI217:BL217,BS217:BV217)</f>
        <v>#N/A</v>
      </c>
      <c r="BY217" s="25" t="e">
        <f aca="false">SUM(AY217:BV217)</f>
        <v>#N/A</v>
      </c>
      <c r="BZ217" s="70" t="e">
        <f aca="false">$BZ$7*$J$2*$J$5*$N217</f>
        <v>#N/A</v>
      </c>
      <c r="CA217" s="70" t="e">
        <f aca="false">$BZ$7*$J$3*$J$5*$O217</f>
        <v>#N/A</v>
      </c>
      <c r="CB217" s="70" t="e">
        <f aca="false">$CB$7*$J$2*$J$5*$N217</f>
        <v>#N/A</v>
      </c>
      <c r="CC217" s="70" t="e">
        <f aca="false">$CB$7*$J$3*$J$5*$O217</f>
        <v>#N/A</v>
      </c>
      <c r="CD217" s="70" t="e">
        <f aca="false">$CD$7*$J$2*$J$5*$N217</f>
        <v>#N/A</v>
      </c>
      <c r="CE217" s="70" t="e">
        <f aca="false">$CD$7*$J$3*$J$5*$O217</f>
        <v>#N/A</v>
      </c>
      <c r="CF217" s="131" t="e">
        <f aca="false">SUM(BZ217:CA217)</f>
        <v>#N/A</v>
      </c>
      <c r="CG217" s="383" t="e">
        <f aca="false">SUM(BZ217:CC217)</f>
        <v>#N/A</v>
      </c>
      <c r="CH217" s="131" t="e">
        <f aca="false">SUM(BZ217:CE217)</f>
        <v>#N/A</v>
      </c>
      <c r="CI217" s="70" t="e">
        <f aca="false">$CI$7*$J$2*$J$5*$AB217</f>
        <v>#N/A</v>
      </c>
      <c r="CJ217" s="70" t="e">
        <f aca="false">$CI$7*$J$3*$J$5*$AC217</f>
        <v>#N/A</v>
      </c>
      <c r="CK217" s="70" t="e">
        <f aca="false">$CK$7*$J$2*$J$5*$AB217</f>
        <v>#N/A</v>
      </c>
      <c r="CL217" s="70" t="e">
        <f aca="false">$CK$7*$J$3*$J$5*$AC217</f>
        <v>#N/A</v>
      </c>
      <c r="CM217" s="70" t="e">
        <f aca="false">$CM$7*$J$2*$J$5*$AB217</f>
        <v>#N/A</v>
      </c>
      <c r="CN217" s="70" t="e">
        <f aca="false">$CM$7*$J$3*$J$5*$AC217</f>
        <v>#N/A</v>
      </c>
      <c r="CO217" s="70" t="e">
        <f aca="false">$CO$7*$J$2*$J$5*$AB217</f>
        <v>#N/A</v>
      </c>
      <c r="CP217" s="70" t="e">
        <f aca="false">$CO$7*$J$3*$J$5*$AC217</f>
        <v>#N/A</v>
      </c>
      <c r="CQ217" s="70" t="e">
        <f aca="false">$CQ$7*$J$2*$J$5*$AB217</f>
        <v>#N/A</v>
      </c>
      <c r="CR217" s="70" t="e">
        <f aca="false">$CQ$7*$J$3*$J$5*$AC217</f>
        <v>#N/A</v>
      </c>
      <c r="CS217" s="70" t="e">
        <f aca="false">$CS$7*$J$2*$J$5*$AB217</f>
        <v>#N/A</v>
      </c>
      <c r="CT217" s="70" t="e">
        <f aca="false">$CS$7*$J$3*$J$5*$AC217</f>
        <v>#N/A</v>
      </c>
      <c r="CU217" s="70" t="e">
        <f aca="false">$CU$7*$J$2*$J$5*$AB217</f>
        <v>#N/A</v>
      </c>
      <c r="CV217" s="70" t="e">
        <f aca="false">$CU$7*$J$3*$J$5*$AC217</f>
        <v>#N/A</v>
      </c>
      <c r="CW217" s="70" t="e">
        <f aca="false">$CW$7*$J$2*$J$5*$AB217</f>
        <v>#N/A</v>
      </c>
      <c r="CX217" s="70" t="e">
        <f aca="false">$CW$7*$J$3*$J$5*$AC217</f>
        <v>#N/A</v>
      </c>
      <c r="CY217" s="70" t="e">
        <f aca="false">$CY$7*$J$2*$J$5*$AB217</f>
        <v>#N/A</v>
      </c>
      <c r="CZ217" s="70" t="e">
        <f aca="false">$CY$7*$J$3*$J$5*$AC217</f>
        <v>#N/A</v>
      </c>
      <c r="DA217" s="70" t="e">
        <f aca="false">$DA$7*$J$2*$J$5*$AB217</f>
        <v>#N/A</v>
      </c>
      <c r="DB217" s="70" t="e">
        <f aca="false">$DA$7*$J$3*$J$5*$AC217</f>
        <v>#N/A</v>
      </c>
      <c r="DC217" s="70"/>
      <c r="DD217" s="70"/>
      <c r="DE217" s="70" t="e">
        <f aca="false">$DF$7*$J$2*$J$5*$AB217</f>
        <v>#N/A</v>
      </c>
      <c r="DF217" s="70" t="e">
        <f aca="false">$DF$7*$J$3*$J$5*$AC217</f>
        <v>#N/A</v>
      </c>
      <c r="DG217" s="70" t="e">
        <f aca="false">$DG$7*$J$2*$J$5*$AB217</f>
        <v>#N/A</v>
      </c>
      <c r="DH217" s="70" t="e">
        <f aca="false">$DG$7*$J$3*$J$5*$AC217</f>
        <v>#N/A</v>
      </c>
      <c r="DI217" s="70" t="e">
        <f aca="false">$DI$7*$J$2*$J$5*$AB217</f>
        <v>#N/A</v>
      </c>
      <c r="DJ217" s="70" t="e">
        <f aca="false">$DI$7*$J$3*$J$5*$AC217</f>
        <v>#N/A</v>
      </c>
      <c r="DK217" s="70" t="e">
        <f aca="false">$DK$7*$J$2*$J$5*$AB217</f>
        <v>#N/A</v>
      </c>
      <c r="DL217" s="70" t="e">
        <f aca="false">$DK$7*$J$3*$J$5*$AC217</f>
        <v>#N/A</v>
      </c>
      <c r="DM217" s="70" t="e">
        <f aca="false">$DM$7*$J$2*$J$5*$AB217</f>
        <v>#N/A</v>
      </c>
      <c r="DN217" s="70" t="e">
        <f aca="false">$DM$7*$J$3*$J$5*$AC217</f>
        <v>#N/A</v>
      </c>
      <c r="DO217" s="70" t="e">
        <f aca="false">$DO$7*$J$2*$J$5*$AB217</f>
        <v>#N/A</v>
      </c>
      <c r="DP217" s="70" t="e">
        <f aca="false">$DO$7*$J$3*$J$5*$AC217</f>
        <v>#N/A</v>
      </c>
      <c r="DQ217" s="70" t="e">
        <f aca="false">$DQ$7*$J$2*$J$5*$AB217</f>
        <v>#N/A</v>
      </c>
      <c r="DR217" s="70" t="e">
        <f aca="false">$DQ$7*$J$3*$J$5*$AC217</f>
        <v>#N/A</v>
      </c>
      <c r="DS217" s="131" t="e">
        <f aca="false">SUM(CI217:CR217,CW217:CX217,DG217:DH217)</f>
        <v>#N/A</v>
      </c>
      <c r="DT217" s="25" t="e">
        <f aca="false">SUM(CI217:CZ217,DC217:DL217)</f>
        <v>#N/A</v>
      </c>
      <c r="DU217" s="131" t="e">
        <f aca="false">SUM(CI217:DR217)</f>
        <v>#N/A</v>
      </c>
      <c r="DZ217" s="70" t="e">
        <f aca="false">$DZ$7*$J$2*$J$5*$AB217</f>
        <v>#N/A</v>
      </c>
      <c r="EA217" s="70" t="e">
        <f aca="false">$DZ$7*$J$3*$J$5*$AC217</f>
        <v>#N/A</v>
      </c>
      <c r="EB217" s="70" t="e">
        <f aca="false">$EB$7*$J$2*$J$5*$AB217</f>
        <v>#N/A</v>
      </c>
      <c r="EC217" s="70" t="e">
        <f aca="false">$EB$7*$J$3*$J$5*$AC217</f>
        <v>#N/A</v>
      </c>
      <c r="ED217" s="70" t="e">
        <f aca="false">$ED$7*$J$2*$J$5*$AB217</f>
        <v>#N/A</v>
      </c>
      <c r="EE217" s="70" t="e">
        <f aca="false">$ED$7*$J$3*$J$5*$AC217</f>
        <v>#N/A</v>
      </c>
      <c r="EF217" s="70" t="e">
        <f aca="false">$EF$7*$J$2*$J$5*$AB217</f>
        <v>#N/A</v>
      </c>
      <c r="EG217" s="70" t="e">
        <f aca="false">$EF$7*$J$3*$J$5*$AC217</f>
        <v>#N/A</v>
      </c>
      <c r="EH217" s="70" t="e">
        <f aca="false">$EH$7*$J$2*$J$5*$AB217</f>
        <v>#N/A</v>
      </c>
      <c r="EI217" s="70" t="e">
        <f aca="false">$EH$7*$J$3*$J$5*$AC217</f>
        <v>#N/A</v>
      </c>
      <c r="EJ217" s="70" t="e">
        <f aca="false">$EJ$7*$J$2*$J$5*$AB217</f>
        <v>#N/A</v>
      </c>
      <c r="EK217" s="70" t="e">
        <f aca="false">$EJ$7*$J$3*$J$5*$AC217</f>
        <v>#N/A</v>
      </c>
      <c r="EL217" s="70" t="e">
        <f aca="false">$EL$7*$J$2*$J$5*$AB217</f>
        <v>#N/A</v>
      </c>
      <c r="EM217" s="70" t="e">
        <f aca="false">$EL$7*$J$3*$J$5*$AC217</f>
        <v>#N/A</v>
      </c>
      <c r="EN217" s="131" t="e">
        <f aca="false">SUM(EB217:EC217)</f>
        <v>#N/A</v>
      </c>
      <c r="EO217" s="25" t="e">
        <f aca="false">SUM(EB217:EE217,EJ217:EM217)</f>
        <v>#N/A</v>
      </c>
      <c r="EP217" s="25" t="e">
        <f aca="false">SUM(DZ217:EM217)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3" t="e">
        <f aca="false">(1+($A218/2))^(-2*($D218-$A$1)/365.25)</f>
        <v>#N/A</v>
      </c>
      <c r="C218" s="83" t="n">
        <f aca="false">D219-D218</f>
        <v>31</v>
      </c>
      <c r="D218" s="374" t="n">
        <v>43282</v>
      </c>
      <c r="E218" s="375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76" t="e">
        <f aca="false">VLOOKUP($D218,Curves!$A$2:$H$1700,8)*$B218</f>
        <v>#N/A</v>
      </c>
      <c r="K218" s="51" t="e">
        <f aca="false">($E218+$I218)*$J$5+$J$4</f>
        <v>#N/A</v>
      </c>
      <c r="L218" s="377" t="e">
        <f aca="false">VLOOKUP($D218,Curves!$N$2:$T$2600,2)*$B218</f>
        <v>#N/A</v>
      </c>
      <c r="M218" s="241" t="e">
        <f aca="false">VLOOKUP($D218,Curves!$N$2:$T$2600,3)*$B218</f>
        <v>#N/A</v>
      </c>
      <c r="N218" s="378" t="e">
        <f aca="false">IF($K218&lt;$L218,1,0)</f>
        <v>#N/A</v>
      </c>
      <c r="O218" s="379" t="e">
        <f aca="false">IF($K218&lt;$M218,1,0)</f>
        <v>#N/A</v>
      </c>
      <c r="P218" s="375" t="e">
        <f aca="false">($E218+J218)*$J$5+$J$4</f>
        <v>#N/A</v>
      </c>
      <c r="Q218" s="377" t="e">
        <f aca="false">VLOOKUP($D218,Curves!$N$2:$T$2600,4)*$B218</f>
        <v>#N/A</v>
      </c>
      <c r="R218" s="241" t="e">
        <f aca="false">VLOOKUP($D218,Curves!$N$2:$T$2600,5)*$B218</f>
        <v>#N/A</v>
      </c>
      <c r="S218" s="378" t="e">
        <f aca="false">IF($P218&lt;$Q218,1,0)</f>
        <v>#N/A</v>
      </c>
      <c r="T218" s="379" t="e">
        <f aca="false">IF($P218&lt;$R218,1,0)</f>
        <v>#N/A</v>
      </c>
      <c r="U218" s="380" t="e">
        <f aca="false">($E218+G218)*$J$5+$J$4</f>
        <v>#N/A</v>
      </c>
      <c r="V218" s="380" t="e">
        <f aca="false">($E218+H218)*$J$5+$J$4</f>
        <v>#N/A</v>
      </c>
      <c r="W218" s="380" t="e">
        <f aca="false">($E218+I218)*$J$5+$J$4</f>
        <v>#N/A</v>
      </c>
      <c r="X218" s="269" t="e">
        <f aca="false">VLOOKUP($D218,[5]CurveFetch!$D$8:$S$13000,16,0)*$B218</f>
        <v>#N/A</v>
      </c>
      <c r="Y218" s="241" t="e">
        <f aca="false">VLOOKUP($D218,Curves!$N$2:$T$2600,7)*$B218</f>
        <v>#N/A</v>
      </c>
      <c r="Z218" s="381" t="e">
        <f aca="false">IF($U218&lt;$X218,1,0)</f>
        <v>#N/A</v>
      </c>
      <c r="AA218" s="378" t="e">
        <f aca="false">IF($U218&lt;$Y218,1,0)</f>
        <v>#N/A</v>
      </c>
      <c r="AB218" s="378" t="e">
        <f aca="false">IF($V218&lt;$X218,1,0)</f>
        <v>#N/A</v>
      </c>
      <c r="AC218" s="378" t="e">
        <f aca="false">IF($V218&lt;$X218,1,0)</f>
        <v>#N/A</v>
      </c>
      <c r="AD218" s="378" t="e">
        <f aca="false">IF($W218&lt;$X218,1,0)</f>
        <v>#N/A</v>
      </c>
      <c r="AE218" s="379" t="e">
        <f aca="false">IF($W218&lt;$Y218,1,0)</f>
        <v>#N/A</v>
      </c>
      <c r="AF218" s="70" t="e">
        <f aca="false">$AF$7*$J$2*$J$5*$N218</f>
        <v>#N/A</v>
      </c>
      <c r="AG218" s="70" t="e">
        <f aca="false">$AF$7*$J$2*$J$5*$O218</f>
        <v>#N/A</v>
      </c>
      <c r="AH218" s="70" t="e">
        <f aca="false">$AH$7*$J$2*$J$5*$N218</f>
        <v>#N/A</v>
      </c>
      <c r="AI218" s="70" t="e">
        <f aca="false">$AH$7*$J$2*$J$5*$O218</f>
        <v>#N/A</v>
      </c>
      <c r="AJ218" s="70" t="e">
        <f aca="false">$AJ$7*$J$2*$J$5*$N218</f>
        <v>#N/A</v>
      </c>
      <c r="AK218" s="70" t="e">
        <f aca="false">$AJ$7*$J$2*$J$5*$O218</f>
        <v>#N/A</v>
      </c>
      <c r="AL218" s="70" t="e">
        <f aca="false">$AL$7*$J$2*$J$5*$N218</f>
        <v>#N/A</v>
      </c>
      <c r="AM218" s="70" t="e">
        <f aca="false">$AL$7*$J$3*$J$5*$O218</f>
        <v>#N/A</v>
      </c>
      <c r="AN218" s="70" t="e">
        <f aca="false">$AN$7*$J$2*$J$5*$N218</f>
        <v>#N/A</v>
      </c>
      <c r="AO218" s="70" t="e">
        <f aca="false">$AN$7*$J$3*$J$5*$O218</f>
        <v>#N/A</v>
      </c>
      <c r="AP218" s="70" t="e">
        <f aca="false">$AP$7*$J$2*$J$5*$N218</f>
        <v>#N/A</v>
      </c>
      <c r="AQ218" s="70" t="e">
        <f aca="false">$AN$7*$J$3*$J$5*$O218</f>
        <v>#N/A</v>
      </c>
      <c r="AR218" s="70" t="e">
        <f aca="false">$AR$7*$J$2*$J$5*$N218</f>
        <v>#N/A</v>
      </c>
      <c r="AS218" s="70" t="e">
        <f aca="false">$AR$7*$J$3*$J$5*$O218</f>
        <v>#N/A</v>
      </c>
      <c r="AT218" s="70" t="e">
        <f aca="false">$AT$7*$J$2*$J$5*$N218</f>
        <v>#N/A</v>
      </c>
      <c r="AU218" s="70" t="e">
        <f aca="false">$AT$7*$J$3*$J$5*$O218</f>
        <v>#N/A</v>
      </c>
      <c r="AV218" s="131" t="e">
        <f aca="false">SUM(AF218:AG218,AL218:AM218,AP218:AQ218)</f>
        <v>#N/A</v>
      </c>
      <c r="AW218" s="158" t="e">
        <f aca="false">SUM(AF218:AM218,AP218:AU218)</f>
        <v>#N/A</v>
      </c>
      <c r="AX218" s="131" t="e">
        <f aca="false">SUM(AF218:AU218)</f>
        <v>#N/A</v>
      </c>
      <c r="AY218" s="70" t="e">
        <f aca="false">$AY$7*$J$2*$J$5*$S218</f>
        <v>#N/A</v>
      </c>
      <c r="AZ218" s="70" t="e">
        <f aca="false">$AY$7*$J$3*$J$5*$T218</f>
        <v>#N/A</v>
      </c>
      <c r="BA218" s="70" t="e">
        <f aca="false">$BA$7*$J$2*$J$5*$S218</f>
        <v>#N/A</v>
      </c>
      <c r="BB218" s="70" t="e">
        <f aca="false">$BA$7*$J$3*$J$5*$T218</f>
        <v>#N/A</v>
      </c>
      <c r="BC218" s="70" t="e">
        <f aca="false">$BC$7*$J$2*$J$5*$S218</f>
        <v>#N/A</v>
      </c>
      <c r="BD218" s="70" t="e">
        <f aca="false">$BC$7*$J$3*$J$5*$T218</f>
        <v>#N/A</v>
      </c>
      <c r="BE218" s="70" t="e">
        <f aca="false">$BE$7*$J$2*$J$5*$S218</f>
        <v>#N/A</v>
      </c>
      <c r="BF218" s="70" t="e">
        <f aca="false">$BE$7*$J$3*$J$5*$T218</f>
        <v>#N/A</v>
      </c>
      <c r="BG218" s="70" t="e">
        <f aca="false">$BG$7*$J$2*$J$5*$S218</f>
        <v>#N/A</v>
      </c>
      <c r="BH218" s="70" t="e">
        <f aca="false">$BG$7*$J$3*$J$5*$T218</f>
        <v>#N/A</v>
      </c>
      <c r="BI218" s="70" t="e">
        <f aca="false">$BI$7*$J$2*$J$5*$S218</f>
        <v>#N/A</v>
      </c>
      <c r="BJ218" s="70" t="e">
        <f aca="false">$BI$7*$J$3*$J$5*$T218</f>
        <v>#N/A</v>
      </c>
      <c r="BK218" s="70" t="e">
        <f aca="false">$BK$7*$J$2*$J$5*$S218</f>
        <v>#N/A</v>
      </c>
      <c r="BL218" s="70" t="e">
        <f aca="false">$BK$7*$J$3*$J$5*$T218</f>
        <v>#N/A</v>
      </c>
      <c r="BM218" s="70" t="e">
        <f aca="false">$BM$7*$J$2*$J$5*$S218</f>
        <v>#N/A</v>
      </c>
      <c r="BN218" s="70" t="e">
        <f aca="false">$BM$7*$J$3*$J$5*$T218</f>
        <v>#N/A</v>
      </c>
      <c r="BO218" s="70" t="e">
        <f aca="false">$BO$7*$J$2*$J$5*$S218</f>
        <v>#N/A</v>
      </c>
      <c r="BP218" s="70" t="e">
        <f aca="false">$BO$7*$J$3*$J$5*$T218</f>
        <v>#N/A</v>
      </c>
      <c r="BQ218" s="70" t="e">
        <f aca="false">$BQ$7*$J$2*$J$5*$S218</f>
        <v>#N/A</v>
      </c>
      <c r="BR218" s="70" t="e">
        <f aca="false">$BQ$7*$J$3*$J$5*$T218</f>
        <v>#N/A</v>
      </c>
      <c r="BS218" s="70" t="e">
        <f aca="false">$BS$7*$J$2*$J$5*$S218</f>
        <v>#N/A</v>
      </c>
      <c r="BT218" s="70" t="e">
        <f aca="false">$BS$7*$J$3*$J$5*$T218</f>
        <v>#N/A</v>
      </c>
      <c r="BU218" s="70" t="e">
        <f aca="false">$BU$7*$J$2*$J$5*$S218</f>
        <v>#N/A</v>
      </c>
      <c r="BV218" s="70" t="e">
        <f aca="false">$BU$7*$J$3*$J$5*$T218</f>
        <v>#N/A</v>
      </c>
      <c r="BW218" s="382" t="e">
        <f aca="false">SUM(AY218:BF218,BI218:BL218)</f>
        <v>#N/A</v>
      </c>
      <c r="BX218" s="383" t="e">
        <f aca="false">SUM(AY218:BF218,BI218:BL218,BS218:BV218)</f>
        <v>#N/A</v>
      </c>
      <c r="BY218" s="25" t="e">
        <f aca="false">SUM(AY218:BV218)</f>
        <v>#N/A</v>
      </c>
      <c r="BZ218" s="70" t="e">
        <f aca="false">$BZ$7*$J$2*$J$5*$N218</f>
        <v>#N/A</v>
      </c>
      <c r="CA218" s="70" t="e">
        <f aca="false">$BZ$7*$J$3*$J$5*$O218</f>
        <v>#N/A</v>
      </c>
      <c r="CB218" s="70" t="e">
        <f aca="false">$CB$7*$J$2*$J$5*$N218</f>
        <v>#N/A</v>
      </c>
      <c r="CC218" s="70" t="e">
        <f aca="false">$CB$7*$J$3*$J$5*$O218</f>
        <v>#N/A</v>
      </c>
      <c r="CD218" s="70" t="e">
        <f aca="false">$CD$7*$J$2*$J$5*$N218</f>
        <v>#N/A</v>
      </c>
      <c r="CE218" s="70" t="e">
        <f aca="false">$CD$7*$J$3*$J$5*$O218</f>
        <v>#N/A</v>
      </c>
      <c r="CF218" s="131" t="e">
        <f aca="false">SUM(BZ218:CA218)</f>
        <v>#N/A</v>
      </c>
      <c r="CG218" s="383" t="e">
        <f aca="false">SUM(BZ218:CC218)</f>
        <v>#N/A</v>
      </c>
      <c r="CH218" s="131" t="e">
        <f aca="false">SUM(BZ218:CE218)</f>
        <v>#N/A</v>
      </c>
      <c r="CI218" s="70" t="e">
        <f aca="false">$CI$7*$J$2*$J$5*$AB218</f>
        <v>#N/A</v>
      </c>
      <c r="CJ218" s="70" t="e">
        <f aca="false">$CI$7*$J$3*$J$5*$AC218</f>
        <v>#N/A</v>
      </c>
      <c r="CK218" s="70" t="e">
        <f aca="false">$CK$7*$J$2*$J$5*$AB218</f>
        <v>#N/A</v>
      </c>
      <c r="CL218" s="70" t="e">
        <f aca="false">$CK$7*$J$3*$J$5*$AC218</f>
        <v>#N/A</v>
      </c>
      <c r="CM218" s="70" t="e">
        <f aca="false">$CM$7*$J$2*$J$5*$AB218</f>
        <v>#N/A</v>
      </c>
      <c r="CN218" s="70" t="e">
        <f aca="false">$CM$7*$J$3*$J$5*$AC218</f>
        <v>#N/A</v>
      </c>
      <c r="CO218" s="70" t="e">
        <f aca="false">$CO$7*$J$2*$J$5*$AB218</f>
        <v>#N/A</v>
      </c>
      <c r="CP218" s="70" t="e">
        <f aca="false">$CO$7*$J$3*$J$5*$AC218</f>
        <v>#N/A</v>
      </c>
      <c r="CQ218" s="70" t="e">
        <f aca="false">$CQ$7*$J$2*$J$5*$AB218</f>
        <v>#N/A</v>
      </c>
      <c r="CR218" s="70" t="e">
        <f aca="false">$CQ$7*$J$3*$J$5*$AC218</f>
        <v>#N/A</v>
      </c>
      <c r="CS218" s="70" t="e">
        <f aca="false">$CS$7*$J$2*$J$5*$AB218</f>
        <v>#N/A</v>
      </c>
      <c r="CT218" s="70" t="e">
        <f aca="false">$CS$7*$J$3*$J$5*$AC218</f>
        <v>#N/A</v>
      </c>
      <c r="CU218" s="70" t="e">
        <f aca="false">$CU$7*$J$2*$J$5*$AB218</f>
        <v>#N/A</v>
      </c>
      <c r="CV218" s="70" t="e">
        <f aca="false">$CU$7*$J$3*$J$5*$AC218</f>
        <v>#N/A</v>
      </c>
      <c r="CW218" s="70" t="e">
        <f aca="false">$CW$7*$J$2*$J$5*$AB218</f>
        <v>#N/A</v>
      </c>
      <c r="CX218" s="70" t="e">
        <f aca="false">$CW$7*$J$3*$J$5*$AC218</f>
        <v>#N/A</v>
      </c>
      <c r="CY218" s="70" t="e">
        <f aca="false">$CY$7*$J$2*$J$5*$AB218</f>
        <v>#N/A</v>
      </c>
      <c r="CZ218" s="70" t="e">
        <f aca="false">$CY$7*$J$3*$J$5*$AC218</f>
        <v>#N/A</v>
      </c>
      <c r="DA218" s="70" t="e">
        <f aca="false">$DA$7*$J$2*$J$5*$AB218</f>
        <v>#N/A</v>
      </c>
      <c r="DB218" s="70" t="e">
        <f aca="false">$DA$7*$J$3*$J$5*$AC218</f>
        <v>#N/A</v>
      </c>
      <c r="DC218" s="70"/>
      <c r="DD218" s="70"/>
      <c r="DE218" s="70" t="e">
        <f aca="false">$DF$7*$J$2*$J$5*$AB218</f>
        <v>#N/A</v>
      </c>
      <c r="DF218" s="70" t="e">
        <f aca="false">$DF$7*$J$3*$J$5*$AC218</f>
        <v>#N/A</v>
      </c>
      <c r="DG218" s="70" t="e">
        <f aca="false">$DG$7*$J$2*$J$5*$AB218</f>
        <v>#N/A</v>
      </c>
      <c r="DH218" s="70" t="e">
        <f aca="false">$DG$7*$J$3*$J$5*$AC218</f>
        <v>#N/A</v>
      </c>
      <c r="DI218" s="70" t="e">
        <f aca="false">$DI$7*$J$2*$J$5*$AB218</f>
        <v>#N/A</v>
      </c>
      <c r="DJ218" s="70" t="e">
        <f aca="false">$DI$7*$J$3*$J$5*$AC218</f>
        <v>#N/A</v>
      </c>
      <c r="DK218" s="70" t="e">
        <f aca="false">$DK$7*$J$2*$J$5*$AB218</f>
        <v>#N/A</v>
      </c>
      <c r="DL218" s="70" t="e">
        <f aca="false">$DK$7*$J$3*$J$5*$AC218</f>
        <v>#N/A</v>
      </c>
      <c r="DM218" s="70" t="e">
        <f aca="false">$DM$7*$J$2*$J$5*$AB218</f>
        <v>#N/A</v>
      </c>
      <c r="DN218" s="70" t="e">
        <f aca="false">$DM$7*$J$3*$J$5*$AC218</f>
        <v>#N/A</v>
      </c>
      <c r="DO218" s="70" t="e">
        <f aca="false">$DO$7*$J$2*$J$5*$AB218</f>
        <v>#N/A</v>
      </c>
      <c r="DP218" s="70" t="e">
        <f aca="false">$DO$7*$J$3*$J$5*$AC218</f>
        <v>#N/A</v>
      </c>
      <c r="DQ218" s="70" t="e">
        <f aca="false">$DQ$7*$J$2*$J$5*$AB218</f>
        <v>#N/A</v>
      </c>
      <c r="DR218" s="70" t="e">
        <f aca="false">$DQ$7*$J$3*$J$5*$AC218</f>
        <v>#N/A</v>
      </c>
      <c r="DS218" s="131" t="e">
        <f aca="false">SUM(CI218:CR218,CW218:CX218,DG218:DH218)</f>
        <v>#N/A</v>
      </c>
      <c r="DT218" s="25" t="e">
        <f aca="false">SUM(CI218:CZ218,DC218:DL218)</f>
        <v>#N/A</v>
      </c>
      <c r="DU218" s="131" t="e">
        <f aca="false">SUM(CI218:DR218)</f>
        <v>#N/A</v>
      </c>
      <c r="DZ218" s="70" t="e">
        <f aca="false">$DZ$7*$J$2*$J$5*$AB218</f>
        <v>#N/A</v>
      </c>
      <c r="EA218" s="70" t="e">
        <f aca="false">$DZ$7*$J$3*$J$5*$AC218</f>
        <v>#N/A</v>
      </c>
      <c r="EB218" s="70" t="e">
        <f aca="false">$EB$7*$J$2*$J$5*$AB218</f>
        <v>#N/A</v>
      </c>
      <c r="EC218" s="70" t="e">
        <f aca="false">$EB$7*$J$3*$J$5*$AC218</f>
        <v>#N/A</v>
      </c>
      <c r="ED218" s="70" t="e">
        <f aca="false">$ED$7*$J$2*$J$5*$AB218</f>
        <v>#N/A</v>
      </c>
      <c r="EE218" s="70" t="e">
        <f aca="false">$ED$7*$J$3*$J$5*$AC218</f>
        <v>#N/A</v>
      </c>
      <c r="EF218" s="70" t="e">
        <f aca="false">$EF$7*$J$2*$J$5*$AB218</f>
        <v>#N/A</v>
      </c>
      <c r="EG218" s="70" t="e">
        <f aca="false">$EF$7*$J$3*$J$5*$AC218</f>
        <v>#N/A</v>
      </c>
      <c r="EH218" s="70" t="e">
        <f aca="false">$EH$7*$J$2*$J$5*$AB218</f>
        <v>#N/A</v>
      </c>
      <c r="EI218" s="70" t="e">
        <f aca="false">$EH$7*$J$3*$J$5*$AC218</f>
        <v>#N/A</v>
      </c>
      <c r="EJ218" s="70" t="e">
        <f aca="false">$EJ$7*$J$2*$J$5*$AB218</f>
        <v>#N/A</v>
      </c>
      <c r="EK218" s="70" t="e">
        <f aca="false">$EJ$7*$J$3*$J$5*$AC218</f>
        <v>#N/A</v>
      </c>
      <c r="EL218" s="70" t="e">
        <f aca="false">$EL$7*$J$2*$J$5*$AB218</f>
        <v>#N/A</v>
      </c>
      <c r="EM218" s="70" t="e">
        <f aca="false">$EL$7*$J$3*$J$5*$AC218</f>
        <v>#N/A</v>
      </c>
      <c r="EN218" s="131" t="e">
        <f aca="false">SUM(EB218:EC218)</f>
        <v>#N/A</v>
      </c>
      <c r="EO218" s="25" t="e">
        <f aca="false">SUM(EB218:EE218,EJ218:EM218)</f>
        <v>#N/A</v>
      </c>
      <c r="EP218" s="25" t="e">
        <f aca="false">SUM(DZ218:EM218)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3" t="e">
        <f aca="false">(1+($A219/2))^(-2*($D219-$A$1)/365.25)</f>
        <v>#N/A</v>
      </c>
      <c r="C219" s="83" t="n">
        <f aca="false">D220-D219</f>
        <v>31</v>
      </c>
      <c r="D219" s="374" t="n">
        <v>43313</v>
      </c>
      <c r="E219" s="375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76" t="e">
        <f aca="false">VLOOKUP($D219,Curves!$A$2:$H$1700,8)*$B219</f>
        <v>#N/A</v>
      </c>
      <c r="K219" s="51" t="e">
        <f aca="false">($E219+$I219)*$J$5+$J$4</f>
        <v>#N/A</v>
      </c>
      <c r="L219" s="377" t="e">
        <f aca="false">VLOOKUP($D219,Curves!$N$2:$T$2600,2)*$B219</f>
        <v>#N/A</v>
      </c>
      <c r="M219" s="241" t="e">
        <f aca="false">VLOOKUP($D219,Curves!$N$2:$T$2600,3)*$B219</f>
        <v>#N/A</v>
      </c>
      <c r="N219" s="378" t="e">
        <f aca="false">IF($K219&lt;$L219,1,0)</f>
        <v>#N/A</v>
      </c>
      <c r="O219" s="379" t="e">
        <f aca="false">IF($K219&lt;$M219,1,0)</f>
        <v>#N/A</v>
      </c>
      <c r="P219" s="375" t="e">
        <f aca="false">($E219+J219)*$J$5+$J$4</f>
        <v>#N/A</v>
      </c>
      <c r="Q219" s="377" t="e">
        <f aca="false">VLOOKUP($D219,Curves!$N$2:$T$2600,4)*$B219</f>
        <v>#N/A</v>
      </c>
      <c r="R219" s="241" t="e">
        <f aca="false">VLOOKUP($D219,Curves!$N$2:$T$2600,5)*$B219</f>
        <v>#N/A</v>
      </c>
      <c r="S219" s="378" t="e">
        <f aca="false">IF($P219&lt;$Q219,1,0)</f>
        <v>#N/A</v>
      </c>
      <c r="T219" s="379" t="e">
        <f aca="false">IF($P219&lt;$R219,1,0)</f>
        <v>#N/A</v>
      </c>
      <c r="U219" s="380" t="e">
        <f aca="false">($E219+G219)*$J$5+$J$4</f>
        <v>#N/A</v>
      </c>
      <c r="V219" s="380" t="e">
        <f aca="false">($E219+H219)*$J$5+$J$4</f>
        <v>#N/A</v>
      </c>
      <c r="W219" s="380" t="e">
        <f aca="false">($E219+I219)*$J$5+$J$4</f>
        <v>#N/A</v>
      </c>
      <c r="X219" s="269" t="e">
        <f aca="false">VLOOKUP($D219,[5]CurveFetch!$D$8:$S$13000,16,0)*$B219</f>
        <v>#N/A</v>
      </c>
      <c r="Y219" s="241" t="e">
        <f aca="false">VLOOKUP($D219,Curves!$N$2:$T$2600,7)*$B219</f>
        <v>#N/A</v>
      </c>
      <c r="Z219" s="381" t="e">
        <f aca="false">IF($U219&lt;$X219,1,0)</f>
        <v>#N/A</v>
      </c>
      <c r="AA219" s="378" t="e">
        <f aca="false">IF($U219&lt;$Y219,1,0)</f>
        <v>#N/A</v>
      </c>
      <c r="AB219" s="378" t="e">
        <f aca="false">IF($V219&lt;$X219,1,0)</f>
        <v>#N/A</v>
      </c>
      <c r="AC219" s="378" t="e">
        <f aca="false">IF($V219&lt;$X219,1,0)</f>
        <v>#N/A</v>
      </c>
      <c r="AD219" s="378" t="e">
        <f aca="false">IF($W219&lt;$X219,1,0)</f>
        <v>#N/A</v>
      </c>
      <c r="AE219" s="379" t="e">
        <f aca="false">IF($W219&lt;$Y219,1,0)</f>
        <v>#N/A</v>
      </c>
      <c r="AF219" s="70" t="e">
        <f aca="false">$AF$7*$J$2*$J$5*$N219</f>
        <v>#N/A</v>
      </c>
      <c r="AG219" s="70" t="e">
        <f aca="false">$AF$7*$J$2*$J$5*$O219</f>
        <v>#N/A</v>
      </c>
      <c r="AH219" s="70" t="e">
        <f aca="false">$AH$7*$J$2*$J$5*$N219</f>
        <v>#N/A</v>
      </c>
      <c r="AI219" s="70" t="e">
        <f aca="false">$AH$7*$J$2*$J$5*$O219</f>
        <v>#N/A</v>
      </c>
      <c r="AJ219" s="70" t="e">
        <f aca="false">$AJ$7*$J$2*$J$5*$N219</f>
        <v>#N/A</v>
      </c>
      <c r="AK219" s="70" t="e">
        <f aca="false">$AJ$7*$J$2*$J$5*$O219</f>
        <v>#N/A</v>
      </c>
      <c r="AL219" s="70" t="e">
        <f aca="false">$AL$7*$J$2*$J$5*$N219</f>
        <v>#N/A</v>
      </c>
      <c r="AM219" s="70" t="e">
        <f aca="false">$AL$7*$J$3*$J$5*$O219</f>
        <v>#N/A</v>
      </c>
      <c r="AN219" s="70" t="e">
        <f aca="false">$AN$7*$J$2*$J$5*$N219</f>
        <v>#N/A</v>
      </c>
      <c r="AO219" s="70" t="e">
        <f aca="false">$AN$7*$J$3*$J$5*$O219</f>
        <v>#N/A</v>
      </c>
      <c r="AP219" s="70" t="e">
        <f aca="false">$AP$7*$J$2*$J$5*$N219</f>
        <v>#N/A</v>
      </c>
      <c r="AQ219" s="70" t="e">
        <f aca="false">$AN$7*$J$3*$J$5*$O219</f>
        <v>#N/A</v>
      </c>
      <c r="AR219" s="70" t="e">
        <f aca="false">$AR$7*$J$2*$J$5*$N219</f>
        <v>#N/A</v>
      </c>
      <c r="AS219" s="70" t="e">
        <f aca="false">$AR$7*$J$3*$J$5*$O219</f>
        <v>#N/A</v>
      </c>
      <c r="AT219" s="70" t="e">
        <f aca="false">$AT$7*$J$2*$J$5*$N219</f>
        <v>#N/A</v>
      </c>
      <c r="AU219" s="70" t="e">
        <f aca="false">$AT$7*$J$3*$J$5*$O219</f>
        <v>#N/A</v>
      </c>
      <c r="AV219" s="131" t="e">
        <f aca="false">SUM(AF219:AG219,AL219:AM219,AP219:AQ219)</f>
        <v>#N/A</v>
      </c>
      <c r="AW219" s="158" t="e">
        <f aca="false">SUM(AF219:AM219,AP219:AU219)</f>
        <v>#N/A</v>
      </c>
      <c r="AX219" s="131" t="e">
        <f aca="false">SUM(AF219:AU219)</f>
        <v>#N/A</v>
      </c>
      <c r="AY219" s="70" t="e">
        <f aca="false">$AY$7*$J$2*$J$5*$S219</f>
        <v>#N/A</v>
      </c>
      <c r="AZ219" s="70" t="e">
        <f aca="false">$AY$7*$J$3*$J$5*$T219</f>
        <v>#N/A</v>
      </c>
      <c r="BA219" s="70" t="e">
        <f aca="false">$BA$7*$J$2*$J$5*$S219</f>
        <v>#N/A</v>
      </c>
      <c r="BB219" s="70" t="e">
        <f aca="false">$BA$7*$J$3*$J$5*$T219</f>
        <v>#N/A</v>
      </c>
      <c r="BC219" s="70" t="e">
        <f aca="false">$BC$7*$J$2*$J$5*$S219</f>
        <v>#N/A</v>
      </c>
      <c r="BD219" s="70" t="e">
        <f aca="false">$BC$7*$J$3*$J$5*$T219</f>
        <v>#N/A</v>
      </c>
      <c r="BE219" s="70" t="e">
        <f aca="false">$BE$7*$J$2*$J$5*$S219</f>
        <v>#N/A</v>
      </c>
      <c r="BF219" s="70" t="e">
        <f aca="false">$BE$7*$J$3*$J$5*$T219</f>
        <v>#N/A</v>
      </c>
      <c r="BG219" s="70" t="e">
        <f aca="false">$BG$7*$J$2*$J$5*$S219</f>
        <v>#N/A</v>
      </c>
      <c r="BH219" s="70" t="e">
        <f aca="false">$BG$7*$J$3*$J$5*$T219</f>
        <v>#N/A</v>
      </c>
      <c r="BI219" s="70" t="e">
        <f aca="false">$BI$7*$J$2*$J$5*$S219</f>
        <v>#N/A</v>
      </c>
      <c r="BJ219" s="70" t="e">
        <f aca="false">$BI$7*$J$3*$J$5*$T219</f>
        <v>#N/A</v>
      </c>
      <c r="BK219" s="70" t="e">
        <f aca="false">$BK$7*$J$2*$J$5*$S219</f>
        <v>#N/A</v>
      </c>
      <c r="BL219" s="70" t="e">
        <f aca="false">$BK$7*$J$3*$J$5*$T219</f>
        <v>#N/A</v>
      </c>
      <c r="BM219" s="70" t="e">
        <f aca="false">$BM$7*$J$2*$J$5*$S219</f>
        <v>#N/A</v>
      </c>
      <c r="BN219" s="70" t="e">
        <f aca="false">$BM$7*$J$3*$J$5*$T219</f>
        <v>#N/A</v>
      </c>
      <c r="BO219" s="70" t="e">
        <f aca="false">$BO$7*$J$2*$J$5*$S219</f>
        <v>#N/A</v>
      </c>
      <c r="BP219" s="70" t="e">
        <f aca="false">$BO$7*$J$3*$J$5*$T219</f>
        <v>#N/A</v>
      </c>
      <c r="BQ219" s="70" t="e">
        <f aca="false">$BQ$7*$J$2*$J$5*$S219</f>
        <v>#N/A</v>
      </c>
      <c r="BR219" s="70" t="e">
        <f aca="false">$BQ$7*$J$3*$J$5*$T219</f>
        <v>#N/A</v>
      </c>
      <c r="BS219" s="70" t="e">
        <f aca="false">$BS$7*$J$2*$J$5*$S219</f>
        <v>#N/A</v>
      </c>
      <c r="BT219" s="70" t="e">
        <f aca="false">$BS$7*$J$3*$J$5*$T219</f>
        <v>#N/A</v>
      </c>
      <c r="BU219" s="70" t="e">
        <f aca="false">$BU$7*$J$2*$J$5*$S219</f>
        <v>#N/A</v>
      </c>
      <c r="BV219" s="70" t="e">
        <f aca="false">$BU$7*$J$3*$J$5*$T219</f>
        <v>#N/A</v>
      </c>
      <c r="BW219" s="382" t="e">
        <f aca="false">SUM(AY219:BF219,BI219:BL219)</f>
        <v>#N/A</v>
      </c>
      <c r="BX219" s="383" t="e">
        <f aca="false">SUM(AY219:BF219,BI219:BL219,BS219:BV219)</f>
        <v>#N/A</v>
      </c>
      <c r="BY219" s="25" t="e">
        <f aca="false">SUM(AY219:BV219)</f>
        <v>#N/A</v>
      </c>
      <c r="BZ219" s="70" t="e">
        <f aca="false">$BZ$7*$J$2*$J$5*$N219</f>
        <v>#N/A</v>
      </c>
      <c r="CA219" s="70" t="e">
        <f aca="false">$BZ$7*$J$3*$J$5*$O219</f>
        <v>#N/A</v>
      </c>
      <c r="CB219" s="70" t="e">
        <f aca="false">$CB$7*$J$2*$J$5*$N219</f>
        <v>#N/A</v>
      </c>
      <c r="CC219" s="70" t="e">
        <f aca="false">$CB$7*$J$3*$J$5*$O219</f>
        <v>#N/A</v>
      </c>
      <c r="CD219" s="70" t="e">
        <f aca="false">$CD$7*$J$2*$J$5*$N219</f>
        <v>#N/A</v>
      </c>
      <c r="CE219" s="70" t="e">
        <f aca="false">$CD$7*$J$3*$J$5*$O219</f>
        <v>#N/A</v>
      </c>
      <c r="CF219" s="131" t="e">
        <f aca="false">SUM(BZ219:CA219)</f>
        <v>#N/A</v>
      </c>
      <c r="CG219" s="383" t="e">
        <f aca="false">SUM(BZ219:CC219)</f>
        <v>#N/A</v>
      </c>
      <c r="CH219" s="131" t="e">
        <f aca="false">SUM(BZ219:CE219)</f>
        <v>#N/A</v>
      </c>
      <c r="CI219" s="70" t="e">
        <f aca="false">$CI$7*$J$2*$J$5*$AB219</f>
        <v>#N/A</v>
      </c>
      <c r="CJ219" s="70" t="e">
        <f aca="false">$CI$7*$J$3*$J$5*$AC219</f>
        <v>#N/A</v>
      </c>
      <c r="CK219" s="70" t="e">
        <f aca="false">$CK$7*$J$2*$J$5*$AB219</f>
        <v>#N/A</v>
      </c>
      <c r="CL219" s="70" t="e">
        <f aca="false">$CK$7*$J$3*$J$5*$AC219</f>
        <v>#N/A</v>
      </c>
      <c r="CM219" s="70" t="e">
        <f aca="false">$CM$7*$J$2*$J$5*$AB219</f>
        <v>#N/A</v>
      </c>
      <c r="CN219" s="70" t="e">
        <f aca="false">$CM$7*$J$3*$J$5*$AC219</f>
        <v>#N/A</v>
      </c>
      <c r="CO219" s="70" t="e">
        <f aca="false">$CO$7*$J$2*$J$5*$AB219</f>
        <v>#N/A</v>
      </c>
      <c r="CP219" s="70" t="e">
        <f aca="false">$CO$7*$J$3*$J$5*$AC219</f>
        <v>#N/A</v>
      </c>
      <c r="CQ219" s="70" t="e">
        <f aca="false">$CQ$7*$J$2*$J$5*$AB219</f>
        <v>#N/A</v>
      </c>
      <c r="CR219" s="70" t="e">
        <f aca="false">$CQ$7*$J$3*$J$5*$AC219</f>
        <v>#N/A</v>
      </c>
      <c r="CS219" s="70" t="e">
        <f aca="false">$CS$7*$J$2*$J$5*$AB219</f>
        <v>#N/A</v>
      </c>
      <c r="CT219" s="70" t="e">
        <f aca="false">$CS$7*$J$3*$J$5*$AC219</f>
        <v>#N/A</v>
      </c>
      <c r="CU219" s="70" t="e">
        <f aca="false">$CU$7*$J$2*$J$5*$AB219</f>
        <v>#N/A</v>
      </c>
      <c r="CV219" s="70" t="e">
        <f aca="false">$CU$7*$J$3*$J$5*$AC219</f>
        <v>#N/A</v>
      </c>
      <c r="CW219" s="70" t="e">
        <f aca="false">$CW$7*$J$2*$J$5*$AB219</f>
        <v>#N/A</v>
      </c>
      <c r="CX219" s="70" t="e">
        <f aca="false">$CW$7*$J$3*$J$5*$AC219</f>
        <v>#N/A</v>
      </c>
      <c r="CY219" s="70" t="e">
        <f aca="false">$CY$7*$J$2*$J$5*$AB219</f>
        <v>#N/A</v>
      </c>
      <c r="CZ219" s="70" t="e">
        <f aca="false">$CY$7*$J$3*$J$5*$AC219</f>
        <v>#N/A</v>
      </c>
      <c r="DA219" s="70" t="e">
        <f aca="false">$DA$7*$J$2*$J$5*$AB219</f>
        <v>#N/A</v>
      </c>
      <c r="DB219" s="70" t="e">
        <f aca="false">$DA$7*$J$3*$J$5*$AC219</f>
        <v>#N/A</v>
      </c>
      <c r="DC219" s="70"/>
      <c r="DD219" s="70"/>
      <c r="DE219" s="70" t="e">
        <f aca="false">$DF$7*$J$2*$J$5*$AB219</f>
        <v>#N/A</v>
      </c>
      <c r="DF219" s="70" t="e">
        <f aca="false">$DF$7*$J$3*$J$5*$AC219</f>
        <v>#N/A</v>
      </c>
      <c r="DG219" s="70" t="e">
        <f aca="false">$DG$7*$J$2*$J$5*$AB219</f>
        <v>#N/A</v>
      </c>
      <c r="DH219" s="70" t="e">
        <f aca="false">$DG$7*$J$3*$J$5*$AC219</f>
        <v>#N/A</v>
      </c>
      <c r="DI219" s="70" t="e">
        <f aca="false">$DI$7*$J$2*$J$5*$AB219</f>
        <v>#N/A</v>
      </c>
      <c r="DJ219" s="70" t="e">
        <f aca="false">$DI$7*$J$3*$J$5*$AC219</f>
        <v>#N/A</v>
      </c>
      <c r="DK219" s="70" t="e">
        <f aca="false">$DK$7*$J$2*$J$5*$AB219</f>
        <v>#N/A</v>
      </c>
      <c r="DL219" s="70" t="e">
        <f aca="false">$DK$7*$J$3*$J$5*$AC219</f>
        <v>#N/A</v>
      </c>
      <c r="DM219" s="70" t="e">
        <f aca="false">$DM$7*$J$2*$J$5*$AB219</f>
        <v>#N/A</v>
      </c>
      <c r="DN219" s="70" t="e">
        <f aca="false">$DM$7*$J$3*$J$5*$AC219</f>
        <v>#N/A</v>
      </c>
      <c r="DO219" s="70" t="e">
        <f aca="false">$DO$7*$J$2*$J$5*$AB219</f>
        <v>#N/A</v>
      </c>
      <c r="DP219" s="70" t="e">
        <f aca="false">$DO$7*$J$3*$J$5*$AC219</f>
        <v>#N/A</v>
      </c>
      <c r="DQ219" s="70" t="e">
        <f aca="false">$DQ$7*$J$2*$J$5*$AB219</f>
        <v>#N/A</v>
      </c>
      <c r="DR219" s="70" t="e">
        <f aca="false">$DQ$7*$J$3*$J$5*$AC219</f>
        <v>#N/A</v>
      </c>
      <c r="DS219" s="131" t="e">
        <f aca="false">SUM(CI219:CR219,CW219:CX219,DG219:DH219)</f>
        <v>#N/A</v>
      </c>
      <c r="DT219" s="25" t="e">
        <f aca="false">SUM(CI219:CZ219,DC219:DL219)</f>
        <v>#N/A</v>
      </c>
      <c r="DU219" s="131" t="e">
        <f aca="false">SUM(CI219:DR219)</f>
        <v>#N/A</v>
      </c>
      <c r="DZ219" s="70" t="e">
        <f aca="false">$DZ$7*$J$2*$J$5*$AB219</f>
        <v>#N/A</v>
      </c>
      <c r="EA219" s="70" t="e">
        <f aca="false">$DZ$7*$J$3*$J$5*$AC219</f>
        <v>#N/A</v>
      </c>
      <c r="EB219" s="70" t="e">
        <f aca="false">$EB$7*$J$2*$J$5*$AB219</f>
        <v>#N/A</v>
      </c>
      <c r="EC219" s="70" t="e">
        <f aca="false">$EB$7*$J$3*$J$5*$AC219</f>
        <v>#N/A</v>
      </c>
      <c r="ED219" s="70" t="e">
        <f aca="false">$ED$7*$J$2*$J$5*$AB219</f>
        <v>#N/A</v>
      </c>
      <c r="EE219" s="70" t="e">
        <f aca="false">$ED$7*$J$3*$J$5*$AC219</f>
        <v>#N/A</v>
      </c>
      <c r="EF219" s="70" t="e">
        <f aca="false">$EF$7*$J$2*$J$5*$AB219</f>
        <v>#N/A</v>
      </c>
      <c r="EG219" s="70" t="e">
        <f aca="false">$EF$7*$J$3*$J$5*$AC219</f>
        <v>#N/A</v>
      </c>
      <c r="EH219" s="70" t="e">
        <f aca="false">$EH$7*$J$2*$J$5*$AB219</f>
        <v>#N/A</v>
      </c>
      <c r="EI219" s="70" t="e">
        <f aca="false">$EH$7*$J$3*$J$5*$AC219</f>
        <v>#N/A</v>
      </c>
      <c r="EJ219" s="70" t="e">
        <f aca="false">$EJ$7*$J$2*$J$5*$AB219</f>
        <v>#N/A</v>
      </c>
      <c r="EK219" s="70" t="e">
        <f aca="false">$EJ$7*$J$3*$J$5*$AC219</f>
        <v>#N/A</v>
      </c>
      <c r="EL219" s="70" t="e">
        <f aca="false">$EL$7*$J$2*$J$5*$AB219</f>
        <v>#N/A</v>
      </c>
      <c r="EM219" s="70" t="e">
        <f aca="false">$EL$7*$J$3*$J$5*$AC219</f>
        <v>#N/A</v>
      </c>
      <c r="EN219" s="131" t="e">
        <f aca="false">SUM(EB219:EC219)</f>
        <v>#N/A</v>
      </c>
      <c r="EO219" s="25" t="e">
        <f aca="false">SUM(EB219:EE219,EJ219:EM219)</f>
        <v>#N/A</v>
      </c>
      <c r="EP219" s="25" t="e">
        <f aca="false">SUM(DZ219:EM219)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3" t="e">
        <f aca="false">(1+($A220/2))^(-2*($D220-$A$1)/365.25)</f>
        <v>#N/A</v>
      </c>
      <c r="C220" s="83" t="n">
        <f aca="false">D221-D220</f>
        <v>30</v>
      </c>
      <c r="D220" s="374" t="n">
        <v>43344</v>
      </c>
      <c r="E220" s="375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76" t="e">
        <f aca="false">VLOOKUP($D220,Curves!$A$2:$H$1700,8)*$B220</f>
        <v>#N/A</v>
      </c>
      <c r="K220" s="51" t="e">
        <f aca="false">($E220+$I220)*$J$5+$J$4</f>
        <v>#N/A</v>
      </c>
      <c r="L220" s="377" t="e">
        <f aca="false">VLOOKUP($D220,Curves!$N$2:$T$2600,2)*$B220</f>
        <v>#N/A</v>
      </c>
      <c r="M220" s="241" t="e">
        <f aca="false">VLOOKUP($D220,Curves!$N$2:$T$2600,3)*$B220</f>
        <v>#N/A</v>
      </c>
      <c r="N220" s="378" t="e">
        <f aca="false">IF($K220&lt;$L220,1,0)</f>
        <v>#N/A</v>
      </c>
      <c r="O220" s="379" t="e">
        <f aca="false">IF($K220&lt;$M220,1,0)</f>
        <v>#N/A</v>
      </c>
      <c r="P220" s="375" t="e">
        <f aca="false">($E220+J220)*$J$5+$J$4</f>
        <v>#N/A</v>
      </c>
      <c r="Q220" s="377" t="e">
        <f aca="false">VLOOKUP($D220,Curves!$N$2:$T$2600,4)*$B220</f>
        <v>#N/A</v>
      </c>
      <c r="R220" s="241" t="e">
        <f aca="false">VLOOKUP($D220,Curves!$N$2:$T$2600,5)*$B220</f>
        <v>#N/A</v>
      </c>
      <c r="S220" s="378" t="e">
        <f aca="false">IF($P220&lt;$Q220,1,0)</f>
        <v>#N/A</v>
      </c>
      <c r="T220" s="379" t="e">
        <f aca="false">IF($P220&lt;$R220,1,0)</f>
        <v>#N/A</v>
      </c>
      <c r="U220" s="380" t="e">
        <f aca="false">($E220+G220)*$J$5+$J$4</f>
        <v>#N/A</v>
      </c>
      <c r="V220" s="380" t="e">
        <f aca="false">($E220+H220)*$J$5+$J$4</f>
        <v>#N/A</v>
      </c>
      <c r="W220" s="380" t="e">
        <f aca="false">($E220+I220)*$J$5+$J$4</f>
        <v>#N/A</v>
      </c>
      <c r="X220" s="269" t="e">
        <f aca="false">VLOOKUP($D220,[5]CurveFetch!$D$8:$S$13000,16,0)*$B220</f>
        <v>#N/A</v>
      </c>
      <c r="Y220" s="241" t="e">
        <f aca="false">VLOOKUP($D220,Curves!$N$2:$T$2600,7)*$B220</f>
        <v>#N/A</v>
      </c>
      <c r="Z220" s="381" t="e">
        <f aca="false">IF($U220&lt;$X220,1,0)</f>
        <v>#N/A</v>
      </c>
      <c r="AA220" s="378" t="e">
        <f aca="false">IF($U220&lt;$Y220,1,0)</f>
        <v>#N/A</v>
      </c>
      <c r="AB220" s="378" t="e">
        <f aca="false">IF($V220&lt;$X220,1,0)</f>
        <v>#N/A</v>
      </c>
      <c r="AC220" s="378" t="e">
        <f aca="false">IF($V220&lt;$X220,1,0)</f>
        <v>#N/A</v>
      </c>
      <c r="AD220" s="378" t="e">
        <f aca="false">IF($W220&lt;$X220,1,0)</f>
        <v>#N/A</v>
      </c>
      <c r="AE220" s="379" t="e">
        <f aca="false">IF($W220&lt;$Y220,1,0)</f>
        <v>#N/A</v>
      </c>
      <c r="AF220" s="70" t="e">
        <f aca="false">$AF$7*$J$2*$J$5*$N220</f>
        <v>#N/A</v>
      </c>
      <c r="AG220" s="70" t="e">
        <f aca="false">$AF$7*$J$2*$J$5*$O220</f>
        <v>#N/A</v>
      </c>
      <c r="AH220" s="70" t="e">
        <f aca="false">$AH$7*$J$2*$J$5*$N220</f>
        <v>#N/A</v>
      </c>
      <c r="AI220" s="70" t="e">
        <f aca="false">$AH$7*$J$2*$J$5*$O220</f>
        <v>#N/A</v>
      </c>
      <c r="AJ220" s="70" t="e">
        <f aca="false">$AJ$7*$J$2*$J$5*$N220</f>
        <v>#N/A</v>
      </c>
      <c r="AK220" s="70" t="e">
        <f aca="false">$AJ$7*$J$2*$J$5*$O220</f>
        <v>#N/A</v>
      </c>
      <c r="AL220" s="70" t="e">
        <f aca="false">$AL$7*$J$2*$J$5*$N220</f>
        <v>#N/A</v>
      </c>
      <c r="AM220" s="70" t="e">
        <f aca="false">$AL$7*$J$3*$J$5*$O220</f>
        <v>#N/A</v>
      </c>
      <c r="AN220" s="70" t="e">
        <f aca="false">$AN$7*$J$2*$J$5*$N220</f>
        <v>#N/A</v>
      </c>
      <c r="AO220" s="70" t="e">
        <f aca="false">$AN$7*$J$3*$J$5*$O220</f>
        <v>#N/A</v>
      </c>
      <c r="AP220" s="70" t="e">
        <f aca="false">$AP$7*$J$2*$J$5*$N220</f>
        <v>#N/A</v>
      </c>
      <c r="AQ220" s="70" t="e">
        <f aca="false">$AN$7*$J$3*$J$5*$O220</f>
        <v>#N/A</v>
      </c>
      <c r="AR220" s="70" t="e">
        <f aca="false">$AR$7*$J$2*$J$5*$N220</f>
        <v>#N/A</v>
      </c>
      <c r="AS220" s="70" t="e">
        <f aca="false">$AR$7*$J$3*$J$5*$O220</f>
        <v>#N/A</v>
      </c>
      <c r="AT220" s="70" t="e">
        <f aca="false">$AT$7*$J$2*$J$5*$N220</f>
        <v>#N/A</v>
      </c>
      <c r="AU220" s="70" t="e">
        <f aca="false">$AT$7*$J$3*$J$5*$O220</f>
        <v>#N/A</v>
      </c>
      <c r="AV220" s="131" t="e">
        <f aca="false">SUM(AF220:AG220,AL220:AM220,AP220:AQ220)</f>
        <v>#N/A</v>
      </c>
      <c r="AW220" s="158" t="e">
        <f aca="false">SUM(AF220:AM220,AP220:AU220)</f>
        <v>#N/A</v>
      </c>
      <c r="AX220" s="131" t="e">
        <f aca="false">SUM(AF220:AU220)</f>
        <v>#N/A</v>
      </c>
      <c r="AY220" s="70" t="e">
        <f aca="false">$AY$7*$J$2*$J$5*$S220</f>
        <v>#N/A</v>
      </c>
      <c r="AZ220" s="70" t="e">
        <f aca="false">$AY$7*$J$3*$J$5*$T220</f>
        <v>#N/A</v>
      </c>
      <c r="BA220" s="70" t="e">
        <f aca="false">$BA$7*$J$2*$J$5*$S220</f>
        <v>#N/A</v>
      </c>
      <c r="BB220" s="70" t="e">
        <f aca="false">$BA$7*$J$3*$J$5*$T220</f>
        <v>#N/A</v>
      </c>
      <c r="BC220" s="70" t="e">
        <f aca="false">$BC$7*$J$2*$J$5*$S220</f>
        <v>#N/A</v>
      </c>
      <c r="BD220" s="70" t="e">
        <f aca="false">$BC$7*$J$3*$J$5*$T220</f>
        <v>#N/A</v>
      </c>
      <c r="BE220" s="70" t="e">
        <f aca="false">$BE$7*$J$2*$J$5*$S220</f>
        <v>#N/A</v>
      </c>
      <c r="BF220" s="70" t="e">
        <f aca="false">$BE$7*$J$3*$J$5*$T220</f>
        <v>#N/A</v>
      </c>
      <c r="BG220" s="70" t="e">
        <f aca="false">$BG$7*$J$2*$J$5*$S220</f>
        <v>#N/A</v>
      </c>
      <c r="BH220" s="70" t="e">
        <f aca="false">$BG$7*$J$3*$J$5*$T220</f>
        <v>#N/A</v>
      </c>
      <c r="BI220" s="70" t="e">
        <f aca="false">$BI$7*$J$2*$J$5*$S220</f>
        <v>#N/A</v>
      </c>
      <c r="BJ220" s="70" t="e">
        <f aca="false">$BI$7*$J$3*$J$5*$T220</f>
        <v>#N/A</v>
      </c>
      <c r="BK220" s="70" t="e">
        <f aca="false">$BK$7*$J$2*$J$5*$S220</f>
        <v>#N/A</v>
      </c>
      <c r="BL220" s="70" t="e">
        <f aca="false">$BK$7*$J$3*$J$5*$T220</f>
        <v>#N/A</v>
      </c>
      <c r="BM220" s="70" t="e">
        <f aca="false">$BM$7*$J$2*$J$5*$S220</f>
        <v>#N/A</v>
      </c>
      <c r="BN220" s="70" t="e">
        <f aca="false">$BM$7*$J$3*$J$5*$T220</f>
        <v>#N/A</v>
      </c>
      <c r="BO220" s="70" t="e">
        <f aca="false">$BO$7*$J$2*$J$5*$S220</f>
        <v>#N/A</v>
      </c>
      <c r="BP220" s="70" t="e">
        <f aca="false">$BO$7*$J$3*$J$5*$T220</f>
        <v>#N/A</v>
      </c>
      <c r="BQ220" s="70" t="e">
        <f aca="false">$BQ$7*$J$2*$J$5*$S220</f>
        <v>#N/A</v>
      </c>
      <c r="BR220" s="70" t="e">
        <f aca="false">$BQ$7*$J$3*$J$5*$T220</f>
        <v>#N/A</v>
      </c>
      <c r="BS220" s="70" t="e">
        <f aca="false">$BS$7*$J$2*$J$5*$S220</f>
        <v>#N/A</v>
      </c>
      <c r="BT220" s="70" t="e">
        <f aca="false">$BS$7*$J$3*$J$5*$T220</f>
        <v>#N/A</v>
      </c>
      <c r="BU220" s="70" t="e">
        <f aca="false">$BU$7*$J$2*$J$5*$S220</f>
        <v>#N/A</v>
      </c>
      <c r="BV220" s="70" t="e">
        <f aca="false">$BU$7*$J$3*$J$5*$T220</f>
        <v>#N/A</v>
      </c>
      <c r="BW220" s="382" t="e">
        <f aca="false">SUM(AY220:BF220,BI220:BL220)</f>
        <v>#N/A</v>
      </c>
      <c r="BX220" s="383" t="e">
        <f aca="false">SUM(AY220:BF220,BI220:BL220,BS220:BV220)</f>
        <v>#N/A</v>
      </c>
      <c r="BY220" s="25" t="e">
        <f aca="false">SUM(AY220:BV220)</f>
        <v>#N/A</v>
      </c>
      <c r="BZ220" s="70" t="e">
        <f aca="false">$BZ$7*$J$2*$J$5*$N220</f>
        <v>#N/A</v>
      </c>
      <c r="CA220" s="70" t="e">
        <f aca="false">$BZ$7*$J$3*$J$5*$O220</f>
        <v>#N/A</v>
      </c>
      <c r="CB220" s="70" t="e">
        <f aca="false">$CB$7*$J$2*$J$5*$N220</f>
        <v>#N/A</v>
      </c>
      <c r="CC220" s="70" t="e">
        <f aca="false">$CB$7*$J$3*$J$5*$O220</f>
        <v>#N/A</v>
      </c>
      <c r="CD220" s="70" t="e">
        <f aca="false">$CD$7*$J$2*$J$5*$N220</f>
        <v>#N/A</v>
      </c>
      <c r="CE220" s="70" t="e">
        <f aca="false">$CD$7*$J$3*$J$5*$O220</f>
        <v>#N/A</v>
      </c>
      <c r="CF220" s="131" t="e">
        <f aca="false">SUM(BZ220:CA220)</f>
        <v>#N/A</v>
      </c>
      <c r="CG220" s="383" t="e">
        <f aca="false">SUM(BZ220:CC220)</f>
        <v>#N/A</v>
      </c>
      <c r="CH220" s="131" t="e">
        <f aca="false">SUM(BZ220:CE220)</f>
        <v>#N/A</v>
      </c>
      <c r="CI220" s="70" t="e">
        <f aca="false">$CI$7*$J$2*$J$5*$AB220</f>
        <v>#N/A</v>
      </c>
      <c r="CJ220" s="70" t="e">
        <f aca="false">$CI$7*$J$3*$J$5*$AC220</f>
        <v>#N/A</v>
      </c>
      <c r="CK220" s="70" t="e">
        <f aca="false">$CK$7*$J$2*$J$5*$AB220</f>
        <v>#N/A</v>
      </c>
      <c r="CL220" s="70" t="e">
        <f aca="false">$CK$7*$J$3*$J$5*$AC220</f>
        <v>#N/A</v>
      </c>
      <c r="CM220" s="70" t="e">
        <f aca="false">$CM$7*$J$2*$J$5*$AB220</f>
        <v>#N/A</v>
      </c>
      <c r="CN220" s="70" t="e">
        <f aca="false">$CM$7*$J$3*$J$5*$AC220</f>
        <v>#N/A</v>
      </c>
      <c r="CO220" s="70" t="e">
        <f aca="false">$CO$7*$J$2*$J$5*$AB220</f>
        <v>#N/A</v>
      </c>
      <c r="CP220" s="70" t="e">
        <f aca="false">$CO$7*$J$3*$J$5*$AC220</f>
        <v>#N/A</v>
      </c>
      <c r="CQ220" s="70" t="e">
        <f aca="false">$CQ$7*$J$2*$J$5*$AB220</f>
        <v>#N/A</v>
      </c>
      <c r="CR220" s="70" t="e">
        <f aca="false">$CQ$7*$J$3*$J$5*$AC220</f>
        <v>#N/A</v>
      </c>
      <c r="CS220" s="70" t="e">
        <f aca="false">$CS$7*$J$2*$J$5*$AB220</f>
        <v>#N/A</v>
      </c>
      <c r="CT220" s="70" t="e">
        <f aca="false">$CS$7*$J$3*$J$5*$AC220</f>
        <v>#N/A</v>
      </c>
      <c r="CU220" s="70" t="e">
        <f aca="false">$CU$7*$J$2*$J$5*$AB220</f>
        <v>#N/A</v>
      </c>
      <c r="CV220" s="70" t="e">
        <f aca="false">$CU$7*$J$3*$J$5*$AC220</f>
        <v>#N/A</v>
      </c>
      <c r="CW220" s="70" t="e">
        <f aca="false">$CW$7*$J$2*$J$5*$AB220</f>
        <v>#N/A</v>
      </c>
      <c r="CX220" s="70" t="e">
        <f aca="false">$CW$7*$J$3*$J$5*$AC220</f>
        <v>#N/A</v>
      </c>
      <c r="CY220" s="70" t="e">
        <f aca="false">$CY$7*$J$2*$J$5*$AB220</f>
        <v>#N/A</v>
      </c>
      <c r="CZ220" s="70" t="e">
        <f aca="false">$CY$7*$J$3*$J$5*$AC220</f>
        <v>#N/A</v>
      </c>
      <c r="DA220" s="70" t="e">
        <f aca="false">$DA$7*$J$2*$J$5*$AB220</f>
        <v>#N/A</v>
      </c>
      <c r="DB220" s="70" t="e">
        <f aca="false">$DA$7*$J$3*$J$5*$AC220</f>
        <v>#N/A</v>
      </c>
      <c r="DC220" s="70"/>
      <c r="DD220" s="70"/>
      <c r="DE220" s="70" t="e">
        <f aca="false">$DF$7*$J$2*$J$5*$AB220</f>
        <v>#N/A</v>
      </c>
      <c r="DF220" s="70" t="e">
        <f aca="false">$DF$7*$J$3*$J$5*$AC220</f>
        <v>#N/A</v>
      </c>
      <c r="DG220" s="70" t="e">
        <f aca="false">$DG$7*$J$2*$J$5*$AB220</f>
        <v>#N/A</v>
      </c>
      <c r="DH220" s="70" t="e">
        <f aca="false">$DG$7*$J$3*$J$5*$AC220</f>
        <v>#N/A</v>
      </c>
      <c r="DI220" s="70" t="e">
        <f aca="false">$DI$7*$J$2*$J$5*$AB220</f>
        <v>#N/A</v>
      </c>
      <c r="DJ220" s="70" t="e">
        <f aca="false">$DI$7*$J$3*$J$5*$AC220</f>
        <v>#N/A</v>
      </c>
      <c r="DK220" s="70" t="e">
        <f aca="false">$DK$7*$J$2*$J$5*$AB220</f>
        <v>#N/A</v>
      </c>
      <c r="DL220" s="70" t="e">
        <f aca="false">$DK$7*$J$3*$J$5*$AC220</f>
        <v>#N/A</v>
      </c>
      <c r="DM220" s="70" t="e">
        <f aca="false">$DM$7*$J$2*$J$5*$AB220</f>
        <v>#N/A</v>
      </c>
      <c r="DN220" s="70" t="e">
        <f aca="false">$DM$7*$J$3*$J$5*$AC220</f>
        <v>#N/A</v>
      </c>
      <c r="DO220" s="70" t="e">
        <f aca="false">$DO$7*$J$2*$J$5*$AB220</f>
        <v>#N/A</v>
      </c>
      <c r="DP220" s="70" t="e">
        <f aca="false">$DO$7*$J$3*$J$5*$AC220</f>
        <v>#N/A</v>
      </c>
      <c r="DQ220" s="70" t="e">
        <f aca="false">$DQ$7*$J$2*$J$5*$AB220</f>
        <v>#N/A</v>
      </c>
      <c r="DR220" s="70" t="e">
        <f aca="false">$DQ$7*$J$3*$J$5*$AC220</f>
        <v>#N/A</v>
      </c>
      <c r="DS220" s="131" t="e">
        <f aca="false">SUM(CI220:CR220,CW220:CX220,DG220:DH220)</f>
        <v>#N/A</v>
      </c>
      <c r="DT220" s="25" t="e">
        <f aca="false">SUM(CI220:CZ220,DC220:DL220)</f>
        <v>#N/A</v>
      </c>
      <c r="DU220" s="131" t="e">
        <f aca="false">SUM(CI220:DR220)</f>
        <v>#N/A</v>
      </c>
      <c r="DZ220" s="70" t="e">
        <f aca="false">$DZ$7*$J$2*$J$5*$AB220</f>
        <v>#N/A</v>
      </c>
      <c r="EA220" s="70" t="e">
        <f aca="false">$DZ$7*$J$3*$J$5*$AC220</f>
        <v>#N/A</v>
      </c>
      <c r="EB220" s="70" t="e">
        <f aca="false">$EB$7*$J$2*$J$5*$AB220</f>
        <v>#N/A</v>
      </c>
      <c r="EC220" s="70" t="e">
        <f aca="false">$EB$7*$J$3*$J$5*$AC220</f>
        <v>#N/A</v>
      </c>
      <c r="ED220" s="70" t="e">
        <f aca="false">$ED$7*$J$2*$J$5*$AB220</f>
        <v>#N/A</v>
      </c>
      <c r="EE220" s="70" t="e">
        <f aca="false">$ED$7*$J$3*$J$5*$AC220</f>
        <v>#N/A</v>
      </c>
      <c r="EF220" s="70" t="e">
        <f aca="false">$EF$7*$J$2*$J$5*$AB220</f>
        <v>#N/A</v>
      </c>
      <c r="EG220" s="70" t="e">
        <f aca="false">$EF$7*$J$3*$J$5*$AC220</f>
        <v>#N/A</v>
      </c>
      <c r="EH220" s="70" t="e">
        <f aca="false">$EH$7*$J$2*$J$5*$AB220</f>
        <v>#N/A</v>
      </c>
      <c r="EI220" s="70" t="e">
        <f aca="false">$EH$7*$J$3*$J$5*$AC220</f>
        <v>#N/A</v>
      </c>
      <c r="EJ220" s="70" t="e">
        <f aca="false">$EJ$7*$J$2*$J$5*$AB220</f>
        <v>#N/A</v>
      </c>
      <c r="EK220" s="70" t="e">
        <f aca="false">$EJ$7*$J$3*$J$5*$AC220</f>
        <v>#N/A</v>
      </c>
      <c r="EL220" s="70" t="e">
        <f aca="false">$EL$7*$J$2*$J$5*$AB220</f>
        <v>#N/A</v>
      </c>
      <c r="EM220" s="70" t="e">
        <f aca="false">$EL$7*$J$3*$J$5*$AC220</f>
        <v>#N/A</v>
      </c>
      <c r="EN220" s="131" t="e">
        <f aca="false">SUM(EB220:EC220)</f>
        <v>#N/A</v>
      </c>
      <c r="EO220" s="25" t="e">
        <f aca="false">SUM(EB220:EE220,EJ220:EM220)</f>
        <v>#N/A</v>
      </c>
      <c r="EP220" s="25" t="e">
        <f aca="false">SUM(DZ220:EM220)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3" t="e">
        <f aca="false">(1+($A221/2))^(-2*($D221-$A$1)/365.25)</f>
        <v>#N/A</v>
      </c>
      <c r="C221" s="83" t="n">
        <f aca="false">D222-D221</f>
        <v>31</v>
      </c>
      <c r="D221" s="374" t="n">
        <v>43374</v>
      </c>
      <c r="E221" s="375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76" t="e">
        <f aca="false">VLOOKUP($D221,Curves!$A$2:$H$1700,8)*$B221</f>
        <v>#N/A</v>
      </c>
      <c r="K221" s="51" t="e">
        <f aca="false">($E221+$I221)*$J$5+$J$4</f>
        <v>#N/A</v>
      </c>
      <c r="L221" s="377" t="e">
        <f aca="false">VLOOKUP($D221,Curves!$N$2:$T$2600,2)*$B221</f>
        <v>#N/A</v>
      </c>
      <c r="M221" s="241" t="e">
        <f aca="false">VLOOKUP($D221,Curves!$N$2:$T$2600,3)*$B221</f>
        <v>#N/A</v>
      </c>
      <c r="N221" s="378" t="e">
        <f aca="false">IF($K221&lt;$L221,1,0)</f>
        <v>#N/A</v>
      </c>
      <c r="O221" s="379" t="e">
        <f aca="false">IF($K221&lt;$M221,1,0)</f>
        <v>#N/A</v>
      </c>
      <c r="P221" s="375" t="e">
        <f aca="false">($E221+J221)*$J$5+$J$4</f>
        <v>#N/A</v>
      </c>
      <c r="Q221" s="377" t="e">
        <f aca="false">VLOOKUP($D221,Curves!$N$2:$T$2600,4)*$B221</f>
        <v>#N/A</v>
      </c>
      <c r="R221" s="241" t="e">
        <f aca="false">VLOOKUP($D221,Curves!$N$2:$T$2600,5)*$B221</f>
        <v>#N/A</v>
      </c>
      <c r="S221" s="378" t="e">
        <f aca="false">IF($P221&lt;$Q221,1,0)</f>
        <v>#N/A</v>
      </c>
      <c r="T221" s="379" t="e">
        <f aca="false">IF($P221&lt;$R221,1,0)</f>
        <v>#N/A</v>
      </c>
      <c r="U221" s="380" t="e">
        <f aca="false">($E221+G221)*$J$5+$J$4</f>
        <v>#N/A</v>
      </c>
      <c r="V221" s="380" t="e">
        <f aca="false">($E221+H221)*$J$5+$J$4</f>
        <v>#N/A</v>
      </c>
      <c r="W221" s="380" t="e">
        <f aca="false">($E221+I221)*$J$5+$J$4</f>
        <v>#N/A</v>
      </c>
      <c r="X221" s="269" t="e">
        <f aca="false">VLOOKUP($D221,[5]CurveFetch!$D$8:$S$13000,16,0)*$B221</f>
        <v>#N/A</v>
      </c>
      <c r="Y221" s="241" t="e">
        <f aca="false">VLOOKUP($D221,Curves!$N$2:$T$2600,7)*$B221</f>
        <v>#N/A</v>
      </c>
      <c r="Z221" s="381" t="e">
        <f aca="false">IF($U221&lt;$X221,1,0)</f>
        <v>#N/A</v>
      </c>
      <c r="AA221" s="378" t="e">
        <f aca="false">IF($U221&lt;$Y221,1,0)</f>
        <v>#N/A</v>
      </c>
      <c r="AB221" s="378" t="e">
        <f aca="false">IF($V221&lt;$X221,1,0)</f>
        <v>#N/A</v>
      </c>
      <c r="AC221" s="378" t="e">
        <f aca="false">IF($V221&lt;$X221,1,0)</f>
        <v>#N/A</v>
      </c>
      <c r="AD221" s="378" t="e">
        <f aca="false">IF($W221&lt;$X221,1,0)</f>
        <v>#N/A</v>
      </c>
      <c r="AE221" s="379" t="e">
        <f aca="false">IF($W221&lt;$Y221,1,0)</f>
        <v>#N/A</v>
      </c>
      <c r="AF221" s="70" t="e">
        <f aca="false">$AF$7*$J$2*$J$5*$N221</f>
        <v>#N/A</v>
      </c>
      <c r="AG221" s="70" t="e">
        <f aca="false">$AF$7*$J$2*$J$5*$O221</f>
        <v>#N/A</v>
      </c>
      <c r="AH221" s="70" t="e">
        <f aca="false">$AH$7*$J$2*$J$5*$N221</f>
        <v>#N/A</v>
      </c>
      <c r="AI221" s="70" t="e">
        <f aca="false">$AH$7*$J$2*$J$5*$O221</f>
        <v>#N/A</v>
      </c>
      <c r="AJ221" s="70" t="e">
        <f aca="false">$AJ$7*$J$2*$J$5*$N221</f>
        <v>#N/A</v>
      </c>
      <c r="AK221" s="70" t="e">
        <f aca="false">$AJ$7*$J$2*$J$5*$O221</f>
        <v>#N/A</v>
      </c>
      <c r="AL221" s="70" t="e">
        <f aca="false">$AL$7*$J$2*$J$5*$N221</f>
        <v>#N/A</v>
      </c>
      <c r="AM221" s="70" t="e">
        <f aca="false">$AL$7*$J$3*$J$5*$O221</f>
        <v>#N/A</v>
      </c>
      <c r="AN221" s="70" t="e">
        <f aca="false">$AN$7*$J$2*$J$5*$N221</f>
        <v>#N/A</v>
      </c>
      <c r="AO221" s="70" t="e">
        <f aca="false">$AN$7*$J$3*$J$5*$O221</f>
        <v>#N/A</v>
      </c>
      <c r="AP221" s="70" t="e">
        <f aca="false">$AP$7*$J$2*$J$5*$N221</f>
        <v>#N/A</v>
      </c>
      <c r="AQ221" s="70" t="e">
        <f aca="false">$AN$7*$J$3*$J$5*$O221</f>
        <v>#N/A</v>
      </c>
      <c r="AR221" s="70" t="e">
        <f aca="false">$AR$7*$J$2*$J$5*$N221</f>
        <v>#N/A</v>
      </c>
      <c r="AS221" s="70" t="e">
        <f aca="false">$AR$7*$J$3*$J$5*$O221</f>
        <v>#N/A</v>
      </c>
      <c r="AT221" s="70" t="e">
        <f aca="false">$AT$7*$J$2*$J$5*$N221</f>
        <v>#N/A</v>
      </c>
      <c r="AU221" s="70" t="e">
        <f aca="false">$AT$7*$J$3*$J$5*$O221</f>
        <v>#N/A</v>
      </c>
      <c r="AV221" s="131" t="e">
        <f aca="false">SUM(AF221:AG221,AL221:AM221,AP221:AQ221)</f>
        <v>#N/A</v>
      </c>
      <c r="AW221" s="158" t="e">
        <f aca="false">SUM(AF221:AM221,AP221:AU221)</f>
        <v>#N/A</v>
      </c>
      <c r="AX221" s="131" t="e">
        <f aca="false">SUM(AF221:AU221)</f>
        <v>#N/A</v>
      </c>
      <c r="AY221" s="70" t="e">
        <f aca="false">$AY$7*$J$2*$J$5*$S221</f>
        <v>#N/A</v>
      </c>
      <c r="AZ221" s="70" t="e">
        <f aca="false">$AY$7*$J$3*$J$5*$T221</f>
        <v>#N/A</v>
      </c>
      <c r="BA221" s="70" t="e">
        <f aca="false">$BA$7*$J$2*$J$5*$S221</f>
        <v>#N/A</v>
      </c>
      <c r="BB221" s="70" t="e">
        <f aca="false">$BA$7*$J$3*$J$5*$T221</f>
        <v>#N/A</v>
      </c>
      <c r="BC221" s="70" t="e">
        <f aca="false">$BC$7*$J$2*$J$5*$S221</f>
        <v>#N/A</v>
      </c>
      <c r="BD221" s="70" t="e">
        <f aca="false">$BC$7*$J$3*$J$5*$T221</f>
        <v>#N/A</v>
      </c>
      <c r="BE221" s="70" t="e">
        <f aca="false">$BE$7*$J$2*$J$5*$S221</f>
        <v>#N/A</v>
      </c>
      <c r="BF221" s="70" t="e">
        <f aca="false">$BE$7*$J$3*$J$5*$T221</f>
        <v>#N/A</v>
      </c>
      <c r="BG221" s="70" t="e">
        <f aca="false">$BG$7*$J$2*$J$5*$S221</f>
        <v>#N/A</v>
      </c>
      <c r="BH221" s="70" t="e">
        <f aca="false">$BG$7*$J$3*$J$5*$T221</f>
        <v>#N/A</v>
      </c>
      <c r="BI221" s="70" t="e">
        <f aca="false">$BI$7*$J$2*$J$5*$S221</f>
        <v>#N/A</v>
      </c>
      <c r="BJ221" s="70" t="e">
        <f aca="false">$BI$7*$J$3*$J$5*$T221</f>
        <v>#N/A</v>
      </c>
      <c r="BK221" s="70" t="e">
        <f aca="false">$BK$7*$J$2*$J$5*$S221</f>
        <v>#N/A</v>
      </c>
      <c r="BL221" s="70" t="e">
        <f aca="false">$BK$7*$J$3*$J$5*$T221</f>
        <v>#N/A</v>
      </c>
      <c r="BM221" s="70" t="e">
        <f aca="false">$BM$7*$J$2*$J$5*$S221</f>
        <v>#N/A</v>
      </c>
      <c r="BN221" s="70" t="e">
        <f aca="false">$BM$7*$J$3*$J$5*$T221</f>
        <v>#N/A</v>
      </c>
      <c r="BO221" s="70" t="e">
        <f aca="false">$BO$7*$J$2*$J$5*$S221</f>
        <v>#N/A</v>
      </c>
      <c r="BP221" s="70" t="e">
        <f aca="false">$BO$7*$J$3*$J$5*$T221</f>
        <v>#N/A</v>
      </c>
      <c r="BQ221" s="70" t="e">
        <f aca="false">$BQ$7*$J$2*$J$5*$S221</f>
        <v>#N/A</v>
      </c>
      <c r="BR221" s="70" t="e">
        <f aca="false">$BQ$7*$J$3*$J$5*$T221</f>
        <v>#N/A</v>
      </c>
      <c r="BS221" s="70" t="e">
        <f aca="false">$BS$7*$J$2*$J$5*$S221</f>
        <v>#N/A</v>
      </c>
      <c r="BT221" s="70" t="e">
        <f aca="false">$BS$7*$J$3*$J$5*$T221</f>
        <v>#N/A</v>
      </c>
      <c r="BU221" s="70" t="e">
        <f aca="false">$BU$7*$J$2*$J$5*$S221</f>
        <v>#N/A</v>
      </c>
      <c r="BV221" s="70" t="e">
        <f aca="false">$BU$7*$J$3*$J$5*$T221</f>
        <v>#N/A</v>
      </c>
      <c r="BW221" s="382" t="e">
        <f aca="false">SUM(AY221:BF221,BI221:BL221)</f>
        <v>#N/A</v>
      </c>
      <c r="BX221" s="383" t="e">
        <f aca="false">SUM(AY221:BF221,BI221:BL221,BS221:BV221)</f>
        <v>#N/A</v>
      </c>
      <c r="BY221" s="25" t="e">
        <f aca="false">SUM(AY221:BV221)</f>
        <v>#N/A</v>
      </c>
      <c r="BZ221" s="70" t="e">
        <f aca="false">$BZ$7*$J$2*$J$5*$N221</f>
        <v>#N/A</v>
      </c>
      <c r="CA221" s="70" t="e">
        <f aca="false">$BZ$7*$J$3*$J$5*$O221</f>
        <v>#N/A</v>
      </c>
      <c r="CB221" s="70" t="e">
        <f aca="false">$CB$7*$J$2*$J$5*$N221</f>
        <v>#N/A</v>
      </c>
      <c r="CC221" s="70" t="e">
        <f aca="false">$CB$7*$J$3*$J$5*$O221</f>
        <v>#N/A</v>
      </c>
      <c r="CD221" s="70" t="e">
        <f aca="false">$CD$7*$J$2*$J$5*$N221</f>
        <v>#N/A</v>
      </c>
      <c r="CE221" s="70" t="e">
        <f aca="false">$CD$7*$J$3*$J$5*$O221</f>
        <v>#N/A</v>
      </c>
      <c r="CF221" s="131" t="e">
        <f aca="false">SUM(BZ221:CA221)</f>
        <v>#N/A</v>
      </c>
      <c r="CG221" s="383" t="e">
        <f aca="false">SUM(BZ221:CC221)</f>
        <v>#N/A</v>
      </c>
      <c r="CH221" s="131" t="e">
        <f aca="false">SUM(BZ221:CE221)</f>
        <v>#N/A</v>
      </c>
      <c r="CI221" s="70" t="e">
        <f aca="false">$CI$7*$J$2*$J$5*$AB221</f>
        <v>#N/A</v>
      </c>
      <c r="CJ221" s="70" t="e">
        <f aca="false">$CI$7*$J$3*$J$5*$AC221</f>
        <v>#N/A</v>
      </c>
      <c r="CK221" s="70" t="e">
        <f aca="false">$CK$7*$J$2*$J$5*$AB221</f>
        <v>#N/A</v>
      </c>
      <c r="CL221" s="70" t="e">
        <f aca="false">$CK$7*$J$3*$J$5*$AC221</f>
        <v>#N/A</v>
      </c>
      <c r="CM221" s="70" t="e">
        <f aca="false">$CM$7*$J$2*$J$5*$AB221</f>
        <v>#N/A</v>
      </c>
      <c r="CN221" s="70" t="e">
        <f aca="false">$CM$7*$J$3*$J$5*$AC221</f>
        <v>#N/A</v>
      </c>
      <c r="CO221" s="70" t="e">
        <f aca="false">$CO$7*$J$2*$J$5*$AB221</f>
        <v>#N/A</v>
      </c>
      <c r="CP221" s="70" t="e">
        <f aca="false">$CO$7*$J$3*$J$5*$AC221</f>
        <v>#N/A</v>
      </c>
      <c r="CQ221" s="70" t="e">
        <f aca="false">$CQ$7*$J$2*$J$5*$AB221</f>
        <v>#N/A</v>
      </c>
      <c r="CR221" s="70" t="e">
        <f aca="false">$CQ$7*$J$3*$J$5*$AC221</f>
        <v>#N/A</v>
      </c>
      <c r="CS221" s="70" t="e">
        <f aca="false">$CS$7*$J$2*$J$5*$AB221</f>
        <v>#N/A</v>
      </c>
      <c r="CT221" s="70" t="e">
        <f aca="false">$CS$7*$J$3*$J$5*$AC221</f>
        <v>#N/A</v>
      </c>
      <c r="CU221" s="70" t="e">
        <f aca="false">$CU$7*$J$2*$J$5*$AB221</f>
        <v>#N/A</v>
      </c>
      <c r="CV221" s="70" t="e">
        <f aca="false">$CU$7*$J$3*$J$5*$AC221</f>
        <v>#N/A</v>
      </c>
      <c r="CW221" s="70" t="e">
        <f aca="false">$CW$7*$J$2*$J$5*$AB221</f>
        <v>#N/A</v>
      </c>
      <c r="CX221" s="70" t="e">
        <f aca="false">$CW$7*$J$3*$J$5*$AC221</f>
        <v>#N/A</v>
      </c>
      <c r="CY221" s="70" t="e">
        <f aca="false">$CY$7*$J$2*$J$5*$AB221</f>
        <v>#N/A</v>
      </c>
      <c r="CZ221" s="70" t="e">
        <f aca="false">$CY$7*$J$3*$J$5*$AC221</f>
        <v>#N/A</v>
      </c>
      <c r="DA221" s="70" t="e">
        <f aca="false">$DA$7*$J$2*$J$5*$AB221</f>
        <v>#N/A</v>
      </c>
      <c r="DB221" s="70" t="e">
        <f aca="false">$DA$7*$J$3*$J$5*$AC221</f>
        <v>#N/A</v>
      </c>
      <c r="DC221" s="70"/>
      <c r="DD221" s="70"/>
      <c r="DE221" s="70" t="e">
        <f aca="false">$DF$7*$J$2*$J$5*$AB221</f>
        <v>#N/A</v>
      </c>
      <c r="DF221" s="70" t="e">
        <f aca="false">$DF$7*$J$3*$J$5*$AC221</f>
        <v>#N/A</v>
      </c>
      <c r="DG221" s="70" t="e">
        <f aca="false">$DG$7*$J$2*$J$5*$AB221</f>
        <v>#N/A</v>
      </c>
      <c r="DH221" s="70" t="e">
        <f aca="false">$DG$7*$J$3*$J$5*$AC221</f>
        <v>#N/A</v>
      </c>
      <c r="DI221" s="70" t="e">
        <f aca="false">$DI$7*$J$2*$J$5*$AB221</f>
        <v>#N/A</v>
      </c>
      <c r="DJ221" s="70" t="e">
        <f aca="false">$DI$7*$J$3*$J$5*$AC221</f>
        <v>#N/A</v>
      </c>
      <c r="DK221" s="70" t="e">
        <f aca="false">$DK$7*$J$2*$J$5*$AB221</f>
        <v>#N/A</v>
      </c>
      <c r="DL221" s="70" t="e">
        <f aca="false">$DK$7*$J$3*$J$5*$AC221</f>
        <v>#N/A</v>
      </c>
      <c r="DM221" s="70" t="e">
        <f aca="false">$DM$7*$J$2*$J$5*$AB221</f>
        <v>#N/A</v>
      </c>
      <c r="DN221" s="70" t="e">
        <f aca="false">$DM$7*$J$3*$J$5*$AC221</f>
        <v>#N/A</v>
      </c>
      <c r="DO221" s="70" t="e">
        <f aca="false">$DO$7*$J$2*$J$5*$AB221</f>
        <v>#N/A</v>
      </c>
      <c r="DP221" s="70" t="e">
        <f aca="false">$DO$7*$J$3*$J$5*$AC221</f>
        <v>#N/A</v>
      </c>
      <c r="DQ221" s="70" t="e">
        <f aca="false">$DQ$7*$J$2*$J$5*$AB221</f>
        <v>#N/A</v>
      </c>
      <c r="DR221" s="70" t="e">
        <f aca="false">$DQ$7*$J$3*$J$5*$AC221</f>
        <v>#N/A</v>
      </c>
      <c r="DS221" s="131" t="e">
        <f aca="false">SUM(CI221:CR221,CW221:CX221,DG221:DH221)</f>
        <v>#N/A</v>
      </c>
      <c r="DT221" s="25" t="e">
        <f aca="false">SUM(CI221:CZ221,DC221:DL221)</f>
        <v>#N/A</v>
      </c>
      <c r="DU221" s="131" t="e">
        <f aca="false">SUM(CI221:DR221)</f>
        <v>#N/A</v>
      </c>
      <c r="DZ221" s="70" t="e">
        <f aca="false">$DZ$7*$J$2*$J$5*$AB221</f>
        <v>#N/A</v>
      </c>
      <c r="EA221" s="70" t="e">
        <f aca="false">$DZ$7*$J$3*$J$5*$AC221</f>
        <v>#N/A</v>
      </c>
      <c r="EB221" s="70" t="e">
        <f aca="false">$EB$7*$J$2*$J$5*$AB221</f>
        <v>#N/A</v>
      </c>
      <c r="EC221" s="70" t="e">
        <f aca="false">$EB$7*$J$3*$J$5*$AC221</f>
        <v>#N/A</v>
      </c>
      <c r="ED221" s="70" t="e">
        <f aca="false">$ED$7*$J$2*$J$5*$AB221</f>
        <v>#N/A</v>
      </c>
      <c r="EE221" s="70" t="e">
        <f aca="false">$ED$7*$J$3*$J$5*$AC221</f>
        <v>#N/A</v>
      </c>
      <c r="EF221" s="70" t="e">
        <f aca="false">$EF$7*$J$2*$J$5*$AB221</f>
        <v>#N/A</v>
      </c>
      <c r="EG221" s="70" t="e">
        <f aca="false">$EF$7*$J$3*$J$5*$AC221</f>
        <v>#N/A</v>
      </c>
      <c r="EH221" s="70" t="e">
        <f aca="false">$EH$7*$J$2*$J$5*$AB221</f>
        <v>#N/A</v>
      </c>
      <c r="EI221" s="70" t="e">
        <f aca="false">$EH$7*$J$3*$J$5*$AC221</f>
        <v>#N/A</v>
      </c>
      <c r="EJ221" s="70" t="e">
        <f aca="false">$EJ$7*$J$2*$J$5*$AB221</f>
        <v>#N/A</v>
      </c>
      <c r="EK221" s="70" t="e">
        <f aca="false">$EJ$7*$J$3*$J$5*$AC221</f>
        <v>#N/A</v>
      </c>
      <c r="EL221" s="70" t="e">
        <f aca="false">$EL$7*$J$2*$J$5*$AB221</f>
        <v>#N/A</v>
      </c>
      <c r="EM221" s="70" t="e">
        <f aca="false">$EL$7*$J$3*$J$5*$AC221</f>
        <v>#N/A</v>
      </c>
      <c r="EN221" s="131" t="e">
        <f aca="false">SUM(EB221:EC221)</f>
        <v>#N/A</v>
      </c>
      <c r="EO221" s="25" t="e">
        <f aca="false">SUM(EB221:EE221,EJ221:EM221)</f>
        <v>#N/A</v>
      </c>
      <c r="EP221" s="25" t="e">
        <f aca="false">SUM(DZ221:EM221)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3" t="e">
        <f aca="false">(1+($A222/2))^(-2*($D222-$A$1)/365.25)</f>
        <v>#N/A</v>
      </c>
      <c r="C222" s="83" t="n">
        <f aca="false">D223-D222</f>
        <v>30</v>
      </c>
      <c r="D222" s="374" t="n">
        <v>43405</v>
      </c>
      <c r="E222" s="375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76" t="e">
        <f aca="false">VLOOKUP($D222,Curves!$A$2:$H$1700,8)*$B222</f>
        <v>#N/A</v>
      </c>
      <c r="K222" s="51" t="e">
        <f aca="false">($E222+$I222)*$J$5+$J$4</f>
        <v>#N/A</v>
      </c>
      <c r="L222" s="377" t="e">
        <f aca="false">VLOOKUP($D222,Curves!$N$2:$T$2600,2)*$B222</f>
        <v>#N/A</v>
      </c>
      <c r="M222" s="241" t="e">
        <f aca="false">VLOOKUP($D222,Curves!$N$2:$T$2600,3)*$B222</f>
        <v>#N/A</v>
      </c>
      <c r="N222" s="378" t="e">
        <f aca="false">IF($K222&lt;$L222,1,0)</f>
        <v>#N/A</v>
      </c>
      <c r="O222" s="379" t="e">
        <f aca="false">IF($K222&lt;$M222,1,0)</f>
        <v>#N/A</v>
      </c>
      <c r="P222" s="375" t="e">
        <f aca="false">($E222+J222)*$J$5+$J$4</f>
        <v>#N/A</v>
      </c>
      <c r="Q222" s="377" t="e">
        <f aca="false">VLOOKUP($D222,Curves!$N$2:$T$2600,4)*$B222</f>
        <v>#N/A</v>
      </c>
      <c r="R222" s="241" t="e">
        <f aca="false">VLOOKUP($D222,Curves!$N$2:$T$2600,5)*$B222</f>
        <v>#N/A</v>
      </c>
      <c r="S222" s="378" t="e">
        <f aca="false">IF($P222&lt;$Q222,1,0)</f>
        <v>#N/A</v>
      </c>
      <c r="T222" s="379" t="e">
        <f aca="false">IF($P222&lt;$R222,1,0)</f>
        <v>#N/A</v>
      </c>
      <c r="U222" s="380" t="e">
        <f aca="false">($E222+G222)*$J$5+$J$4</f>
        <v>#N/A</v>
      </c>
      <c r="V222" s="380" t="e">
        <f aca="false">($E222+H222)*$J$5+$J$4</f>
        <v>#N/A</v>
      </c>
      <c r="W222" s="380" t="e">
        <f aca="false">($E222+I222)*$J$5+$J$4</f>
        <v>#N/A</v>
      </c>
      <c r="X222" s="269" t="e">
        <f aca="false">VLOOKUP($D222,[5]CurveFetch!$D$8:$S$13000,16,0)*$B222</f>
        <v>#N/A</v>
      </c>
      <c r="Y222" s="241" t="e">
        <f aca="false">VLOOKUP($D222,Curves!$N$2:$T$2600,7)*$B222</f>
        <v>#N/A</v>
      </c>
      <c r="Z222" s="381" t="e">
        <f aca="false">IF($U222&lt;$X222,1,0)</f>
        <v>#N/A</v>
      </c>
      <c r="AA222" s="378" t="e">
        <f aca="false">IF($U222&lt;$Y222,1,0)</f>
        <v>#N/A</v>
      </c>
      <c r="AB222" s="378" t="e">
        <f aca="false">IF($V222&lt;$X222,1,0)</f>
        <v>#N/A</v>
      </c>
      <c r="AC222" s="378" t="e">
        <f aca="false">IF($V222&lt;$X222,1,0)</f>
        <v>#N/A</v>
      </c>
      <c r="AD222" s="378" t="e">
        <f aca="false">IF($W222&lt;$X222,1,0)</f>
        <v>#N/A</v>
      </c>
      <c r="AE222" s="379" t="e">
        <f aca="false">IF($W222&lt;$Y222,1,0)</f>
        <v>#N/A</v>
      </c>
      <c r="AF222" s="70" t="e">
        <f aca="false">$AF$7*$J$2*$J$5*$N222</f>
        <v>#N/A</v>
      </c>
      <c r="AG222" s="70" t="e">
        <f aca="false">$AF$7*$J$2*$J$5*$O222</f>
        <v>#N/A</v>
      </c>
      <c r="AH222" s="70" t="e">
        <f aca="false">$AH$7*$J$2*$J$5*$N222</f>
        <v>#N/A</v>
      </c>
      <c r="AI222" s="70" t="e">
        <f aca="false">$AH$7*$J$2*$J$5*$O222</f>
        <v>#N/A</v>
      </c>
      <c r="AJ222" s="70" t="e">
        <f aca="false">$AJ$7*$J$2*$J$5*$N222</f>
        <v>#N/A</v>
      </c>
      <c r="AK222" s="70" t="e">
        <f aca="false">$AJ$7*$J$2*$J$5*$O222</f>
        <v>#N/A</v>
      </c>
      <c r="AL222" s="70" t="e">
        <f aca="false">$AL$7*$J$2*$J$5*$N222</f>
        <v>#N/A</v>
      </c>
      <c r="AM222" s="70" t="e">
        <f aca="false">$AL$7*$J$3*$J$5*$O222</f>
        <v>#N/A</v>
      </c>
      <c r="AN222" s="70" t="e">
        <f aca="false">$AN$7*$J$2*$J$5*$N222</f>
        <v>#N/A</v>
      </c>
      <c r="AO222" s="70" t="e">
        <f aca="false">$AN$7*$J$3*$J$5*$O222</f>
        <v>#N/A</v>
      </c>
      <c r="AP222" s="70" t="e">
        <f aca="false">$AP$7*$J$2*$J$5*$N222</f>
        <v>#N/A</v>
      </c>
      <c r="AQ222" s="70" t="e">
        <f aca="false">$AN$7*$J$3*$J$5*$O222</f>
        <v>#N/A</v>
      </c>
      <c r="AR222" s="70" t="e">
        <f aca="false">$AR$7*$J$2*$J$5*$N222</f>
        <v>#N/A</v>
      </c>
      <c r="AS222" s="70" t="e">
        <f aca="false">$AR$7*$J$3*$J$5*$O222</f>
        <v>#N/A</v>
      </c>
      <c r="AT222" s="70" t="e">
        <f aca="false">$AT$7*$J$2*$J$5*$N222</f>
        <v>#N/A</v>
      </c>
      <c r="AU222" s="70" t="e">
        <f aca="false">$AT$7*$J$3*$J$5*$O222</f>
        <v>#N/A</v>
      </c>
      <c r="AV222" s="131" t="e">
        <f aca="false">SUM(AF222:AG222,AL222:AM222,AP222:AQ222)</f>
        <v>#N/A</v>
      </c>
      <c r="AW222" s="158" t="e">
        <f aca="false">SUM(AF222:AM222,AP222:AU222)</f>
        <v>#N/A</v>
      </c>
      <c r="AX222" s="131" t="e">
        <f aca="false">SUM(AF222:AU222)</f>
        <v>#N/A</v>
      </c>
      <c r="AY222" s="70" t="e">
        <f aca="false">$AY$7*$J$2*$J$5*$S222</f>
        <v>#N/A</v>
      </c>
      <c r="AZ222" s="70" t="e">
        <f aca="false">$AY$7*$J$3*$J$5*$T222</f>
        <v>#N/A</v>
      </c>
      <c r="BA222" s="70" t="e">
        <f aca="false">$BA$7*$J$2*$J$5*$S222</f>
        <v>#N/A</v>
      </c>
      <c r="BB222" s="70" t="e">
        <f aca="false">$BA$7*$J$3*$J$5*$T222</f>
        <v>#N/A</v>
      </c>
      <c r="BC222" s="70" t="e">
        <f aca="false">$BC$7*$J$2*$J$5*$S222</f>
        <v>#N/A</v>
      </c>
      <c r="BD222" s="70" t="e">
        <f aca="false">$BC$7*$J$3*$J$5*$T222</f>
        <v>#N/A</v>
      </c>
      <c r="BE222" s="70" t="e">
        <f aca="false">$BE$7*$J$2*$J$5*$S222</f>
        <v>#N/A</v>
      </c>
      <c r="BF222" s="70" t="e">
        <f aca="false">$BE$7*$J$3*$J$5*$T222</f>
        <v>#N/A</v>
      </c>
      <c r="BG222" s="70" t="e">
        <f aca="false">$BG$7*$J$2*$J$5*$S222</f>
        <v>#N/A</v>
      </c>
      <c r="BH222" s="70" t="e">
        <f aca="false">$BG$7*$J$3*$J$5*$T222</f>
        <v>#N/A</v>
      </c>
      <c r="BI222" s="70" t="e">
        <f aca="false">$BI$7*$J$2*$J$5*$S222</f>
        <v>#N/A</v>
      </c>
      <c r="BJ222" s="70" t="e">
        <f aca="false">$BI$7*$J$3*$J$5*$T222</f>
        <v>#N/A</v>
      </c>
      <c r="BK222" s="70" t="e">
        <f aca="false">$BK$7*$J$2*$J$5*$S222</f>
        <v>#N/A</v>
      </c>
      <c r="BL222" s="70" t="e">
        <f aca="false">$BK$7*$J$3*$J$5*$T222</f>
        <v>#N/A</v>
      </c>
      <c r="BM222" s="70" t="e">
        <f aca="false">$BM$7*$J$2*$J$5*$S222</f>
        <v>#N/A</v>
      </c>
      <c r="BN222" s="70" t="e">
        <f aca="false">$BM$7*$J$3*$J$5*$T222</f>
        <v>#N/A</v>
      </c>
      <c r="BO222" s="70" t="e">
        <f aca="false">$BO$7*$J$2*$J$5*$S222</f>
        <v>#N/A</v>
      </c>
      <c r="BP222" s="70" t="e">
        <f aca="false">$BO$7*$J$3*$J$5*$T222</f>
        <v>#N/A</v>
      </c>
      <c r="BQ222" s="70" t="e">
        <f aca="false">$BQ$7*$J$2*$J$5*$S222</f>
        <v>#N/A</v>
      </c>
      <c r="BR222" s="70" t="e">
        <f aca="false">$BQ$7*$J$3*$J$5*$T222</f>
        <v>#N/A</v>
      </c>
      <c r="BS222" s="70" t="e">
        <f aca="false">$BS$7*$J$2*$J$5*$S222</f>
        <v>#N/A</v>
      </c>
      <c r="BT222" s="70" t="e">
        <f aca="false">$BS$7*$J$3*$J$5*$T222</f>
        <v>#N/A</v>
      </c>
      <c r="BU222" s="70" t="e">
        <f aca="false">$BU$7*$J$2*$J$5*$S222</f>
        <v>#N/A</v>
      </c>
      <c r="BV222" s="70" t="e">
        <f aca="false">$BU$7*$J$3*$J$5*$T222</f>
        <v>#N/A</v>
      </c>
      <c r="BW222" s="382" t="e">
        <f aca="false">SUM(AY222:BF222,BI222:BL222)</f>
        <v>#N/A</v>
      </c>
      <c r="BX222" s="383" t="e">
        <f aca="false">SUM(AY222:BF222,BI222:BL222,BS222:BV222)</f>
        <v>#N/A</v>
      </c>
      <c r="BY222" s="25" t="e">
        <f aca="false">SUM(AY222:BV222)</f>
        <v>#N/A</v>
      </c>
      <c r="BZ222" s="70" t="e">
        <f aca="false">$BZ$7*$J$2*$J$5*$N222</f>
        <v>#N/A</v>
      </c>
      <c r="CA222" s="70" t="e">
        <f aca="false">$BZ$7*$J$3*$J$5*$O222</f>
        <v>#N/A</v>
      </c>
      <c r="CB222" s="70" t="e">
        <f aca="false">$CB$7*$J$2*$J$5*$N222</f>
        <v>#N/A</v>
      </c>
      <c r="CC222" s="70" t="e">
        <f aca="false">$CB$7*$J$3*$J$5*$O222</f>
        <v>#N/A</v>
      </c>
      <c r="CD222" s="70" t="e">
        <f aca="false">$CD$7*$J$2*$J$5*$N222</f>
        <v>#N/A</v>
      </c>
      <c r="CE222" s="70" t="e">
        <f aca="false">$CD$7*$J$3*$J$5*$O222</f>
        <v>#N/A</v>
      </c>
      <c r="CF222" s="131" t="e">
        <f aca="false">SUM(BZ222:CA222)</f>
        <v>#N/A</v>
      </c>
      <c r="CG222" s="383" t="e">
        <f aca="false">SUM(BZ222:CC222)</f>
        <v>#N/A</v>
      </c>
      <c r="CH222" s="131" t="e">
        <f aca="false">SUM(BZ222:CE222)</f>
        <v>#N/A</v>
      </c>
      <c r="CI222" s="70" t="e">
        <f aca="false">$CI$7*$J$2*$J$5*$AB222</f>
        <v>#N/A</v>
      </c>
      <c r="CJ222" s="70" t="e">
        <f aca="false">$CI$7*$J$3*$J$5*$AC222</f>
        <v>#N/A</v>
      </c>
      <c r="CK222" s="70" t="e">
        <f aca="false">$CK$7*$J$2*$J$5*$AB222</f>
        <v>#N/A</v>
      </c>
      <c r="CL222" s="70" t="e">
        <f aca="false">$CK$7*$J$3*$J$5*$AC222</f>
        <v>#N/A</v>
      </c>
      <c r="CM222" s="70" t="e">
        <f aca="false">$CM$7*$J$2*$J$5*$AB222</f>
        <v>#N/A</v>
      </c>
      <c r="CN222" s="70" t="e">
        <f aca="false">$CM$7*$J$3*$J$5*$AC222</f>
        <v>#N/A</v>
      </c>
      <c r="CO222" s="70" t="e">
        <f aca="false">$CO$7*$J$2*$J$5*$AB222</f>
        <v>#N/A</v>
      </c>
      <c r="CP222" s="70" t="e">
        <f aca="false">$CO$7*$J$3*$J$5*$AC222</f>
        <v>#N/A</v>
      </c>
      <c r="CQ222" s="70" t="e">
        <f aca="false">$CQ$7*$J$2*$J$5*$AB222</f>
        <v>#N/A</v>
      </c>
      <c r="CR222" s="70" t="e">
        <f aca="false">$CQ$7*$J$3*$J$5*$AC222</f>
        <v>#N/A</v>
      </c>
      <c r="CS222" s="70" t="e">
        <f aca="false">$CS$7*$J$2*$J$5*$AB222</f>
        <v>#N/A</v>
      </c>
      <c r="CT222" s="70" t="e">
        <f aca="false">$CS$7*$J$3*$J$5*$AC222</f>
        <v>#N/A</v>
      </c>
      <c r="CU222" s="70" t="e">
        <f aca="false">$CU$7*$J$2*$J$5*$AB222</f>
        <v>#N/A</v>
      </c>
      <c r="CV222" s="70" t="e">
        <f aca="false">$CU$7*$J$3*$J$5*$AC222</f>
        <v>#N/A</v>
      </c>
      <c r="CW222" s="70" t="e">
        <f aca="false">$CW$7*$J$2*$J$5*$AB222</f>
        <v>#N/A</v>
      </c>
      <c r="CX222" s="70" t="e">
        <f aca="false">$CW$7*$J$3*$J$5*$AC222</f>
        <v>#N/A</v>
      </c>
      <c r="CY222" s="70" t="e">
        <f aca="false">$CY$7*$J$2*$J$5*$AB222</f>
        <v>#N/A</v>
      </c>
      <c r="CZ222" s="70" t="e">
        <f aca="false">$CY$7*$J$3*$J$5*$AC222</f>
        <v>#N/A</v>
      </c>
      <c r="DA222" s="70" t="e">
        <f aca="false">$DA$7*$J$2*$J$5*$AB222</f>
        <v>#N/A</v>
      </c>
      <c r="DB222" s="70" t="e">
        <f aca="false">$DA$7*$J$3*$J$5*$AC222</f>
        <v>#N/A</v>
      </c>
      <c r="DC222" s="70"/>
      <c r="DD222" s="70"/>
      <c r="DE222" s="70" t="e">
        <f aca="false">$DF$7*$J$2*$J$5*$AB222</f>
        <v>#N/A</v>
      </c>
      <c r="DF222" s="70" t="e">
        <f aca="false">$DF$7*$J$3*$J$5*$AC222</f>
        <v>#N/A</v>
      </c>
      <c r="DG222" s="70" t="e">
        <f aca="false">$DG$7*$J$2*$J$5*$AB222</f>
        <v>#N/A</v>
      </c>
      <c r="DH222" s="70" t="e">
        <f aca="false">$DG$7*$J$3*$J$5*$AC222</f>
        <v>#N/A</v>
      </c>
      <c r="DI222" s="70" t="e">
        <f aca="false">$DI$7*$J$2*$J$5*$AB222</f>
        <v>#N/A</v>
      </c>
      <c r="DJ222" s="70" t="e">
        <f aca="false">$DI$7*$J$3*$J$5*$AC222</f>
        <v>#N/A</v>
      </c>
      <c r="DK222" s="70" t="e">
        <f aca="false">$DK$7*$J$2*$J$5*$AB222</f>
        <v>#N/A</v>
      </c>
      <c r="DL222" s="70" t="e">
        <f aca="false">$DK$7*$J$3*$J$5*$AC222</f>
        <v>#N/A</v>
      </c>
      <c r="DM222" s="70" t="e">
        <f aca="false">$DM$7*$J$2*$J$5*$AB222</f>
        <v>#N/A</v>
      </c>
      <c r="DN222" s="70" t="e">
        <f aca="false">$DM$7*$J$3*$J$5*$AC222</f>
        <v>#N/A</v>
      </c>
      <c r="DO222" s="70" t="e">
        <f aca="false">$DO$7*$J$2*$J$5*$AB222</f>
        <v>#N/A</v>
      </c>
      <c r="DP222" s="70" t="e">
        <f aca="false">$DO$7*$J$3*$J$5*$AC222</f>
        <v>#N/A</v>
      </c>
      <c r="DQ222" s="70" t="e">
        <f aca="false">$DQ$7*$J$2*$J$5*$AB222</f>
        <v>#N/A</v>
      </c>
      <c r="DR222" s="70" t="e">
        <f aca="false">$DQ$7*$J$3*$J$5*$AC222</f>
        <v>#N/A</v>
      </c>
      <c r="DS222" s="131" t="e">
        <f aca="false">SUM(CI222:CR222,CW222:CX222,DG222:DH222)</f>
        <v>#N/A</v>
      </c>
      <c r="DT222" s="25" t="e">
        <f aca="false">SUM(CI222:CZ222,DC222:DL222)</f>
        <v>#N/A</v>
      </c>
      <c r="DU222" s="131" t="e">
        <f aca="false">SUM(CI222:DR222)</f>
        <v>#N/A</v>
      </c>
      <c r="DZ222" s="70" t="e">
        <f aca="false">$DZ$7*$J$2*$J$5*$AB222</f>
        <v>#N/A</v>
      </c>
      <c r="EA222" s="70" t="e">
        <f aca="false">$DZ$7*$J$3*$J$5*$AC222</f>
        <v>#N/A</v>
      </c>
      <c r="EB222" s="70" t="e">
        <f aca="false">$EB$7*$J$2*$J$5*$AB222</f>
        <v>#N/A</v>
      </c>
      <c r="EC222" s="70" t="e">
        <f aca="false">$EB$7*$J$3*$J$5*$AC222</f>
        <v>#N/A</v>
      </c>
      <c r="ED222" s="70" t="e">
        <f aca="false">$ED$7*$J$2*$J$5*$AB222</f>
        <v>#N/A</v>
      </c>
      <c r="EE222" s="70" t="e">
        <f aca="false">$ED$7*$J$3*$J$5*$AC222</f>
        <v>#N/A</v>
      </c>
      <c r="EF222" s="70" t="e">
        <f aca="false">$EF$7*$J$2*$J$5*$AB222</f>
        <v>#N/A</v>
      </c>
      <c r="EG222" s="70" t="e">
        <f aca="false">$EF$7*$J$3*$J$5*$AC222</f>
        <v>#N/A</v>
      </c>
      <c r="EH222" s="70" t="e">
        <f aca="false">$EH$7*$J$2*$J$5*$AB222</f>
        <v>#N/A</v>
      </c>
      <c r="EI222" s="70" t="e">
        <f aca="false">$EH$7*$J$3*$J$5*$AC222</f>
        <v>#N/A</v>
      </c>
      <c r="EJ222" s="70" t="e">
        <f aca="false">$EJ$7*$J$2*$J$5*$AB222</f>
        <v>#N/A</v>
      </c>
      <c r="EK222" s="70" t="e">
        <f aca="false">$EJ$7*$J$3*$J$5*$AC222</f>
        <v>#N/A</v>
      </c>
      <c r="EL222" s="70" t="e">
        <f aca="false">$EL$7*$J$2*$J$5*$AB222</f>
        <v>#N/A</v>
      </c>
      <c r="EM222" s="70" t="e">
        <f aca="false">$EL$7*$J$3*$J$5*$AC222</f>
        <v>#N/A</v>
      </c>
      <c r="EN222" s="131" t="e">
        <f aca="false">SUM(EB222:EC222)</f>
        <v>#N/A</v>
      </c>
      <c r="EO222" s="25" t="e">
        <f aca="false">SUM(EB222:EE222,EJ222:EM222)</f>
        <v>#N/A</v>
      </c>
      <c r="EP222" s="25" t="e">
        <f aca="false">SUM(DZ222:EM222)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3" t="e">
        <f aca="false">(1+($A223/2))^(-2*($D223-$A$1)/365.25)</f>
        <v>#N/A</v>
      </c>
      <c r="C223" s="83" t="n">
        <f aca="false">D224-D223</f>
        <v>31</v>
      </c>
      <c r="D223" s="374" t="n">
        <v>43435</v>
      </c>
      <c r="E223" s="375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76" t="e">
        <f aca="false">VLOOKUP($D223,Curves!$A$2:$H$1700,8)*$B223</f>
        <v>#N/A</v>
      </c>
      <c r="K223" s="51" t="e">
        <f aca="false">($E223+$I223)*$J$5+$J$4</f>
        <v>#N/A</v>
      </c>
      <c r="L223" s="377" t="e">
        <f aca="false">VLOOKUP($D223,Curves!$N$2:$T$2600,2)*$B223</f>
        <v>#N/A</v>
      </c>
      <c r="M223" s="241" t="e">
        <f aca="false">VLOOKUP($D223,Curves!$N$2:$T$2600,3)*$B223</f>
        <v>#N/A</v>
      </c>
      <c r="N223" s="378" t="e">
        <f aca="false">IF($K223&lt;$L223,1,0)</f>
        <v>#N/A</v>
      </c>
      <c r="O223" s="379" t="e">
        <f aca="false">IF($K223&lt;$M223,1,0)</f>
        <v>#N/A</v>
      </c>
      <c r="P223" s="375" t="e">
        <f aca="false">($E223+J223)*$J$5+$J$4</f>
        <v>#N/A</v>
      </c>
      <c r="Q223" s="377" t="e">
        <f aca="false">VLOOKUP($D223,Curves!$N$2:$T$2600,4)*$B223</f>
        <v>#N/A</v>
      </c>
      <c r="R223" s="241" t="e">
        <f aca="false">VLOOKUP($D223,Curves!$N$2:$T$2600,5)*$B223</f>
        <v>#N/A</v>
      </c>
      <c r="S223" s="378" t="e">
        <f aca="false">IF($P223&lt;$Q223,1,0)</f>
        <v>#N/A</v>
      </c>
      <c r="T223" s="379" t="e">
        <f aca="false">IF($P223&lt;$R223,1,0)</f>
        <v>#N/A</v>
      </c>
      <c r="U223" s="380" t="e">
        <f aca="false">($E223+G223)*$J$5+$J$4</f>
        <v>#N/A</v>
      </c>
      <c r="V223" s="380" t="e">
        <f aca="false">($E223+H223)*$J$5+$J$4</f>
        <v>#N/A</v>
      </c>
      <c r="W223" s="380" t="e">
        <f aca="false">($E223+I223)*$J$5+$J$4</f>
        <v>#N/A</v>
      </c>
      <c r="X223" s="269" t="e">
        <f aca="false">VLOOKUP($D223,[5]CurveFetch!$D$8:$S$13000,16,0)*$B223</f>
        <v>#N/A</v>
      </c>
      <c r="Y223" s="241" t="e">
        <f aca="false">VLOOKUP($D223,Curves!$N$2:$T$2600,7)*$B223</f>
        <v>#N/A</v>
      </c>
      <c r="Z223" s="381" t="e">
        <f aca="false">IF($U223&lt;$X223,1,0)</f>
        <v>#N/A</v>
      </c>
      <c r="AA223" s="378" t="e">
        <f aca="false">IF($U223&lt;$Y223,1,0)</f>
        <v>#N/A</v>
      </c>
      <c r="AB223" s="378" t="e">
        <f aca="false">IF($V223&lt;$X223,1,0)</f>
        <v>#N/A</v>
      </c>
      <c r="AC223" s="378" t="e">
        <f aca="false">IF($V223&lt;$X223,1,0)</f>
        <v>#N/A</v>
      </c>
      <c r="AD223" s="378" t="e">
        <f aca="false">IF($W223&lt;$X223,1,0)</f>
        <v>#N/A</v>
      </c>
      <c r="AE223" s="379" t="e">
        <f aca="false">IF($W223&lt;$Y223,1,0)</f>
        <v>#N/A</v>
      </c>
      <c r="AF223" s="70" t="e">
        <f aca="false">$AF$7*$J$2*$J$5*$N223</f>
        <v>#N/A</v>
      </c>
      <c r="AG223" s="70" t="e">
        <f aca="false">$AF$7*$J$2*$J$5*$O223</f>
        <v>#N/A</v>
      </c>
      <c r="AH223" s="70" t="e">
        <f aca="false">$AH$7*$J$2*$J$5*$N223</f>
        <v>#N/A</v>
      </c>
      <c r="AI223" s="70" t="e">
        <f aca="false">$AH$7*$J$2*$J$5*$O223</f>
        <v>#N/A</v>
      </c>
      <c r="AJ223" s="70" t="e">
        <f aca="false">$AJ$7*$J$2*$J$5*$N223</f>
        <v>#N/A</v>
      </c>
      <c r="AK223" s="70" t="e">
        <f aca="false">$AJ$7*$J$2*$J$5*$O223</f>
        <v>#N/A</v>
      </c>
      <c r="AL223" s="70" t="e">
        <f aca="false">$AL$7*$J$2*$J$5*$N223</f>
        <v>#N/A</v>
      </c>
      <c r="AM223" s="70" t="e">
        <f aca="false">$AL$7*$J$3*$J$5*$O223</f>
        <v>#N/A</v>
      </c>
      <c r="AN223" s="70" t="e">
        <f aca="false">$AN$7*$J$2*$J$5*$N223</f>
        <v>#N/A</v>
      </c>
      <c r="AO223" s="70" t="e">
        <f aca="false">$AN$7*$J$3*$J$5*$O223</f>
        <v>#N/A</v>
      </c>
      <c r="AP223" s="70" t="e">
        <f aca="false">$AP$7*$J$2*$J$5*$N223</f>
        <v>#N/A</v>
      </c>
      <c r="AQ223" s="70" t="e">
        <f aca="false">$AN$7*$J$3*$J$5*$O223</f>
        <v>#N/A</v>
      </c>
      <c r="AR223" s="70" t="e">
        <f aca="false">$AR$7*$J$2*$J$5*$N223</f>
        <v>#N/A</v>
      </c>
      <c r="AS223" s="70" t="e">
        <f aca="false">$AR$7*$J$3*$J$5*$O223</f>
        <v>#N/A</v>
      </c>
      <c r="AT223" s="70" t="e">
        <f aca="false">$AT$7*$J$2*$J$5*$N223</f>
        <v>#N/A</v>
      </c>
      <c r="AU223" s="70" t="e">
        <f aca="false">$AT$7*$J$3*$J$5*$O223</f>
        <v>#N/A</v>
      </c>
      <c r="AV223" s="131" t="e">
        <f aca="false">SUM(AF223:AG223,AL223:AM223,AP223:AQ223)</f>
        <v>#N/A</v>
      </c>
      <c r="AW223" s="158" t="e">
        <f aca="false">SUM(AF223:AM223,AP223:AU223)</f>
        <v>#N/A</v>
      </c>
      <c r="AX223" s="131" t="e">
        <f aca="false">SUM(AF223:AU223)</f>
        <v>#N/A</v>
      </c>
      <c r="AY223" s="70" t="e">
        <f aca="false">$AY$7*$J$2*$J$5*$S223</f>
        <v>#N/A</v>
      </c>
      <c r="AZ223" s="70" t="e">
        <f aca="false">$AY$7*$J$3*$J$5*$T223</f>
        <v>#N/A</v>
      </c>
      <c r="BA223" s="70" t="e">
        <f aca="false">$BA$7*$J$2*$J$5*$S223</f>
        <v>#N/A</v>
      </c>
      <c r="BB223" s="70" t="e">
        <f aca="false">$BA$7*$J$3*$J$5*$T223</f>
        <v>#N/A</v>
      </c>
      <c r="BC223" s="70" t="e">
        <f aca="false">$BC$7*$J$2*$J$5*$S223</f>
        <v>#N/A</v>
      </c>
      <c r="BD223" s="70" t="e">
        <f aca="false">$BC$7*$J$3*$J$5*$T223</f>
        <v>#N/A</v>
      </c>
      <c r="BE223" s="70" t="e">
        <f aca="false">$BE$7*$J$2*$J$5*$S223</f>
        <v>#N/A</v>
      </c>
      <c r="BF223" s="70" t="e">
        <f aca="false">$BE$7*$J$3*$J$5*$T223</f>
        <v>#N/A</v>
      </c>
      <c r="BG223" s="70" t="e">
        <f aca="false">$BG$7*$J$2*$J$5*$S223</f>
        <v>#N/A</v>
      </c>
      <c r="BH223" s="70" t="e">
        <f aca="false">$BG$7*$J$3*$J$5*$T223</f>
        <v>#N/A</v>
      </c>
      <c r="BI223" s="70" t="e">
        <f aca="false">$BI$7*$J$2*$J$5*$S223</f>
        <v>#N/A</v>
      </c>
      <c r="BJ223" s="70" t="e">
        <f aca="false">$BI$7*$J$3*$J$5*$T223</f>
        <v>#N/A</v>
      </c>
      <c r="BK223" s="70" t="e">
        <f aca="false">$BK$7*$J$2*$J$5*$S223</f>
        <v>#N/A</v>
      </c>
      <c r="BL223" s="70" t="e">
        <f aca="false">$BK$7*$J$3*$J$5*$T223</f>
        <v>#N/A</v>
      </c>
      <c r="BM223" s="70" t="e">
        <f aca="false">$BM$7*$J$2*$J$5*$S223</f>
        <v>#N/A</v>
      </c>
      <c r="BN223" s="70" t="e">
        <f aca="false">$BM$7*$J$3*$J$5*$T223</f>
        <v>#N/A</v>
      </c>
      <c r="BO223" s="70" t="e">
        <f aca="false">$BO$7*$J$2*$J$5*$S223</f>
        <v>#N/A</v>
      </c>
      <c r="BP223" s="70" t="e">
        <f aca="false">$BO$7*$J$3*$J$5*$T223</f>
        <v>#N/A</v>
      </c>
      <c r="BQ223" s="70" t="e">
        <f aca="false">$BQ$7*$J$2*$J$5*$S223</f>
        <v>#N/A</v>
      </c>
      <c r="BR223" s="70" t="e">
        <f aca="false">$BQ$7*$J$3*$J$5*$T223</f>
        <v>#N/A</v>
      </c>
      <c r="BS223" s="70" t="e">
        <f aca="false">$BS$7*$J$2*$J$5*$S223</f>
        <v>#N/A</v>
      </c>
      <c r="BT223" s="70" t="e">
        <f aca="false">$BS$7*$J$3*$J$5*$T223</f>
        <v>#N/A</v>
      </c>
      <c r="BU223" s="70" t="e">
        <f aca="false">$BU$7*$J$2*$J$5*$S223</f>
        <v>#N/A</v>
      </c>
      <c r="BV223" s="70" t="e">
        <f aca="false">$BU$7*$J$3*$J$5*$T223</f>
        <v>#N/A</v>
      </c>
      <c r="BW223" s="382" t="e">
        <f aca="false">SUM(AY223:BF223,BI223:BL223)</f>
        <v>#N/A</v>
      </c>
      <c r="BX223" s="383" t="e">
        <f aca="false">SUM(AY223:BF223,BI223:BL223,BS223:BV223)</f>
        <v>#N/A</v>
      </c>
      <c r="BY223" s="25" t="e">
        <f aca="false">SUM(AY223:BV223)</f>
        <v>#N/A</v>
      </c>
      <c r="BZ223" s="70" t="e">
        <f aca="false">$BZ$7*$J$2*$J$5*$N223</f>
        <v>#N/A</v>
      </c>
      <c r="CA223" s="70" t="e">
        <f aca="false">$BZ$7*$J$3*$J$5*$O223</f>
        <v>#N/A</v>
      </c>
      <c r="CB223" s="70" t="e">
        <f aca="false">$CB$7*$J$2*$J$5*$N223</f>
        <v>#N/A</v>
      </c>
      <c r="CC223" s="70" t="e">
        <f aca="false">$CB$7*$J$3*$J$5*$O223</f>
        <v>#N/A</v>
      </c>
      <c r="CD223" s="70" t="e">
        <f aca="false">$CD$7*$J$2*$J$5*$N223</f>
        <v>#N/A</v>
      </c>
      <c r="CE223" s="70" t="e">
        <f aca="false">$CD$7*$J$3*$J$5*$O223</f>
        <v>#N/A</v>
      </c>
      <c r="CF223" s="131" t="e">
        <f aca="false">SUM(BZ223:CA223)</f>
        <v>#N/A</v>
      </c>
      <c r="CG223" s="383" t="e">
        <f aca="false">SUM(BZ223:CC223)</f>
        <v>#N/A</v>
      </c>
      <c r="CH223" s="131" t="e">
        <f aca="false">SUM(BZ223:CE223)</f>
        <v>#N/A</v>
      </c>
      <c r="CI223" s="70" t="e">
        <f aca="false">$CI$7*$J$2*$J$5*$AB223</f>
        <v>#N/A</v>
      </c>
      <c r="CJ223" s="70" t="e">
        <f aca="false">$CI$7*$J$3*$J$5*$AC223</f>
        <v>#N/A</v>
      </c>
      <c r="CK223" s="70" t="e">
        <f aca="false">$CK$7*$J$2*$J$5*$AB223</f>
        <v>#N/A</v>
      </c>
      <c r="CL223" s="70" t="e">
        <f aca="false">$CK$7*$J$3*$J$5*$AC223</f>
        <v>#N/A</v>
      </c>
      <c r="CM223" s="70" t="e">
        <f aca="false">$CM$7*$J$2*$J$5*$AB223</f>
        <v>#N/A</v>
      </c>
      <c r="CN223" s="70" t="e">
        <f aca="false">$CM$7*$J$3*$J$5*$AC223</f>
        <v>#N/A</v>
      </c>
      <c r="CO223" s="70" t="e">
        <f aca="false">$CO$7*$J$2*$J$5*$AB223</f>
        <v>#N/A</v>
      </c>
      <c r="CP223" s="70" t="e">
        <f aca="false">$CO$7*$J$3*$J$5*$AC223</f>
        <v>#N/A</v>
      </c>
      <c r="CQ223" s="70" t="e">
        <f aca="false">$CQ$7*$J$2*$J$5*$AB223</f>
        <v>#N/A</v>
      </c>
      <c r="CR223" s="70" t="e">
        <f aca="false">$CQ$7*$J$3*$J$5*$AC223</f>
        <v>#N/A</v>
      </c>
      <c r="CS223" s="70" t="e">
        <f aca="false">$CS$7*$J$2*$J$5*$AB223</f>
        <v>#N/A</v>
      </c>
      <c r="CT223" s="70" t="e">
        <f aca="false">$CS$7*$J$3*$J$5*$AC223</f>
        <v>#N/A</v>
      </c>
      <c r="CU223" s="70" t="e">
        <f aca="false">$CU$7*$J$2*$J$5*$AB223</f>
        <v>#N/A</v>
      </c>
      <c r="CV223" s="70" t="e">
        <f aca="false">$CU$7*$J$3*$J$5*$AC223</f>
        <v>#N/A</v>
      </c>
      <c r="CW223" s="70" t="e">
        <f aca="false">$CW$7*$J$2*$J$5*$AB223</f>
        <v>#N/A</v>
      </c>
      <c r="CX223" s="70" t="e">
        <f aca="false">$CW$7*$J$3*$J$5*$AC223</f>
        <v>#N/A</v>
      </c>
      <c r="CY223" s="70" t="e">
        <f aca="false">$CY$7*$J$2*$J$5*$AB223</f>
        <v>#N/A</v>
      </c>
      <c r="CZ223" s="70" t="e">
        <f aca="false">$CY$7*$J$3*$J$5*$AC223</f>
        <v>#N/A</v>
      </c>
      <c r="DA223" s="70" t="e">
        <f aca="false">$DA$7*$J$2*$J$5*$AB223</f>
        <v>#N/A</v>
      </c>
      <c r="DB223" s="70" t="e">
        <f aca="false">$DA$7*$J$3*$J$5*$AC223</f>
        <v>#N/A</v>
      </c>
      <c r="DC223" s="70"/>
      <c r="DD223" s="70"/>
      <c r="DE223" s="70" t="e">
        <f aca="false">$DF$7*$J$2*$J$5*$AB223</f>
        <v>#N/A</v>
      </c>
      <c r="DF223" s="70" t="e">
        <f aca="false">$DF$7*$J$3*$J$5*$AC223</f>
        <v>#N/A</v>
      </c>
      <c r="DG223" s="70" t="e">
        <f aca="false">$DG$7*$J$2*$J$5*$AB223</f>
        <v>#N/A</v>
      </c>
      <c r="DH223" s="70" t="e">
        <f aca="false">$DG$7*$J$3*$J$5*$AC223</f>
        <v>#N/A</v>
      </c>
      <c r="DI223" s="70" t="e">
        <f aca="false">$DI$7*$J$2*$J$5*$AB223</f>
        <v>#N/A</v>
      </c>
      <c r="DJ223" s="70" t="e">
        <f aca="false">$DI$7*$J$3*$J$5*$AC223</f>
        <v>#N/A</v>
      </c>
      <c r="DK223" s="70" t="e">
        <f aca="false">$DK$7*$J$2*$J$5*$AB223</f>
        <v>#N/A</v>
      </c>
      <c r="DL223" s="70" t="e">
        <f aca="false">$DK$7*$J$3*$J$5*$AC223</f>
        <v>#N/A</v>
      </c>
      <c r="DM223" s="70" t="e">
        <f aca="false">$DM$7*$J$2*$J$5*$AB223</f>
        <v>#N/A</v>
      </c>
      <c r="DN223" s="70" t="e">
        <f aca="false">$DM$7*$J$3*$J$5*$AC223</f>
        <v>#N/A</v>
      </c>
      <c r="DO223" s="70" t="e">
        <f aca="false">$DO$7*$J$2*$J$5*$AB223</f>
        <v>#N/A</v>
      </c>
      <c r="DP223" s="70" t="e">
        <f aca="false">$DO$7*$J$3*$J$5*$AC223</f>
        <v>#N/A</v>
      </c>
      <c r="DQ223" s="70" t="e">
        <f aca="false">$DQ$7*$J$2*$J$5*$AB223</f>
        <v>#N/A</v>
      </c>
      <c r="DR223" s="70" t="e">
        <f aca="false">$DQ$7*$J$3*$J$5*$AC223</f>
        <v>#N/A</v>
      </c>
      <c r="DS223" s="131" t="e">
        <f aca="false">SUM(CI223:CR223,CW223:CX223,DG223:DH223)</f>
        <v>#N/A</v>
      </c>
      <c r="DT223" s="25" t="e">
        <f aca="false">SUM(CI223:CZ223,DC223:DL223)</f>
        <v>#N/A</v>
      </c>
      <c r="DU223" s="131" t="e">
        <f aca="false">SUM(CI223:DR223)</f>
        <v>#N/A</v>
      </c>
      <c r="DZ223" s="70" t="e">
        <f aca="false">$DZ$7*$J$2*$J$5*$AB223</f>
        <v>#N/A</v>
      </c>
      <c r="EA223" s="70" t="e">
        <f aca="false">$DZ$7*$J$3*$J$5*$AC223</f>
        <v>#N/A</v>
      </c>
      <c r="EB223" s="70" t="e">
        <f aca="false">$EB$7*$J$2*$J$5*$AB223</f>
        <v>#N/A</v>
      </c>
      <c r="EC223" s="70" t="e">
        <f aca="false">$EB$7*$J$3*$J$5*$AC223</f>
        <v>#N/A</v>
      </c>
      <c r="ED223" s="70" t="e">
        <f aca="false">$ED$7*$J$2*$J$5*$AB223</f>
        <v>#N/A</v>
      </c>
      <c r="EE223" s="70" t="e">
        <f aca="false">$ED$7*$J$3*$J$5*$AC223</f>
        <v>#N/A</v>
      </c>
      <c r="EF223" s="70" t="e">
        <f aca="false">$EF$7*$J$2*$J$5*$AB223</f>
        <v>#N/A</v>
      </c>
      <c r="EG223" s="70" t="e">
        <f aca="false">$EF$7*$J$3*$J$5*$AC223</f>
        <v>#N/A</v>
      </c>
      <c r="EH223" s="70" t="e">
        <f aca="false">$EH$7*$J$2*$J$5*$AB223</f>
        <v>#N/A</v>
      </c>
      <c r="EI223" s="70" t="e">
        <f aca="false">$EH$7*$J$3*$J$5*$AC223</f>
        <v>#N/A</v>
      </c>
      <c r="EJ223" s="70" t="e">
        <f aca="false">$EJ$7*$J$2*$J$5*$AB223</f>
        <v>#N/A</v>
      </c>
      <c r="EK223" s="70" t="e">
        <f aca="false">$EJ$7*$J$3*$J$5*$AC223</f>
        <v>#N/A</v>
      </c>
      <c r="EL223" s="70" t="e">
        <f aca="false">$EL$7*$J$2*$J$5*$AB223</f>
        <v>#N/A</v>
      </c>
      <c r="EM223" s="70" t="e">
        <f aca="false">$EL$7*$J$3*$J$5*$AC223</f>
        <v>#N/A</v>
      </c>
      <c r="EN223" s="131" t="e">
        <f aca="false">SUM(EB223:EC223)</f>
        <v>#N/A</v>
      </c>
      <c r="EO223" s="25" t="e">
        <f aca="false">SUM(EB223:EE223,EJ223:EM223)</f>
        <v>#N/A</v>
      </c>
      <c r="EP223" s="25" t="e">
        <f aca="false">SUM(DZ223:EM223)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3" t="e">
        <f aca="false">(1+($A224/2))^(-2*($D224-$A$1)/365.25)</f>
        <v>#N/A</v>
      </c>
      <c r="C224" s="83" t="n">
        <f aca="false">D225-D224</f>
        <v>31</v>
      </c>
      <c r="D224" s="374" t="n">
        <v>43466</v>
      </c>
      <c r="E224" s="375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76" t="e">
        <f aca="false">VLOOKUP($D224,Curves!$A$2:$H$1700,8)*$B224</f>
        <v>#N/A</v>
      </c>
      <c r="K224" s="51" t="e">
        <f aca="false">($E224+$I224)*$J$5+$J$4</f>
        <v>#N/A</v>
      </c>
      <c r="L224" s="377" t="e">
        <f aca="false">VLOOKUP($D224,Curves!$N$2:$T$2600,2)*$B224</f>
        <v>#N/A</v>
      </c>
      <c r="M224" s="241" t="e">
        <f aca="false">VLOOKUP($D224,Curves!$N$2:$T$2600,3)*$B224</f>
        <v>#N/A</v>
      </c>
      <c r="N224" s="378" t="e">
        <f aca="false">IF($K224&lt;$L224,1,0)</f>
        <v>#N/A</v>
      </c>
      <c r="O224" s="379" t="e">
        <f aca="false">IF($K224&lt;$M224,1,0)</f>
        <v>#N/A</v>
      </c>
      <c r="P224" s="375" t="e">
        <f aca="false">($E224+J224)*$J$5+$J$4</f>
        <v>#N/A</v>
      </c>
      <c r="Q224" s="377" t="e">
        <f aca="false">VLOOKUP($D224,Curves!$N$2:$T$2600,4)*$B224</f>
        <v>#N/A</v>
      </c>
      <c r="R224" s="241" t="e">
        <f aca="false">VLOOKUP($D224,Curves!$N$2:$T$2600,5)*$B224</f>
        <v>#N/A</v>
      </c>
      <c r="S224" s="378" t="e">
        <f aca="false">IF($P224&lt;$Q224,1,0)</f>
        <v>#N/A</v>
      </c>
      <c r="T224" s="379" t="e">
        <f aca="false">IF($P224&lt;$R224,1,0)</f>
        <v>#N/A</v>
      </c>
      <c r="U224" s="380" t="e">
        <f aca="false">($E224+G224)*$J$5+$J$4</f>
        <v>#N/A</v>
      </c>
      <c r="V224" s="380" t="e">
        <f aca="false">($E224+H224)*$J$5+$J$4</f>
        <v>#N/A</v>
      </c>
      <c r="W224" s="380" t="e">
        <f aca="false">($E224+I224)*$J$5+$J$4</f>
        <v>#N/A</v>
      </c>
      <c r="X224" s="269" t="e">
        <f aca="false">VLOOKUP($D224,[5]CurveFetch!$D$8:$S$13000,16,0)*$B224</f>
        <v>#N/A</v>
      </c>
      <c r="Y224" s="241" t="e">
        <f aca="false">VLOOKUP($D224,Curves!$N$2:$T$2600,7)*$B224</f>
        <v>#N/A</v>
      </c>
      <c r="Z224" s="381" t="e">
        <f aca="false">IF($U224&lt;$X224,1,0)</f>
        <v>#N/A</v>
      </c>
      <c r="AA224" s="378" t="e">
        <f aca="false">IF($U224&lt;$Y224,1,0)</f>
        <v>#N/A</v>
      </c>
      <c r="AB224" s="378" t="e">
        <f aca="false">IF($V224&lt;$X224,1,0)</f>
        <v>#N/A</v>
      </c>
      <c r="AC224" s="378" t="e">
        <f aca="false">IF($V224&lt;$X224,1,0)</f>
        <v>#N/A</v>
      </c>
      <c r="AD224" s="378" t="e">
        <f aca="false">IF($W224&lt;$X224,1,0)</f>
        <v>#N/A</v>
      </c>
      <c r="AE224" s="379" t="e">
        <f aca="false">IF($W224&lt;$Y224,1,0)</f>
        <v>#N/A</v>
      </c>
      <c r="AF224" s="70" t="e">
        <f aca="false">$AF$7*$J$2*$J$5*$N224</f>
        <v>#N/A</v>
      </c>
      <c r="AG224" s="70" t="e">
        <f aca="false">$AF$7*$J$2*$J$5*$O224</f>
        <v>#N/A</v>
      </c>
      <c r="AH224" s="70" t="e">
        <f aca="false">$AH$7*$J$2*$J$5*$N224</f>
        <v>#N/A</v>
      </c>
      <c r="AI224" s="70" t="e">
        <f aca="false">$AH$7*$J$2*$J$5*$O224</f>
        <v>#N/A</v>
      </c>
      <c r="AJ224" s="70" t="e">
        <f aca="false">$AJ$7*$J$2*$J$5*$N224</f>
        <v>#N/A</v>
      </c>
      <c r="AK224" s="70" t="e">
        <f aca="false">$AJ$7*$J$2*$J$5*$O224</f>
        <v>#N/A</v>
      </c>
      <c r="AL224" s="70" t="e">
        <f aca="false">$AL$7*$J$2*$J$5*$N224</f>
        <v>#N/A</v>
      </c>
      <c r="AM224" s="70" t="e">
        <f aca="false">$AL$7*$J$3*$J$5*$O224</f>
        <v>#N/A</v>
      </c>
      <c r="AN224" s="70" t="e">
        <f aca="false">$AN$7*$J$2*$J$5*$N224</f>
        <v>#N/A</v>
      </c>
      <c r="AO224" s="70" t="e">
        <f aca="false">$AN$7*$J$3*$J$5*$O224</f>
        <v>#N/A</v>
      </c>
      <c r="AP224" s="70" t="e">
        <f aca="false">$AP$7*$J$2*$J$5*$N224</f>
        <v>#N/A</v>
      </c>
      <c r="AQ224" s="70" t="e">
        <f aca="false">$AN$7*$J$3*$J$5*$O224</f>
        <v>#N/A</v>
      </c>
      <c r="AR224" s="70" t="e">
        <f aca="false">$AR$7*$J$2*$J$5*$N224</f>
        <v>#N/A</v>
      </c>
      <c r="AS224" s="70" t="e">
        <f aca="false">$AR$7*$J$3*$J$5*$O224</f>
        <v>#N/A</v>
      </c>
      <c r="AT224" s="70" t="e">
        <f aca="false">$AT$7*$J$2*$J$5*$N224</f>
        <v>#N/A</v>
      </c>
      <c r="AU224" s="70" t="e">
        <f aca="false">$AT$7*$J$3*$J$5*$O224</f>
        <v>#N/A</v>
      </c>
      <c r="AV224" s="131" t="e">
        <f aca="false">SUM(AF224:AG224,AL224:AM224,AP224:AQ224)</f>
        <v>#N/A</v>
      </c>
      <c r="AW224" s="158" t="e">
        <f aca="false">SUM(AF224:AM224,AP224:AU224)</f>
        <v>#N/A</v>
      </c>
      <c r="AX224" s="131" t="e">
        <f aca="false">SUM(AF224:AU224)</f>
        <v>#N/A</v>
      </c>
      <c r="AY224" s="70" t="e">
        <f aca="false">$AY$7*$J$2*$J$5*$S224</f>
        <v>#N/A</v>
      </c>
      <c r="AZ224" s="70" t="e">
        <f aca="false">$AY$7*$J$3*$J$5*$T224</f>
        <v>#N/A</v>
      </c>
      <c r="BA224" s="70" t="e">
        <f aca="false">$BA$7*$J$2*$J$5*$S224</f>
        <v>#N/A</v>
      </c>
      <c r="BB224" s="70" t="e">
        <f aca="false">$BA$7*$J$3*$J$5*$T224</f>
        <v>#N/A</v>
      </c>
      <c r="BC224" s="70" t="e">
        <f aca="false">$BC$7*$J$2*$J$5*$S224</f>
        <v>#N/A</v>
      </c>
      <c r="BD224" s="70" t="e">
        <f aca="false">$BC$7*$J$3*$J$5*$T224</f>
        <v>#N/A</v>
      </c>
      <c r="BE224" s="70" t="e">
        <f aca="false">$BE$7*$J$2*$J$5*$S224</f>
        <v>#N/A</v>
      </c>
      <c r="BF224" s="70" t="e">
        <f aca="false">$BE$7*$J$3*$J$5*$T224</f>
        <v>#N/A</v>
      </c>
      <c r="BG224" s="70" t="e">
        <f aca="false">$BG$7*$J$2*$J$5*$S224</f>
        <v>#N/A</v>
      </c>
      <c r="BH224" s="70" t="e">
        <f aca="false">$BG$7*$J$3*$J$5*$T224</f>
        <v>#N/A</v>
      </c>
      <c r="BI224" s="70" t="e">
        <f aca="false">$BI$7*$J$2*$J$5*$S224</f>
        <v>#N/A</v>
      </c>
      <c r="BJ224" s="70" t="e">
        <f aca="false">$BI$7*$J$3*$J$5*$T224</f>
        <v>#N/A</v>
      </c>
      <c r="BK224" s="70" t="e">
        <f aca="false">$BK$7*$J$2*$J$5*$S224</f>
        <v>#N/A</v>
      </c>
      <c r="BL224" s="70" t="e">
        <f aca="false">$BK$7*$J$3*$J$5*$T224</f>
        <v>#N/A</v>
      </c>
      <c r="BM224" s="70" t="e">
        <f aca="false">$BM$7*$J$2*$J$5*$S224</f>
        <v>#N/A</v>
      </c>
      <c r="BN224" s="70" t="e">
        <f aca="false">$BM$7*$J$3*$J$5*$T224</f>
        <v>#N/A</v>
      </c>
      <c r="BO224" s="70" t="e">
        <f aca="false">$BO$7*$J$2*$J$5*$S224</f>
        <v>#N/A</v>
      </c>
      <c r="BP224" s="70" t="e">
        <f aca="false">$BO$7*$J$3*$J$5*$T224</f>
        <v>#N/A</v>
      </c>
      <c r="BQ224" s="70" t="e">
        <f aca="false">$BQ$7*$J$2*$J$5*$S224</f>
        <v>#N/A</v>
      </c>
      <c r="BR224" s="70" t="e">
        <f aca="false">$BQ$7*$J$3*$J$5*$T224</f>
        <v>#N/A</v>
      </c>
      <c r="BS224" s="70" t="e">
        <f aca="false">$BS$7*$J$2*$J$5*$S224</f>
        <v>#N/A</v>
      </c>
      <c r="BT224" s="70" t="e">
        <f aca="false">$BS$7*$J$3*$J$5*$T224</f>
        <v>#N/A</v>
      </c>
      <c r="BU224" s="70" t="e">
        <f aca="false">$BU$7*$J$2*$J$5*$S224</f>
        <v>#N/A</v>
      </c>
      <c r="BV224" s="70" t="e">
        <f aca="false">$BU$7*$J$3*$J$5*$T224</f>
        <v>#N/A</v>
      </c>
      <c r="BW224" s="382" t="e">
        <f aca="false">SUM(AY224:BF224,BI224:BL224)</f>
        <v>#N/A</v>
      </c>
      <c r="BX224" s="383" t="e">
        <f aca="false">SUM(AY224:BF224,BI224:BL224,BS224:BV224)</f>
        <v>#N/A</v>
      </c>
      <c r="BY224" s="25" t="e">
        <f aca="false">SUM(AY224:BV224)</f>
        <v>#N/A</v>
      </c>
      <c r="BZ224" s="70" t="e">
        <f aca="false">$BZ$7*$J$2*$J$5*$N224</f>
        <v>#N/A</v>
      </c>
      <c r="CA224" s="70" t="e">
        <f aca="false">$BZ$7*$J$3*$J$5*$O224</f>
        <v>#N/A</v>
      </c>
      <c r="CB224" s="70" t="e">
        <f aca="false">$CB$7*$J$2*$J$5*$N224</f>
        <v>#N/A</v>
      </c>
      <c r="CC224" s="70" t="e">
        <f aca="false">$CB$7*$J$3*$J$5*$O224</f>
        <v>#N/A</v>
      </c>
      <c r="CD224" s="70" t="e">
        <f aca="false">$CD$7*$J$2*$J$5*$N224</f>
        <v>#N/A</v>
      </c>
      <c r="CE224" s="70" t="e">
        <f aca="false">$CD$7*$J$3*$J$5*$O224</f>
        <v>#N/A</v>
      </c>
      <c r="CF224" s="131" t="e">
        <f aca="false">SUM(BZ224:CA224)</f>
        <v>#N/A</v>
      </c>
      <c r="CG224" s="383" t="e">
        <f aca="false">SUM(BZ224:CC224)</f>
        <v>#N/A</v>
      </c>
      <c r="CH224" s="131" t="e">
        <f aca="false">SUM(BZ224:CE224)</f>
        <v>#N/A</v>
      </c>
      <c r="CI224" s="70" t="e">
        <f aca="false">$CI$7*$J$2*$J$5*$AB224</f>
        <v>#N/A</v>
      </c>
      <c r="CJ224" s="70" t="e">
        <f aca="false">$CI$7*$J$3*$J$5*$AC224</f>
        <v>#N/A</v>
      </c>
      <c r="CK224" s="70" t="e">
        <f aca="false">$CK$7*$J$2*$J$5*$AB224</f>
        <v>#N/A</v>
      </c>
      <c r="CL224" s="70" t="e">
        <f aca="false">$CK$7*$J$3*$J$5*$AC224</f>
        <v>#N/A</v>
      </c>
      <c r="CM224" s="70" t="e">
        <f aca="false">$CM$7*$J$2*$J$5*$AB224</f>
        <v>#N/A</v>
      </c>
      <c r="CN224" s="70" t="e">
        <f aca="false">$CM$7*$J$3*$J$5*$AC224</f>
        <v>#N/A</v>
      </c>
      <c r="CO224" s="70" t="e">
        <f aca="false">$CO$7*$J$2*$J$5*$AB224</f>
        <v>#N/A</v>
      </c>
      <c r="CP224" s="70" t="e">
        <f aca="false">$CO$7*$J$3*$J$5*$AC224</f>
        <v>#N/A</v>
      </c>
      <c r="CQ224" s="70" t="e">
        <f aca="false">$CQ$7*$J$2*$J$5*$AB224</f>
        <v>#N/A</v>
      </c>
      <c r="CR224" s="70" t="e">
        <f aca="false">$CQ$7*$J$3*$J$5*$AC224</f>
        <v>#N/A</v>
      </c>
      <c r="CS224" s="70" t="e">
        <f aca="false">$CS$7*$J$2*$J$5*$AB224</f>
        <v>#N/A</v>
      </c>
      <c r="CT224" s="70" t="e">
        <f aca="false">$CS$7*$J$3*$J$5*$AC224</f>
        <v>#N/A</v>
      </c>
      <c r="CU224" s="70" t="e">
        <f aca="false">$CU$7*$J$2*$J$5*$AB224</f>
        <v>#N/A</v>
      </c>
      <c r="CV224" s="70" t="e">
        <f aca="false">$CU$7*$J$3*$J$5*$AC224</f>
        <v>#N/A</v>
      </c>
      <c r="CW224" s="70" t="e">
        <f aca="false">$CW$7*$J$2*$J$5*$AB224</f>
        <v>#N/A</v>
      </c>
      <c r="CX224" s="70" t="e">
        <f aca="false">$CW$7*$J$3*$J$5*$AC224</f>
        <v>#N/A</v>
      </c>
      <c r="CY224" s="70" t="e">
        <f aca="false">$CY$7*$J$2*$J$5*$AB224</f>
        <v>#N/A</v>
      </c>
      <c r="CZ224" s="70" t="e">
        <f aca="false">$CY$7*$J$3*$J$5*$AC224</f>
        <v>#N/A</v>
      </c>
      <c r="DA224" s="70" t="e">
        <f aca="false">$DA$7*$J$2*$J$5*$AB224</f>
        <v>#N/A</v>
      </c>
      <c r="DB224" s="70" t="e">
        <f aca="false">$DA$7*$J$3*$J$5*$AC224</f>
        <v>#N/A</v>
      </c>
      <c r="DC224" s="70"/>
      <c r="DD224" s="70"/>
      <c r="DE224" s="70" t="e">
        <f aca="false">$DF$7*$J$2*$J$5*$AB224</f>
        <v>#N/A</v>
      </c>
      <c r="DF224" s="70" t="e">
        <f aca="false">$DF$7*$J$3*$J$5*$AC224</f>
        <v>#N/A</v>
      </c>
      <c r="DG224" s="70" t="e">
        <f aca="false">$DG$7*$J$2*$J$5*$AB224</f>
        <v>#N/A</v>
      </c>
      <c r="DH224" s="70" t="e">
        <f aca="false">$DG$7*$J$3*$J$5*$AC224</f>
        <v>#N/A</v>
      </c>
      <c r="DI224" s="70" t="e">
        <f aca="false">$DI$7*$J$2*$J$5*$AB224</f>
        <v>#N/A</v>
      </c>
      <c r="DJ224" s="70" t="e">
        <f aca="false">$DI$7*$J$3*$J$5*$AC224</f>
        <v>#N/A</v>
      </c>
      <c r="DK224" s="70" t="e">
        <f aca="false">$DK$7*$J$2*$J$5*$AB224</f>
        <v>#N/A</v>
      </c>
      <c r="DL224" s="70" t="e">
        <f aca="false">$DK$7*$J$3*$J$5*$AC224</f>
        <v>#N/A</v>
      </c>
      <c r="DM224" s="70" t="e">
        <f aca="false">$DM$7*$J$2*$J$5*$AB224</f>
        <v>#N/A</v>
      </c>
      <c r="DN224" s="70" t="e">
        <f aca="false">$DM$7*$J$3*$J$5*$AC224</f>
        <v>#N/A</v>
      </c>
      <c r="DO224" s="70" t="e">
        <f aca="false">$DO$7*$J$2*$J$5*$AB224</f>
        <v>#N/A</v>
      </c>
      <c r="DP224" s="70" t="e">
        <f aca="false">$DO$7*$J$3*$J$5*$AC224</f>
        <v>#N/A</v>
      </c>
      <c r="DQ224" s="70" t="e">
        <f aca="false">$DQ$7*$J$2*$J$5*$AB224</f>
        <v>#N/A</v>
      </c>
      <c r="DR224" s="70" t="e">
        <f aca="false">$DQ$7*$J$3*$J$5*$AC224</f>
        <v>#N/A</v>
      </c>
      <c r="DS224" s="131" t="e">
        <f aca="false">SUM(CI224:CR224,CW224:CX224,DG224:DH224)</f>
        <v>#N/A</v>
      </c>
      <c r="DT224" s="25" t="e">
        <f aca="false">SUM(CI224:CZ224,DC224:DL224)</f>
        <v>#N/A</v>
      </c>
      <c r="DU224" s="131" t="e">
        <f aca="false">SUM(CI224:DR224)</f>
        <v>#N/A</v>
      </c>
      <c r="DZ224" s="70" t="e">
        <f aca="false">$DZ$7*$J$2*$J$5*$AB224</f>
        <v>#N/A</v>
      </c>
      <c r="EA224" s="70" t="e">
        <f aca="false">$DZ$7*$J$3*$J$5*$AC224</f>
        <v>#N/A</v>
      </c>
      <c r="EB224" s="70" t="e">
        <f aca="false">$EB$7*$J$2*$J$5*$AB224</f>
        <v>#N/A</v>
      </c>
      <c r="EC224" s="70" t="e">
        <f aca="false">$EB$7*$J$3*$J$5*$AC224</f>
        <v>#N/A</v>
      </c>
      <c r="ED224" s="70" t="e">
        <f aca="false">$ED$7*$J$2*$J$5*$AB224</f>
        <v>#N/A</v>
      </c>
      <c r="EE224" s="70" t="e">
        <f aca="false">$ED$7*$J$3*$J$5*$AC224</f>
        <v>#N/A</v>
      </c>
      <c r="EF224" s="70" t="e">
        <f aca="false">$EF$7*$J$2*$J$5*$AB224</f>
        <v>#N/A</v>
      </c>
      <c r="EG224" s="70" t="e">
        <f aca="false">$EF$7*$J$3*$J$5*$AC224</f>
        <v>#N/A</v>
      </c>
      <c r="EH224" s="70" t="e">
        <f aca="false">$EH$7*$J$2*$J$5*$AB224</f>
        <v>#N/A</v>
      </c>
      <c r="EI224" s="70" t="e">
        <f aca="false">$EH$7*$J$3*$J$5*$AC224</f>
        <v>#N/A</v>
      </c>
      <c r="EJ224" s="70" t="e">
        <f aca="false">$EJ$7*$J$2*$J$5*$AB224</f>
        <v>#N/A</v>
      </c>
      <c r="EK224" s="70" t="e">
        <f aca="false">$EJ$7*$J$3*$J$5*$AC224</f>
        <v>#N/A</v>
      </c>
      <c r="EL224" s="70" t="e">
        <f aca="false">$EL$7*$J$2*$J$5*$AB224</f>
        <v>#N/A</v>
      </c>
      <c r="EM224" s="70" t="e">
        <f aca="false">$EL$7*$J$3*$J$5*$AC224</f>
        <v>#N/A</v>
      </c>
      <c r="EN224" s="131" t="e">
        <f aca="false">SUM(EB224:EC224)</f>
        <v>#N/A</v>
      </c>
      <c r="EO224" s="25" t="e">
        <f aca="false">SUM(EB224:EE224,EJ224:EM224)</f>
        <v>#N/A</v>
      </c>
      <c r="EP224" s="25" t="e">
        <f aca="false">SUM(DZ224:EM224)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3" t="e">
        <f aca="false">(1+($A225/2))^(-2*($D225-$A$1)/365.25)</f>
        <v>#N/A</v>
      </c>
      <c r="C225" s="83" t="n">
        <f aca="false">D226-D225</f>
        <v>28</v>
      </c>
      <c r="D225" s="374" t="n">
        <v>43497</v>
      </c>
      <c r="E225" s="375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76" t="e">
        <f aca="false">VLOOKUP($D225,Curves!$A$2:$H$1700,8)*$B225</f>
        <v>#N/A</v>
      </c>
      <c r="K225" s="51" t="e">
        <f aca="false">($E225+$I225)*$J$5+$J$4</f>
        <v>#N/A</v>
      </c>
      <c r="L225" s="377" t="e">
        <f aca="false">VLOOKUP($D225,Curves!$N$2:$T$2600,2)*$B225</f>
        <v>#N/A</v>
      </c>
      <c r="M225" s="241" t="e">
        <f aca="false">VLOOKUP($D225,Curves!$N$2:$T$2600,3)*$B225</f>
        <v>#N/A</v>
      </c>
      <c r="N225" s="378" t="e">
        <f aca="false">IF($K225&lt;$L225,1,0)</f>
        <v>#N/A</v>
      </c>
      <c r="O225" s="379" t="e">
        <f aca="false">IF($K225&lt;$M225,1,0)</f>
        <v>#N/A</v>
      </c>
      <c r="P225" s="375" t="e">
        <f aca="false">($E225+J225)*$J$5+$J$4</f>
        <v>#N/A</v>
      </c>
      <c r="Q225" s="377" t="e">
        <f aca="false">VLOOKUP($D225,Curves!$N$2:$T$2600,4)*$B225</f>
        <v>#N/A</v>
      </c>
      <c r="R225" s="241" t="e">
        <f aca="false">VLOOKUP($D225,Curves!$N$2:$T$2600,5)*$B225</f>
        <v>#N/A</v>
      </c>
      <c r="S225" s="378" t="e">
        <f aca="false">IF($P225&lt;$Q225,1,0)</f>
        <v>#N/A</v>
      </c>
      <c r="T225" s="379" t="e">
        <f aca="false">IF($P225&lt;$R225,1,0)</f>
        <v>#N/A</v>
      </c>
      <c r="U225" s="380" t="e">
        <f aca="false">($E225+G225)*$J$5+$J$4</f>
        <v>#N/A</v>
      </c>
      <c r="V225" s="380" t="e">
        <f aca="false">($E225+H225)*$J$5+$J$4</f>
        <v>#N/A</v>
      </c>
      <c r="W225" s="380" t="e">
        <f aca="false">($E225+I225)*$J$5+$J$4</f>
        <v>#N/A</v>
      </c>
      <c r="X225" s="269" t="e">
        <f aca="false">VLOOKUP($D225,[5]CurveFetch!$D$8:$S$13000,16,0)*$B225</f>
        <v>#N/A</v>
      </c>
      <c r="Y225" s="241" t="e">
        <f aca="false">VLOOKUP($D225,Curves!$N$2:$T$2600,7)*$B225</f>
        <v>#N/A</v>
      </c>
      <c r="Z225" s="381" t="e">
        <f aca="false">IF($U225&lt;$X225,1,0)</f>
        <v>#N/A</v>
      </c>
      <c r="AA225" s="378" t="e">
        <f aca="false">IF($U225&lt;$Y225,1,0)</f>
        <v>#N/A</v>
      </c>
      <c r="AB225" s="378" t="e">
        <f aca="false">IF($V225&lt;$X225,1,0)</f>
        <v>#N/A</v>
      </c>
      <c r="AC225" s="378" t="e">
        <f aca="false">IF($V225&lt;$X225,1,0)</f>
        <v>#N/A</v>
      </c>
      <c r="AD225" s="378" t="e">
        <f aca="false">IF($W225&lt;$X225,1,0)</f>
        <v>#N/A</v>
      </c>
      <c r="AE225" s="379" t="e">
        <f aca="false">IF($W225&lt;$Y225,1,0)</f>
        <v>#N/A</v>
      </c>
      <c r="AF225" s="70" t="e">
        <f aca="false">$AF$7*$J$2*$J$5*$N225</f>
        <v>#N/A</v>
      </c>
      <c r="AG225" s="70" t="e">
        <f aca="false">$AF$7*$J$2*$J$5*$O225</f>
        <v>#N/A</v>
      </c>
      <c r="AH225" s="70" t="e">
        <f aca="false">$AH$7*$J$2*$J$5*$N225</f>
        <v>#N/A</v>
      </c>
      <c r="AI225" s="70" t="e">
        <f aca="false">$AH$7*$J$2*$J$5*$O225</f>
        <v>#N/A</v>
      </c>
      <c r="AJ225" s="70" t="e">
        <f aca="false">$AJ$7*$J$2*$J$5*$N225</f>
        <v>#N/A</v>
      </c>
      <c r="AK225" s="70" t="e">
        <f aca="false">$AJ$7*$J$2*$J$5*$O225</f>
        <v>#N/A</v>
      </c>
      <c r="AL225" s="70" t="e">
        <f aca="false">$AL$7*$J$2*$J$5*$N225</f>
        <v>#N/A</v>
      </c>
      <c r="AM225" s="70" t="e">
        <f aca="false">$AL$7*$J$3*$J$5*$O225</f>
        <v>#N/A</v>
      </c>
      <c r="AN225" s="70" t="e">
        <f aca="false">$AN$7*$J$2*$J$5*$N225</f>
        <v>#N/A</v>
      </c>
      <c r="AO225" s="70" t="e">
        <f aca="false">$AN$7*$J$3*$J$5*$O225</f>
        <v>#N/A</v>
      </c>
      <c r="AP225" s="70" t="e">
        <f aca="false">$AP$7*$J$2*$J$5*$N225</f>
        <v>#N/A</v>
      </c>
      <c r="AQ225" s="70" t="e">
        <f aca="false">$AN$7*$J$3*$J$5*$O225</f>
        <v>#N/A</v>
      </c>
      <c r="AR225" s="70" t="e">
        <f aca="false">$AR$7*$J$2*$J$5*$N225</f>
        <v>#N/A</v>
      </c>
      <c r="AS225" s="70" t="e">
        <f aca="false">$AR$7*$J$3*$J$5*$O225</f>
        <v>#N/A</v>
      </c>
      <c r="AT225" s="70" t="e">
        <f aca="false">$AT$7*$J$2*$J$5*$N225</f>
        <v>#N/A</v>
      </c>
      <c r="AU225" s="70" t="e">
        <f aca="false">$AT$7*$J$3*$J$5*$O225</f>
        <v>#N/A</v>
      </c>
      <c r="AV225" s="131" t="e">
        <f aca="false">SUM(AF225:AG225,AL225:AM225,AP225:AQ225)</f>
        <v>#N/A</v>
      </c>
      <c r="AW225" s="158" t="e">
        <f aca="false">SUM(AF225:AM225,AP225:AU225)</f>
        <v>#N/A</v>
      </c>
      <c r="AX225" s="131" t="e">
        <f aca="false">SUM(AF225:AU225)</f>
        <v>#N/A</v>
      </c>
      <c r="AY225" s="70" t="e">
        <f aca="false">$AY$7*$J$2*$J$5*$S225</f>
        <v>#N/A</v>
      </c>
      <c r="AZ225" s="70" t="e">
        <f aca="false">$AY$7*$J$3*$J$5*$T225</f>
        <v>#N/A</v>
      </c>
      <c r="BA225" s="70" t="e">
        <f aca="false">$BA$7*$J$2*$J$5*$S225</f>
        <v>#N/A</v>
      </c>
      <c r="BB225" s="70" t="e">
        <f aca="false">$BA$7*$J$3*$J$5*$T225</f>
        <v>#N/A</v>
      </c>
      <c r="BC225" s="70" t="e">
        <f aca="false">$BC$7*$J$2*$J$5*$S225</f>
        <v>#N/A</v>
      </c>
      <c r="BD225" s="70" t="e">
        <f aca="false">$BC$7*$J$3*$J$5*$T225</f>
        <v>#N/A</v>
      </c>
      <c r="BE225" s="70" t="e">
        <f aca="false">$BE$7*$J$2*$J$5*$S225</f>
        <v>#N/A</v>
      </c>
      <c r="BF225" s="70" t="e">
        <f aca="false">$BE$7*$J$3*$J$5*$T225</f>
        <v>#N/A</v>
      </c>
      <c r="BG225" s="70" t="e">
        <f aca="false">$BG$7*$J$2*$J$5*$S225</f>
        <v>#N/A</v>
      </c>
      <c r="BH225" s="70" t="e">
        <f aca="false">$BG$7*$J$3*$J$5*$T225</f>
        <v>#N/A</v>
      </c>
      <c r="BI225" s="70" t="e">
        <f aca="false">$BI$7*$J$2*$J$5*$S225</f>
        <v>#N/A</v>
      </c>
      <c r="BJ225" s="70" t="e">
        <f aca="false">$BI$7*$J$3*$J$5*$T225</f>
        <v>#N/A</v>
      </c>
      <c r="BK225" s="70" t="e">
        <f aca="false">$BK$7*$J$2*$J$5*$S225</f>
        <v>#N/A</v>
      </c>
      <c r="BL225" s="70" t="e">
        <f aca="false">$BK$7*$J$3*$J$5*$T225</f>
        <v>#N/A</v>
      </c>
      <c r="BM225" s="70" t="e">
        <f aca="false">$BM$7*$J$2*$J$5*$S225</f>
        <v>#N/A</v>
      </c>
      <c r="BN225" s="70" t="e">
        <f aca="false">$BM$7*$J$3*$J$5*$T225</f>
        <v>#N/A</v>
      </c>
      <c r="BO225" s="70" t="e">
        <f aca="false">$BO$7*$J$2*$J$5*$S225</f>
        <v>#N/A</v>
      </c>
      <c r="BP225" s="70" t="e">
        <f aca="false">$BO$7*$J$3*$J$5*$T225</f>
        <v>#N/A</v>
      </c>
      <c r="BQ225" s="70" t="e">
        <f aca="false">$BQ$7*$J$2*$J$5*$S225</f>
        <v>#N/A</v>
      </c>
      <c r="BR225" s="70" t="e">
        <f aca="false">$BQ$7*$J$3*$J$5*$T225</f>
        <v>#N/A</v>
      </c>
      <c r="BS225" s="70" t="e">
        <f aca="false">$BS$7*$J$2*$J$5*$S225</f>
        <v>#N/A</v>
      </c>
      <c r="BT225" s="70" t="e">
        <f aca="false">$BS$7*$J$3*$J$5*$T225</f>
        <v>#N/A</v>
      </c>
      <c r="BU225" s="70" t="e">
        <f aca="false">$BU$7*$J$2*$J$5*$S225</f>
        <v>#N/A</v>
      </c>
      <c r="BV225" s="70" t="e">
        <f aca="false">$BU$7*$J$3*$J$5*$T225</f>
        <v>#N/A</v>
      </c>
      <c r="BW225" s="382" t="e">
        <f aca="false">SUM(AY225:BF225,BI225:BL225)</f>
        <v>#N/A</v>
      </c>
      <c r="BX225" s="383" t="e">
        <f aca="false">SUM(AY225:BF225,BI225:BL225,BS225:BV225)</f>
        <v>#N/A</v>
      </c>
      <c r="BY225" s="25" t="e">
        <f aca="false">SUM(AY225:BV225)</f>
        <v>#N/A</v>
      </c>
      <c r="BZ225" s="70" t="e">
        <f aca="false">$BZ$7*$J$2*$J$5*$N225</f>
        <v>#N/A</v>
      </c>
      <c r="CA225" s="70" t="e">
        <f aca="false">$BZ$7*$J$3*$J$5*$O225</f>
        <v>#N/A</v>
      </c>
      <c r="CB225" s="70" t="e">
        <f aca="false">$CB$7*$J$2*$J$5*$N225</f>
        <v>#N/A</v>
      </c>
      <c r="CC225" s="70" t="e">
        <f aca="false">$CB$7*$J$3*$J$5*$O225</f>
        <v>#N/A</v>
      </c>
      <c r="CD225" s="70" t="e">
        <f aca="false">$CD$7*$J$2*$J$5*$N225</f>
        <v>#N/A</v>
      </c>
      <c r="CE225" s="70" t="e">
        <f aca="false">$CD$7*$J$3*$J$5*$O225</f>
        <v>#N/A</v>
      </c>
      <c r="CF225" s="131" t="e">
        <f aca="false">SUM(BZ225:CA225)</f>
        <v>#N/A</v>
      </c>
      <c r="CG225" s="383" t="e">
        <f aca="false">SUM(BZ225:CC225)</f>
        <v>#N/A</v>
      </c>
      <c r="CH225" s="131" t="e">
        <f aca="false">SUM(BZ225:CE225)</f>
        <v>#N/A</v>
      </c>
      <c r="CI225" s="70" t="e">
        <f aca="false">$CI$7*$J$2*$J$5*$AB225</f>
        <v>#N/A</v>
      </c>
      <c r="CJ225" s="70" t="e">
        <f aca="false">$CI$7*$J$3*$J$5*$AC225</f>
        <v>#N/A</v>
      </c>
      <c r="CK225" s="70" t="e">
        <f aca="false">$CK$7*$J$2*$J$5*$AB225</f>
        <v>#N/A</v>
      </c>
      <c r="CL225" s="70" t="e">
        <f aca="false">$CK$7*$J$3*$J$5*$AC225</f>
        <v>#N/A</v>
      </c>
      <c r="CM225" s="70" t="e">
        <f aca="false">$CM$7*$J$2*$J$5*$AB225</f>
        <v>#N/A</v>
      </c>
      <c r="CN225" s="70" t="e">
        <f aca="false">$CM$7*$J$3*$J$5*$AC225</f>
        <v>#N/A</v>
      </c>
      <c r="CO225" s="70" t="e">
        <f aca="false">$CO$7*$J$2*$J$5*$AB225</f>
        <v>#N/A</v>
      </c>
      <c r="CP225" s="70" t="e">
        <f aca="false">$CO$7*$J$3*$J$5*$AC225</f>
        <v>#N/A</v>
      </c>
      <c r="CQ225" s="70" t="e">
        <f aca="false">$CQ$7*$J$2*$J$5*$AB225</f>
        <v>#N/A</v>
      </c>
      <c r="CR225" s="70" t="e">
        <f aca="false">$CQ$7*$J$3*$J$5*$AC225</f>
        <v>#N/A</v>
      </c>
      <c r="CS225" s="70" t="e">
        <f aca="false">$CS$7*$J$2*$J$5*$AB225</f>
        <v>#N/A</v>
      </c>
      <c r="CT225" s="70" t="e">
        <f aca="false">$CS$7*$J$3*$J$5*$AC225</f>
        <v>#N/A</v>
      </c>
      <c r="CU225" s="70" t="e">
        <f aca="false">$CU$7*$J$2*$J$5*$AB225</f>
        <v>#N/A</v>
      </c>
      <c r="CV225" s="70" t="e">
        <f aca="false">$CU$7*$J$3*$J$5*$AC225</f>
        <v>#N/A</v>
      </c>
      <c r="CW225" s="70" t="e">
        <f aca="false">$CW$7*$J$2*$J$5*$AB225</f>
        <v>#N/A</v>
      </c>
      <c r="CX225" s="70" t="e">
        <f aca="false">$CW$7*$J$3*$J$5*$AC225</f>
        <v>#N/A</v>
      </c>
      <c r="CY225" s="70" t="e">
        <f aca="false">$CY$7*$J$2*$J$5*$AB225</f>
        <v>#N/A</v>
      </c>
      <c r="CZ225" s="70" t="e">
        <f aca="false">$CY$7*$J$3*$J$5*$AC225</f>
        <v>#N/A</v>
      </c>
      <c r="DA225" s="70" t="e">
        <f aca="false">$DA$7*$J$2*$J$5*$AB225</f>
        <v>#N/A</v>
      </c>
      <c r="DB225" s="70" t="e">
        <f aca="false">$DA$7*$J$3*$J$5*$AC225</f>
        <v>#N/A</v>
      </c>
      <c r="DC225" s="70"/>
      <c r="DD225" s="70"/>
      <c r="DE225" s="70" t="e">
        <f aca="false">$DF$7*$J$2*$J$5*$AB225</f>
        <v>#N/A</v>
      </c>
      <c r="DF225" s="70" t="e">
        <f aca="false">$DF$7*$J$3*$J$5*$AC225</f>
        <v>#N/A</v>
      </c>
      <c r="DG225" s="70" t="e">
        <f aca="false">$DG$7*$J$2*$J$5*$AB225</f>
        <v>#N/A</v>
      </c>
      <c r="DH225" s="70" t="e">
        <f aca="false">$DG$7*$J$3*$J$5*$AC225</f>
        <v>#N/A</v>
      </c>
      <c r="DI225" s="70" t="e">
        <f aca="false">$DI$7*$J$2*$J$5*$AB225</f>
        <v>#N/A</v>
      </c>
      <c r="DJ225" s="70" t="e">
        <f aca="false">$DI$7*$J$3*$J$5*$AC225</f>
        <v>#N/A</v>
      </c>
      <c r="DK225" s="70" t="e">
        <f aca="false">$DK$7*$J$2*$J$5*$AB225</f>
        <v>#N/A</v>
      </c>
      <c r="DL225" s="70" t="e">
        <f aca="false">$DK$7*$J$3*$J$5*$AC225</f>
        <v>#N/A</v>
      </c>
      <c r="DM225" s="70" t="e">
        <f aca="false">$DM$7*$J$2*$J$5*$AB225</f>
        <v>#N/A</v>
      </c>
      <c r="DN225" s="70" t="e">
        <f aca="false">$DM$7*$J$3*$J$5*$AC225</f>
        <v>#N/A</v>
      </c>
      <c r="DO225" s="70" t="e">
        <f aca="false">$DO$7*$J$2*$J$5*$AB225</f>
        <v>#N/A</v>
      </c>
      <c r="DP225" s="70" t="e">
        <f aca="false">$DO$7*$J$3*$J$5*$AC225</f>
        <v>#N/A</v>
      </c>
      <c r="DQ225" s="70" t="e">
        <f aca="false">$DQ$7*$J$2*$J$5*$AB225</f>
        <v>#N/A</v>
      </c>
      <c r="DR225" s="70" t="e">
        <f aca="false">$DQ$7*$J$3*$J$5*$AC225</f>
        <v>#N/A</v>
      </c>
      <c r="DS225" s="131" t="e">
        <f aca="false">SUM(CI225:CR225,CW225:CX225,DG225:DH225)</f>
        <v>#N/A</v>
      </c>
      <c r="DT225" s="25" t="e">
        <f aca="false">SUM(CI225:CZ225,DC225:DL225)</f>
        <v>#N/A</v>
      </c>
      <c r="DU225" s="131" t="e">
        <f aca="false">SUM(CI225:DR225)</f>
        <v>#N/A</v>
      </c>
      <c r="DZ225" s="70" t="e">
        <f aca="false">$DZ$7*$J$2*$J$5*$AB225</f>
        <v>#N/A</v>
      </c>
      <c r="EA225" s="70" t="e">
        <f aca="false">$DZ$7*$J$3*$J$5*$AC225</f>
        <v>#N/A</v>
      </c>
      <c r="EB225" s="70" t="e">
        <f aca="false">$EB$7*$J$2*$J$5*$AB225</f>
        <v>#N/A</v>
      </c>
      <c r="EC225" s="70" t="e">
        <f aca="false">$EB$7*$J$3*$J$5*$AC225</f>
        <v>#N/A</v>
      </c>
      <c r="ED225" s="70" t="e">
        <f aca="false">$ED$7*$J$2*$J$5*$AB225</f>
        <v>#N/A</v>
      </c>
      <c r="EE225" s="70" t="e">
        <f aca="false">$ED$7*$J$3*$J$5*$AC225</f>
        <v>#N/A</v>
      </c>
      <c r="EF225" s="70" t="e">
        <f aca="false">$EF$7*$J$2*$J$5*$AB225</f>
        <v>#N/A</v>
      </c>
      <c r="EG225" s="70" t="e">
        <f aca="false">$EF$7*$J$3*$J$5*$AC225</f>
        <v>#N/A</v>
      </c>
      <c r="EH225" s="70" t="e">
        <f aca="false">$EH$7*$J$2*$J$5*$AB225</f>
        <v>#N/A</v>
      </c>
      <c r="EI225" s="70" t="e">
        <f aca="false">$EH$7*$J$3*$J$5*$AC225</f>
        <v>#N/A</v>
      </c>
      <c r="EJ225" s="70" t="e">
        <f aca="false">$EJ$7*$J$2*$J$5*$AB225</f>
        <v>#N/A</v>
      </c>
      <c r="EK225" s="70" t="e">
        <f aca="false">$EJ$7*$J$3*$J$5*$AC225</f>
        <v>#N/A</v>
      </c>
      <c r="EL225" s="70" t="e">
        <f aca="false">$EL$7*$J$2*$J$5*$AB225</f>
        <v>#N/A</v>
      </c>
      <c r="EM225" s="70" t="e">
        <f aca="false">$EL$7*$J$3*$J$5*$AC225</f>
        <v>#N/A</v>
      </c>
      <c r="EN225" s="131" t="e">
        <f aca="false">SUM(EB225:EC225)</f>
        <v>#N/A</v>
      </c>
      <c r="EO225" s="25" t="e">
        <f aca="false">SUM(EB225:EE225,EJ225:EM225)</f>
        <v>#N/A</v>
      </c>
      <c r="EP225" s="25" t="e">
        <f aca="false">SUM(DZ225:EM225)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3" t="e">
        <f aca="false">(1+($A226/2))^(-2*($D226-$A$1)/365.25)</f>
        <v>#N/A</v>
      </c>
      <c r="C226" s="83" t="n">
        <f aca="false">D227-D226</f>
        <v>31</v>
      </c>
      <c r="D226" s="374" t="n">
        <v>43525</v>
      </c>
      <c r="E226" s="375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76" t="e">
        <f aca="false">VLOOKUP($D226,Curves!$A$2:$H$1700,8)*$B226</f>
        <v>#N/A</v>
      </c>
      <c r="K226" s="51" t="e">
        <f aca="false">($E226+$I226)*$J$5+$J$4</f>
        <v>#N/A</v>
      </c>
      <c r="L226" s="377" t="e">
        <f aca="false">VLOOKUP($D226,Curves!$N$2:$T$2600,2)*$B226</f>
        <v>#N/A</v>
      </c>
      <c r="M226" s="241" t="e">
        <f aca="false">VLOOKUP($D226,Curves!$N$2:$T$2600,3)*$B226</f>
        <v>#N/A</v>
      </c>
      <c r="N226" s="378" t="e">
        <f aca="false">IF($K226&lt;$L226,1,0)</f>
        <v>#N/A</v>
      </c>
      <c r="O226" s="379" t="e">
        <f aca="false">IF($K226&lt;$M226,1,0)</f>
        <v>#N/A</v>
      </c>
      <c r="P226" s="375" t="e">
        <f aca="false">($E226+J226)*$J$5+$J$4</f>
        <v>#N/A</v>
      </c>
      <c r="Q226" s="377" t="e">
        <f aca="false">VLOOKUP($D226,Curves!$N$2:$T$2600,4)*$B226</f>
        <v>#N/A</v>
      </c>
      <c r="R226" s="241" t="e">
        <f aca="false">VLOOKUP($D226,Curves!$N$2:$T$2600,5)*$B226</f>
        <v>#N/A</v>
      </c>
      <c r="S226" s="378" t="e">
        <f aca="false">IF($P226&lt;$Q226,1,0)</f>
        <v>#N/A</v>
      </c>
      <c r="T226" s="379" t="e">
        <f aca="false">IF($P226&lt;$R226,1,0)</f>
        <v>#N/A</v>
      </c>
      <c r="U226" s="380" t="e">
        <f aca="false">($E226+G226)*$J$5+$J$4</f>
        <v>#N/A</v>
      </c>
      <c r="V226" s="380" t="e">
        <f aca="false">($E226+H226)*$J$5+$J$4</f>
        <v>#N/A</v>
      </c>
      <c r="W226" s="380" t="e">
        <f aca="false">($E226+I226)*$J$5+$J$4</f>
        <v>#N/A</v>
      </c>
      <c r="X226" s="269" t="e">
        <f aca="false">VLOOKUP($D226,[5]CurveFetch!$D$8:$S$13000,16,0)*$B226</f>
        <v>#N/A</v>
      </c>
      <c r="Y226" s="241" t="e">
        <f aca="false">VLOOKUP($D226,Curves!$N$2:$T$2600,7)*$B226</f>
        <v>#N/A</v>
      </c>
      <c r="Z226" s="381" t="e">
        <f aca="false">IF($U226&lt;$X226,1,0)</f>
        <v>#N/A</v>
      </c>
      <c r="AA226" s="378" t="e">
        <f aca="false">IF($U226&lt;$Y226,1,0)</f>
        <v>#N/A</v>
      </c>
      <c r="AB226" s="378" t="e">
        <f aca="false">IF($V226&lt;$X226,1,0)</f>
        <v>#N/A</v>
      </c>
      <c r="AC226" s="378" t="e">
        <f aca="false">IF($V226&lt;$X226,1,0)</f>
        <v>#N/A</v>
      </c>
      <c r="AD226" s="378" t="e">
        <f aca="false">IF($W226&lt;$X226,1,0)</f>
        <v>#N/A</v>
      </c>
      <c r="AE226" s="379" t="e">
        <f aca="false">IF($W226&lt;$Y226,1,0)</f>
        <v>#N/A</v>
      </c>
      <c r="AF226" s="70" t="e">
        <f aca="false">$AF$7*$J$2*$J$5*$N226</f>
        <v>#N/A</v>
      </c>
      <c r="AG226" s="70" t="e">
        <f aca="false">$AF$7*$J$2*$J$5*$O226</f>
        <v>#N/A</v>
      </c>
      <c r="AH226" s="70" t="e">
        <f aca="false">$AH$7*$J$2*$J$5*$N226</f>
        <v>#N/A</v>
      </c>
      <c r="AI226" s="70" t="e">
        <f aca="false">$AH$7*$J$2*$J$5*$O226</f>
        <v>#N/A</v>
      </c>
      <c r="AJ226" s="70" t="e">
        <f aca="false">$AJ$7*$J$2*$J$5*$N226</f>
        <v>#N/A</v>
      </c>
      <c r="AK226" s="70" t="e">
        <f aca="false">$AJ$7*$J$2*$J$5*$O226</f>
        <v>#N/A</v>
      </c>
      <c r="AL226" s="70" t="e">
        <f aca="false">$AL$7*$J$2*$J$5*$N226</f>
        <v>#N/A</v>
      </c>
      <c r="AM226" s="70" t="e">
        <f aca="false">$AL$7*$J$3*$J$5*$O226</f>
        <v>#N/A</v>
      </c>
      <c r="AN226" s="70" t="e">
        <f aca="false">$AN$7*$J$2*$J$5*$N226</f>
        <v>#N/A</v>
      </c>
      <c r="AO226" s="70" t="e">
        <f aca="false">$AN$7*$J$3*$J$5*$O226</f>
        <v>#N/A</v>
      </c>
      <c r="AP226" s="70" t="e">
        <f aca="false">$AP$7*$J$2*$J$5*$N226</f>
        <v>#N/A</v>
      </c>
      <c r="AQ226" s="70" t="e">
        <f aca="false">$AN$7*$J$3*$J$5*$O226</f>
        <v>#N/A</v>
      </c>
      <c r="AR226" s="70" t="e">
        <f aca="false">$AR$7*$J$2*$J$5*$N226</f>
        <v>#N/A</v>
      </c>
      <c r="AS226" s="70" t="e">
        <f aca="false">$AR$7*$J$3*$J$5*$O226</f>
        <v>#N/A</v>
      </c>
      <c r="AT226" s="70" t="e">
        <f aca="false">$AT$7*$J$2*$J$5*$N226</f>
        <v>#N/A</v>
      </c>
      <c r="AU226" s="70" t="e">
        <f aca="false">$AT$7*$J$3*$J$5*$O226</f>
        <v>#N/A</v>
      </c>
      <c r="AV226" s="131" t="e">
        <f aca="false">SUM(AF226:AG226,AL226:AM226,AP226:AQ226)</f>
        <v>#N/A</v>
      </c>
      <c r="AW226" s="158" t="e">
        <f aca="false">SUM(AF226:AM226,AP226:AU226)</f>
        <v>#N/A</v>
      </c>
      <c r="AX226" s="131" t="e">
        <f aca="false">SUM(AF226:AU226)</f>
        <v>#N/A</v>
      </c>
      <c r="AY226" s="70" t="e">
        <f aca="false">$AY$7*$J$2*$J$5*$S226</f>
        <v>#N/A</v>
      </c>
      <c r="AZ226" s="70" t="e">
        <f aca="false">$AY$7*$J$3*$J$5*$T226</f>
        <v>#N/A</v>
      </c>
      <c r="BA226" s="70" t="e">
        <f aca="false">$BA$7*$J$2*$J$5*$S226</f>
        <v>#N/A</v>
      </c>
      <c r="BB226" s="70" t="e">
        <f aca="false">$BA$7*$J$3*$J$5*$T226</f>
        <v>#N/A</v>
      </c>
      <c r="BC226" s="70" t="e">
        <f aca="false">$BC$7*$J$2*$J$5*$S226</f>
        <v>#N/A</v>
      </c>
      <c r="BD226" s="70" t="e">
        <f aca="false">$BC$7*$J$3*$J$5*$T226</f>
        <v>#N/A</v>
      </c>
      <c r="BE226" s="70" t="e">
        <f aca="false">$BE$7*$J$2*$J$5*$S226</f>
        <v>#N/A</v>
      </c>
      <c r="BF226" s="70" t="e">
        <f aca="false">$BE$7*$J$3*$J$5*$T226</f>
        <v>#N/A</v>
      </c>
      <c r="BG226" s="70" t="e">
        <f aca="false">$BG$7*$J$2*$J$5*$S226</f>
        <v>#N/A</v>
      </c>
      <c r="BH226" s="70" t="e">
        <f aca="false">$BG$7*$J$3*$J$5*$T226</f>
        <v>#N/A</v>
      </c>
      <c r="BI226" s="70" t="e">
        <f aca="false">$BI$7*$J$2*$J$5*$S226</f>
        <v>#N/A</v>
      </c>
      <c r="BJ226" s="70" t="e">
        <f aca="false">$BI$7*$J$3*$J$5*$T226</f>
        <v>#N/A</v>
      </c>
      <c r="BK226" s="70" t="e">
        <f aca="false">$BK$7*$J$2*$J$5*$S226</f>
        <v>#N/A</v>
      </c>
      <c r="BL226" s="70" t="e">
        <f aca="false">$BK$7*$J$3*$J$5*$T226</f>
        <v>#N/A</v>
      </c>
      <c r="BM226" s="70" t="e">
        <f aca="false">$BM$7*$J$2*$J$5*$S226</f>
        <v>#N/A</v>
      </c>
      <c r="BN226" s="70" t="e">
        <f aca="false">$BM$7*$J$3*$J$5*$T226</f>
        <v>#N/A</v>
      </c>
      <c r="BO226" s="70" t="e">
        <f aca="false">$BO$7*$J$2*$J$5*$S226</f>
        <v>#N/A</v>
      </c>
      <c r="BP226" s="70" t="e">
        <f aca="false">$BO$7*$J$3*$J$5*$T226</f>
        <v>#N/A</v>
      </c>
      <c r="BQ226" s="70" t="e">
        <f aca="false">$BQ$7*$J$2*$J$5*$S226</f>
        <v>#N/A</v>
      </c>
      <c r="BR226" s="70" t="e">
        <f aca="false">$BQ$7*$J$3*$J$5*$T226</f>
        <v>#N/A</v>
      </c>
      <c r="BS226" s="70" t="e">
        <f aca="false">$BS$7*$J$2*$J$5*$S226</f>
        <v>#N/A</v>
      </c>
      <c r="BT226" s="70" t="e">
        <f aca="false">$BS$7*$J$3*$J$5*$T226</f>
        <v>#N/A</v>
      </c>
      <c r="BU226" s="70" t="e">
        <f aca="false">$BU$7*$J$2*$J$5*$S226</f>
        <v>#N/A</v>
      </c>
      <c r="BV226" s="70" t="e">
        <f aca="false">$BU$7*$J$3*$J$5*$T226</f>
        <v>#N/A</v>
      </c>
      <c r="BW226" s="382" t="e">
        <f aca="false">SUM(AY226:BF226,BI226:BL226)</f>
        <v>#N/A</v>
      </c>
      <c r="BX226" s="383" t="e">
        <f aca="false">SUM(AY226:BF226,BI226:BL226,BS226:BV226)</f>
        <v>#N/A</v>
      </c>
      <c r="BY226" s="25" t="e">
        <f aca="false">SUM(AY226:BV226)</f>
        <v>#N/A</v>
      </c>
      <c r="BZ226" s="70" t="e">
        <f aca="false">$BZ$7*$J$2*$J$5*$N226</f>
        <v>#N/A</v>
      </c>
      <c r="CA226" s="70" t="e">
        <f aca="false">$BZ$7*$J$3*$J$5*$O226</f>
        <v>#N/A</v>
      </c>
      <c r="CB226" s="70" t="e">
        <f aca="false">$CB$7*$J$2*$J$5*$N226</f>
        <v>#N/A</v>
      </c>
      <c r="CC226" s="70" t="e">
        <f aca="false">$CB$7*$J$3*$J$5*$O226</f>
        <v>#N/A</v>
      </c>
      <c r="CD226" s="70" t="e">
        <f aca="false">$CD$7*$J$2*$J$5*$N226</f>
        <v>#N/A</v>
      </c>
      <c r="CE226" s="70" t="e">
        <f aca="false">$CD$7*$J$3*$J$5*$O226</f>
        <v>#N/A</v>
      </c>
      <c r="CF226" s="131" t="e">
        <f aca="false">SUM(BZ226:CA226)</f>
        <v>#N/A</v>
      </c>
      <c r="CG226" s="383" t="e">
        <f aca="false">SUM(BZ226:CC226)</f>
        <v>#N/A</v>
      </c>
      <c r="CH226" s="131" t="e">
        <f aca="false">SUM(BZ226:CE226)</f>
        <v>#N/A</v>
      </c>
      <c r="CI226" s="70" t="e">
        <f aca="false">$CI$7*$J$2*$J$5*$AB226</f>
        <v>#N/A</v>
      </c>
      <c r="CJ226" s="70" t="e">
        <f aca="false">$CI$7*$J$3*$J$5*$AC226</f>
        <v>#N/A</v>
      </c>
      <c r="CK226" s="70" t="e">
        <f aca="false">$CK$7*$J$2*$J$5*$AB226</f>
        <v>#N/A</v>
      </c>
      <c r="CL226" s="70" t="e">
        <f aca="false">$CK$7*$J$3*$J$5*$AC226</f>
        <v>#N/A</v>
      </c>
      <c r="CM226" s="70" t="e">
        <f aca="false">$CM$7*$J$2*$J$5*$AB226</f>
        <v>#N/A</v>
      </c>
      <c r="CN226" s="70" t="e">
        <f aca="false">$CM$7*$J$3*$J$5*$AC226</f>
        <v>#N/A</v>
      </c>
      <c r="CO226" s="70" t="e">
        <f aca="false">$CO$7*$J$2*$J$5*$AB226</f>
        <v>#N/A</v>
      </c>
      <c r="CP226" s="70" t="e">
        <f aca="false">$CO$7*$J$3*$J$5*$AC226</f>
        <v>#N/A</v>
      </c>
      <c r="CQ226" s="70" t="e">
        <f aca="false">$CQ$7*$J$2*$J$5*$AB226</f>
        <v>#N/A</v>
      </c>
      <c r="CR226" s="70" t="e">
        <f aca="false">$CQ$7*$J$3*$J$5*$AC226</f>
        <v>#N/A</v>
      </c>
      <c r="CS226" s="70" t="e">
        <f aca="false">$CS$7*$J$2*$J$5*$AB226</f>
        <v>#N/A</v>
      </c>
      <c r="CT226" s="70" t="e">
        <f aca="false">$CS$7*$J$3*$J$5*$AC226</f>
        <v>#N/A</v>
      </c>
      <c r="CU226" s="70" t="e">
        <f aca="false">$CU$7*$J$2*$J$5*$AB226</f>
        <v>#N/A</v>
      </c>
      <c r="CV226" s="70" t="e">
        <f aca="false">$CU$7*$J$3*$J$5*$AC226</f>
        <v>#N/A</v>
      </c>
      <c r="CW226" s="70" t="e">
        <f aca="false">$CW$7*$J$2*$J$5*$AB226</f>
        <v>#N/A</v>
      </c>
      <c r="CX226" s="70" t="e">
        <f aca="false">$CW$7*$J$3*$J$5*$AC226</f>
        <v>#N/A</v>
      </c>
      <c r="CY226" s="70" t="e">
        <f aca="false">$CY$7*$J$2*$J$5*$AB226</f>
        <v>#N/A</v>
      </c>
      <c r="CZ226" s="70" t="e">
        <f aca="false">$CY$7*$J$3*$J$5*$AC226</f>
        <v>#N/A</v>
      </c>
      <c r="DA226" s="70" t="e">
        <f aca="false">$DA$7*$J$2*$J$5*$AB226</f>
        <v>#N/A</v>
      </c>
      <c r="DB226" s="70" t="e">
        <f aca="false">$DA$7*$J$3*$J$5*$AC226</f>
        <v>#N/A</v>
      </c>
      <c r="DC226" s="70"/>
      <c r="DD226" s="70"/>
      <c r="DE226" s="70" t="e">
        <f aca="false">$DF$7*$J$2*$J$5*$AB226</f>
        <v>#N/A</v>
      </c>
      <c r="DF226" s="70" t="e">
        <f aca="false">$DF$7*$J$3*$J$5*$AC226</f>
        <v>#N/A</v>
      </c>
      <c r="DG226" s="70" t="e">
        <f aca="false">$DG$7*$J$2*$J$5*$AB226</f>
        <v>#N/A</v>
      </c>
      <c r="DH226" s="70" t="e">
        <f aca="false">$DG$7*$J$3*$J$5*$AC226</f>
        <v>#N/A</v>
      </c>
      <c r="DI226" s="70" t="e">
        <f aca="false">$DI$7*$J$2*$J$5*$AB226</f>
        <v>#N/A</v>
      </c>
      <c r="DJ226" s="70" t="e">
        <f aca="false">$DI$7*$J$3*$J$5*$AC226</f>
        <v>#N/A</v>
      </c>
      <c r="DK226" s="70" t="e">
        <f aca="false">$DK$7*$J$2*$J$5*$AB226</f>
        <v>#N/A</v>
      </c>
      <c r="DL226" s="70" t="e">
        <f aca="false">$DK$7*$J$3*$J$5*$AC226</f>
        <v>#N/A</v>
      </c>
      <c r="DM226" s="70" t="e">
        <f aca="false">$DM$7*$J$2*$J$5*$AB226</f>
        <v>#N/A</v>
      </c>
      <c r="DN226" s="70" t="e">
        <f aca="false">$DM$7*$J$3*$J$5*$AC226</f>
        <v>#N/A</v>
      </c>
      <c r="DO226" s="70" t="e">
        <f aca="false">$DO$7*$J$2*$J$5*$AB226</f>
        <v>#N/A</v>
      </c>
      <c r="DP226" s="70" t="e">
        <f aca="false">$DO$7*$J$3*$J$5*$AC226</f>
        <v>#N/A</v>
      </c>
      <c r="DQ226" s="70" t="e">
        <f aca="false">$DQ$7*$J$2*$J$5*$AB226</f>
        <v>#N/A</v>
      </c>
      <c r="DR226" s="70" t="e">
        <f aca="false">$DQ$7*$J$3*$J$5*$AC226</f>
        <v>#N/A</v>
      </c>
      <c r="DS226" s="131" t="e">
        <f aca="false">SUM(CI226:CR226,CW226:CX226,DG226:DH226)</f>
        <v>#N/A</v>
      </c>
      <c r="DT226" s="25" t="e">
        <f aca="false">SUM(CI226:CZ226,DC226:DL226)</f>
        <v>#N/A</v>
      </c>
      <c r="DU226" s="131" t="e">
        <f aca="false">SUM(CI226:DR226)</f>
        <v>#N/A</v>
      </c>
      <c r="DZ226" s="70" t="e">
        <f aca="false">$DZ$7*$J$2*$J$5*$AB226</f>
        <v>#N/A</v>
      </c>
      <c r="EA226" s="70" t="e">
        <f aca="false">$DZ$7*$J$3*$J$5*$AC226</f>
        <v>#N/A</v>
      </c>
      <c r="EB226" s="70" t="e">
        <f aca="false">$EB$7*$J$2*$J$5*$AB226</f>
        <v>#N/A</v>
      </c>
      <c r="EC226" s="70" t="e">
        <f aca="false">$EB$7*$J$3*$J$5*$AC226</f>
        <v>#N/A</v>
      </c>
      <c r="ED226" s="70" t="e">
        <f aca="false">$ED$7*$J$2*$J$5*$AB226</f>
        <v>#N/A</v>
      </c>
      <c r="EE226" s="70" t="e">
        <f aca="false">$ED$7*$J$3*$J$5*$AC226</f>
        <v>#N/A</v>
      </c>
      <c r="EF226" s="70" t="e">
        <f aca="false">$EF$7*$J$2*$J$5*$AB226</f>
        <v>#N/A</v>
      </c>
      <c r="EG226" s="70" t="e">
        <f aca="false">$EF$7*$J$3*$J$5*$AC226</f>
        <v>#N/A</v>
      </c>
      <c r="EH226" s="70" t="e">
        <f aca="false">$EH$7*$J$2*$J$5*$AB226</f>
        <v>#N/A</v>
      </c>
      <c r="EI226" s="70" t="e">
        <f aca="false">$EH$7*$J$3*$J$5*$AC226</f>
        <v>#N/A</v>
      </c>
      <c r="EJ226" s="70" t="e">
        <f aca="false">$EJ$7*$J$2*$J$5*$AB226</f>
        <v>#N/A</v>
      </c>
      <c r="EK226" s="70" t="e">
        <f aca="false">$EJ$7*$J$3*$J$5*$AC226</f>
        <v>#N/A</v>
      </c>
      <c r="EL226" s="70" t="e">
        <f aca="false">$EL$7*$J$2*$J$5*$AB226</f>
        <v>#N/A</v>
      </c>
      <c r="EM226" s="70" t="e">
        <f aca="false">$EL$7*$J$3*$J$5*$AC226</f>
        <v>#N/A</v>
      </c>
      <c r="EN226" s="131" t="e">
        <f aca="false">SUM(EB226:EC226)</f>
        <v>#N/A</v>
      </c>
      <c r="EO226" s="25" t="e">
        <f aca="false">SUM(EB226:EE226,EJ226:EM226)</f>
        <v>#N/A</v>
      </c>
      <c r="EP226" s="25" t="e">
        <f aca="false">SUM(DZ226:EM226)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3" t="e">
        <f aca="false">(1+($A227/2))^(-2*($D227-$A$1)/365.25)</f>
        <v>#N/A</v>
      </c>
      <c r="C227" s="83" t="n">
        <f aca="false">D228-D227</f>
        <v>30</v>
      </c>
      <c r="D227" s="374" t="n">
        <v>43556</v>
      </c>
      <c r="E227" s="375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76" t="e">
        <f aca="false">VLOOKUP($D227,Curves!$A$2:$H$1700,8)*$B227</f>
        <v>#N/A</v>
      </c>
      <c r="K227" s="51" t="e">
        <f aca="false">($E227+$I227)*$J$5+$J$4</f>
        <v>#N/A</v>
      </c>
      <c r="L227" s="377" t="e">
        <f aca="false">VLOOKUP($D227,Curves!$N$2:$T$2600,2)*$B227</f>
        <v>#N/A</v>
      </c>
      <c r="M227" s="241" t="e">
        <f aca="false">VLOOKUP($D227,Curves!$N$2:$T$2600,3)*$B227</f>
        <v>#N/A</v>
      </c>
      <c r="N227" s="378" t="e">
        <f aca="false">IF($K227&lt;$L227,1,0)</f>
        <v>#N/A</v>
      </c>
      <c r="O227" s="379" t="e">
        <f aca="false">IF($K227&lt;$M227,1,0)</f>
        <v>#N/A</v>
      </c>
      <c r="P227" s="375" t="e">
        <f aca="false">($E227+J227)*$J$5+$J$4</f>
        <v>#N/A</v>
      </c>
      <c r="Q227" s="377" t="e">
        <f aca="false">VLOOKUP($D227,Curves!$N$2:$T$2600,4)*$B227</f>
        <v>#N/A</v>
      </c>
      <c r="R227" s="241" t="e">
        <f aca="false">VLOOKUP($D227,Curves!$N$2:$T$2600,5)*$B227</f>
        <v>#N/A</v>
      </c>
      <c r="S227" s="378" t="e">
        <f aca="false">IF($P227&lt;$Q227,1,0)</f>
        <v>#N/A</v>
      </c>
      <c r="T227" s="379" t="e">
        <f aca="false">IF($P227&lt;$R227,1,0)</f>
        <v>#N/A</v>
      </c>
      <c r="U227" s="380" t="e">
        <f aca="false">($E227+G227)*$J$5+$J$4</f>
        <v>#N/A</v>
      </c>
      <c r="V227" s="380" t="e">
        <f aca="false">($E227+H227)*$J$5+$J$4</f>
        <v>#N/A</v>
      </c>
      <c r="W227" s="380" t="e">
        <f aca="false">($E227+I227)*$J$5+$J$4</f>
        <v>#N/A</v>
      </c>
      <c r="X227" s="269" t="e">
        <f aca="false">VLOOKUP($D227,[5]CurveFetch!$D$8:$S$13000,16,0)*$B227</f>
        <v>#N/A</v>
      </c>
      <c r="Y227" s="241" t="e">
        <f aca="false">VLOOKUP($D227,Curves!$N$2:$T$2600,7)*$B227</f>
        <v>#N/A</v>
      </c>
      <c r="Z227" s="381" t="e">
        <f aca="false">IF($U227&lt;$X227,1,0)</f>
        <v>#N/A</v>
      </c>
      <c r="AA227" s="378" t="e">
        <f aca="false">IF($U227&lt;$Y227,1,0)</f>
        <v>#N/A</v>
      </c>
      <c r="AB227" s="378" t="e">
        <f aca="false">IF($V227&lt;$X227,1,0)</f>
        <v>#N/A</v>
      </c>
      <c r="AC227" s="378" t="e">
        <f aca="false">IF($V227&lt;$X227,1,0)</f>
        <v>#N/A</v>
      </c>
      <c r="AD227" s="378" t="e">
        <f aca="false">IF($W227&lt;$X227,1,0)</f>
        <v>#N/A</v>
      </c>
      <c r="AE227" s="379" t="e">
        <f aca="false">IF($W227&lt;$Y227,1,0)</f>
        <v>#N/A</v>
      </c>
      <c r="AF227" s="70" t="e">
        <f aca="false">$AF$7*$J$2*$J$5*$N227</f>
        <v>#N/A</v>
      </c>
      <c r="AG227" s="70" t="e">
        <f aca="false">$AF$7*$J$2*$J$5*$O227</f>
        <v>#N/A</v>
      </c>
      <c r="AH227" s="70" t="e">
        <f aca="false">$AH$7*$J$2*$J$5*$N227</f>
        <v>#N/A</v>
      </c>
      <c r="AI227" s="70" t="e">
        <f aca="false">$AH$7*$J$2*$J$5*$O227</f>
        <v>#N/A</v>
      </c>
      <c r="AJ227" s="70" t="e">
        <f aca="false">$AJ$7*$J$2*$J$5*$N227</f>
        <v>#N/A</v>
      </c>
      <c r="AK227" s="70" t="e">
        <f aca="false">$AJ$7*$J$2*$J$5*$O227</f>
        <v>#N/A</v>
      </c>
      <c r="AL227" s="70" t="e">
        <f aca="false">$AL$7*$J$2*$J$5*$N227</f>
        <v>#N/A</v>
      </c>
      <c r="AM227" s="70" t="e">
        <f aca="false">$AL$7*$J$3*$J$5*$O227</f>
        <v>#N/A</v>
      </c>
      <c r="AN227" s="70" t="e">
        <f aca="false">$AN$7*$J$2*$J$5*$N227</f>
        <v>#N/A</v>
      </c>
      <c r="AO227" s="70" t="e">
        <f aca="false">$AN$7*$J$3*$J$5*$O227</f>
        <v>#N/A</v>
      </c>
      <c r="AP227" s="70" t="e">
        <f aca="false">$AP$7*$J$2*$J$5*$N227</f>
        <v>#N/A</v>
      </c>
      <c r="AQ227" s="70" t="e">
        <f aca="false">$AN$7*$J$3*$J$5*$O227</f>
        <v>#N/A</v>
      </c>
      <c r="AR227" s="70" t="e">
        <f aca="false">$AR$7*$J$2*$J$5*$N227</f>
        <v>#N/A</v>
      </c>
      <c r="AS227" s="70" t="e">
        <f aca="false">$AR$7*$J$3*$J$5*$O227</f>
        <v>#N/A</v>
      </c>
      <c r="AT227" s="70" t="e">
        <f aca="false">$AT$7*$J$2*$J$5*$N227</f>
        <v>#N/A</v>
      </c>
      <c r="AU227" s="70" t="e">
        <f aca="false">$AT$7*$J$3*$J$5*$O227</f>
        <v>#N/A</v>
      </c>
      <c r="AV227" s="131" t="e">
        <f aca="false">SUM(AF227:AG227,AL227:AM227,AP227:AQ227)</f>
        <v>#N/A</v>
      </c>
      <c r="AW227" s="158" t="e">
        <f aca="false">SUM(AF227:AM227,AP227:AU227)</f>
        <v>#N/A</v>
      </c>
      <c r="AX227" s="131" t="e">
        <f aca="false">SUM(AF227:AU227)</f>
        <v>#N/A</v>
      </c>
      <c r="AY227" s="70" t="e">
        <f aca="false">$AY$7*$J$2*$J$5*$S227</f>
        <v>#N/A</v>
      </c>
      <c r="AZ227" s="70" t="e">
        <f aca="false">$AY$7*$J$3*$J$5*$T227</f>
        <v>#N/A</v>
      </c>
      <c r="BA227" s="70" t="e">
        <f aca="false">$BA$7*$J$2*$J$5*$S227</f>
        <v>#N/A</v>
      </c>
      <c r="BB227" s="70" t="e">
        <f aca="false">$BA$7*$J$3*$J$5*$T227</f>
        <v>#N/A</v>
      </c>
      <c r="BC227" s="70" t="e">
        <f aca="false">$BC$7*$J$2*$J$5*$S227</f>
        <v>#N/A</v>
      </c>
      <c r="BD227" s="70" t="e">
        <f aca="false">$BC$7*$J$3*$J$5*$T227</f>
        <v>#N/A</v>
      </c>
      <c r="BE227" s="70" t="e">
        <f aca="false">$BE$7*$J$2*$J$5*$S227</f>
        <v>#N/A</v>
      </c>
      <c r="BF227" s="70" t="e">
        <f aca="false">$BE$7*$J$3*$J$5*$T227</f>
        <v>#N/A</v>
      </c>
      <c r="BG227" s="70" t="e">
        <f aca="false">$BG$7*$J$2*$J$5*$S227</f>
        <v>#N/A</v>
      </c>
      <c r="BH227" s="70" t="e">
        <f aca="false">$BG$7*$J$3*$J$5*$T227</f>
        <v>#N/A</v>
      </c>
      <c r="BI227" s="70" t="e">
        <f aca="false">$BI$7*$J$2*$J$5*$S227</f>
        <v>#N/A</v>
      </c>
      <c r="BJ227" s="70" t="e">
        <f aca="false">$BI$7*$J$3*$J$5*$T227</f>
        <v>#N/A</v>
      </c>
      <c r="BK227" s="70" t="e">
        <f aca="false">$BK$7*$J$2*$J$5*$S227</f>
        <v>#N/A</v>
      </c>
      <c r="BL227" s="70" t="e">
        <f aca="false">$BK$7*$J$3*$J$5*$T227</f>
        <v>#N/A</v>
      </c>
      <c r="BM227" s="70" t="e">
        <f aca="false">$BM$7*$J$2*$J$5*$S227</f>
        <v>#N/A</v>
      </c>
      <c r="BN227" s="70" t="e">
        <f aca="false">$BM$7*$J$3*$J$5*$T227</f>
        <v>#N/A</v>
      </c>
      <c r="BO227" s="70" t="e">
        <f aca="false">$BO$7*$J$2*$J$5*$S227</f>
        <v>#N/A</v>
      </c>
      <c r="BP227" s="70" t="e">
        <f aca="false">$BO$7*$J$3*$J$5*$T227</f>
        <v>#N/A</v>
      </c>
      <c r="BQ227" s="70" t="e">
        <f aca="false">$BQ$7*$J$2*$J$5*$S227</f>
        <v>#N/A</v>
      </c>
      <c r="BR227" s="70" t="e">
        <f aca="false">$BQ$7*$J$3*$J$5*$T227</f>
        <v>#N/A</v>
      </c>
      <c r="BS227" s="70" t="e">
        <f aca="false">$BS$7*$J$2*$J$5*$S227</f>
        <v>#N/A</v>
      </c>
      <c r="BT227" s="70" t="e">
        <f aca="false">$BS$7*$J$3*$J$5*$T227</f>
        <v>#N/A</v>
      </c>
      <c r="BU227" s="70" t="e">
        <f aca="false">$BU$7*$J$2*$J$5*$S227</f>
        <v>#N/A</v>
      </c>
      <c r="BV227" s="70" t="e">
        <f aca="false">$BU$7*$J$3*$J$5*$T227</f>
        <v>#N/A</v>
      </c>
      <c r="BW227" s="382" t="e">
        <f aca="false">SUM(AY227:BF227,BI227:BL227)</f>
        <v>#N/A</v>
      </c>
      <c r="BX227" s="383" t="e">
        <f aca="false">SUM(AY227:BF227,BI227:BL227,BS227:BV227)</f>
        <v>#N/A</v>
      </c>
      <c r="BY227" s="25" t="e">
        <f aca="false">SUM(AY227:BV227)</f>
        <v>#N/A</v>
      </c>
      <c r="BZ227" s="70" t="e">
        <f aca="false">$BZ$7*$J$2*$J$5*$N227</f>
        <v>#N/A</v>
      </c>
      <c r="CA227" s="70" t="e">
        <f aca="false">$BZ$7*$J$3*$J$5*$O227</f>
        <v>#N/A</v>
      </c>
      <c r="CB227" s="70" t="e">
        <f aca="false">$CB$7*$J$2*$J$5*$N227</f>
        <v>#N/A</v>
      </c>
      <c r="CC227" s="70" t="e">
        <f aca="false">$CB$7*$J$3*$J$5*$O227</f>
        <v>#N/A</v>
      </c>
      <c r="CD227" s="70" t="e">
        <f aca="false">$CD$7*$J$2*$J$5*$N227</f>
        <v>#N/A</v>
      </c>
      <c r="CE227" s="70" t="e">
        <f aca="false">$CD$7*$J$3*$J$5*$O227</f>
        <v>#N/A</v>
      </c>
      <c r="CF227" s="131" t="e">
        <f aca="false">SUM(BZ227:CA227)</f>
        <v>#N/A</v>
      </c>
      <c r="CG227" s="383" t="e">
        <f aca="false">SUM(BZ227:CC227)</f>
        <v>#N/A</v>
      </c>
      <c r="CH227" s="131" t="e">
        <f aca="false">SUM(BZ227:CE227)</f>
        <v>#N/A</v>
      </c>
      <c r="CI227" s="70" t="e">
        <f aca="false">$CI$7*$J$2*$J$5*$AB227</f>
        <v>#N/A</v>
      </c>
      <c r="CJ227" s="70" t="e">
        <f aca="false">$CI$7*$J$3*$J$5*$AC227</f>
        <v>#N/A</v>
      </c>
      <c r="CK227" s="70" t="e">
        <f aca="false">$CK$7*$J$2*$J$5*$AB227</f>
        <v>#N/A</v>
      </c>
      <c r="CL227" s="70" t="e">
        <f aca="false">$CK$7*$J$3*$J$5*$AC227</f>
        <v>#N/A</v>
      </c>
      <c r="CM227" s="70" t="e">
        <f aca="false">$CM$7*$J$2*$J$5*$AB227</f>
        <v>#N/A</v>
      </c>
      <c r="CN227" s="70" t="e">
        <f aca="false">$CM$7*$J$3*$J$5*$AC227</f>
        <v>#N/A</v>
      </c>
      <c r="CO227" s="70" t="e">
        <f aca="false">$CO$7*$J$2*$J$5*$AB227</f>
        <v>#N/A</v>
      </c>
      <c r="CP227" s="70" t="e">
        <f aca="false">$CO$7*$J$3*$J$5*$AC227</f>
        <v>#N/A</v>
      </c>
      <c r="CQ227" s="70" t="e">
        <f aca="false">$CQ$7*$J$2*$J$5*$AB227</f>
        <v>#N/A</v>
      </c>
      <c r="CR227" s="70" t="e">
        <f aca="false">$CQ$7*$J$3*$J$5*$AC227</f>
        <v>#N/A</v>
      </c>
      <c r="CS227" s="70" t="e">
        <f aca="false">$CS$7*$J$2*$J$5*$AB227</f>
        <v>#N/A</v>
      </c>
      <c r="CT227" s="70" t="e">
        <f aca="false">$CS$7*$J$3*$J$5*$AC227</f>
        <v>#N/A</v>
      </c>
      <c r="CU227" s="70" t="e">
        <f aca="false">$CU$7*$J$2*$J$5*$AB227</f>
        <v>#N/A</v>
      </c>
      <c r="CV227" s="70" t="e">
        <f aca="false">$CU$7*$J$3*$J$5*$AC227</f>
        <v>#N/A</v>
      </c>
      <c r="CW227" s="70" t="e">
        <f aca="false">$CW$7*$J$2*$J$5*$AB227</f>
        <v>#N/A</v>
      </c>
      <c r="CX227" s="70" t="e">
        <f aca="false">$CW$7*$J$3*$J$5*$AC227</f>
        <v>#N/A</v>
      </c>
      <c r="CY227" s="70" t="e">
        <f aca="false">$CY$7*$J$2*$J$5*$AB227</f>
        <v>#N/A</v>
      </c>
      <c r="CZ227" s="70" t="e">
        <f aca="false">$CY$7*$J$3*$J$5*$AC227</f>
        <v>#N/A</v>
      </c>
      <c r="DA227" s="70" t="e">
        <f aca="false">$DA$7*$J$2*$J$5*$AB227</f>
        <v>#N/A</v>
      </c>
      <c r="DB227" s="70" t="e">
        <f aca="false">$DA$7*$J$3*$J$5*$AC227</f>
        <v>#N/A</v>
      </c>
      <c r="DC227" s="70"/>
      <c r="DD227" s="70"/>
      <c r="DE227" s="70" t="e">
        <f aca="false">$DF$7*$J$2*$J$5*$AB227</f>
        <v>#N/A</v>
      </c>
      <c r="DF227" s="70" t="e">
        <f aca="false">$DF$7*$J$3*$J$5*$AC227</f>
        <v>#N/A</v>
      </c>
      <c r="DG227" s="70" t="e">
        <f aca="false">$DG$7*$J$2*$J$5*$AB227</f>
        <v>#N/A</v>
      </c>
      <c r="DH227" s="70" t="e">
        <f aca="false">$DG$7*$J$3*$J$5*$AC227</f>
        <v>#N/A</v>
      </c>
      <c r="DI227" s="70" t="e">
        <f aca="false">$DI$7*$J$2*$J$5*$AB227</f>
        <v>#N/A</v>
      </c>
      <c r="DJ227" s="70" t="e">
        <f aca="false">$DI$7*$J$3*$J$5*$AC227</f>
        <v>#N/A</v>
      </c>
      <c r="DK227" s="70" t="e">
        <f aca="false">$DK$7*$J$2*$J$5*$AB227</f>
        <v>#N/A</v>
      </c>
      <c r="DL227" s="70" t="e">
        <f aca="false">$DK$7*$J$3*$J$5*$AC227</f>
        <v>#N/A</v>
      </c>
      <c r="DM227" s="70" t="e">
        <f aca="false">$DM$7*$J$2*$J$5*$AB227</f>
        <v>#N/A</v>
      </c>
      <c r="DN227" s="70" t="e">
        <f aca="false">$DM$7*$J$3*$J$5*$AC227</f>
        <v>#N/A</v>
      </c>
      <c r="DO227" s="70" t="e">
        <f aca="false">$DO$7*$J$2*$J$5*$AB227</f>
        <v>#N/A</v>
      </c>
      <c r="DP227" s="70" t="e">
        <f aca="false">$DO$7*$J$3*$J$5*$AC227</f>
        <v>#N/A</v>
      </c>
      <c r="DQ227" s="70" t="e">
        <f aca="false">$DQ$7*$J$2*$J$5*$AB227</f>
        <v>#N/A</v>
      </c>
      <c r="DR227" s="70" t="e">
        <f aca="false">$DQ$7*$J$3*$J$5*$AC227</f>
        <v>#N/A</v>
      </c>
      <c r="DS227" s="131" t="e">
        <f aca="false">SUM(CI227:CR227,CW227:CX227,DG227:DH227)</f>
        <v>#N/A</v>
      </c>
      <c r="DT227" s="25" t="e">
        <f aca="false">SUM(CI227:CZ227,DC227:DL227)</f>
        <v>#N/A</v>
      </c>
      <c r="DU227" s="131" t="e">
        <f aca="false">SUM(CI227:DR227)</f>
        <v>#N/A</v>
      </c>
      <c r="DZ227" s="70" t="e">
        <f aca="false">$DZ$7*$J$2*$J$5*$AB227</f>
        <v>#N/A</v>
      </c>
      <c r="EA227" s="70" t="e">
        <f aca="false">$DZ$7*$J$3*$J$5*$AC227</f>
        <v>#N/A</v>
      </c>
      <c r="EB227" s="70" t="e">
        <f aca="false">$EB$7*$J$2*$J$5*$AB227</f>
        <v>#N/A</v>
      </c>
      <c r="EC227" s="70" t="e">
        <f aca="false">$EB$7*$J$3*$J$5*$AC227</f>
        <v>#N/A</v>
      </c>
      <c r="ED227" s="70" t="e">
        <f aca="false">$ED$7*$J$2*$J$5*$AB227</f>
        <v>#N/A</v>
      </c>
      <c r="EE227" s="70" t="e">
        <f aca="false">$ED$7*$J$3*$J$5*$AC227</f>
        <v>#N/A</v>
      </c>
      <c r="EF227" s="70" t="e">
        <f aca="false">$EF$7*$J$2*$J$5*$AB227</f>
        <v>#N/A</v>
      </c>
      <c r="EG227" s="70" t="e">
        <f aca="false">$EF$7*$J$3*$J$5*$AC227</f>
        <v>#N/A</v>
      </c>
      <c r="EH227" s="70" t="e">
        <f aca="false">$EH$7*$J$2*$J$5*$AB227</f>
        <v>#N/A</v>
      </c>
      <c r="EI227" s="70" t="e">
        <f aca="false">$EH$7*$J$3*$J$5*$AC227</f>
        <v>#N/A</v>
      </c>
      <c r="EJ227" s="70" t="e">
        <f aca="false">$EJ$7*$J$2*$J$5*$AB227</f>
        <v>#N/A</v>
      </c>
      <c r="EK227" s="70" t="e">
        <f aca="false">$EJ$7*$J$3*$J$5*$AC227</f>
        <v>#N/A</v>
      </c>
      <c r="EL227" s="70" t="e">
        <f aca="false">$EL$7*$J$2*$J$5*$AB227</f>
        <v>#N/A</v>
      </c>
      <c r="EM227" s="70" t="e">
        <f aca="false">$EL$7*$J$3*$J$5*$AC227</f>
        <v>#N/A</v>
      </c>
      <c r="EN227" s="131" t="e">
        <f aca="false">SUM(EB227:EC227)</f>
        <v>#N/A</v>
      </c>
      <c r="EO227" s="25" t="e">
        <f aca="false">SUM(EB227:EE227,EJ227:EM227)</f>
        <v>#N/A</v>
      </c>
      <c r="EP227" s="25" t="e">
        <f aca="false">SUM(DZ227:EM227)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3" t="e">
        <f aca="false">(1+($A228/2))^(-2*($D228-$A$1)/365.25)</f>
        <v>#N/A</v>
      </c>
      <c r="C228" s="83" t="n">
        <f aca="false">D229-D228</f>
        <v>31</v>
      </c>
      <c r="D228" s="374" t="n">
        <v>43586</v>
      </c>
      <c r="E228" s="375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76" t="e">
        <f aca="false">VLOOKUP($D228,Curves!$A$2:$H$1700,8)*$B228</f>
        <v>#N/A</v>
      </c>
      <c r="K228" s="51" t="e">
        <f aca="false">($E228+$I228)*$J$5+$J$4</f>
        <v>#N/A</v>
      </c>
      <c r="L228" s="377" t="e">
        <f aca="false">VLOOKUP($D228,Curves!$N$2:$T$2600,2)*$B228</f>
        <v>#N/A</v>
      </c>
      <c r="M228" s="241" t="e">
        <f aca="false">VLOOKUP($D228,Curves!$N$2:$T$2600,3)*$B228</f>
        <v>#N/A</v>
      </c>
      <c r="N228" s="378" t="e">
        <f aca="false">IF($K228&lt;$L228,1,0)</f>
        <v>#N/A</v>
      </c>
      <c r="O228" s="379" t="e">
        <f aca="false">IF($K228&lt;$M228,1,0)</f>
        <v>#N/A</v>
      </c>
      <c r="P228" s="375" t="e">
        <f aca="false">($E228+J228)*$J$5+$J$4</f>
        <v>#N/A</v>
      </c>
      <c r="Q228" s="377" t="e">
        <f aca="false">VLOOKUP($D228,Curves!$N$2:$T$2600,4)*$B228</f>
        <v>#N/A</v>
      </c>
      <c r="R228" s="241" t="e">
        <f aca="false">VLOOKUP($D228,Curves!$N$2:$T$2600,5)*$B228</f>
        <v>#N/A</v>
      </c>
      <c r="S228" s="378" t="e">
        <f aca="false">IF($P228&lt;$Q228,1,0)</f>
        <v>#N/A</v>
      </c>
      <c r="T228" s="379" t="e">
        <f aca="false">IF($P228&lt;$R228,1,0)</f>
        <v>#N/A</v>
      </c>
      <c r="U228" s="380" t="e">
        <f aca="false">($E228+G228)*$J$5+$J$4</f>
        <v>#N/A</v>
      </c>
      <c r="V228" s="380" t="e">
        <f aca="false">($E228+H228)*$J$5+$J$4</f>
        <v>#N/A</v>
      </c>
      <c r="W228" s="380" t="e">
        <f aca="false">($E228+I228)*$J$5+$J$4</f>
        <v>#N/A</v>
      </c>
      <c r="X228" s="269" t="e">
        <f aca="false">VLOOKUP($D228,[5]CurveFetch!$D$8:$S$13000,16,0)*$B228</f>
        <v>#N/A</v>
      </c>
      <c r="Y228" s="241" t="e">
        <f aca="false">VLOOKUP($D228,Curves!$N$2:$T$2600,7)*$B228</f>
        <v>#N/A</v>
      </c>
      <c r="Z228" s="381" t="e">
        <f aca="false">IF($U228&lt;$X228,1,0)</f>
        <v>#N/A</v>
      </c>
      <c r="AA228" s="378" t="e">
        <f aca="false">IF($U228&lt;$Y228,1,0)</f>
        <v>#N/A</v>
      </c>
      <c r="AB228" s="378" t="e">
        <f aca="false">IF($V228&lt;$X228,1,0)</f>
        <v>#N/A</v>
      </c>
      <c r="AC228" s="378" t="e">
        <f aca="false">IF($V228&lt;$X228,1,0)</f>
        <v>#N/A</v>
      </c>
      <c r="AD228" s="378" t="e">
        <f aca="false">IF($W228&lt;$X228,1,0)</f>
        <v>#N/A</v>
      </c>
      <c r="AE228" s="379" t="e">
        <f aca="false">IF($W228&lt;$Y228,1,0)</f>
        <v>#N/A</v>
      </c>
      <c r="AF228" s="70" t="e">
        <f aca="false">$AF$7*$J$2*$J$5*$N228</f>
        <v>#N/A</v>
      </c>
      <c r="AG228" s="70" t="e">
        <f aca="false">$AF$7*$J$2*$J$5*$O228</f>
        <v>#N/A</v>
      </c>
      <c r="AH228" s="70" t="e">
        <f aca="false">$AH$7*$J$2*$J$5*$N228</f>
        <v>#N/A</v>
      </c>
      <c r="AI228" s="70" t="e">
        <f aca="false">$AH$7*$J$2*$J$5*$O228</f>
        <v>#N/A</v>
      </c>
      <c r="AJ228" s="70" t="e">
        <f aca="false">$AJ$7*$J$2*$J$5*$N228</f>
        <v>#N/A</v>
      </c>
      <c r="AK228" s="70" t="e">
        <f aca="false">$AJ$7*$J$2*$J$5*$O228</f>
        <v>#N/A</v>
      </c>
      <c r="AL228" s="70" t="e">
        <f aca="false">$AL$7*$J$2*$J$5*$N228</f>
        <v>#N/A</v>
      </c>
      <c r="AM228" s="70" t="e">
        <f aca="false">$AL$7*$J$3*$J$5*$O228</f>
        <v>#N/A</v>
      </c>
      <c r="AN228" s="70" t="e">
        <f aca="false">$AN$7*$J$2*$J$5*$N228</f>
        <v>#N/A</v>
      </c>
      <c r="AO228" s="70" t="e">
        <f aca="false">$AN$7*$J$3*$J$5*$O228</f>
        <v>#N/A</v>
      </c>
      <c r="AP228" s="70" t="e">
        <f aca="false">$AP$7*$J$2*$J$5*$N228</f>
        <v>#N/A</v>
      </c>
      <c r="AQ228" s="70" t="e">
        <f aca="false">$AN$7*$J$3*$J$5*$O228</f>
        <v>#N/A</v>
      </c>
      <c r="AR228" s="70" t="e">
        <f aca="false">$AR$7*$J$2*$J$5*$N228</f>
        <v>#N/A</v>
      </c>
      <c r="AS228" s="70" t="e">
        <f aca="false">$AR$7*$J$3*$J$5*$O228</f>
        <v>#N/A</v>
      </c>
      <c r="AT228" s="70" t="e">
        <f aca="false">$AT$7*$J$2*$J$5*$N228</f>
        <v>#N/A</v>
      </c>
      <c r="AU228" s="70" t="e">
        <f aca="false">$AT$7*$J$3*$J$5*$O228</f>
        <v>#N/A</v>
      </c>
      <c r="AV228" s="131" t="e">
        <f aca="false">SUM(AF228:AG228,AL228:AM228,AP228:AQ228)</f>
        <v>#N/A</v>
      </c>
      <c r="AW228" s="158" t="e">
        <f aca="false">SUM(AF228:AM228,AP228:AU228)</f>
        <v>#N/A</v>
      </c>
      <c r="AX228" s="131" t="e">
        <f aca="false">SUM(AF228:AU228)</f>
        <v>#N/A</v>
      </c>
      <c r="AY228" s="70" t="e">
        <f aca="false">$AY$7*$J$2*$J$5*$S228</f>
        <v>#N/A</v>
      </c>
      <c r="AZ228" s="70" t="e">
        <f aca="false">$AY$7*$J$3*$J$5*$T228</f>
        <v>#N/A</v>
      </c>
      <c r="BA228" s="70" t="e">
        <f aca="false">$BA$7*$J$2*$J$5*$S228</f>
        <v>#N/A</v>
      </c>
      <c r="BB228" s="70" t="e">
        <f aca="false">$BA$7*$J$3*$J$5*$T228</f>
        <v>#N/A</v>
      </c>
      <c r="BC228" s="70" t="e">
        <f aca="false">$BC$7*$J$2*$J$5*$S228</f>
        <v>#N/A</v>
      </c>
      <c r="BD228" s="70" t="e">
        <f aca="false">$BC$7*$J$3*$J$5*$T228</f>
        <v>#N/A</v>
      </c>
      <c r="BE228" s="70" t="e">
        <f aca="false">$BE$7*$J$2*$J$5*$S228</f>
        <v>#N/A</v>
      </c>
      <c r="BF228" s="70" t="e">
        <f aca="false">$BE$7*$J$3*$J$5*$T228</f>
        <v>#N/A</v>
      </c>
      <c r="BG228" s="70" t="e">
        <f aca="false">$BG$7*$J$2*$J$5*$S228</f>
        <v>#N/A</v>
      </c>
      <c r="BH228" s="70" t="e">
        <f aca="false">$BG$7*$J$3*$J$5*$T228</f>
        <v>#N/A</v>
      </c>
      <c r="BI228" s="70" t="e">
        <f aca="false">$BI$7*$J$2*$J$5*$S228</f>
        <v>#N/A</v>
      </c>
      <c r="BJ228" s="70" t="e">
        <f aca="false">$BI$7*$J$3*$J$5*$T228</f>
        <v>#N/A</v>
      </c>
      <c r="BK228" s="70" t="e">
        <f aca="false">$BK$7*$J$2*$J$5*$S228</f>
        <v>#N/A</v>
      </c>
      <c r="BL228" s="70" t="e">
        <f aca="false">$BK$7*$J$3*$J$5*$T228</f>
        <v>#N/A</v>
      </c>
      <c r="BM228" s="70" t="e">
        <f aca="false">$BM$7*$J$2*$J$5*$S228</f>
        <v>#N/A</v>
      </c>
      <c r="BN228" s="70" t="e">
        <f aca="false">$BM$7*$J$3*$J$5*$T228</f>
        <v>#N/A</v>
      </c>
      <c r="BO228" s="70" t="e">
        <f aca="false">$BO$7*$J$2*$J$5*$S228</f>
        <v>#N/A</v>
      </c>
      <c r="BP228" s="70" t="e">
        <f aca="false">$BO$7*$J$3*$J$5*$T228</f>
        <v>#N/A</v>
      </c>
      <c r="BQ228" s="70" t="e">
        <f aca="false">$BQ$7*$J$2*$J$5*$S228</f>
        <v>#N/A</v>
      </c>
      <c r="BR228" s="70" t="e">
        <f aca="false">$BQ$7*$J$3*$J$5*$T228</f>
        <v>#N/A</v>
      </c>
      <c r="BS228" s="70" t="e">
        <f aca="false">$BS$7*$J$2*$J$5*$S228</f>
        <v>#N/A</v>
      </c>
      <c r="BT228" s="70" t="e">
        <f aca="false">$BS$7*$J$3*$J$5*$T228</f>
        <v>#N/A</v>
      </c>
      <c r="BU228" s="70" t="e">
        <f aca="false">$BU$7*$J$2*$J$5*$S228</f>
        <v>#N/A</v>
      </c>
      <c r="BV228" s="70" t="e">
        <f aca="false">$BU$7*$J$3*$J$5*$T228</f>
        <v>#N/A</v>
      </c>
      <c r="BW228" s="382" t="e">
        <f aca="false">SUM(AY228:BF228,BI228:BL228)</f>
        <v>#N/A</v>
      </c>
      <c r="BX228" s="383" t="e">
        <f aca="false">SUM(AY228:BF228,BI228:BL228,BS228:BV228)</f>
        <v>#N/A</v>
      </c>
      <c r="BY228" s="25" t="e">
        <f aca="false">SUM(AY228:BV228)</f>
        <v>#N/A</v>
      </c>
      <c r="BZ228" s="70" t="e">
        <f aca="false">$BZ$7*$J$2*$J$5*$N228</f>
        <v>#N/A</v>
      </c>
      <c r="CA228" s="70" t="e">
        <f aca="false">$BZ$7*$J$3*$J$5*$O228</f>
        <v>#N/A</v>
      </c>
      <c r="CB228" s="70" t="e">
        <f aca="false">$CB$7*$J$2*$J$5*$N228</f>
        <v>#N/A</v>
      </c>
      <c r="CC228" s="70" t="e">
        <f aca="false">$CB$7*$J$3*$J$5*$O228</f>
        <v>#N/A</v>
      </c>
      <c r="CD228" s="70" t="e">
        <f aca="false">$CD$7*$J$2*$J$5*$N228</f>
        <v>#N/A</v>
      </c>
      <c r="CE228" s="70" t="e">
        <f aca="false">$CD$7*$J$3*$J$5*$O228</f>
        <v>#N/A</v>
      </c>
      <c r="CF228" s="131" t="e">
        <f aca="false">SUM(BZ228:CA228)</f>
        <v>#N/A</v>
      </c>
      <c r="CG228" s="383" t="e">
        <f aca="false">SUM(BZ228:CC228)</f>
        <v>#N/A</v>
      </c>
      <c r="CH228" s="131" t="e">
        <f aca="false">SUM(BZ228:CE228)</f>
        <v>#N/A</v>
      </c>
      <c r="CI228" s="70" t="e">
        <f aca="false">$CI$7*$J$2*$J$5*$AB228</f>
        <v>#N/A</v>
      </c>
      <c r="CJ228" s="70" t="e">
        <f aca="false">$CI$7*$J$3*$J$5*$AC228</f>
        <v>#N/A</v>
      </c>
      <c r="CK228" s="70" t="e">
        <f aca="false">$CK$7*$J$2*$J$5*$AB228</f>
        <v>#N/A</v>
      </c>
      <c r="CL228" s="70" t="e">
        <f aca="false">$CK$7*$J$3*$J$5*$AC228</f>
        <v>#N/A</v>
      </c>
      <c r="CM228" s="70" t="e">
        <f aca="false">$CM$7*$J$2*$J$5*$AB228</f>
        <v>#N/A</v>
      </c>
      <c r="CN228" s="70" t="e">
        <f aca="false">$CM$7*$J$3*$J$5*$AC228</f>
        <v>#N/A</v>
      </c>
      <c r="CO228" s="70" t="e">
        <f aca="false">$CO$7*$J$2*$J$5*$AB228</f>
        <v>#N/A</v>
      </c>
      <c r="CP228" s="70" t="e">
        <f aca="false">$CO$7*$J$3*$J$5*$AC228</f>
        <v>#N/A</v>
      </c>
      <c r="CQ228" s="70" t="e">
        <f aca="false">$CQ$7*$J$2*$J$5*$AB228</f>
        <v>#N/A</v>
      </c>
      <c r="CR228" s="70" t="e">
        <f aca="false">$CQ$7*$J$3*$J$5*$AC228</f>
        <v>#N/A</v>
      </c>
      <c r="CS228" s="70" t="e">
        <f aca="false">$CS$7*$J$2*$J$5*$AB228</f>
        <v>#N/A</v>
      </c>
      <c r="CT228" s="70" t="e">
        <f aca="false">$CS$7*$J$3*$J$5*$AC228</f>
        <v>#N/A</v>
      </c>
      <c r="CU228" s="70" t="e">
        <f aca="false">$CU$7*$J$2*$J$5*$AB228</f>
        <v>#N/A</v>
      </c>
      <c r="CV228" s="70" t="e">
        <f aca="false">$CU$7*$J$3*$J$5*$AC228</f>
        <v>#N/A</v>
      </c>
      <c r="CW228" s="70" t="e">
        <f aca="false">$CW$7*$J$2*$J$5*$AB228</f>
        <v>#N/A</v>
      </c>
      <c r="CX228" s="70" t="e">
        <f aca="false">$CW$7*$J$3*$J$5*$AC228</f>
        <v>#N/A</v>
      </c>
      <c r="CY228" s="70" t="e">
        <f aca="false">$CY$7*$J$2*$J$5*$AB228</f>
        <v>#N/A</v>
      </c>
      <c r="CZ228" s="70" t="e">
        <f aca="false">$CY$7*$J$3*$J$5*$AC228</f>
        <v>#N/A</v>
      </c>
      <c r="DA228" s="70" t="e">
        <f aca="false">$DA$7*$J$2*$J$5*$AB228</f>
        <v>#N/A</v>
      </c>
      <c r="DB228" s="70" t="e">
        <f aca="false">$DA$7*$J$3*$J$5*$AC228</f>
        <v>#N/A</v>
      </c>
      <c r="DC228" s="70"/>
      <c r="DD228" s="70"/>
      <c r="DE228" s="70" t="e">
        <f aca="false">$DF$7*$J$2*$J$5*$AB228</f>
        <v>#N/A</v>
      </c>
      <c r="DF228" s="70" t="e">
        <f aca="false">$DF$7*$J$3*$J$5*$AC228</f>
        <v>#N/A</v>
      </c>
      <c r="DG228" s="70" t="e">
        <f aca="false">$DG$7*$J$2*$J$5*$AB228</f>
        <v>#N/A</v>
      </c>
      <c r="DH228" s="70" t="e">
        <f aca="false">$DG$7*$J$3*$J$5*$AC228</f>
        <v>#N/A</v>
      </c>
      <c r="DI228" s="70" t="e">
        <f aca="false">$DI$7*$J$2*$J$5*$AB228</f>
        <v>#N/A</v>
      </c>
      <c r="DJ228" s="70" t="e">
        <f aca="false">$DI$7*$J$3*$J$5*$AC228</f>
        <v>#N/A</v>
      </c>
      <c r="DK228" s="70" t="e">
        <f aca="false">$DK$7*$J$2*$J$5*$AB228</f>
        <v>#N/A</v>
      </c>
      <c r="DL228" s="70" t="e">
        <f aca="false">$DK$7*$J$3*$J$5*$AC228</f>
        <v>#N/A</v>
      </c>
      <c r="DM228" s="70" t="e">
        <f aca="false">$DM$7*$J$2*$J$5*$AB228</f>
        <v>#N/A</v>
      </c>
      <c r="DN228" s="70" t="e">
        <f aca="false">$DM$7*$J$3*$J$5*$AC228</f>
        <v>#N/A</v>
      </c>
      <c r="DO228" s="70" t="e">
        <f aca="false">$DO$7*$J$2*$J$5*$AB228</f>
        <v>#N/A</v>
      </c>
      <c r="DP228" s="70" t="e">
        <f aca="false">$DO$7*$J$3*$J$5*$AC228</f>
        <v>#N/A</v>
      </c>
      <c r="DQ228" s="70" t="e">
        <f aca="false">$DQ$7*$J$2*$J$5*$AB228</f>
        <v>#N/A</v>
      </c>
      <c r="DR228" s="70" t="e">
        <f aca="false">$DQ$7*$J$3*$J$5*$AC228</f>
        <v>#N/A</v>
      </c>
      <c r="DS228" s="131" t="e">
        <f aca="false">SUM(CI228:CR228,CW228:CX228,DG228:DH228)</f>
        <v>#N/A</v>
      </c>
      <c r="DT228" s="25" t="e">
        <f aca="false">SUM(CI228:CZ228,DC228:DL228)</f>
        <v>#N/A</v>
      </c>
      <c r="DU228" s="131" t="e">
        <f aca="false">SUM(CI228:DR228)</f>
        <v>#N/A</v>
      </c>
      <c r="DZ228" s="70" t="e">
        <f aca="false">$DZ$7*$J$2*$J$5*$AB228</f>
        <v>#N/A</v>
      </c>
      <c r="EA228" s="70" t="e">
        <f aca="false">$DZ$7*$J$3*$J$5*$AC228</f>
        <v>#N/A</v>
      </c>
      <c r="EB228" s="70" t="e">
        <f aca="false">$EB$7*$J$2*$J$5*$AB228</f>
        <v>#N/A</v>
      </c>
      <c r="EC228" s="70" t="e">
        <f aca="false">$EB$7*$J$3*$J$5*$AC228</f>
        <v>#N/A</v>
      </c>
      <c r="ED228" s="70" t="e">
        <f aca="false">$ED$7*$J$2*$J$5*$AB228</f>
        <v>#N/A</v>
      </c>
      <c r="EE228" s="70" t="e">
        <f aca="false">$ED$7*$J$3*$J$5*$AC228</f>
        <v>#N/A</v>
      </c>
      <c r="EF228" s="70" t="e">
        <f aca="false">$EF$7*$J$2*$J$5*$AB228</f>
        <v>#N/A</v>
      </c>
      <c r="EG228" s="70" t="e">
        <f aca="false">$EF$7*$J$3*$J$5*$AC228</f>
        <v>#N/A</v>
      </c>
      <c r="EH228" s="70" t="e">
        <f aca="false">$EH$7*$J$2*$J$5*$AB228</f>
        <v>#N/A</v>
      </c>
      <c r="EI228" s="70" t="e">
        <f aca="false">$EH$7*$J$3*$J$5*$AC228</f>
        <v>#N/A</v>
      </c>
      <c r="EJ228" s="70" t="e">
        <f aca="false">$EJ$7*$J$2*$J$5*$AB228</f>
        <v>#N/A</v>
      </c>
      <c r="EK228" s="70" t="e">
        <f aca="false">$EJ$7*$J$3*$J$5*$AC228</f>
        <v>#N/A</v>
      </c>
      <c r="EL228" s="70" t="e">
        <f aca="false">$EL$7*$J$2*$J$5*$AB228</f>
        <v>#N/A</v>
      </c>
      <c r="EM228" s="70" t="e">
        <f aca="false">$EL$7*$J$3*$J$5*$AC228</f>
        <v>#N/A</v>
      </c>
      <c r="EN228" s="131" t="e">
        <f aca="false">SUM(EB228:EC228)</f>
        <v>#N/A</v>
      </c>
      <c r="EO228" s="25" t="e">
        <f aca="false">SUM(EB228:EE228,EJ228:EM228)</f>
        <v>#N/A</v>
      </c>
      <c r="EP228" s="25" t="e">
        <f aca="false">SUM(DZ228:EM228)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3" t="e">
        <f aca="false">(1+($A229/2))^(-2*($D229-$A$1)/365.25)</f>
        <v>#N/A</v>
      </c>
      <c r="C229" s="83" t="n">
        <f aca="false">D230-D229</f>
        <v>30</v>
      </c>
      <c r="D229" s="374" t="n">
        <v>43617</v>
      </c>
      <c r="E229" s="375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76" t="e">
        <f aca="false">VLOOKUP($D229,Curves!$A$2:$H$1700,8)*$B229</f>
        <v>#N/A</v>
      </c>
      <c r="K229" s="51" t="e">
        <f aca="false">($E229+$I229)*$J$5+$J$4</f>
        <v>#N/A</v>
      </c>
      <c r="L229" s="377" t="e">
        <f aca="false">VLOOKUP($D229,Curves!$N$2:$T$2600,2)*$B229</f>
        <v>#N/A</v>
      </c>
      <c r="M229" s="241" t="e">
        <f aca="false">VLOOKUP($D229,Curves!$N$2:$T$2600,3)*$B229</f>
        <v>#N/A</v>
      </c>
      <c r="N229" s="378" t="e">
        <f aca="false">IF($K229&lt;$L229,1,0)</f>
        <v>#N/A</v>
      </c>
      <c r="O229" s="379" t="e">
        <f aca="false">IF($K229&lt;$M229,1,0)</f>
        <v>#N/A</v>
      </c>
      <c r="P229" s="375" t="e">
        <f aca="false">($E229+J229)*$J$5+$J$4</f>
        <v>#N/A</v>
      </c>
      <c r="Q229" s="377" t="e">
        <f aca="false">VLOOKUP($D229,Curves!$N$2:$T$2600,4)*$B229</f>
        <v>#N/A</v>
      </c>
      <c r="R229" s="241" t="e">
        <f aca="false">VLOOKUP($D229,Curves!$N$2:$T$2600,5)*$B229</f>
        <v>#N/A</v>
      </c>
      <c r="S229" s="378" t="e">
        <f aca="false">IF($P229&lt;$Q229,1,0)</f>
        <v>#N/A</v>
      </c>
      <c r="T229" s="379" t="e">
        <f aca="false">IF($P229&lt;$R229,1,0)</f>
        <v>#N/A</v>
      </c>
      <c r="U229" s="380" t="e">
        <f aca="false">($E229+G229)*$J$5+$J$4</f>
        <v>#N/A</v>
      </c>
      <c r="V229" s="380" t="e">
        <f aca="false">($E229+H229)*$J$5+$J$4</f>
        <v>#N/A</v>
      </c>
      <c r="W229" s="380" t="e">
        <f aca="false">($E229+I229)*$J$5+$J$4</f>
        <v>#N/A</v>
      </c>
      <c r="X229" s="269" t="e">
        <f aca="false">VLOOKUP($D229,[5]CurveFetch!$D$8:$S$13000,16,0)*$B229</f>
        <v>#N/A</v>
      </c>
      <c r="Y229" s="241" t="e">
        <f aca="false">VLOOKUP($D229,Curves!$N$2:$T$2600,7)*$B229</f>
        <v>#N/A</v>
      </c>
      <c r="Z229" s="381" t="e">
        <f aca="false">IF($U229&lt;$X229,1,0)</f>
        <v>#N/A</v>
      </c>
      <c r="AA229" s="378" t="e">
        <f aca="false">IF($U229&lt;$Y229,1,0)</f>
        <v>#N/A</v>
      </c>
      <c r="AB229" s="378" t="e">
        <f aca="false">IF($V229&lt;$X229,1,0)</f>
        <v>#N/A</v>
      </c>
      <c r="AC229" s="378" t="e">
        <f aca="false">IF($V229&lt;$X229,1,0)</f>
        <v>#N/A</v>
      </c>
      <c r="AD229" s="378" t="e">
        <f aca="false">IF($W229&lt;$X229,1,0)</f>
        <v>#N/A</v>
      </c>
      <c r="AE229" s="379" t="e">
        <f aca="false">IF($W229&lt;$Y229,1,0)</f>
        <v>#N/A</v>
      </c>
      <c r="AF229" s="70" t="e">
        <f aca="false">$AF$7*$J$2*$J$5*$N229</f>
        <v>#N/A</v>
      </c>
      <c r="AG229" s="70" t="e">
        <f aca="false">$AF$7*$J$2*$J$5*$O229</f>
        <v>#N/A</v>
      </c>
      <c r="AH229" s="70" t="e">
        <f aca="false">$AH$7*$J$2*$J$5*$N229</f>
        <v>#N/A</v>
      </c>
      <c r="AI229" s="70" t="e">
        <f aca="false">$AH$7*$J$2*$J$5*$O229</f>
        <v>#N/A</v>
      </c>
      <c r="AJ229" s="70" t="e">
        <f aca="false">$AJ$7*$J$2*$J$5*$N229</f>
        <v>#N/A</v>
      </c>
      <c r="AK229" s="70" t="e">
        <f aca="false">$AJ$7*$J$2*$J$5*$O229</f>
        <v>#N/A</v>
      </c>
      <c r="AL229" s="70" t="e">
        <f aca="false">$AL$7*$J$2*$J$5*$N229</f>
        <v>#N/A</v>
      </c>
      <c r="AM229" s="70" t="e">
        <f aca="false">$AL$7*$J$3*$J$5*$O229</f>
        <v>#N/A</v>
      </c>
      <c r="AN229" s="70" t="e">
        <f aca="false">$AN$7*$J$2*$J$5*$N229</f>
        <v>#N/A</v>
      </c>
      <c r="AO229" s="70" t="e">
        <f aca="false">$AN$7*$J$3*$J$5*$O229</f>
        <v>#N/A</v>
      </c>
      <c r="AP229" s="70" t="e">
        <f aca="false">$AP$7*$J$2*$J$5*$N229</f>
        <v>#N/A</v>
      </c>
      <c r="AQ229" s="70" t="e">
        <f aca="false">$AN$7*$J$3*$J$5*$O229</f>
        <v>#N/A</v>
      </c>
      <c r="AR229" s="70" t="e">
        <f aca="false">$AR$7*$J$2*$J$5*$N229</f>
        <v>#N/A</v>
      </c>
      <c r="AS229" s="70" t="e">
        <f aca="false">$AR$7*$J$3*$J$5*$O229</f>
        <v>#N/A</v>
      </c>
      <c r="AT229" s="70" t="e">
        <f aca="false">$AT$7*$J$2*$J$5*$N229</f>
        <v>#N/A</v>
      </c>
      <c r="AU229" s="70" t="e">
        <f aca="false">$AT$7*$J$3*$J$5*$O229</f>
        <v>#N/A</v>
      </c>
      <c r="AV229" s="131" t="e">
        <f aca="false">SUM(AF229:AG229,AL229:AM229,AP229:AQ229)</f>
        <v>#N/A</v>
      </c>
      <c r="AW229" s="158" t="e">
        <f aca="false">SUM(AF229:AM229,AP229:AU229)</f>
        <v>#N/A</v>
      </c>
      <c r="AX229" s="131" t="e">
        <f aca="false">SUM(AF229:AU229)</f>
        <v>#N/A</v>
      </c>
      <c r="AY229" s="70" t="e">
        <f aca="false">$AY$7*$J$2*$J$5*$S229</f>
        <v>#N/A</v>
      </c>
      <c r="AZ229" s="70" t="e">
        <f aca="false">$AY$7*$J$3*$J$5*$T229</f>
        <v>#N/A</v>
      </c>
      <c r="BA229" s="70" t="e">
        <f aca="false">$BA$7*$J$2*$J$5*$S229</f>
        <v>#N/A</v>
      </c>
      <c r="BB229" s="70" t="e">
        <f aca="false">$BA$7*$J$3*$J$5*$T229</f>
        <v>#N/A</v>
      </c>
      <c r="BC229" s="70" t="e">
        <f aca="false">$BC$7*$J$2*$J$5*$S229</f>
        <v>#N/A</v>
      </c>
      <c r="BD229" s="70" t="e">
        <f aca="false">$BC$7*$J$3*$J$5*$T229</f>
        <v>#N/A</v>
      </c>
      <c r="BE229" s="70" t="e">
        <f aca="false">$BE$7*$J$2*$J$5*$S229</f>
        <v>#N/A</v>
      </c>
      <c r="BF229" s="70" t="e">
        <f aca="false">$BE$7*$J$3*$J$5*$T229</f>
        <v>#N/A</v>
      </c>
      <c r="BG229" s="70" t="e">
        <f aca="false">$BG$7*$J$2*$J$5*$S229</f>
        <v>#N/A</v>
      </c>
      <c r="BH229" s="70" t="e">
        <f aca="false">$BG$7*$J$3*$J$5*$T229</f>
        <v>#N/A</v>
      </c>
      <c r="BI229" s="70" t="e">
        <f aca="false">$BI$7*$J$2*$J$5*$S229</f>
        <v>#N/A</v>
      </c>
      <c r="BJ229" s="70" t="e">
        <f aca="false">$BI$7*$J$3*$J$5*$T229</f>
        <v>#N/A</v>
      </c>
      <c r="BK229" s="70" t="e">
        <f aca="false">$BK$7*$J$2*$J$5*$S229</f>
        <v>#N/A</v>
      </c>
      <c r="BL229" s="70" t="e">
        <f aca="false">$BK$7*$J$3*$J$5*$T229</f>
        <v>#N/A</v>
      </c>
      <c r="BM229" s="70" t="e">
        <f aca="false">$BM$7*$J$2*$J$5*$S229</f>
        <v>#N/A</v>
      </c>
      <c r="BN229" s="70" t="e">
        <f aca="false">$BM$7*$J$3*$J$5*$T229</f>
        <v>#N/A</v>
      </c>
      <c r="BO229" s="70" t="e">
        <f aca="false">$BO$7*$J$2*$J$5*$S229</f>
        <v>#N/A</v>
      </c>
      <c r="BP229" s="70" t="e">
        <f aca="false">$BO$7*$J$3*$J$5*$T229</f>
        <v>#N/A</v>
      </c>
      <c r="BQ229" s="70" t="e">
        <f aca="false">$BQ$7*$J$2*$J$5*$S229</f>
        <v>#N/A</v>
      </c>
      <c r="BR229" s="70" t="e">
        <f aca="false">$BQ$7*$J$3*$J$5*$T229</f>
        <v>#N/A</v>
      </c>
      <c r="BS229" s="70" t="e">
        <f aca="false">$BS$7*$J$2*$J$5*$S229</f>
        <v>#N/A</v>
      </c>
      <c r="BT229" s="70" t="e">
        <f aca="false">$BS$7*$J$3*$J$5*$T229</f>
        <v>#N/A</v>
      </c>
      <c r="BU229" s="70" t="e">
        <f aca="false">$BU$7*$J$2*$J$5*$S229</f>
        <v>#N/A</v>
      </c>
      <c r="BV229" s="70" t="e">
        <f aca="false">$BU$7*$J$3*$J$5*$T229</f>
        <v>#N/A</v>
      </c>
      <c r="BW229" s="382" t="e">
        <f aca="false">SUM(AY229:BF229,BI229:BL229)</f>
        <v>#N/A</v>
      </c>
      <c r="BX229" s="383" t="e">
        <f aca="false">SUM(AY229:BF229,BI229:BL229,BS229:BV229)</f>
        <v>#N/A</v>
      </c>
      <c r="BY229" s="25" t="e">
        <f aca="false">SUM(AY229:BV229)</f>
        <v>#N/A</v>
      </c>
      <c r="BZ229" s="70" t="e">
        <f aca="false">$BZ$7*$J$2*$J$5*$N229</f>
        <v>#N/A</v>
      </c>
      <c r="CA229" s="70" t="e">
        <f aca="false">$BZ$7*$J$3*$J$5*$O229</f>
        <v>#N/A</v>
      </c>
      <c r="CB229" s="70" t="e">
        <f aca="false">$CB$7*$J$2*$J$5*$N229</f>
        <v>#N/A</v>
      </c>
      <c r="CC229" s="70" t="e">
        <f aca="false">$CB$7*$J$3*$J$5*$O229</f>
        <v>#N/A</v>
      </c>
      <c r="CD229" s="70" t="e">
        <f aca="false">$CD$7*$J$2*$J$5*$N229</f>
        <v>#N/A</v>
      </c>
      <c r="CE229" s="70" t="e">
        <f aca="false">$CD$7*$J$3*$J$5*$O229</f>
        <v>#N/A</v>
      </c>
      <c r="CF229" s="131" t="e">
        <f aca="false">SUM(BZ229:CA229)</f>
        <v>#N/A</v>
      </c>
      <c r="CG229" s="383" t="e">
        <f aca="false">SUM(BZ229:CC229)</f>
        <v>#N/A</v>
      </c>
      <c r="CH229" s="131" t="e">
        <f aca="false">SUM(BZ229:CE229)</f>
        <v>#N/A</v>
      </c>
      <c r="CI229" s="70" t="e">
        <f aca="false">$CI$7*$J$2*$J$5*$AB229</f>
        <v>#N/A</v>
      </c>
      <c r="CJ229" s="70" t="e">
        <f aca="false">$CI$7*$J$3*$J$5*$AC229</f>
        <v>#N/A</v>
      </c>
      <c r="CK229" s="70" t="e">
        <f aca="false">$CK$7*$J$2*$J$5*$AB229</f>
        <v>#N/A</v>
      </c>
      <c r="CL229" s="70" t="e">
        <f aca="false">$CK$7*$J$3*$J$5*$AC229</f>
        <v>#N/A</v>
      </c>
      <c r="CM229" s="70" t="e">
        <f aca="false">$CM$7*$J$2*$J$5*$AB229</f>
        <v>#N/A</v>
      </c>
      <c r="CN229" s="70" t="e">
        <f aca="false">$CM$7*$J$3*$J$5*$AC229</f>
        <v>#N/A</v>
      </c>
      <c r="CO229" s="70" t="e">
        <f aca="false">$CO$7*$J$2*$J$5*$AB229</f>
        <v>#N/A</v>
      </c>
      <c r="CP229" s="70" t="e">
        <f aca="false">$CO$7*$J$3*$J$5*$AC229</f>
        <v>#N/A</v>
      </c>
      <c r="CQ229" s="70" t="e">
        <f aca="false">$CQ$7*$J$2*$J$5*$AB229</f>
        <v>#N/A</v>
      </c>
      <c r="CR229" s="70" t="e">
        <f aca="false">$CQ$7*$J$3*$J$5*$AC229</f>
        <v>#N/A</v>
      </c>
      <c r="CS229" s="70" t="e">
        <f aca="false">$CS$7*$J$2*$J$5*$AB229</f>
        <v>#N/A</v>
      </c>
      <c r="CT229" s="70" t="e">
        <f aca="false">$CS$7*$J$3*$J$5*$AC229</f>
        <v>#N/A</v>
      </c>
      <c r="CU229" s="70" t="e">
        <f aca="false">$CU$7*$J$2*$J$5*$AB229</f>
        <v>#N/A</v>
      </c>
      <c r="CV229" s="70" t="e">
        <f aca="false">$CU$7*$J$3*$J$5*$AC229</f>
        <v>#N/A</v>
      </c>
      <c r="CW229" s="70" t="e">
        <f aca="false">$CW$7*$J$2*$J$5*$AB229</f>
        <v>#N/A</v>
      </c>
      <c r="CX229" s="70" t="e">
        <f aca="false">$CW$7*$J$3*$J$5*$AC229</f>
        <v>#N/A</v>
      </c>
      <c r="CY229" s="70" t="e">
        <f aca="false">$CY$7*$J$2*$J$5*$AB229</f>
        <v>#N/A</v>
      </c>
      <c r="CZ229" s="70" t="e">
        <f aca="false">$CY$7*$J$3*$J$5*$AC229</f>
        <v>#N/A</v>
      </c>
      <c r="DA229" s="70" t="e">
        <f aca="false">$DA$7*$J$2*$J$5*$AB229</f>
        <v>#N/A</v>
      </c>
      <c r="DB229" s="70" t="e">
        <f aca="false">$DA$7*$J$3*$J$5*$AC229</f>
        <v>#N/A</v>
      </c>
      <c r="DC229" s="70"/>
      <c r="DD229" s="70"/>
      <c r="DE229" s="70" t="e">
        <f aca="false">$DF$7*$J$2*$J$5*$AB229</f>
        <v>#N/A</v>
      </c>
      <c r="DF229" s="70" t="e">
        <f aca="false">$DF$7*$J$3*$J$5*$AC229</f>
        <v>#N/A</v>
      </c>
      <c r="DG229" s="70" t="e">
        <f aca="false">$DG$7*$J$2*$J$5*$AB229</f>
        <v>#N/A</v>
      </c>
      <c r="DH229" s="70" t="e">
        <f aca="false">$DG$7*$J$3*$J$5*$AC229</f>
        <v>#N/A</v>
      </c>
      <c r="DI229" s="70" t="e">
        <f aca="false">$DI$7*$J$2*$J$5*$AB229</f>
        <v>#N/A</v>
      </c>
      <c r="DJ229" s="70" t="e">
        <f aca="false">$DI$7*$J$3*$J$5*$AC229</f>
        <v>#N/A</v>
      </c>
      <c r="DK229" s="70" t="e">
        <f aca="false">$DK$7*$J$2*$J$5*$AB229</f>
        <v>#N/A</v>
      </c>
      <c r="DL229" s="70" t="e">
        <f aca="false">$DK$7*$J$3*$J$5*$AC229</f>
        <v>#N/A</v>
      </c>
      <c r="DM229" s="70" t="e">
        <f aca="false">$DM$7*$J$2*$J$5*$AB229</f>
        <v>#N/A</v>
      </c>
      <c r="DN229" s="70" t="e">
        <f aca="false">$DM$7*$J$3*$J$5*$AC229</f>
        <v>#N/A</v>
      </c>
      <c r="DO229" s="70" t="e">
        <f aca="false">$DO$7*$J$2*$J$5*$AB229</f>
        <v>#N/A</v>
      </c>
      <c r="DP229" s="70" t="e">
        <f aca="false">$DO$7*$J$3*$J$5*$AC229</f>
        <v>#N/A</v>
      </c>
      <c r="DQ229" s="70" t="e">
        <f aca="false">$DQ$7*$J$2*$J$5*$AB229</f>
        <v>#N/A</v>
      </c>
      <c r="DR229" s="70" t="e">
        <f aca="false">$DQ$7*$J$3*$J$5*$AC229</f>
        <v>#N/A</v>
      </c>
      <c r="DS229" s="131" t="e">
        <f aca="false">SUM(CI229:CR229,CW229:CX229,DG229:DH229)</f>
        <v>#N/A</v>
      </c>
      <c r="DT229" s="25" t="e">
        <f aca="false">SUM(CI229:CZ229,DC229:DL229)</f>
        <v>#N/A</v>
      </c>
      <c r="DU229" s="131" t="e">
        <f aca="false">SUM(CI229:DR229)</f>
        <v>#N/A</v>
      </c>
      <c r="DZ229" s="70" t="e">
        <f aca="false">$DZ$7*$J$2*$J$5*$AB229</f>
        <v>#N/A</v>
      </c>
      <c r="EA229" s="70" t="e">
        <f aca="false">$DZ$7*$J$3*$J$5*$AC229</f>
        <v>#N/A</v>
      </c>
      <c r="EB229" s="70" t="e">
        <f aca="false">$EB$7*$J$2*$J$5*$AB229</f>
        <v>#N/A</v>
      </c>
      <c r="EC229" s="70" t="e">
        <f aca="false">$EB$7*$J$3*$J$5*$AC229</f>
        <v>#N/A</v>
      </c>
      <c r="ED229" s="70" t="e">
        <f aca="false">$ED$7*$J$2*$J$5*$AB229</f>
        <v>#N/A</v>
      </c>
      <c r="EE229" s="70" t="e">
        <f aca="false">$ED$7*$J$3*$J$5*$AC229</f>
        <v>#N/A</v>
      </c>
      <c r="EF229" s="70" t="e">
        <f aca="false">$EF$7*$J$2*$J$5*$AB229</f>
        <v>#N/A</v>
      </c>
      <c r="EG229" s="70" t="e">
        <f aca="false">$EF$7*$J$3*$J$5*$AC229</f>
        <v>#N/A</v>
      </c>
      <c r="EH229" s="70" t="e">
        <f aca="false">$EH$7*$J$2*$J$5*$AB229</f>
        <v>#N/A</v>
      </c>
      <c r="EI229" s="70" t="e">
        <f aca="false">$EH$7*$J$3*$J$5*$AC229</f>
        <v>#N/A</v>
      </c>
      <c r="EJ229" s="70" t="e">
        <f aca="false">$EJ$7*$J$2*$J$5*$AB229</f>
        <v>#N/A</v>
      </c>
      <c r="EK229" s="70" t="e">
        <f aca="false">$EJ$7*$J$3*$J$5*$AC229</f>
        <v>#N/A</v>
      </c>
      <c r="EL229" s="70" t="e">
        <f aca="false">$EL$7*$J$2*$J$5*$AB229</f>
        <v>#N/A</v>
      </c>
      <c r="EM229" s="70" t="e">
        <f aca="false">$EL$7*$J$3*$J$5*$AC229</f>
        <v>#N/A</v>
      </c>
      <c r="EN229" s="131" t="e">
        <f aca="false">SUM(EB229:EC229)</f>
        <v>#N/A</v>
      </c>
      <c r="EO229" s="25" t="e">
        <f aca="false">SUM(EB229:EE229,EJ229:EM229)</f>
        <v>#N/A</v>
      </c>
      <c r="EP229" s="25" t="e">
        <f aca="false">SUM(DZ229:EM229)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3" t="e">
        <f aca="false">(1+($A230/2))^(-2*($D230-$A$1)/365.25)</f>
        <v>#N/A</v>
      </c>
      <c r="C230" s="83" t="n">
        <f aca="false">D231-D230</f>
        <v>31</v>
      </c>
      <c r="D230" s="374" t="n">
        <v>43647</v>
      </c>
      <c r="E230" s="375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76" t="e">
        <f aca="false">VLOOKUP($D230,Curves!$A$2:$H$1700,8)*$B230</f>
        <v>#N/A</v>
      </c>
      <c r="K230" s="51" t="e">
        <f aca="false">($E230+$I230)*$J$5+$J$4</f>
        <v>#N/A</v>
      </c>
      <c r="L230" s="377" t="e">
        <f aca="false">VLOOKUP($D230,Curves!$N$2:$T$2600,2)*$B230</f>
        <v>#N/A</v>
      </c>
      <c r="M230" s="241" t="e">
        <f aca="false">VLOOKUP($D230,Curves!$N$2:$T$2600,3)*$B230</f>
        <v>#N/A</v>
      </c>
      <c r="N230" s="378" t="e">
        <f aca="false">IF($K230&lt;$L230,1,0)</f>
        <v>#N/A</v>
      </c>
      <c r="O230" s="379" t="e">
        <f aca="false">IF($K230&lt;$M230,1,0)</f>
        <v>#N/A</v>
      </c>
      <c r="P230" s="375" t="e">
        <f aca="false">($E230+J230)*$J$5+$J$4</f>
        <v>#N/A</v>
      </c>
      <c r="Q230" s="377" t="e">
        <f aca="false">VLOOKUP($D230,Curves!$N$2:$T$2600,4)*$B230</f>
        <v>#N/A</v>
      </c>
      <c r="R230" s="241" t="e">
        <f aca="false">VLOOKUP($D230,Curves!$N$2:$T$2600,5)*$B230</f>
        <v>#N/A</v>
      </c>
      <c r="S230" s="378" t="e">
        <f aca="false">IF($P230&lt;$Q230,1,0)</f>
        <v>#N/A</v>
      </c>
      <c r="T230" s="379" t="e">
        <f aca="false">IF($P230&lt;$R230,1,0)</f>
        <v>#N/A</v>
      </c>
      <c r="U230" s="380" t="e">
        <f aca="false">($E230+G230)*$J$5+$J$4</f>
        <v>#N/A</v>
      </c>
      <c r="V230" s="380" t="e">
        <f aca="false">($E230+H230)*$J$5+$J$4</f>
        <v>#N/A</v>
      </c>
      <c r="W230" s="380" t="e">
        <f aca="false">($E230+I230)*$J$5+$J$4</f>
        <v>#N/A</v>
      </c>
      <c r="X230" s="269" t="e">
        <f aca="false">VLOOKUP($D230,[5]CurveFetch!$D$8:$S$13000,16,0)*$B230</f>
        <v>#N/A</v>
      </c>
      <c r="Y230" s="241" t="e">
        <f aca="false">VLOOKUP($D230,Curves!$N$2:$T$2600,7)*$B230</f>
        <v>#N/A</v>
      </c>
      <c r="Z230" s="381" t="e">
        <f aca="false">IF($U230&lt;$X230,1,0)</f>
        <v>#N/A</v>
      </c>
      <c r="AA230" s="378" t="e">
        <f aca="false">IF($U230&lt;$Y230,1,0)</f>
        <v>#N/A</v>
      </c>
      <c r="AB230" s="378" t="e">
        <f aca="false">IF($V230&lt;$X230,1,0)</f>
        <v>#N/A</v>
      </c>
      <c r="AC230" s="378" t="e">
        <f aca="false">IF($V230&lt;$X230,1,0)</f>
        <v>#N/A</v>
      </c>
      <c r="AD230" s="378" t="e">
        <f aca="false">IF($W230&lt;$X230,1,0)</f>
        <v>#N/A</v>
      </c>
      <c r="AE230" s="379" t="e">
        <f aca="false">IF($W230&lt;$Y230,1,0)</f>
        <v>#N/A</v>
      </c>
      <c r="AF230" s="70" t="e">
        <f aca="false">$AF$7*$J$2*$J$5*$N230</f>
        <v>#N/A</v>
      </c>
      <c r="AG230" s="70" t="e">
        <f aca="false">$AF$7*$J$2*$J$5*$O230</f>
        <v>#N/A</v>
      </c>
      <c r="AH230" s="70" t="e">
        <f aca="false">$AH$7*$J$2*$J$5*$N230</f>
        <v>#N/A</v>
      </c>
      <c r="AI230" s="70" t="e">
        <f aca="false">$AH$7*$J$2*$J$5*$O230</f>
        <v>#N/A</v>
      </c>
      <c r="AJ230" s="70" t="e">
        <f aca="false">$AJ$7*$J$2*$J$5*$N230</f>
        <v>#N/A</v>
      </c>
      <c r="AK230" s="70" t="e">
        <f aca="false">$AJ$7*$J$2*$J$5*$O230</f>
        <v>#N/A</v>
      </c>
      <c r="AL230" s="70" t="e">
        <f aca="false">$AL$7*$J$2*$J$5*$N230</f>
        <v>#N/A</v>
      </c>
      <c r="AM230" s="70" t="e">
        <f aca="false">$AL$7*$J$3*$J$5*$O230</f>
        <v>#N/A</v>
      </c>
      <c r="AN230" s="70" t="e">
        <f aca="false">$AN$7*$J$2*$J$5*$N230</f>
        <v>#N/A</v>
      </c>
      <c r="AO230" s="70" t="e">
        <f aca="false">$AN$7*$J$3*$J$5*$O230</f>
        <v>#N/A</v>
      </c>
      <c r="AP230" s="70" t="e">
        <f aca="false">$AP$7*$J$2*$J$5*$N230</f>
        <v>#N/A</v>
      </c>
      <c r="AQ230" s="70" t="e">
        <f aca="false">$AN$7*$J$3*$J$5*$O230</f>
        <v>#N/A</v>
      </c>
      <c r="AR230" s="70" t="e">
        <f aca="false">$AR$7*$J$2*$J$5*$N230</f>
        <v>#N/A</v>
      </c>
      <c r="AS230" s="70" t="e">
        <f aca="false">$AR$7*$J$3*$J$5*$O230</f>
        <v>#N/A</v>
      </c>
      <c r="AT230" s="70" t="e">
        <f aca="false">$AT$7*$J$2*$J$5*$N230</f>
        <v>#N/A</v>
      </c>
      <c r="AU230" s="70" t="e">
        <f aca="false">$AT$7*$J$3*$J$5*$O230</f>
        <v>#N/A</v>
      </c>
      <c r="AV230" s="131" t="e">
        <f aca="false">SUM(AF230:AG230,AL230:AM230,AP230:AQ230)</f>
        <v>#N/A</v>
      </c>
      <c r="AW230" s="158" t="e">
        <f aca="false">SUM(AF230:AM230,AP230:AU230)</f>
        <v>#N/A</v>
      </c>
      <c r="AX230" s="131" t="e">
        <f aca="false">SUM(AF230:AU230)</f>
        <v>#N/A</v>
      </c>
      <c r="AY230" s="70" t="e">
        <f aca="false">$AY$7*$J$2*$J$5*$S230</f>
        <v>#N/A</v>
      </c>
      <c r="AZ230" s="70" t="e">
        <f aca="false">$AY$7*$J$3*$J$5*$T230</f>
        <v>#N/A</v>
      </c>
      <c r="BA230" s="70" t="e">
        <f aca="false">$BA$7*$J$2*$J$5*$S230</f>
        <v>#N/A</v>
      </c>
      <c r="BB230" s="70" t="e">
        <f aca="false">$BA$7*$J$3*$J$5*$T230</f>
        <v>#N/A</v>
      </c>
      <c r="BC230" s="70" t="e">
        <f aca="false">$BC$7*$J$2*$J$5*$S230</f>
        <v>#N/A</v>
      </c>
      <c r="BD230" s="70" t="e">
        <f aca="false">$BC$7*$J$3*$J$5*$T230</f>
        <v>#N/A</v>
      </c>
      <c r="BE230" s="70" t="e">
        <f aca="false">$BE$7*$J$2*$J$5*$S230</f>
        <v>#N/A</v>
      </c>
      <c r="BF230" s="70" t="e">
        <f aca="false">$BE$7*$J$3*$J$5*$T230</f>
        <v>#N/A</v>
      </c>
      <c r="BG230" s="70" t="e">
        <f aca="false">$BG$7*$J$2*$J$5*$S230</f>
        <v>#N/A</v>
      </c>
      <c r="BH230" s="70" t="e">
        <f aca="false">$BG$7*$J$3*$J$5*$T230</f>
        <v>#N/A</v>
      </c>
      <c r="BI230" s="70" t="e">
        <f aca="false">$BI$7*$J$2*$J$5*$S230</f>
        <v>#N/A</v>
      </c>
      <c r="BJ230" s="70" t="e">
        <f aca="false">$BI$7*$J$3*$J$5*$T230</f>
        <v>#N/A</v>
      </c>
      <c r="BK230" s="70" t="e">
        <f aca="false">$BK$7*$J$2*$J$5*$S230</f>
        <v>#N/A</v>
      </c>
      <c r="BL230" s="70" t="e">
        <f aca="false">$BK$7*$J$3*$J$5*$T230</f>
        <v>#N/A</v>
      </c>
      <c r="BM230" s="70" t="e">
        <f aca="false">$BM$7*$J$2*$J$5*$S230</f>
        <v>#N/A</v>
      </c>
      <c r="BN230" s="70" t="e">
        <f aca="false">$BM$7*$J$3*$J$5*$T230</f>
        <v>#N/A</v>
      </c>
      <c r="BO230" s="70" t="e">
        <f aca="false">$BO$7*$J$2*$J$5*$S230</f>
        <v>#N/A</v>
      </c>
      <c r="BP230" s="70" t="e">
        <f aca="false">$BO$7*$J$3*$J$5*$T230</f>
        <v>#N/A</v>
      </c>
      <c r="BQ230" s="70" t="e">
        <f aca="false">$BQ$7*$J$2*$J$5*$S230</f>
        <v>#N/A</v>
      </c>
      <c r="BR230" s="70" t="e">
        <f aca="false">$BQ$7*$J$3*$J$5*$T230</f>
        <v>#N/A</v>
      </c>
      <c r="BS230" s="70" t="e">
        <f aca="false">$BS$7*$J$2*$J$5*$S230</f>
        <v>#N/A</v>
      </c>
      <c r="BT230" s="70" t="e">
        <f aca="false">$BS$7*$J$3*$J$5*$T230</f>
        <v>#N/A</v>
      </c>
      <c r="BU230" s="70" t="e">
        <f aca="false">$BU$7*$J$2*$J$5*$S230</f>
        <v>#N/A</v>
      </c>
      <c r="BV230" s="70" t="e">
        <f aca="false">$BU$7*$J$3*$J$5*$T230</f>
        <v>#N/A</v>
      </c>
      <c r="BW230" s="382" t="e">
        <f aca="false">SUM(AY230:BF230,BI230:BL230)</f>
        <v>#N/A</v>
      </c>
      <c r="BX230" s="383" t="e">
        <f aca="false">SUM(AY230:BF230,BI230:BL230,BS230:BV230)</f>
        <v>#N/A</v>
      </c>
      <c r="BY230" s="25" t="e">
        <f aca="false">SUM(AY230:BV230)</f>
        <v>#N/A</v>
      </c>
      <c r="BZ230" s="70" t="e">
        <f aca="false">$BZ$7*$J$2*$J$5*$N230</f>
        <v>#N/A</v>
      </c>
      <c r="CA230" s="70" t="e">
        <f aca="false">$BZ$7*$J$3*$J$5*$O230</f>
        <v>#N/A</v>
      </c>
      <c r="CB230" s="70" t="e">
        <f aca="false">$CB$7*$J$2*$J$5*$N230</f>
        <v>#N/A</v>
      </c>
      <c r="CC230" s="70" t="e">
        <f aca="false">$CB$7*$J$3*$J$5*$O230</f>
        <v>#N/A</v>
      </c>
      <c r="CD230" s="70" t="e">
        <f aca="false">$CD$7*$J$2*$J$5*$N230</f>
        <v>#N/A</v>
      </c>
      <c r="CE230" s="70" t="e">
        <f aca="false">$CD$7*$J$3*$J$5*$O230</f>
        <v>#N/A</v>
      </c>
      <c r="CF230" s="131" t="e">
        <f aca="false">SUM(BZ230:CA230)</f>
        <v>#N/A</v>
      </c>
      <c r="CG230" s="383" t="e">
        <f aca="false">SUM(BZ230:CC230)</f>
        <v>#N/A</v>
      </c>
      <c r="CH230" s="131" t="e">
        <f aca="false">SUM(BZ230:CE230)</f>
        <v>#N/A</v>
      </c>
      <c r="CI230" s="70" t="e">
        <f aca="false">$CI$7*$J$2*$J$5*$AB230</f>
        <v>#N/A</v>
      </c>
      <c r="CJ230" s="70" t="e">
        <f aca="false">$CI$7*$J$3*$J$5*$AC230</f>
        <v>#N/A</v>
      </c>
      <c r="CK230" s="70" t="e">
        <f aca="false">$CK$7*$J$2*$J$5*$AB230</f>
        <v>#N/A</v>
      </c>
      <c r="CL230" s="70" t="e">
        <f aca="false">$CK$7*$J$3*$J$5*$AC230</f>
        <v>#N/A</v>
      </c>
      <c r="CM230" s="70" t="e">
        <f aca="false">$CM$7*$J$2*$J$5*$AB230</f>
        <v>#N/A</v>
      </c>
      <c r="CN230" s="70" t="e">
        <f aca="false">$CM$7*$J$3*$J$5*$AC230</f>
        <v>#N/A</v>
      </c>
      <c r="CO230" s="70" t="e">
        <f aca="false">$CO$7*$J$2*$J$5*$AB230</f>
        <v>#N/A</v>
      </c>
      <c r="CP230" s="70" t="e">
        <f aca="false">$CO$7*$J$3*$J$5*$AC230</f>
        <v>#N/A</v>
      </c>
      <c r="CQ230" s="70" t="e">
        <f aca="false">$CQ$7*$J$2*$J$5*$AB230</f>
        <v>#N/A</v>
      </c>
      <c r="CR230" s="70" t="e">
        <f aca="false">$CQ$7*$J$3*$J$5*$AC230</f>
        <v>#N/A</v>
      </c>
      <c r="CS230" s="70" t="e">
        <f aca="false">$CS$7*$J$2*$J$5*$AB230</f>
        <v>#N/A</v>
      </c>
      <c r="CT230" s="70" t="e">
        <f aca="false">$CS$7*$J$3*$J$5*$AC230</f>
        <v>#N/A</v>
      </c>
      <c r="CU230" s="70" t="e">
        <f aca="false">$CU$7*$J$2*$J$5*$AB230</f>
        <v>#N/A</v>
      </c>
      <c r="CV230" s="70" t="e">
        <f aca="false">$CU$7*$J$3*$J$5*$AC230</f>
        <v>#N/A</v>
      </c>
      <c r="CW230" s="70" t="e">
        <f aca="false">$CW$7*$J$2*$J$5*$AB230</f>
        <v>#N/A</v>
      </c>
      <c r="CX230" s="70" t="e">
        <f aca="false">$CW$7*$J$3*$J$5*$AC230</f>
        <v>#N/A</v>
      </c>
      <c r="CY230" s="70" t="e">
        <f aca="false">$CY$7*$J$2*$J$5*$AB230</f>
        <v>#N/A</v>
      </c>
      <c r="CZ230" s="70" t="e">
        <f aca="false">$CY$7*$J$3*$J$5*$AC230</f>
        <v>#N/A</v>
      </c>
      <c r="DA230" s="70" t="e">
        <f aca="false">$DA$7*$J$2*$J$5*$AB230</f>
        <v>#N/A</v>
      </c>
      <c r="DB230" s="70" t="e">
        <f aca="false">$DA$7*$J$3*$J$5*$AC230</f>
        <v>#N/A</v>
      </c>
      <c r="DC230" s="70"/>
      <c r="DD230" s="70"/>
      <c r="DE230" s="70" t="e">
        <f aca="false">$DF$7*$J$2*$J$5*$AB230</f>
        <v>#N/A</v>
      </c>
      <c r="DF230" s="70" t="e">
        <f aca="false">$DF$7*$J$3*$J$5*$AC230</f>
        <v>#N/A</v>
      </c>
      <c r="DG230" s="70" t="e">
        <f aca="false">$DG$7*$J$2*$J$5*$AB230</f>
        <v>#N/A</v>
      </c>
      <c r="DH230" s="70" t="e">
        <f aca="false">$DG$7*$J$3*$J$5*$AC230</f>
        <v>#N/A</v>
      </c>
      <c r="DI230" s="70" t="e">
        <f aca="false">$DI$7*$J$2*$J$5*$AB230</f>
        <v>#N/A</v>
      </c>
      <c r="DJ230" s="70" t="e">
        <f aca="false">$DI$7*$J$3*$J$5*$AC230</f>
        <v>#N/A</v>
      </c>
      <c r="DK230" s="70" t="e">
        <f aca="false">$DK$7*$J$2*$J$5*$AB230</f>
        <v>#N/A</v>
      </c>
      <c r="DL230" s="70" t="e">
        <f aca="false">$DK$7*$J$3*$J$5*$AC230</f>
        <v>#N/A</v>
      </c>
      <c r="DM230" s="70" t="e">
        <f aca="false">$DM$7*$J$2*$J$5*$AB230</f>
        <v>#N/A</v>
      </c>
      <c r="DN230" s="70" t="e">
        <f aca="false">$DM$7*$J$3*$J$5*$AC230</f>
        <v>#N/A</v>
      </c>
      <c r="DO230" s="70" t="e">
        <f aca="false">$DO$7*$J$2*$J$5*$AB230</f>
        <v>#N/A</v>
      </c>
      <c r="DP230" s="70" t="e">
        <f aca="false">$DO$7*$J$3*$J$5*$AC230</f>
        <v>#N/A</v>
      </c>
      <c r="DQ230" s="70" t="e">
        <f aca="false">$DQ$7*$J$2*$J$5*$AB230</f>
        <v>#N/A</v>
      </c>
      <c r="DR230" s="70" t="e">
        <f aca="false">$DQ$7*$J$3*$J$5*$AC230</f>
        <v>#N/A</v>
      </c>
      <c r="DS230" s="131" t="e">
        <f aca="false">SUM(CI230:CR230,CW230:CX230,DG230:DH230)</f>
        <v>#N/A</v>
      </c>
      <c r="DT230" s="25" t="e">
        <f aca="false">SUM(CI230:CZ230,DC230:DL230)</f>
        <v>#N/A</v>
      </c>
      <c r="DU230" s="131" t="e">
        <f aca="false">SUM(CI230:DR230)</f>
        <v>#N/A</v>
      </c>
      <c r="DZ230" s="70" t="e">
        <f aca="false">$DZ$7*$J$2*$J$5*$AB230</f>
        <v>#N/A</v>
      </c>
      <c r="EA230" s="70" t="e">
        <f aca="false">$DZ$7*$J$3*$J$5*$AC230</f>
        <v>#N/A</v>
      </c>
      <c r="EB230" s="70" t="e">
        <f aca="false">$EB$7*$J$2*$J$5*$AB230</f>
        <v>#N/A</v>
      </c>
      <c r="EC230" s="70" t="e">
        <f aca="false">$EB$7*$J$3*$J$5*$AC230</f>
        <v>#N/A</v>
      </c>
      <c r="ED230" s="70" t="e">
        <f aca="false">$ED$7*$J$2*$J$5*$AB230</f>
        <v>#N/A</v>
      </c>
      <c r="EE230" s="70" t="e">
        <f aca="false">$ED$7*$J$3*$J$5*$AC230</f>
        <v>#N/A</v>
      </c>
      <c r="EF230" s="70" t="e">
        <f aca="false">$EF$7*$J$2*$J$5*$AB230</f>
        <v>#N/A</v>
      </c>
      <c r="EG230" s="70" t="e">
        <f aca="false">$EF$7*$J$3*$J$5*$AC230</f>
        <v>#N/A</v>
      </c>
      <c r="EH230" s="70" t="e">
        <f aca="false">$EH$7*$J$2*$J$5*$AB230</f>
        <v>#N/A</v>
      </c>
      <c r="EI230" s="70" t="e">
        <f aca="false">$EH$7*$J$3*$J$5*$AC230</f>
        <v>#N/A</v>
      </c>
      <c r="EJ230" s="70" t="e">
        <f aca="false">$EJ$7*$J$2*$J$5*$AB230</f>
        <v>#N/A</v>
      </c>
      <c r="EK230" s="70" t="e">
        <f aca="false">$EJ$7*$J$3*$J$5*$AC230</f>
        <v>#N/A</v>
      </c>
      <c r="EL230" s="70" t="e">
        <f aca="false">$EL$7*$J$2*$J$5*$AB230</f>
        <v>#N/A</v>
      </c>
      <c r="EM230" s="70" t="e">
        <f aca="false">$EL$7*$J$3*$J$5*$AC230</f>
        <v>#N/A</v>
      </c>
      <c r="EN230" s="131" t="e">
        <f aca="false">SUM(EB230:EC230)</f>
        <v>#N/A</v>
      </c>
      <c r="EO230" s="25" t="e">
        <f aca="false">SUM(EB230:EE230,EJ230:EM230)</f>
        <v>#N/A</v>
      </c>
      <c r="EP230" s="25" t="e">
        <f aca="false">SUM(DZ230:EM230)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3" t="e">
        <f aca="false">(1+($A231/2))^(-2*($D231-$A$1)/365.25)</f>
        <v>#N/A</v>
      </c>
      <c r="C231" s="83" t="n">
        <f aca="false">D232-D231</f>
        <v>31</v>
      </c>
      <c r="D231" s="374" t="n">
        <v>43678</v>
      </c>
      <c r="E231" s="375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76" t="e">
        <f aca="false">VLOOKUP($D231,Curves!$A$2:$H$1700,8)*$B231</f>
        <v>#N/A</v>
      </c>
      <c r="K231" s="51" t="e">
        <f aca="false">($E231+$I231)*$J$5+$J$4</f>
        <v>#N/A</v>
      </c>
      <c r="L231" s="377" t="e">
        <f aca="false">VLOOKUP($D231,Curves!$N$2:$T$2600,2)*$B231</f>
        <v>#N/A</v>
      </c>
      <c r="M231" s="241" t="e">
        <f aca="false">VLOOKUP($D231,Curves!$N$2:$T$2600,3)*$B231</f>
        <v>#N/A</v>
      </c>
      <c r="N231" s="378" t="e">
        <f aca="false">IF($K231&lt;$L231,1,0)</f>
        <v>#N/A</v>
      </c>
      <c r="O231" s="379" t="e">
        <f aca="false">IF($K231&lt;$M231,1,0)</f>
        <v>#N/A</v>
      </c>
      <c r="P231" s="375" t="e">
        <f aca="false">($E231+J231)*$J$5+$J$4</f>
        <v>#N/A</v>
      </c>
      <c r="Q231" s="377" t="e">
        <f aca="false">VLOOKUP($D231,Curves!$N$2:$T$2600,4)*$B231</f>
        <v>#N/A</v>
      </c>
      <c r="R231" s="241" t="e">
        <f aca="false">VLOOKUP($D231,Curves!$N$2:$T$2600,5)*$B231</f>
        <v>#N/A</v>
      </c>
      <c r="S231" s="378" t="e">
        <f aca="false">IF($P231&lt;$Q231,1,0)</f>
        <v>#N/A</v>
      </c>
      <c r="T231" s="379" t="e">
        <f aca="false">IF($P231&lt;$R231,1,0)</f>
        <v>#N/A</v>
      </c>
      <c r="U231" s="380" t="e">
        <f aca="false">($E231+G231)*$J$5+$J$4</f>
        <v>#N/A</v>
      </c>
      <c r="V231" s="380" t="e">
        <f aca="false">($E231+H231)*$J$5+$J$4</f>
        <v>#N/A</v>
      </c>
      <c r="W231" s="380" t="e">
        <f aca="false">($E231+I231)*$J$5+$J$4</f>
        <v>#N/A</v>
      </c>
      <c r="X231" s="269" t="e">
        <f aca="false">VLOOKUP($D231,[5]CurveFetch!$D$8:$S$13000,16,0)*$B231</f>
        <v>#N/A</v>
      </c>
      <c r="Y231" s="241" t="e">
        <f aca="false">VLOOKUP($D231,Curves!$N$2:$T$2600,7)*$B231</f>
        <v>#N/A</v>
      </c>
      <c r="Z231" s="381" t="e">
        <f aca="false">IF($U231&lt;$X231,1,0)</f>
        <v>#N/A</v>
      </c>
      <c r="AA231" s="378" t="e">
        <f aca="false">IF($U231&lt;$Y231,1,0)</f>
        <v>#N/A</v>
      </c>
      <c r="AB231" s="378" t="e">
        <f aca="false">IF($V231&lt;$X231,1,0)</f>
        <v>#N/A</v>
      </c>
      <c r="AC231" s="378" t="e">
        <f aca="false">IF($V231&lt;$X231,1,0)</f>
        <v>#N/A</v>
      </c>
      <c r="AD231" s="378" t="e">
        <f aca="false">IF($W231&lt;$X231,1,0)</f>
        <v>#N/A</v>
      </c>
      <c r="AE231" s="379" t="e">
        <f aca="false">IF($W231&lt;$Y231,1,0)</f>
        <v>#N/A</v>
      </c>
      <c r="AF231" s="70" t="e">
        <f aca="false">$AF$7*$J$2*$J$5*$N231</f>
        <v>#N/A</v>
      </c>
      <c r="AG231" s="70" t="e">
        <f aca="false">$AF$7*$J$2*$J$5*$O231</f>
        <v>#N/A</v>
      </c>
      <c r="AH231" s="70" t="e">
        <f aca="false">$AH$7*$J$2*$J$5*$N231</f>
        <v>#N/A</v>
      </c>
      <c r="AI231" s="70" t="e">
        <f aca="false">$AH$7*$J$2*$J$5*$O231</f>
        <v>#N/A</v>
      </c>
      <c r="AJ231" s="70" t="e">
        <f aca="false">$AJ$7*$J$2*$J$5*$N231</f>
        <v>#N/A</v>
      </c>
      <c r="AK231" s="70" t="e">
        <f aca="false">$AJ$7*$J$2*$J$5*$O231</f>
        <v>#N/A</v>
      </c>
      <c r="AL231" s="70" t="e">
        <f aca="false">$AL$7*$J$2*$J$5*$N231</f>
        <v>#N/A</v>
      </c>
      <c r="AM231" s="70" t="e">
        <f aca="false">$AL$7*$J$3*$J$5*$O231</f>
        <v>#N/A</v>
      </c>
      <c r="AN231" s="70" t="e">
        <f aca="false">$AN$7*$J$2*$J$5*$N231</f>
        <v>#N/A</v>
      </c>
      <c r="AO231" s="70" t="e">
        <f aca="false">$AN$7*$J$3*$J$5*$O231</f>
        <v>#N/A</v>
      </c>
      <c r="AP231" s="70" t="e">
        <f aca="false">$AP$7*$J$2*$J$5*$N231</f>
        <v>#N/A</v>
      </c>
      <c r="AQ231" s="70" t="e">
        <f aca="false">$AN$7*$J$3*$J$5*$O231</f>
        <v>#N/A</v>
      </c>
      <c r="AR231" s="70" t="e">
        <f aca="false">$AR$7*$J$2*$J$5*$N231</f>
        <v>#N/A</v>
      </c>
      <c r="AS231" s="70" t="e">
        <f aca="false">$AR$7*$J$3*$J$5*$O231</f>
        <v>#N/A</v>
      </c>
      <c r="AT231" s="70" t="e">
        <f aca="false">$AT$7*$J$2*$J$5*$N231</f>
        <v>#N/A</v>
      </c>
      <c r="AU231" s="70" t="e">
        <f aca="false">$AT$7*$J$3*$J$5*$O231</f>
        <v>#N/A</v>
      </c>
      <c r="AV231" s="131" t="e">
        <f aca="false">SUM(AF231:AG231,AL231:AM231,AP231:AQ231)</f>
        <v>#N/A</v>
      </c>
      <c r="AW231" s="158" t="e">
        <f aca="false">SUM(AF231:AM231,AP231:AU231)</f>
        <v>#N/A</v>
      </c>
      <c r="AX231" s="131" t="e">
        <f aca="false">SUM(AF231:AU231)</f>
        <v>#N/A</v>
      </c>
      <c r="AY231" s="70" t="e">
        <f aca="false">$AY$7*$J$2*$J$5*$S231</f>
        <v>#N/A</v>
      </c>
      <c r="AZ231" s="70" t="e">
        <f aca="false">$AY$7*$J$3*$J$5*$T231</f>
        <v>#N/A</v>
      </c>
      <c r="BA231" s="70" t="e">
        <f aca="false">$BA$7*$J$2*$J$5*$S231</f>
        <v>#N/A</v>
      </c>
      <c r="BB231" s="70" t="e">
        <f aca="false">$BA$7*$J$3*$J$5*$T231</f>
        <v>#N/A</v>
      </c>
      <c r="BC231" s="70" t="e">
        <f aca="false">$BC$7*$J$2*$J$5*$S231</f>
        <v>#N/A</v>
      </c>
      <c r="BD231" s="70" t="e">
        <f aca="false">$BC$7*$J$3*$J$5*$T231</f>
        <v>#N/A</v>
      </c>
      <c r="BE231" s="70" t="e">
        <f aca="false">$BE$7*$J$2*$J$5*$S231</f>
        <v>#N/A</v>
      </c>
      <c r="BF231" s="70" t="e">
        <f aca="false">$BE$7*$J$3*$J$5*$T231</f>
        <v>#N/A</v>
      </c>
      <c r="BG231" s="70" t="e">
        <f aca="false">$BG$7*$J$2*$J$5*$S231</f>
        <v>#N/A</v>
      </c>
      <c r="BH231" s="70" t="e">
        <f aca="false">$BG$7*$J$3*$J$5*$T231</f>
        <v>#N/A</v>
      </c>
      <c r="BI231" s="70" t="e">
        <f aca="false">$BI$7*$J$2*$J$5*$S231</f>
        <v>#N/A</v>
      </c>
      <c r="BJ231" s="70" t="e">
        <f aca="false">$BI$7*$J$3*$J$5*$T231</f>
        <v>#N/A</v>
      </c>
      <c r="BK231" s="70" t="e">
        <f aca="false">$BK$7*$J$2*$J$5*$S231</f>
        <v>#N/A</v>
      </c>
      <c r="BL231" s="70" t="e">
        <f aca="false">$BK$7*$J$3*$J$5*$T231</f>
        <v>#N/A</v>
      </c>
      <c r="BM231" s="70" t="e">
        <f aca="false">$BM$7*$J$2*$J$5*$S231</f>
        <v>#N/A</v>
      </c>
      <c r="BN231" s="70" t="e">
        <f aca="false">$BM$7*$J$3*$J$5*$T231</f>
        <v>#N/A</v>
      </c>
      <c r="BO231" s="70" t="e">
        <f aca="false">$BO$7*$J$2*$J$5*$S231</f>
        <v>#N/A</v>
      </c>
      <c r="BP231" s="70" t="e">
        <f aca="false">$BO$7*$J$3*$J$5*$T231</f>
        <v>#N/A</v>
      </c>
      <c r="BQ231" s="70" t="e">
        <f aca="false">$BQ$7*$J$2*$J$5*$S231</f>
        <v>#N/A</v>
      </c>
      <c r="BR231" s="70" t="e">
        <f aca="false">$BQ$7*$J$3*$J$5*$T231</f>
        <v>#N/A</v>
      </c>
      <c r="BS231" s="70" t="e">
        <f aca="false">$BS$7*$J$2*$J$5*$S231</f>
        <v>#N/A</v>
      </c>
      <c r="BT231" s="70" t="e">
        <f aca="false">$BS$7*$J$3*$J$5*$T231</f>
        <v>#N/A</v>
      </c>
      <c r="BU231" s="70" t="e">
        <f aca="false">$BU$7*$J$2*$J$5*$S231</f>
        <v>#N/A</v>
      </c>
      <c r="BV231" s="70" t="e">
        <f aca="false">$BU$7*$J$3*$J$5*$T231</f>
        <v>#N/A</v>
      </c>
      <c r="BW231" s="382" t="e">
        <f aca="false">SUM(AY231:BF231,BI231:BL231)</f>
        <v>#N/A</v>
      </c>
      <c r="BX231" s="383" t="e">
        <f aca="false">SUM(AY231:BF231,BI231:BL231,BS231:BV231)</f>
        <v>#N/A</v>
      </c>
      <c r="BY231" s="25" t="e">
        <f aca="false">SUM(AY231:BV231)</f>
        <v>#N/A</v>
      </c>
      <c r="BZ231" s="70" t="e">
        <f aca="false">$BZ$7*$J$2*$J$5*$N231</f>
        <v>#N/A</v>
      </c>
      <c r="CA231" s="70" t="e">
        <f aca="false">$BZ$7*$J$3*$J$5*$O231</f>
        <v>#N/A</v>
      </c>
      <c r="CB231" s="70" t="e">
        <f aca="false">$CB$7*$J$2*$J$5*$N231</f>
        <v>#N/A</v>
      </c>
      <c r="CC231" s="70" t="e">
        <f aca="false">$CB$7*$J$3*$J$5*$O231</f>
        <v>#N/A</v>
      </c>
      <c r="CD231" s="70" t="e">
        <f aca="false">$CD$7*$J$2*$J$5*$N231</f>
        <v>#N/A</v>
      </c>
      <c r="CE231" s="70" t="e">
        <f aca="false">$CD$7*$J$3*$J$5*$O231</f>
        <v>#N/A</v>
      </c>
      <c r="CF231" s="131" t="e">
        <f aca="false">SUM(BZ231:CA231)</f>
        <v>#N/A</v>
      </c>
      <c r="CG231" s="383" t="e">
        <f aca="false">SUM(BZ231:CC231)</f>
        <v>#N/A</v>
      </c>
      <c r="CH231" s="131" t="e">
        <f aca="false">SUM(BZ231:CE231)</f>
        <v>#N/A</v>
      </c>
      <c r="CI231" s="70" t="e">
        <f aca="false">$CI$7*$J$2*$J$5*$AB231</f>
        <v>#N/A</v>
      </c>
      <c r="CJ231" s="70" t="e">
        <f aca="false">$CI$7*$J$3*$J$5*$AC231</f>
        <v>#N/A</v>
      </c>
      <c r="CK231" s="70" t="e">
        <f aca="false">$CK$7*$J$2*$J$5*$AB231</f>
        <v>#N/A</v>
      </c>
      <c r="CL231" s="70" t="e">
        <f aca="false">$CK$7*$J$3*$J$5*$AC231</f>
        <v>#N/A</v>
      </c>
      <c r="CM231" s="70" t="e">
        <f aca="false">$CM$7*$J$2*$J$5*$AB231</f>
        <v>#N/A</v>
      </c>
      <c r="CN231" s="70" t="e">
        <f aca="false">$CM$7*$J$3*$J$5*$AC231</f>
        <v>#N/A</v>
      </c>
      <c r="CO231" s="70" t="e">
        <f aca="false">$CO$7*$J$2*$J$5*$AB231</f>
        <v>#N/A</v>
      </c>
      <c r="CP231" s="70" t="e">
        <f aca="false">$CO$7*$J$3*$J$5*$AC231</f>
        <v>#N/A</v>
      </c>
      <c r="CQ231" s="70" t="e">
        <f aca="false">$CQ$7*$J$2*$J$5*$AB231</f>
        <v>#N/A</v>
      </c>
      <c r="CR231" s="70" t="e">
        <f aca="false">$CQ$7*$J$3*$J$5*$AC231</f>
        <v>#N/A</v>
      </c>
      <c r="CS231" s="70" t="e">
        <f aca="false">$CS$7*$J$2*$J$5*$AB231</f>
        <v>#N/A</v>
      </c>
      <c r="CT231" s="70" t="e">
        <f aca="false">$CS$7*$J$3*$J$5*$AC231</f>
        <v>#N/A</v>
      </c>
      <c r="CU231" s="70" t="e">
        <f aca="false">$CU$7*$J$2*$J$5*$AB231</f>
        <v>#N/A</v>
      </c>
      <c r="CV231" s="70" t="e">
        <f aca="false">$CU$7*$J$3*$J$5*$AC231</f>
        <v>#N/A</v>
      </c>
      <c r="CW231" s="70" t="e">
        <f aca="false">$CW$7*$J$2*$J$5*$AB231</f>
        <v>#N/A</v>
      </c>
      <c r="CX231" s="70" t="e">
        <f aca="false">$CW$7*$J$3*$J$5*$AC231</f>
        <v>#N/A</v>
      </c>
      <c r="CY231" s="70" t="e">
        <f aca="false">$CY$7*$J$2*$J$5*$AB231</f>
        <v>#N/A</v>
      </c>
      <c r="CZ231" s="70" t="e">
        <f aca="false">$CY$7*$J$3*$J$5*$AC231</f>
        <v>#N/A</v>
      </c>
      <c r="DA231" s="70" t="e">
        <f aca="false">$DA$7*$J$2*$J$5*$AB231</f>
        <v>#N/A</v>
      </c>
      <c r="DB231" s="70" t="e">
        <f aca="false">$DA$7*$J$3*$J$5*$AC231</f>
        <v>#N/A</v>
      </c>
      <c r="DC231" s="70"/>
      <c r="DD231" s="70"/>
      <c r="DE231" s="70" t="e">
        <f aca="false">$DF$7*$J$2*$J$5*$AB231</f>
        <v>#N/A</v>
      </c>
      <c r="DF231" s="70" t="e">
        <f aca="false">$DF$7*$J$3*$J$5*$AC231</f>
        <v>#N/A</v>
      </c>
      <c r="DG231" s="70" t="e">
        <f aca="false">$DG$7*$J$2*$J$5*$AB231</f>
        <v>#N/A</v>
      </c>
      <c r="DH231" s="70" t="e">
        <f aca="false">$DG$7*$J$3*$J$5*$AC231</f>
        <v>#N/A</v>
      </c>
      <c r="DI231" s="70" t="e">
        <f aca="false">$DI$7*$J$2*$J$5*$AB231</f>
        <v>#N/A</v>
      </c>
      <c r="DJ231" s="70" t="e">
        <f aca="false">$DI$7*$J$3*$J$5*$AC231</f>
        <v>#N/A</v>
      </c>
      <c r="DK231" s="70" t="e">
        <f aca="false">$DK$7*$J$2*$J$5*$AB231</f>
        <v>#N/A</v>
      </c>
      <c r="DL231" s="70" t="e">
        <f aca="false">$DK$7*$J$3*$J$5*$AC231</f>
        <v>#N/A</v>
      </c>
      <c r="DM231" s="70" t="e">
        <f aca="false">$DM$7*$J$2*$J$5*$AB231</f>
        <v>#N/A</v>
      </c>
      <c r="DN231" s="70" t="e">
        <f aca="false">$DM$7*$J$3*$J$5*$AC231</f>
        <v>#N/A</v>
      </c>
      <c r="DO231" s="70" t="e">
        <f aca="false">$DO$7*$J$2*$J$5*$AB231</f>
        <v>#N/A</v>
      </c>
      <c r="DP231" s="70" t="e">
        <f aca="false">$DO$7*$J$3*$J$5*$AC231</f>
        <v>#N/A</v>
      </c>
      <c r="DQ231" s="70" t="e">
        <f aca="false">$DQ$7*$J$2*$J$5*$AB231</f>
        <v>#N/A</v>
      </c>
      <c r="DR231" s="70" t="e">
        <f aca="false">$DQ$7*$J$3*$J$5*$AC231</f>
        <v>#N/A</v>
      </c>
      <c r="DS231" s="131" t="e">
        <f aca="false">SUM(CI231:CR231,CW231:CX231,DG231:DH231)</f>
        <v>#N/A</v>
      </c>
      <c r="DT231" s="25" t="e">
        <f aca="false">SUM(CI231:CZ231,DC231:DL231)</f>
        <v>#N/A</v>
      </c>
      <c r="DU231" s="131" t="e">
        <f aca="false">SUM(CI231:DR231)</f>
        <v>#N/A</v>
      </c>
      <c r="DZ231" s="70" t="e">
        <f aca="false">$DZ$7*$J$2*$J$5*$AB231</f>
        <v>#N/A</v>
      </c>
      <c r="EA231" s="70" t="e">
        <f aca="false">$DZ$7*$J$3*$J$5*$AC231</f>
        <v>#N/A</v>
      </c>
      <c r="EB231" s="70" t="e">
        <f aca="false">$EB$7*$J$2*$J$5*$AB231</f>
        <v>#N/A</v>
      </c>
      <c r="EC231" s="70" t="e">
        <f aca="false">$EB$7*$J$3*$J$5*$AC231</f>
        <v>#N/A</v>
      </c>
      <c r="ED231" s="70" t="e">
        <f aca="false">$ED$7*$J$2*$J$5*$AB231</f>
        <v>#N/A</v>
      </c>
      <c r="EE231" s="70" t="e">
        <f aca="false">$ED$7*$J$3*$J$5*$AC231</f>
        <v>#N/A</v>
      </c>
      <c r="EF231" s="70" t="e">
        <f aca="false">$EF$7*$J$2*$J$5*$AB231</f>
        <v>#N/A</v>
      </c>
      <c r="EG231" s="70" t="e">
        <f aca="false">$EF$7*$J$3*$J$5*$AC231</f>
        <v>#N/A</v>
      </c>
      <c r="EH231" s="70" t="e">
        <f aca="false">$EH$7*$J$2*$J$5*$AB231</f>
        <v>#N/A</v>
      </c>
      <c r="EI231" s="70" t="e">
        <f aca="false">$EH$7*$J$3*$J$5*$AC231</f>
        <v>#N/A</v>
      </c>
      <c r="EJ231" s="70" t="e">
        <f aca="false">$EJ$7*$J$2*$J$5*$AB231</f>
        <v>#N/A</v>
      </c>
      <c r="EK231" s="70" t="e">
        <f aca="false">$EJ$7*$J$3*$J$5*$AC231</f>
        <v>#N/A</v>
      </c>
      <c r="EL231" s="70" t="e">
        <f aca="false">$EL$7*$J$2*$J$5*$AB231</f>
        <v>#N/A</v>
      </c>
      <c r="EM231" s="70" t="e">
        <f aca="false">$EL$7*$J$3*$J$5*$AC231</f>
        <v>#N/A</v>
      </c>
      <c r="EN231" s="131" t="e">
        <f aca="false">SUM(EB231:EC231)</f>
        <v>#N/A</v>
      </c>
      <c r="EO231" s="25" t="e">
        <f aca="false">SUM(EB231:EE231,EJ231:EM231)</f>
        <v>#N/A</v>
      </c>
      <c r="EP231" s="25" t="e">
        <f aca="false">SUM(DZ231:EM231)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3" t="e">
        <f aca="false">(1+($A232/2))^(-2*($D232-$A$1)/365.25)</f>
        <v>#N/A</v>
      </c>
      <c r="C232" s="83" t="n">
        <f aca="false">D233-D232</f>
        <v>30</v>
      </c>
      <c r="D232" s="374" t="n">
        <v>43709</v>
      </c>
      <c r="E232" s="375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76" t="e">
        <f aca="false">VLOOKUP($D232,Curves!$A$2:$H$1700,8)*$B232</f>
        <v>#N/A</v>
      </c>
      <c r="K232" s="51" t="e">
        <f aca="false">($E232+$I232)*$J$5+$J$4</f>
        <v>#N/A</v>
      </c>
      <c r="L232" s="377" t="e">
        <f aca="false">VLOOKUP($D232,Curves!$N$2:$T$2600,2)*$B232</f>
        <v>#N/A</v>
      </c>
      <c r="M232" s="241" t="e">
        <f aca="false">VLOOKUP($D232,Curves!$N$2:$T$2600,3)*$B232</f>
        <v>#N/A</v>
      </c>
      <c r="N232" s="378" t="e">
        <f aca="false">IF($K232&lt;$L232,1,0)</f>
        <v>#N/A</v>
      </c>
      <c r="O232" s="379" t="e">
        <f aca="false">IF($K232&lt;$M232,1,0)</f>
        <v>#N/A</v>
      </c>
      <c r="P232" s="375" t="e">
        <f aca="false">($E232+J232)*$J$5+$J$4</f>
        <v>#N/A</v>
      </c>
      <c r="Q232" s="377" t="e">
        <f aca="false">VLOOKUP($D232,Curves!$N$2:$T$2600,4)*$B232</f>
        <v>#N/A</v>
      </c>
      <c r="R232" s="241" t="e">
        <f aca="false">VLOOKUP($D232,Curves!$N$2:$T$2600,5)*$B232</f>
        <v>#N/A</v>
      </c>
      <c r="S232" s="378" t="e">
        <f aca="false">IF($P232&lt;$Q232,1,0)</f>
        <v>#N/A</v>
      </c>
      <c r="T232" s="379" t="e">
        <f aca="false">IF($P232&lt;$R232,1,0)</f>
        <v>#N/A</v>
      </c>
      <c r="U232" s="380" t="e">
        <f aca="false">($E232+G232)*$J$5+$J$4</f>
        <v>#N/A</v>
      </c>
      <c r="V232" s="380" t="e">
        <f aca="false">($E232+H232)*$J$5+$J$4</f>
        <v>#N/A</v>
      </c>
      <c r="W232" s="380" t="e">
        <f aca="false">($E232+I232)*$J$5+$J$4</f>
        <v>#N/A</v>
      </c>
      <c r="X232" s="269" t="e">
        <f aca="false">VLOOKUP($D232,[5]CurveFetch!$D$8:$S$13000,16,0)*$B232</f>
        <v>#N/A</v>
      </c>
      <c r="Y232" s="241" t="e">
        <f aca="false">VLOOKUP($D232,Curves!$N$2:$T$2600,7)*$B232</f>
        <v>#N/A</v>
      </c>
      <c r="Z232" s="381" t="e">
        <f aca="false">IF($U232&lt;$X232,1,0)</f>
        <v>#N/A</v>
      </c>
      <c r="AA232" s="378" t="e">
        <f aca="false">IF($U232&lt;$Y232,1,0)</f>
        <v>#N/A</v>
      </c>
      <c r="AB232" s="378" t="e">
        <f aca="false">IF($V232&lt;$X232,1,0)</f>
        <v>#N/A</v>
      </c>
      <c r="AC232" s="378" t="e">
        <f aca="false">IF($V232&lt;$X232,1,0)</f>
        <v>#N/A</v>
      </c>
      <c r="AD232" s="378" t="e">
        <f aca="false">IF($W232&lt;$X232,1,0)</f>
        <v>#N/A</v>
      </c>
      <c r="AE232" s="379" t="e">
        <f aca="false">IF($W232&lt;$Y232,1,0)</f>
        <v>#N/A</v>
      </c>
      <c r="AF232" s="70" t="e">
        <f aca="false">$AF$7*$J$2*$J$5*$N232</f>
        <v>#N/A</v>
      </c>
      <c r="AG232" s="70" t="e">
        <f aca="false">$AF$7*$J$2*$J$5*$O232</f>
        <v>#N/A</v>
      </c>
      <c r="AH232" s="70" t="e">
        <f aca="false">$AH$7*$J$2*$J$5*$N232</f>
        <v>#N/A</v>
      </c>
      <c r="AI232" s="70" t="e">
        <f aca="false">$AH$7*$J$2*$J$5*$O232</f>
        <v>#N/A</v>
      </c>
      <c r="AJ232" s="70" t="e">
        <f aca="false">$AJ$7*$J$2*$J$5*$N232</f>
        <v>#N/A</v>
      </c>
      <c r="AK232" s="70" t="e">
        <f aca="false">$AJ$7*$J$2*$J$5*$O232</f>
        <v>#N/A</v>
      </c>
      <c r="AL232" s="70" t="e">
        <f aca="false">$AL$7*$J$2*$J$5*$N232</f>
        <v>#N/A</v>
      </c>
      <c r="AM232" s="70" t="e">
        <f aca="false">$AL$7*$J$3*$J$5*$O232</f>
        <v>#N/A</v>
      </c>
      <c r="AN232" s="70" t="e">
        <f aca="false">$AN$7*$J$2*$J$5*$N232</f>
        <v>#N/A</v>
      </c>
      <c r="AO232" s="70" t="e">
        <f aca="false">$AN$7*$J$3*$J$5*$O232</f>
        <v>#N/A</v>
      </c>
      <c r="AP232" s="70" t="e">
        <f aca="false">$AP$7*$J$2*$J$5*$N232</f>
        <v>#N/A</v>
      </c>
      <c r="AQ232" s="70" t="e">
        <f aca="false">$AN$7*$J$3*$J$5*$O232</f>
        <v>#N/A</v>
      </c>
      <c r="AR232" s="70" t="e">
        <f aca="false">$AR$7*$J$2*$J$5*$N232</f>
        <v>#N/A</v>
      </c>
      <c r="AS232" s="70" t="e">
        <f aca="false">$AR$7*$J$3*$J$5*$O232</f>
        <v>#N/A</v>
      </c>
      <c r="AT232" s="70" t="e">
        <f aca="false">$AT$7*$J$2*$J$5*$N232</f>
        <v>#N/A</v>
      </c>
      <c r="AU232" s="70" t="e">
        <f aca="false">$AT$7*$J$3*$J$5*$O232</f>
        <v>#N/A</v>
      </c>
      <c r="AV232" s="131" t="e">
        <f aca="false">SUM(AF232:AG232,AL232:AM232,AP232:AQ232)</f>
        <v>#N/A</v>
      </c>
      <c r="AW232" s="158" t="e">
        <f aca="false">SUM(AF232:AM232,AP232:AU232)</f>
        <v>#N/A</v>
      </c>
      <c r="AX232" s="131" t="e">
        <f aca="false">SUM(AF232:AU232)</f>
        <v>#N/A</v>
      </c>
      <c r="AY232" s="70" t="e">
        <f aca="false">$AY$7*$J$2*$J$5*$S232</f>
        <v>#N/A</v>
      </c>
      <c r="AZ232" s="70" t="e">
        <f aca="false">$AY$7*$J$3*$J$5*$T232</f>
        <v>#N/A</v>
      </c>
      <c r="BA232" s="70" t="e">
        <f aca="false">$BA$7*$J$2*$J$5*$S232</f>
        <v>#N/A</v>
      </c>
      <c r="BB232" s="70" t="e">
        <f aca="false">$BA$7*$J$3*$J$5*$T232</f>
        <v>#N/A</v>
      </c>
      <c r="BC232" s="70" t="e">
        <f aca="false">$BC$7*$J$2*$J$5*$S232</f>
        <v>#N/A</v>
      </c>
      <c r="BD232" s="70" t="e">
        <f aca="false">$BC$7*$J$3*$J$5*$T232</f>
        <v>#N/A</v>
      </c>
      <c r="BE232" s="70" t="e">
        <f aca="false">$BE$7*$J$2*$J$5*$S232</f>
        <v>#N/A</v>
      </c>
      <c r="BF232" s="70" t="e">
        <f aca="false">$BE$7*$J$3*$J$5*$T232</f>
        <v>#N/A</v>
      </c>
      <c r="BG232" s="70" t="e">
        <f aca="false">$BG$7*$J$2*$J$5*$S232</f>
        <v>#N/A</v>
      </c>
      <c r="BH232" s="70" t="e">
        <f aca="false">$BG$7*$J$3*$J$5*$T232</f>
        <v>#N/A</v>
      </c>
      <c r="BI232" s="70" t="e">
        <f aca="false">$BI$7*$J$2*$J$5*$S232</f>
        <v>#N/A</v>
      </c>
      <c r="BJ232" s="70" t="e">
        <f aca="false">$BI$7*$J$3*$J$5*$T232</f>
        <v>#N/A</v>
      </c>
      <c r="BK232" s="70" t="e">
        <f aca="false">$BK$7*$J$2*$J$5*$S232</f>
        <v>#N/A</v>
      </c>
      <c r="BL232" s="70" t="e">
        <f aca="false">$BK$7*$J$3*$J$5*$T232</f>
        <v>#N/A</v>
      </c>
      <c r="BM232" s="70" t="e">
        <f aca="false">$BM$7*$J$2*$J$5*$S232</f>
        <v>#N/A</v>
      </c>
      <c r="BN232" s="70" t="e">
        <f aca="false">$BM$7*$J$3*$J$5*$T232</f>
        <v>#N/A</v>
      </c>
      <c r="BO232" s="70" t="e">
        <f aca="false">$BO$7*$J$2*$J$5*$S232</f>
        <v>#N/A</v>
      </c>
      <c r="BP232" s="70" t="e">
        <f aca="false">$BO$7*$J$3*$J$5*$T232</f>
        <v>#N/A</v>
      </c>
      <c r="BQ232" s="70" t="e">
        <f aca="false">$BQ$7*$J$2*$J$5*$S232</f>
        <v>#N/A</v>
      </c>
      <c r="BR232" s="70" t="e">
        <f aca="false">$BQ$7*$J$3*$J$5*$T232</f>
        <v>#N/A</v>
      </c>
      <c r="BS232" s="70" t="e">
        <f aca="false">$BS$7*$J$2*$J$5*$S232</f>
        <v>#N/A</v>
      </c>
      <c r="BT232" s="70" t="e">
        <f aca="false">$BS$7*$J$3*$J$5*$T232</f>
        <v>#N/A</v>
      </c>
      <c r="BU232" s="70" t="e">
        <f aca="false">$BU$7*$J$2*$J$5*$S232</f>
        <v>#N/A</v>
      </c>
      <c r="BV232" s="70" t="e">
        <f aca="false">$BU$7*$J$3*$J$5*$T232</f>
        <v>#N/A</v>
      </c>
      <c r="BW232" s="382" t="e">
        <f aca="false">SUM(AY232:BF232,BI232:BL232)</f>
        <v>#N/A</v>
      </c>
      <c r="BX232" s="383" t="e">
        <f aca="false">SUM(AY232:BF232,BI232:BL232,BS232:BV232)</f>
        <v>#N/A</v>
      </c>
      <c r="BY232" s="25" t="e">
        <f aca="false">SUM(AY232:BV232)</f>
        <v>#N/A</v>
      </c>
      <c r="BZ232" s="70" t="e">
        <f aca="false">$BZ$7*$J$2*$J$5*$N232</f>
        <v>#N/A</v>
      </c>
      <c r="CA232" s="70" t="e">
        <f aca="false">$BZ$7*$J$3*$J$5*$O232</f>
        <v>#N/A</v>
      </c>
      <c r="CB232" s="70" t="e">
        <f aca="false">$CB$7*$J$2*$J$5*$N232</f>
        <v>#N/A</v>
      </c>
      <c r="CC232" s="70" t="e">
        <f aca="false">$CB$7*$J$3*$J$5*$O232</f>
        <v>#N/A</v>
      </c>
      <c r="CD232" s="70" t="e">
        <f aca="false">$CD$7*$J$2*$J$5*$N232</f>
        <v>#N/A</v>
      </c>
      <c r="CE232" s="70" t="e">
        <f aca="false">$CD$7*$J$3*$J$5*$O232</f>
        <v>#N/A</v>
      </c>
      <c r="CF232" s="131" t="e">
        <f aca="false">SUM(BZ232:CA232)</f>
        <v>#N/A</v>
      </c>
      <c r="CG232" s="383" t="e">
        <f aca="false">SUM(BZ232:CC232)</f>
        <v>#N/A</v>
      </c>
      <c r="CH232" s="131" t="e">
        <f aca="false">SUM(BZ232:CE232)</f>
        <v>#N/A</v>
      </c>
      <c r="CI232" s="70" t="e">
        <f aca="false">$CI$7*$J$2*$J$5*$AB232</f>
        <v>#N/A</v>
      </c>
      <c r="CJ232" s="70" t="e">
        <f aca="false">$CI$7*$J$3*$J$5*$AC232</f>
        <v>#N/A</v>
      </c>
      <c r="CK232" s="70" t="e">
        <f aca="false">$CK$7*$J$2*$J$5*$AB232</f>
        <v>#N/A</v>
      </c>
      <c r="CL232" s="70" t="e">
        <f aca="false">$CK$7*$J$3*$J$5*$AC232</f>
        <v>#N/A</v>
      </c>
      <c r="CM232" s="70" t="e">
        <f aca="false">$CM$7*$J$2*$J$5*$AB232</f>
        <v>#N/A</v>
      </c>
      <c r="CN232" s="70" t="e">
        <f aca="false">$CM$7*$J$3*$J$5*$AC232</f>
        <v>#N/A</v>
      </c>
      <c r="CO232" s="70" t="e">
        <f aca="false">$CO$7*$J$2*$J$5*$AB232</f>
        <v>#N/A</v>
      </c>
      <c r="CP232" s="70" t="e">
        <f aca="false">$CO$7*$J$3*$J$5*$AC232</f>
        <v>#N/A</v>
      </c>
      <c r="CQ232" s="70" t="e">
        <f aca="false">$CQ$7*$J$2*$J$5*$AB232</f>
        <v>#N/A</v>
      </c>
      <c r="CR232" s="70" t="e">
        <f aca="false">$CQ$7*$J$3*$J$5*$AC232</f>
        <v>#N/A</v>
      </c>
      <c r="CS232" s="70" t="e">
        <f aca="false">$CS$7*$J$2*$J$5*$AB232</f>
        <v>#N/A</v>
      </c>
      <c r="CT232" s="70" t="e">
        <f aca="false">$CS$7*$J$3*$J$5*$AC232</f>
        <v>#N/A</v>
      </c>
      <c r="CU232" s="70" t="e">
        <f aca="false">$CU$7*$J$2*$J$5*$AB232</f>
        <v>#N/A</v>
      </c>
      <c r="CV232" s="70" t="e">
        <f aca="false">$CU$7*$J$3*$J$5*$AC232</f>
        <v>#N/A</v>
      </c>
      <c r="CW232" s="70" t="e">
        <f aca="false">$CW$7*$J$2*$J$5*$AB232</f>
        <v>#N/A</v>
      </c>
      <c r="CX232" s="70" t="e">
        <f aca="false">$CW$7*$J$3*$J$5*$AC232</f>
        <v>#N/A</v>
      </c>
      <c r="CY232" s="70" t="e">
        <f aca="false">$CY$7*$J$2*$J$5*$AB232</f>
        <v>#N/A</v>
      </c>
      <c r="CZ232" s="70" t="e">
        <f aca="false">$CY$7*$J$3*$J$5*$AC232</f>
        <v>#N/A</v>
      </c>
      <c r="DA232" s="70" t="e">
        <f aca="false">$DA$7*$J$2*$J$5*$AB232</f>
        <v>#N/A</v>
      </c>
      <c r="DB232" s="70" t="e">
        <f aca="false">$DA$7*$J$3*$J$5*$AC232</f>
        <v>#N/A</v>
      </c>
      <c r="DC232" s="70"/>
      <c r="DD232" s="70"/>
      <c r="DE232" s="70" t="e">
        <f aca="false">$DF$7*$J$2*$J$5*$AB232</f>
        <v>#N/A</v>
      </c>
      <c r="DF232" s="70" t="e">
        <f aca="false">$DF$7*$J$3*$J$5*$AC232</f>
        <v>#N/A</v>
      </c>
      <c r="DG232" s="70" t="e">
        <f aca="false">$DG$7*$J$2*$J$5*$AB232</f>
        <v>#N/A</v>
      </c>
      <c r="DH232" s="70" t="e">
        <f aca="false">$DG$7*$J$3*$J$5*$AC232</f>
        <v>#N/A</v>
      </c>
      <c r="DI232" s="70" t="e">
        <f aca="false">$DI$7*$J$2*$J$5*$AB232</f>
        <v>#N/A</v>
      </c>
      <c r="DJ232" s="70" t="e">
        <f aca="false">$DI$7*$J$3*$J$5*$AC232</f>
        <v>#N/A</v>
      </c>
      <c r="DK232" s="70" t="e">
        <f aca="false">$DK$7*$J$2*$J$5*$AB232</f>
        <v>#N/A</v>
      </c>
      <c r="DL232" s="70" t="e">
        <f aca="false">$DK$7*$J$3*$J$5*$AC232</f>
        <v>#N/A</v>
      </c>
      <c r="DM232" s="70" t="e">
        <f aca="false">$DM$7*$J$2*$J$5*$AB232</f>
        <v>#N/A</v>
      </c>
      <c r="DN232" s="70" t="e">
        <f aca="false">$DM$7*$J$3*$J$5*$AC232</f>
        <v>#N/A</v>
      </c>
      <c r="DO232" s="70" t="e">
        <f aca="false">$DO$7*$J$2*$J$5*$AB232</f>
        <v>#N/A</v>
      </c>
      <c r="DP232" s="70" t="e">
        <f aca="false">$DO$7*$J$3*$J$5*$AC232</f>
        <v>#N/A</v>
      </c>
      <c r="DQ232" s="70" t="e">
        <f aca="false">$DQ$7*$J$2*$J$5*$AB232</f>
        <v>#N/A</v>
      </c>
      <c r="DR232" s="70" t="e">
        <f aca="false">$DQ$7*$J$3*$J$5*$AC232</f>
        <v>#N/A</v>
      </c>
      <c r="DS232" s="131" t="e">
        <f aca="false">SUM(CI232:CR232,CW232:CX232,DG232:DH232)</f>
        <v>#N/A</v>
      </c>
      <c r="DT232" s="25" t="e">
        <f aca="false">SUM(CI232:CZ232,DC232:DL232)</f>
        <v>#N/A</v>
      </c>
      <c r="DU232" s="131" t="e">
        <f aca="false">SUM(CI232:DR232)</f>
        <v>#N/A</v>
      </c>
      <c r="DZ232" s="70" t="e">
        <f aca="false">$DZ$7*$J$2*$J$5*$AB232</f>
        <v>#N/A</v>
      </c>
      <c r="EA232" s="70" t="e">
        <f aca="false">$DZ$7*$J$3*$J$5*$AC232</f>
        <v>#N/A</v>
      </c>
      <c r="EB232" s="70" t="e">
        <f aca="false">$EB$7*$J$2*$J$5*$AB232</f>
        <v>#N/A</v>
      </c>
      <c r="EC232" s="70" t="e">
        <f aca="false">$EB$7*$J$3*$J$5*$AC232</f>
        <v>#N/A</v>
      </c>
      <c r="ED232" s="70" t="e">
        <f aca="false">$ED$7*$J$2*$J$5*$AB232</f>
        <v>#N/A</v>
      </c>
      <c r="EE232" s="70" t="e">
        <f aca="false">$ED$7*$J$3*$J$5*$AC232</f>
        <v>#N/A</v>
      </c>
      <c r="EF232" s="70" t="e">
        <f aca="false">$EF$7*$J$2*$J$5*$AB232</f>
        <v>#N/A</v>
      </c>
      <c r="EG232" s="70" t="e">
        <f aca="false">$EF$7*$J$3*$J$5*$AC232</f>
        <v>#N/A</v>
      </c>
      <c r="EH232" s="70" t="e">
        <f aca="false">$EH$7*$J$2*$J$5*$AB232</f>
        <v>#N/A</v>
      </c>
      <c r="EI232" s="70" t="e">
        <f aca="false">$EH$7*$J$3*$J$5*$AC232</f>
        <v>#N/A</v>
      </c>
      <c r="EJ232" s="70" t="e">
        <f aca="false">$EJ$7*$J$2*$J$5*$AB232</f>
        <v>#N/A</v>
      </c>
      <c r="EK232" s="70" t="e">
        <f aca="false">$EJ$7*$J$3*$J$5*$AC232</f>
        <v>#N/A</v>
      </c>
      <c r="EL232" s="70" t="e">
        <f aca="false">$EL$7*$J$2*$J$5*$AB232</f>
        <v>#N/A</v>
      </c>
      <c r="EM232" s="70" t="e">
        <f aca="false">$EL$7*$J$3*$J$5*$AC232</f>
        <v>#N/A</v>
      </c>
      <c r="EN232" s="131" t="e">
        <f aca="false">SUM(EB232:EC232)</f>
        <v>#N/A</v>
      </c>
      <c r="EO232" s="25" t="e">
        <f aca="false">SUM(EB232:EE232,EJ232:EM232)</f>
        <v>#N/A</v>
      </c>
      <c r="EP232" s="25" t="e">
        <f aca="false">SUM(DZ232:EM232)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3" t="e">
        <f aca="false">(1+($A233/2))^(-2*($D233-$A$1)/365.25)</f>
        <v>#N/A</v>
      </c>
      <c r="C233" s="83" t="n">
        <f aca="false">D234-D233</f>
        <v>31</v>
      </c>
      <c r="D233" s="374" t="n">
        <v>43739</v>
      </c>
      <c r="E233" s="375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76" t="e">
        <f aca="false">VLOOKUP($D233,Curves!$A$2:$H$1700,8)*$B233</f>
        <v>#N/A</v>
      </c>
      <c r="K233" s="51" t="e">
        <f aca="false">($E233+$I233)*$J$5+$J$4</f>
        <v>#N/A</v>
      </c>
      <c r="L233" s="377" t="e">
        <f aca="false">VLOOKUP($D233,Curves!$N$2:$T$2600,2)*$B233</f>
        <v>#N/A</v>
      </c>
      <c r="M233" s="241" t="e">
        <f aca="false">VLOOKUP($D233,Curves!$N$2:$T$2600,3)*$B233</f>
        <v>#N/A</v>
      </c>
      <c r="N233" s="378" t="e">
        <f aca="false">IF($K233&lt;$L233,1,0)</f>
        <v>#N/A</v>
      </c>
      <c r="O233" s="379" t="e">
        <f aca="false">IF($K233&lt;$M233,1,0)</f>
        <v>#N/A</v>
      </c>
      <c r="P233" s="375" t="e">
        <f aca="false">($E233+J233)*$J$5+$J$4</f>
        <v>#N/A</v>
      </c>
      <c r="Q233" s="377" t="e">
        <f aca="false">VLOOKUP($D233,Curves!$N$2:$T$2600,4)*$B233</f>
        <v>#N/A</v>
      </c>
      <c r="R233" s="241" t="e">
        <f aca="false">VLOOKUP($D233,Curves!$N$2:$T$2600,5)*$B233</f>
        <v>#N/A</v>
      </c>
      <c r="S233" s="378" t="e">
        <f aca="false">IF($P233&lt;$Q233,1,0)</f>
        <v>#N/A</v>
      </c>
      <c r="T233" s="379" t="e">
        <f aca="false">IF($P233&lt;$R233,1,0)</f>
        <v>#N/A</v>
      </c>
      <c r="U233" s="380" t="e">
        <f aca="false">($E233+G233)*$J$5+$J$4</f>
        <v>#N/A</v>
      </c>
      <c r="V233" s="380" t="e">
        <f aca="false">($E233+H233)*$J$5+$J$4</f>
        <v>#N/A</v>
      </c>
      <c r="W233" s="380" t="e">
        <f aca="false">($E233+I233)*$J$5+$J$4</f>
        <v>#N/A</v>
      </c>
      <c r="X233" s="269" t="e">
        <f aca="false">VLOOKUP($D233,[5]CurveFetch!$D$8:$S$13000,16,0)*$B233</f>
        <v>#N/A</v>
      </c>
      <c r="Y233" s="241" t="e">
        <f aca="false">VLOOKUP($D233,Curves!$N$2:$T$2600,7)*$B233</f>
        <v>#N/A</v>
      </c>
      <c r="Z233" s="381" t="e">
        <f aca="false">IF($U233&lt;$X233,1,0)</f>
        <v>#N/A</v>
      </c>
      <c r="AA233" s="378" t="e">
        <f aca="false">IF($U233&lt;$Y233,1,0)</f>
        <v>#N/A</v>
      </c>
      <c r="AB233" s="378" t="e">
        <f aca="false">IF($V233&lt;$X233,1,0)</f>
        <v>#N/A</v>
      </c>
      <c r="AC233" s="378" t="e">
        <f aca="false">IF($V233&lt;$X233,1,0)</f>
        <v>#N/A</v>
      </c>
      <c r="AD233" s="378" t="e">
        <f aca="false">IF($W233&lt;$X233,1,0)</f>
        <v>#N/A</v>
      </c>
      <c r="AE233" s="379" t="e">
        <f aca="false">IF($W233&lt;$Y233,1,0)</f>
        <v>#N/A</v>
      </c>
      <c r="AF233" s="70" t="e">
        <f aca="false">$AF$7*$J$2*$J$5*$N233</f>
        <v>#N/A</v>
      </c>
      <c r="AG233" s="70" t="e">
        <f aca="false">$AF$7*$J$2*$J$5*$O233</f>
        <v>#N/A</v>
      </c>
      <c r="AH233" s="70" t="e">
        <f aca="false">$AH$7*$J$2*$J$5*$N233</f>
        <v>#N/A</v>
      </c>
      <c r="AI233" s="70" t="e">
        <f aca="false">$AH$7*$J$2*$J$5*$O233</f>
        <v>#N/A</v>
      </c>
      <c r="AJ233" s="70" t="e">
        <f aca="false">$AJ$7*$J$2*$J$5*$N233</f>
        <v>#N/A</v>
      </c>
      <c r="AK233" s="70" t="e">
        <f aca="false">$AJ$7*$J$2*$J$5*$O233</f>
        <v>#N/A</v>
      </c>
      <c r="AL233" s="70" t="e">
        <f aca="false">$AL$7*$J$2*$J$5*$N233</f>
        <v>#N/A</v>
      </c>
      <c r="AM233" s="70" t="e">
        <f aca="false">$AL$7*$J$3*$J$5*$O233</f>
        <v>#N/A</v>
      </c>
      <c r="AN233" s="70" t="e">
        <f aca="false">$AN$7*$J$2*$J$5*$N233</f>
        <v>#N/A</v>
      </c>
      <c r="AO233" s="70" t="e">
        <f aca="false">$AN$7*$J$3*$J$5*$O233</f>
        <v>#N/A</v>
      </c>
      <c r="AP233" s="70" t="e">
        <f aca="false">$AP$7*$J$2*$J$5*$N233</f>
        <v>#N/A</v>
      </c>
      <c r="AQ233" s="70" t="e">
        <f aca="false">$AN$7*$J$3*$J$5*$O233</f>
        <v>#N/A</v>
      </c>
      <c r="AR233" s="70" t="e">
        <f aca="false">$AR$7*$J$2*$J$5*$N233</f>
        <v>#N/A</v>
      </c>
      <c r="AS233" s="70" t="e">
        <f aca="false">$AR$7*$J$3*$J$5*$O233</f>
        <v>#N/A</v>
      </c>
      <c r="AT233" s="70" t="e">
        <f aca="false">$AT$7*$J$2*$J$5*$N233</f>
        <v>#N/A</v>
      </c>
      <c r="AU233" s="70" t="e">
        <f aca="false">$AT$7*$J$3*$J$5*$O233</f>
        <v>#N/A</v>
      </c>
      <c r="AV233" s="131" t="e">
        <f aca="false">SUM(AF233:AG233,AL233:AM233,AP233:AQ233)</f>
        <v>#N/A</v>
      </c>
      <c r="AW233" s="158" t="e">
        <f aca="false">SUM(AF233:AM233,AP233:AU233)</f>
        <v>#N/A</v>
      </c>
      <c r="AX233" s="131" t="e">
        <f aca="false">SUM(AF233:AU233)</f>
        <v>#N/A</v>
      </c>
      <c r="AY233" s="70" t="e">
        <f aca="false">$AY$7*$J$2*$J$5*$S233</f>
        <v>#N/A</v>
      </c>
      <c r="AZ233" s="70" t="e">
        <f aca="false">$AY$7*$J$3*$J$5*$T233</f>
        <v>#N/A</v>
      </c>
      <c r="BA233" s="70" t="e">
        <f aca="false">$BA$7*$J$2*$J$5*$S233</f>
        <v>#N/A</v>
      </c>
      <c r="BB233" s="70" t="e">
        <f aca="false">$BA$7*$J$3*$J$5*$T233</f>
        <v>#N/A</v>
      </c>
      <c r="BC233" s="70" t="e">
        <f aca="false">$BC$7*$J$2*$J$5*$S233</f>
        <v>#N/A</v>
      </c>
      <c r="BD233" s="70" t="e">
        <f aca="false">$BC$7*$J$3*$J$5*$T233</f>
        <v>#N/A</v>
      </c>
      <c r="BE233" s="70" t="e">
        <f aca="false">$BE$7*$J$2*$J$5*$S233</f>
        <v>#N/A</v>
      </c>
      <c r="BF233" s="70" t="e">
        <f aca="false">$BE$7*$J$3*$J$5*$T233</f>
        <v>#N/A</v>
      </c>
      <c r="BG233" s="70" t="e">
        <f aca="false">$BG$7*$J$2*$J$5*$S233</f>
        <v>#N/A</v>
      </c>
      <c r="BH233" s="70" t="e">
        <f aca="false">$BG$7*$J$3*$J$5*$T233</f>
        <v>#N/A</v>
      </c>
      <c r="BI233" s="70" t="e">
        <f aca="false">$BI$7*$J$2*$J$5*$S233</f>
        <v>#N/A</v>
      </c>
      <c r="BJ233" s="70" t="e">
        <f aca="false">$BI$7*$J$3*$J$5*$T233</f>
        <v>#N/A</v>
      </c>
      <c r="BK233" s="70" t="e">
        <f aca="false">$BK$7*$J$2*$J$5*$S233</f>
        <v>#N/A</v>
      </c>
      <c r="BL233" s="70" t="e">
        <f aca="false">$BK$7*$J$3*$J$5*$T233</f>
        <v>#N/A</v>
      </c>
      <c r="BM233" s="70" t="e">
        <f aca="false">$BM$7*$J$2*$J$5*$S233</f>
        <v>#N/A</v>
      </c>
      <c r="BN233" s="70" t="e">
        <f aca="false">$BM$7*$J$3*$J$5*$T233</f>
        <v>#N/A</v>
      </c>
      <c r="BO233" s="70" t="e">
        <f aca="false">$BO$7*$J$2*$J$5*$S233</f>
        <v>#N/A</v>
      </c>
      <c r="BP233" s="70" t="e">
        <f aca="false">$BO$7*$J$3*$J$5*$T233</f>
        <v>#N/A</v>
      </c>
      <c r="BQ233" s="70" t="e">
        <f aca="false">$BQ$7*$J$2*$J$5*$S233</f>
        <v>#N/A</v>
      </c>
      <c r="BR233" s="70" t="e">
        <f aca="false">$BQ$7*$J$3*$J$5*$T233</f>
        <v>#N/A</v>
      </c>
      <c r="BS233" s="70" t="e">
        <f aca="false">$BS$7*$J$2*$J$5*$S233</f>
        <v>#N/A</v>
      </c>
      <c r="BT233" s="70" t="e">
        <f aca="false">$BS$7*$J$3*$J$5*$T233</f>
        <v>#N/A</v>
      </c>
      <c r="BU233" s="70" t="e">
        <f aca="false">$BU$7*$J$2*$J$5*$S233</f>
        <v>#N/A</v>
      </c>
      <c r="BV233" s="70" t="e">
        <f aca="false">$BU$7*$J$3*$J$5*$T233</f>
        <v>#N/A</v>
      </c>
      <c r="BW233" s="382" t="e">
        <f aca="false">SUM(AY233:BF233,BI233:BL233)</f>
        <v>#N/A</v>
      </c>
      <c r="BX233" s="383" t="e">
        <f aca="false">SUM(AY233:BF233,BI233:BL233,BS233:BV233)</f>
        <v>#N/A</v>
      </c>
      <c r="BY233" s="25" t="e">
        <f aca="false">SUM(AY233:BV233)</f>
        <v>#N/A</v>
      </c>
      <c r="BZ233" s="70" t="e">
        <f aca="false">$BZ$7*$J$2*$J$5*$N233</f>
        <v>#N/A</v>
      </c>
      <c r="CA233" s="70" t="e">
        <f aca="false">$BZ$7*$J$3*$J$5*$O233</f>
        <v>#N/A</v>
      </c>
      <c r="CB233" s="70" t="e">
        <f aca="false">$CB$7*$J$2*$J$5*$N233</f>
        <v>#N/A</v>
      </c>
      <c r="CC233" s="70" t="e">
        <f aca="false">$CB$7*$J$3*$J$5*$O233</f>
        <v>#N/A</v>
      </c>
      <c r="CD233" s="70" t="e">
        <f aca="false">$CD$7*$J$2*$J$5*$N233</f>
        <v>#N/A</v>
      </c>
      <c r="CE233" s="70" t="e">
        <f aca="false">$CD$7*$J$3*$J$5*$O233</f>
        <v>#N/A</v>
      </c>
      <c r="CF233" s="131" t="e">
        <f aca="false">SUM(BZ233:CA233)</f>
        <v>#N/A</v>
      </c>
      <c r="CG233" s="383" t="e">
        <f aca="false">SUM(BZ233:CC233)</f>
        <v>#N/A</v>
      </c>
      <c r="CH233" s="131" t="e">
        <f aca="false">SUM(BZ233:CE233)</f>
        <v>#N/A</v>
      </c>
      <c r="CI233" s="70" t="e">
        <f aca="false">$CI$7*$J$2*$J$5*$AB233</f>
        <v>#N/A</v>
      </c>
      <c r="CJ233" s="70" t="e">
        <f aca="false">$CI$7*$J$3*$J$5*$AC233</f>
        <v>#N/A</v>
      </c>
      <c r="CK233" s="70" t="e">
        <f aca="false">$CK$7*$J$2*$J$5*$AB233</f>
        <v>#N/A</v>
      </c>
      <c r="CL233" s="70" t="e">
        <f aca="false">$CK$7*$J$3*$J$5*$AC233</f>
        <v>#N/A</v>
      </c>
      <c r="CM233" s="70" t="e">
        <f aca="false">$CM$7*$J$2*$J$5*$AB233</f>
        <v>#N/A</v>
      </c>
      <c r="CN233" s="70" t="e">
        <f aca="false">$CM$7*$J$3*$J$5*$AC233</f>
        <v>#N/A</v>
      </c>
      <c r="CO233" s="70" t="e">
        <f aca="false">$CO$7*$J$2*$J$5*$AB233</f>
        <v>#N/A</v>
      </c>
      <c r="CP233" s="70" t="e">
        <f aca="false">$CO$7*$J$3*$J$5*$AC233</f>
        <v>#N/A</v>
      </c>
      <c r="CQ233" s="70" t="e">
        <f aca="false">$CQ$7*$J$2*$J$5*$AB233</f>
        <v>#N/A</v>
      </c>
      <c r="CR233" s="70" t="e">
        <f aca="false">$CQ$7*$J$3*$J$5*$AC233</f>
        <v>#N/A</v>
      </c>
      <c r="CS233" s="70" t="e">
        <f aca="false">$CS$7*$J$2*$J$5*$AB233</f>
        <v>#N/A</v>
      </c>
      <c r="CT233" s="70" t="e">
        <f aca="false">$CS$7*$J$3*$J$5*$AC233</f>
        <v>#N/A</v>
      </c>
      <c r="CU233" s="70" t="e">
        <f aca="false">$CU$7*$J$2*$J$5*$AB233</f>
        <v>#N/A</v>
      </c>
      <c r="CV233" s="70" t="e">
        <f aca="false">$CU$7*$J$3*$J$5*$AC233</f>
        <v>#N/A</v>
      </c>
      <c r="CW233" s="70" t="e">
        <f aca="false">$CW$7*$J$2*$J$5*$AB233</f>
        <v>#N/A</v>
      </c>
      <c r="CX233" s="70" t="e">
        <f aca="false">$CW$7*$J$3*$J$5*$AC233</f>
        <v>#N/A</v>
      </c>
      <c r="CY233" s="70" t="e">
        <f aca="false">$CY$7*$J$2*$J$5*$AB233</f>
        <v>#N/A</v>
      </c>
      <c r="CZ233" s="70" t="e">
        <f aca="false">$CY$7*$J$3*$J$5*$AC233</f>
        <v>#N/A</v>
      </c>
      <c r="DA233" s="70" t="e">
        <f aca="false">$DA$7*$J$2*$J$5*$AB233</f>
        <v>#N/A</v>
      </c>
      <c r="DB233" s="70" t="e">
        <f aca="false">$DA$7*$J$3*$J$5*$AC233</f>
        <v>#N/A</v>
      </c>
      <c r="DC233" s="70"/>
      <c r="DD233" s="70"/>
      <c r="DE233" s="70" t="e">
        <f aca="false">$DF$7*$J$2*$J$5*$AB233</f>
        <v>#N/A</v>
      </c>
      <c r="DF233" s="70" t="e">
        <f aca="false">$DF$7*$J$3*$J$5*$AC233</f>
        <v>#N/A</v>
      </c>
      <c r="DG233" s="70" t="e">
        <f aca="false">$DG$7*$J$2*$J$5*$AB233</f>
        <v>#N/A</v>
      </c>
      <c r="DH233" s="70" t="e">
        <f aca="false">$DG$7*$J$3*$J$5*$AC233</f>
        <v>#N/A</v>
      </c>
      <c r="DI233" s="70" t="e">
        <f aca="false">$DI$7*$J$2*$J$5*$AB233</f>
        <v>#N/A</v>
      </c>
      <c r="DJ233" s="70" t="e">
        <f aca="false">$DI$7*$J$3*$J$5*$AC233</f>
        <v>#N/A</v>
      </c>
      <c r="DK233" s="70" t="e">
        <f aca="false">$DK$7*$J$2*$J$5*$AB233</f>
        <v>#N/A</v>
      </c>
      <c r="DL233" s="70" t="e">
        <f aca="false">$DK$7*$J$3*$J$5*$AC233</f>
        <v>#N/A</v>
      </c>
      <c r="DM233" s="70" t="e">
        <f aca="false">$DM$7*$J$2*$J$5*$AB233</f>
        <v>#N/A</v>
      </c>
      <c r="DN233" s="70" t="e">
        <f aca="false">$DM$7*$J$3*$J$5*$AC233</f>
        <v>#N/A</v>
      </c>
      <c r="DO233" s="70" t="e">
        <f aca="false">$DO$7*$J$2*$J$5*$AB233</f>
        <v>#N/A</v>
      </c>
      <c r="DP233" s="70" t="e">
        <f aca="false">$DO$7*$J$3*$J$5*$AC233</f>
        <v>#N/A</v>
      </c>
      <c r="DQ233" s="70" t="e">
        <f aca="false">$DQ$7*$J$2*$J$5*$AB233</f>
        <v>#N/A</v>
      </c>
      <c r="DR233" s="70" t="e">
        <f aca="false">$DQ$7*$J$3*$J$5*$AC233</f>
        <v>#N/A</v>
      </c>
      <c r="DS233" s="131" t="e">
        <f aca="false">SUM(CI233:CR233,CW233:CX233,DG233:DH233)</f>
        <v>#N/A</v>
      </c>
      <c r="DT233" s="25" t="e">
        <f aca="false">SUM(CI233:CZ233,DC233:DL233)</f>
        <v>#N/A</v>
      </c>
      <c r="DU233" s="131" t="e">
        <f aca="false">SUM(CI233:DR233)</f>
        <v>#N/A</v>
      </c>
      <c r="DZ233" s="70" t="e">
        <f aca="false">$DZ$7*$J$2*$J$5*$AB233</f>
        <v>#N/A</v>
      </c>
      <c r="EA233" s="70" t="e">
        <f aca="false">$DZ$7*$J$3*$J$5*$AC233</f>
        <v>#N/A</v>
      </c>
      <c r="EB233" s="70" t="e">
        <f aca="false">$EB$7*$J$2*$J$5*$AB233</f>
        <v>#N/A</v>
      </c>
      <c r="EC233" s="70" t="e">
        <f aca="false">$EB$7*$J$3*$J$5*$AC233</f>
        <v>#N/A</v>
      </c>
      <c r="ED233" s="70" t="e">
        <f aca="false">$ED$7*$J$2*$J$5*$AB233</f>
        <v>#N/A</v>
      </c>
      <c r="EE233" s="70" t="e">
        <f aca="false">$ED$7*$J$3*$J$5*$AC233</f>
        <v>#N/A</v>
      </c>
      <c r="EF233" s="70" t="e">
        <f aca="false">$EF$7*$J$2*$J$5*$AB233</f>
        <v>#N/A</v>
      </c>
      <c r="EG233" s="70" t="e">
        <f aca="false">$EF$7*$J$3*$J$5*$AC233</f>
        <v>#N/A</v>
      </c>
      <c r="EH233" s="70" t="e">
        <f aca="false">$EH$7*$J$2*$J$5*$AB233</f>
        <v>#N/A</v>
      </c>
      <c r="EI233" s="70" t="e">
        <f aca="false">$EH$7*$J$3*$J$5*$AC233</f>
        <v>#N/A</v>
      </c>
      <c r="EJ233" s="70" t="e">
        <f aca="false">$EJ$7*$J$2*$J$5*$AB233</f>
        <v>#N/A</v>
      </c>
      <c r="EK233" s="70" t="e">
        <f aca="false">$EJ$7*$J$3*$J$5*$AC233</f>
        <v>#N/A</v>
      </c>
      <c r="EL233" s="70" t="e">
        <f aca="false">$EL$7*$J$2*$J$5*$AB233</f>
        <v>#N/A</v>
      </c>
      <c r="EM233" s="70" t="e">
        <f aca="false">$EL$7*$J$3*$J$5*$AC233</f>
        <v>#N/A</v>
      </c>
      <c r="EN233" s="131" t="e">
        <f aca="false">SUM(EB233:EC233)</f>
        <v>#N/A</v>
      </c>
      <c r="EO233" s="25" t="e">
        <f aca="false">SUM(EB233:EE233,EJ233:EM233)</f>
        <v>#N/A</v>
      </c>
      <c r="EP233" s="25" t="e">
        <f aca="false">SUM(DZ233:EM233)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3" t="e">
        <f aca="false">(1+($A234/2))^(-2*($D234-$A$1)/365.25)</f>
        <v>#N/A</v>
      </c>
      <c r="C234" s="83" t="n">
        <f aca="false">D235-D234</f>
        <v>30</v>
      </c>
      <c r="D234" s="374" t="n">
        <v>43770</v>
      </c>
      <c r="E234" s="375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76" t="e">
        <f aca="false">VLOOKUP($D234,Curves!$A$2:$H$1700,8)*$B234</f>
        <v>#N/A</v>
      </c>
      <c r="K234" s="51" t="e">
        <f aca="false">($E234+$I234)*$J$5+$J$4</f>
        <v>#N/A</v>
      </c>
      <c r="L234" s="377" t="e">
        <f aca="false">VLOOKUP($D234,Curves!$N$2:$T$2600,2)*$B234</f>
        <v>#N/A</v>
      </c>
      <c r="M234" s="241" t="e">
        <f aca="false">VLOOKUP($D234,Curves!$N$2:$T$2600,3)*$B234</f>
        <v>#N/A</v>
      </c>
      <c r="N234" s="378" t="e">
        <f aca="false">IF($K234&lt;$L234,1,0)</f>
        <v>#N/A</v>
      </c>
      <c r="O234" s="379" t="e">
        <f aca="false">IF($K234&lt;$M234,1,0)</f>
        <v>#N/A</v>
      </c>
      <c r="P234" s="375" t="e">
        <f aca="false">($E234+J234)*$J$5+$J$4</f>
        <v>#N/A</v>
      </c>
      <c r="Q234" s="377" t="e">
        <f aca="false">VLOOKUP($D234,Curves!$N$2:$T$2600,4)*$B234</f>
        <v>#N/A</v>
      </c>
      <c r="R234" s="241" t="e">
        <f aca="false">VLOOKUP($D234,Curves!$N$2:$T$2600,5)*$B234</f>
        <v>#N/A</v>
      </c>
      <c r="S234" s="378" t="e">
        <f aca="false">IF($P234&lt;$Q234,1,0)</f>
        <v>#N/A</v>
      </c>
      <c r="T234" s="379" t="e">
        <f aca="false">IF($P234&lt;$R234,1,0)</f>
        <v>#N/A</v>
      </c>
      <c r="U234" s="380" t="e">
        <f aca="false">($E234+G234)*$J$5+$J$4</f>
        <v>#N/A</v>
      </c>
      <c r="V234" s="380" t="e">
        <f aca="false">($E234+H234)*$J$5+$J$4</f>
        <v>#N/A</v>
      </c>
      <c r="W234" s="380" t="e">
        <f aca="false">($E234+I234)*$J$5+$J$4</f>
        <v>#N/A</v>
      </c>
      <c r="X234" s="269" t="e">
        <f aca="false">VLOOKUP($D234,[5]CurveFetch!$D$8:$S$13000,16,0)*$B234</f>
        <v>#N/A</v>
      </c>
      <c r="Y234" s="241" t="e">
        <f aca="false">VLOOKUP($D234,Curves!$N$2:$T$2600,7)*$B234</f>
        <v>#N/A</v>
      </c>
      <c r="Z234" s="381" t="e">
        <f aca="false">IF($U234&lt;$X234,1,0)</f>
        <v>#N/A</v>
      </c>
      <c r="AA234" s="378" t="e">
        <f aca="false">IF($U234&lt;$Y234,1,0)</f>
        <v>#N/A</v>
      </c>
      <c r="AB234" s="378" t="e">
        <f aca="false">IF($V234&lt;$X234,1,0)</f>
        <v>#N/A</v>
      </c>
      <c r="AC234" s="378" t="e">
        <f aca="false">IF($V234&lt;$X234,1,0)</f>
        <v>#N/A</v>
      </c>
      <c r="AD234" s="378" t="e">
        <f aca="false">IF($W234&lt;$X234,1,0)</f>
        <v>#N/A</v>
      </c>
      <c r="AE234" s="379" t="e">
        <f aca="false">IF($W234&lt;$Y234,1,0)</f>
        <v>#N/A</v>
      </c>
      <c r="AF234" s="70" t="e">
        <f aca="false">$AF$7*$J$2*$J$5*$N234</f>
        <v>#N/A</v>
      </c>
      <c r="AG234" s="70" t="e">
        <f aca="false">$AF$7*$J$2*$J$5*$O234</f>
        <v>#N/A</v>
      </c>
      <c r="AH234" s="70" t="e">
        <f aca="false">$AH$7*$J$2*$J$5*$N234</f>
        <v>#N/A</v>
      </c>
      <c r="AI234" s="70" t="e">
        <f aca="false">$AH$7*$J$2*$J$5*$O234</f>
        <v>#N/A</v>
      </c>
      <c r="AJ234" s="70" t="e">
        <f aca="false">$AJ$7*$J$2*$J$5*$N234</f>
        <v>#N/A</v>
      </c>
      <c r="AK234" s="70" t="e">
        <f aca="false">$AJ$7*$J$2*$J$5*$O234</f>
        <v>#N/A</v>
      </c>
      <c r="AL234" s="70" t="e">
        <f aca="false">$AL$7*$J$2*$J$5*$N234</f>
        <v>#N/A</v>
      </c>
      <c r="AM234" s="70" t="e">
        <f aca="false">$AL$7*$J$3*$J$5*$O234</f>
        <v>#N/A</v>
      </c>
      <c r="AN234" s="70" t="e">
        <f aca="false">$AN$7*$J$2*$J$5*$N234</f>
        <v>#N/A</v>
      </c>
      <c r="AO234" s="70" t="e">
        <f aca="false">$AN$7*$J$3*$J$5*$O234</f>
        <v>#N/A</v>
      </c>
      <c r="AP234" s="70" t="e">
        <f aca="false">$AP$7*$J$2*$J$5*$N234</f>
        <v>#N/A</v>
      </c>
      <c r="AQ234" s="70" t="e">
        <f aca="false">$AN$7*$J$3*$J$5*$O234</f>
        <v>#N/A</v>
      </c>
      <c r="AR234" s="70" t="e">
        <f aca="false">$AR$7*$J$2*$J$5*$N234</f>
        <v>#N/A</v>
      </c>
      <c r="AS234" s="70" t="e">
        <f aca="false">$AR$7*$J$3*$J$5*$O234</f>
        <v>#N/A</v>
      </c>
      <c r="AT234" s="70" t="e">
        <f aca="false">$AT$7*$J$2*$J$5*$N234</f>
        <v>#N/A</v>
      </c>
      <c r="AU234" s="70" t="e">
        <f aca="false">$AT$7*$J$3*$J$5*$O234</f>
        <v>#N/A</v>
      </c>
      <c r="AV234" s="131" t="e">
        <f aca="false">SUM(AF234:AG234,AL234:AM234,AP234:AQ234)</f>
        <v>#N/A</v>
      </c>
      <c r="AW234" s="158" t="e">
        <f aca="false">SUM(AF234:AM234,AP234:AU234)</f>
        <v>#N/A</v>
      </c>
      <c r="AX234" s="131" t="e">
        <f aca="false">SUM(AF234:AU234)</f>
        <v>#N/A</v>
      </c>
      <c r="AY234" s="70" t="e">
        <f aca="false">$AY$7*$J$2*$J$5*$S234</f>
        <v>#N/A</v>
      </c>
      <c r="AZ234" s="70" t="e">
        <f aca="false">$AY$7*$J$3*$J$5*$T234</f>
        <v>#N/A</v>
      </c>
      <c r="BA234" s="70" t="e">
        <f aca="false">$BA$7*$J$2*$J$5*$S234</f>
        <v>#N/A</v>
      </c>
      <c r="BB234" s="70" t="e">
        <f aca="false">$BA$7*$J$3*$J$5*$T234</f>
        <v>#N/A</v>
      </c>
      <c r="BC234" s="70" t="e">
        <f aca="false">$BC$7*$J$2*$J$5*$S234</f>
        <v>#N/A</v>
      </c>
      <c r="BD234" s="70" t="e">
        <f aca="false">$BC$7*$J$3*$J$5*$T234</f>
        <v>#N/A</v>
      </c>
      <c r="BE234" s="70" t="e">
        <f aca="false">$BE$7*$J$2*$J$5*$S234</f>
        <v>#N/A</v>
      </c>
      <c r="BF234" s="70" t="e">
        <f aca="false">$BE$7*$J$3*$J$5*$T234</f>
        <v>#N/A</v>
      </c>
      <c r="BG234" s="70" t="e">
        <f aca="false">$BG$7*$J$2*$J$5*$S234</f>
        <v>#N/A</v>
      </c>
      <c r="BH234" s="70" t="e">
        <f aca="false">$BG$7*$J$3*$J$5*$T234</f>
        <v>#N/A</v>
      </c>
      <c r="BI234" s="70" t="e">
        <f aca="false">$BI$7*$J$2*$J$5*$S234</f>
        <v>#N/A</v>
      </c>
      <c r="BJ234" s="70" t="e">
        <f aca="false">$BI$7*$J$3*$J$5*$T234</f>
        <v>#N/A</v>
      </c>
      <c r="BK234" s="70" t="e">
        <f aca="false">$BK$7*$J$2*$J$5*$S234</f>
        <v>#N/A</v>
      </c>
      <c r="BL234" s="70" t="e">
        <f aca="false">$BK$7*$J$3*$J$5*$T234</f>
        <v>#N/A</v>
      </c>
      <c r="BM234" s="70" t="e">
        <f aca="false">$BM$7*$J$2*$J$5*$S234</f>
        <v>#N/A</v>
      </c>
      <c r="BN234" s="70" t="e">
        <f aca="false">$BM$7*$J$3*$J$5*$T234</f>
        <v>#N/A</v>
      </c>
      <c r="BO234" s="70" t="e">
        <f aca="false">$BO$7*$J$2*$J$5*$S234</f>
        <v>#N/A</v>
      </c>
      <c r="BP234" s="70" t="e">
        <f aca="false">$BO$7*$J$3*$J$5*$T234</f>
        <v>#N/A</v>
      </c>
      <c r="BQ234" s="70" t="e">
        <f aca="false">$BQ$7*$J$2*$J$5*$S234</f>
        <v>#N/A</v>
      </c>
      <c r="BR234" s="70" t="e">
        <f aca="false">$BQ$7*$J$3*$J$5*$T234</f>
        <v>#N/A</v>
      </c>
      <c r="BS234" s="70" t="e">
        <f aca="false">$BS$7*$J$2*$J$5*$S234</f>
        <v>#N/A</v>
      </c>
      <c r="BT234" s="70" t="e">
        <f aca="false">$BS$7*$J$3*$J$5*$T234</f>
        <v>#N/A</v>
      </c>
      <c r="BU234" s="70" t="e">
        <f aca="false">$BU$7*$J$2*$J$5*$S234</f>
        <v>#N/A</v>
      </c>
      <c r="BV234" s="70" t="e">
        <f aca="false">$BU$7*$J$3*$J$5*$T234</f>
        <v>#N/A</v>
      </c>
      <c r="BW234" s="382" t="e">
        <f aca="false">SUM(AY234:BF234,BI234:BL234)</f>
        <v>#N/A</v>
      </c>
      <c r="BX234" s="383" t="e">
        <f aca="false">SUM(AY234:BF234,BI234:BL234,BS234:BV234)</f>
        <v>#N/A</v>
      </c>
      <c r="BY234" s="25" t="e">
        <f aca="false">SUM(AY234:BV234)</f>
        <v>#N/A</v>
      </c>
      <c r="BZ234" s="70" t="e">
        <f aca="false">$BZ$7*$J$2*$J$5*$N234</f>
        <v>#N/A</v>
      </c>
      <c r="CA234" s="70" t="e">
        <f aca="false">$BZ$7*$J$3*$J$5*$O234</f>
        <v>#N/A</v>
      </c>
      <c r="CB234" s="70" t="e">
        <f aca="false">$CB$7*$J$2*$J$5*$N234</f>
        <v>#N/A</v>
      </c>
      <c r="CC234" s="70" t="e">
        <f aca="false">$CB$7*$J$3*$J$5*$O234</f>
        <v>#N/A</v>
      </c>
      <c r="CD234" s="70" t="e">
        <f aca="false">$CD$7*$J$2*$J$5*$N234</f>
        <v>#N/A</v>
      </c>
      <c r="CE234" s="70" t="e">
        <f aca="false">$CD$7*$J$3*$J$5*$O234</f>
        <v>#N/A</v>
      </c>
      <c r="CF234" s="131" t="e">
        <f aca="false">SUM(BZ234:CA234)</f>
        <v>#N/A</v>
      </c>
      <c r="CG234" s="383" t="e">
        <f aca="false">SUM(BZ234:CC234)</f>
        <v>#N/A</v>
      </c>
      <c r="CH234" s="131" t="e">
        <f aca="false">SUM(BZ234:CE234)</f>
        <v>#N/A</v>
      </c>
      <c r="CI234" s="70" t="e">
        <f aca="false">$CI$7*$J$2*$J$5*$AB234</f>
        <v>#N/A</v>
      </c>
      <c r="CJ234" s="70" t="e">
        <f aca="false">$CI$7*$J$3*$J$5*$AC234</f>
        <v>#N/A</v>
      </c>
      <c r="CK234" s="70" t="e">
        <f aca="false">$CK$7*$J$2*$J$5*$AB234</f>
        <v>#N/A</v>
      </c>
      <c r="CL234" s="70" t="e">
        <f aca="false">$CK$7*$J$3*$J$5*$AC234</f>
        <v>#N/A</v>
      </c>
      <c r="CM234" s="70" t="e">
        <f aca="false">$CM$7*$J$2*$J$5*$AB234</f>
        <v>#N/A</v>
      </c>
      <c r="CN234" s="70" t="e">
        <f aca="false">$CM$7*$J$3*$J$5*$AC234</f>
        <v>#N/A</v>
      </c>
      <c r="CO234" s="70" t="e">
        <f aca="false">$CO$7*$J$2*$J$5*$AB234</f>
        <v>#N/A</v>
      </c>
      <c r="CP234" s="70" t="e">
        <f aca="false">$CO$7*$J$3*$J$5*$AC234</f>
        <v>#N/A</v>
      </c>
      <c r="CQ234" s="70" t="e">
        <f aca="false">$CQ$7*$J$2*$J$5*$AB234</f>
        <v>#N/A</v>
      </c>
      <c r="CR234" s="70" t="e">
        <f aca="false">$CQ$7*$J$3*$J$5*$AC234</f>
        <v>#N/A</v>
      </c>
      <c r="CS234" s="70" t="e">
        <f aca="false">$CS$7*$J$2*$J$5*$AB234</f>
        <v>#N/A</v>
      </c>
      <c r="CT234" s="70" t="e">
        <f aca="false">$CS$7*$J$3*$J$5*$AC234</f>
        <v>#N/A</v>
      </c>
      <c r="CU234" s="70" t="e">
        <f aca="false">$CU$7*$J$2*$J$5*$AB234</f>
        <v>#N/A</v>
      </c>
      <c r="CV234" s="70" t="e">
        <f aca="false">$CU$7*$J$3*$J$5*$AC234</f>
        <v>#N/A</v>
      </c>
      <c r="CW234" s="70" t="e">
        <f aca="false">$CW$7*$J$2*$J$5*$AB234</f>
        <v>#N/A</v>
      </c>
      <c r="CX234" s="70" t="e">
        <f aca="false">$CW$7*$J$3*$J$5*$AC234</f>
        <v>#N/A</v>
      </c>
      <c r="CY234" s="70" t="e">
        <f aca="false">$CY$7*$J$2*$J$5*$AB234</f>
        <v>#N/A</v>
      </c>
      <c r="CZ234" s="70" t="e">
        <f aca="false">$CY$7*$J$3*$J$5*$AC234</f>
        <v>#N/A</v>
      </c>
      <c r="DA234" s="70" t="e">
        <f aca="false">$DA$7*$J$2*$J$5*$AB234</f>
        <v>#N/A</v>
      </c>
      <c r="DB234" s="70" t="e">
        <f aca="false">$DA$7*$J$3*$J$5*$AC234</f>
        <v>#N/A</v>
      </c>
      <c r="DC234" s="70"/>
      <c r="DD234" s="70"/>
      <c r="DE234" s="70" t="e">
        <f aca="false">$DF$7*$J$2*$J$5*$AB234</f>
        <v>#N/A</v>
      </c>
      <c r="DF234" s="70" t="e">
        <f aca="false">$DF$7*$J$3*$J$5*$AC234</f>
        <v>#N/A</v>
      </c>
      <c r="DG234" s="70" t="e">
        <f aca="false">$DG$7*$J$2*$J$5*$AB234</f>
        <v>#N/A</v>
      </c>
      <c r="DH234" s="70" t="e">
        <f aca="false">$DG$7*$J$3*$J$5*$AC234</f>
        <v>#N/A</v>
      </c>
      <c r="DI234" s="70" t="e">
        <f aca="false">$DI$7*$J$2*$J$5*$AB234</f>
        <v>#N/A</v>
      </c>
      <c r="DJ234" s="70" t="e">
        <f aca="false">$DI$7*$J$3*$J$5*$AC234</f>
        <v>#N/A</v>
      </c>
      <c r="DK234" s="70" t="e">
        <f aca="false">$DK$7*$J$2*$J$5*$AB234</f>
        <v>#N/A</v>
      </c>
      <c r="DL234" s="70" t="e">
        <f aca="false">$DK$7*$J$3*$J$5*$AC234</f>
        <v>#N/A</v>
      </c>
      <c r="DM234" s="70" t="e">
        <f aca="false">$DM$7*$J$2*$J$5*$AB234</f>
        <v>#N/A</v>
      </c>
      <c r="DN234" s="70" t="e">
        <f aca="false">$DM$7*$J$3*$J$5*$AC234</f>
        <v>#N/A</v>
      </c>
      <c r="DO234" s="70" t="e">
        <f aca="false">$DO$7*$J$2*$J$5*$AB234</f>
        <v>#N/A</v>
      </c>
      <c r="DP234" s="70" t="e">
        <f aca="false">$DO$7*$J$3*$J$5*$AC234</f>
        <v>#N/A</v>
      </c>
      <c r="DQ234" s="70" t="e">
        <f aca="false">$DQ$7*$J$2*$J$5*$AB234</f>
        <v>#N/A</v>
      </c>
      <c r="DR234" s="70" t="e">
        <f aca="false">$DQ$7*$J$3*$J$5*$AC234</f>
        <v>#N/A</v>
      </c>
      <c r="DS234" s="131" t="e">
        <f aca="false">SUM(CI234:CR234,CW234:CX234,DG234:DH234)</f>
        <v>#N/A</v>
      </c>
      <c r="DT234" s="25" t="e">
        <f aca="false">SUM(CI234:CZ234,DC234:DL234)</f>
        <v>#N/A</v>
      </c>
      <c r="DU234" s="131" t="e">
        <f aca="false">SUM(CI234:DR234)</f>
        <v>#N/A</v>
      </c>
      <c r="DZ234" s="70" t="e">
        <f aca="false">$DZ$7*$J$2*$J$5*$AB234</f>
        <v>#N/A</v>
      </c>
      <c r="EA234" s="70" t="e">
        <f aca="false">$DZ$7*$J$3*$J$5*$AC234</f>
        <v>#N/A</v>
      </c>
      <c r="EB234" s="70" t="e">
        <f aca="false">$EB$7*$J$2*$J$5*$AB234</f>
        <v>#N/A</v>
      </c>
      <c r="EC234" s="70" t="e">
        <f aca="false">$EB$7*$J$3*$J$5*$AC234</f>
        <v>#N/A</v>
      </c>
      <c r="ED234" s="70" t="e">
        <f aca="false">$ED$7*$J$2*$J$5*$AB234</f>
        <v>#N/A</v>
      </c>
      <c r="EE234" s="70" t="e">
        <f aca="false">$ED$7*$J$3*$J$5*$AC234</f>
        <v>#N/A</v>
      </c>
      <c r="EF234" s="70" t="e">
        <f aca="false">$EF$7*$J$2*$J$5*$AB234</f>
        <v>#N/A</v>
      </c>
      <c r="EG234" s="70" t="e">
        <f aca="false">$EF$7*$J$3*$J$5*$AC234</f>
        <v>#N/A</v>
      </c>
      <c r="EH234" s="70" t="e">
        <f aca="false">$EH$7*$J$2*$J$5*$AB234</f>
        <v>#N/A</v>
      </c>
      <c r="EI234" s="70" t="e">
        <f aca="false">$EH$7*$J$3*$J$5*$AC234</f>
        <v>#N/A</v>
      </c>
      <c r="EJ234" s="70" t="e">
        <f aca="false">$EJ$7*$J$2*$J$5*$AB234</f>
        <v>#N/A</v>
      </c>
      <c r="EK234" s="70" t="e">
        <f aca="false">$EJ$7*$J$3*$J$5*$AC234</f>
        <v>#N/A</v>
      </c>
      <c r="EL234" s="70" t="e">
        <f aca="false">$EL$7*$J$2*$J$5*$AB234</f>
        <v>#N/A</v>
      </c>
      <c r="EM234" s="70" t="e">
        <f aca="false">$EL$7*$J$3*$J$5*$AC234</f>
        <v>#N/A</v>
      </c>
      <c r="EN234" s="131" t="e">
        <f aca="false">SUM(EB234:EC234)</f>
        <v>#N/A</v>
      </c>
      <c r="EO234" s="25" t="e">
        <f aca="false">SUM(EB234:EE234,EJ234:EM234)</f>
        <v>#N/A</v>
      </c>
      <c r="EP234" s="25" t="e">
        <f aca="false">SUM(DZ234:EM234)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3" t="e">
        <f aca="false">(1+($A235/2))^(-2*($D235-$A$1)/365.25)</f>
        <v>#N/A</v>
      </c>
      <c r="C235" s="83" t="n">
        <f aca="false">D236-D235</f>
        <v>31</v>
      </c>
      <c r="D235" s="374" t="n">
        <v>43800</v>
      </c>
      <c r="E235" s="375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76" t="e">
        <f aca="false">VLOOKUP($D235,Curves!$A$2:$H$1700,8)*$B235</f>
        <v>#N/A</v>
      </c>
      <c r="K235" s="51" t="e">
        <f aca="false">($E235+$I235)*$J$5+$J$4</f>
        <v>#N/A</v>
      </c>
      <c r="L235" s="377" t="e">
        <f aca="false">VLOOKUP($D235,Curves!$N$2:$T$2600,2)*$B235</f>
        <v>#N/A</v>
      </c>
      <c r="M235" s="241" t="e">
        <f aca="false">VLOOKUP($D235,Curves!$N$2:$T$2600,3)*$B235</f>
        <v>#N/A</v>
      </c>
      <c r="N235" s="378" t="e">
        <f aca="false">IF($K235&lt;$L235,1,0)</f>
        <v>#N/A</v>
      </c>
      <c r="O235" s="379" t="e">
        <f aca="false">IF($K235&lt;$M235,1,0)</f>
        <v>#N/A</v>
      </c>
      <c r="P235" s="375" t="e">
        <f aca="false">($E235+J235)*$J$5+$J$4</f>
        <v>#N/A</v>
      </c>
      <c r="Q235" s="377" t="e">
        <f aca="false">VLOOKUP($D235,Curves!$N$2:$T$2600,4)*$B235</f>
        <v>#N/A</v>
      </c>
      <c r="R235" s="241" t="e">
        <f aca="false">VLOOKUP($D235,Curves!$N$2:$T$2600,5)*$B235</f>
        <v>#N/A</v>
      </c>
      <c r="S235" s="378" t="e">
        <f aca="false">IF($P235&lt;$Q235,1,0)</f>
        <v>#N/A</v>
      </c>
      <c r="T235" s="379" t="e">
        <f aca="false">IF($P235&lt;$R235,1,0)</f>
        <v>#N/A</v>
      </c>
      <c r="U235" s="380" t="e">
        <f aca="false">($E235+G235)*$J$5+$J$4</f>
        <v>#N/A</v>
      </c>
      <c r="V235" s="380" t="e">
        <f aca="false">($E235+H235)*$J$5+$J$4</f>
        <v>#N/A</v>
      </c>
      <c r="W235" s="380" t="e">
        <f aca="false">($E235+I235)*$J$5+$J$4</f>
        <v>#N/A</v>
      </c>
      <c r="X235" s="269" t="e">
        <f aca="false">VLOOKUP($D235,[5]CurveFetch!$D$8:$S$13000,16,0)*$B235</f>
        <v>#N/A</v>
      </c>
      <c r="Y235" s="241" t="e">
        <f aca="false">VLOOKUP($D235,Curves!$N$2:$T$2600,7)*$B235</f>
        <v>#N/A</v>
      </c>
      <c r="Z235" s="381" t="e">
        <f aca="false">IF($U235&lt;$X235,1,0)</f>
        <v>#N/A</v>
      </c>
      <c r="AA235" s="378" t="e">
        <f aca="false">IF($U235&lt;$Y235,1,0)</f>
        <v>#N/A</v>
      </c>
      <c r="AB235" s="378" t="e">
        <f aca="false">IF($V235&lt;$X235,1,0)</f>
        <v>#N/A</v>
      </c>
      <c r="AC235" s="378" t="e">
        <f aca="false">IF($V235&lt;$X235,1,0)</f>
        <v>#N/A</v>
      </c>
      <c r="AD235" s="378" t="e">
        <f aca="false">IF($W235&lt;$X235,1,0)</f>
        <v>#N/A</v>
      </c>
      <c r="AE235" s="379" t="e">
        <f aca="false">IF($W235&lt;$Y235,1,0)</f>
        <v>#N/A</v>
      </c>
      <c r="AF235" s="70" t="e">
        <f aca="false">$AF$7*$J$2*$J$5*$N235</f>
        <v>#N/A</v>
      </c>
      <c r="AG235" s="70" t="e">
        <f aca="false">$AF$7*$J$2*$J$5*$O235</f>
        <v>#N/A</v>
      </c>
      <c r="AH235" s="70" t="e">
        <f aca="false">$AH$7*$J$2*$J$5*$N235</f>
        <v>#N/A</v>
      </c>
      <c r="AI235" s="70" t="e">
        <f aca="false">$AH$7*$J$2*$J$5*$O235</f>
        <v>#N/A</v>
      </c>
      <c r="AJ235" s="70" t="e">
        <f aca="false">$AJ$7*$J$2*$J$5*$N235</f>
        <v>#N/A</v>
      </c>
      <c r="AK235" s="70" t="e">
        <f aca="false">$AJ$7*$J$2*$J$5*$O235</f>
        <v>#N/A</v>
      </c>
      <c r="AL235" s="70" t="e">
        <f aca="false">$AL$7*$J$2*$J$5*$N235</f>
        <v>#N/A</v>
      </c>
      <c r="AM235" s="70" t="e">
        <f aca="false">$AL$7*$J$3*$J$5*$O235</f>
        <v>#N/A</v>
      </c>
      <c r="AN235" s="70" t="e">
        <f aca="false">$AN$7*$J$2*$J$5*$N235</f>
        <v>#N/A</v>
      </c>
      <c r="AO235" s="70" t="e">
        <f aca="false">$AN$7*$J$3*$J$5*$O235</f>
        <v>#N/A</v>
      </c>
      <c r="AP235" s="70" t="e">
        <f aca="false">$AP$7*$J$2*$J$5*$N235</f>
        <v>#N/A</v>
      </c>
      <c r="AQ235" s="70" t="e">
        <f aca="false">$AN$7*$J$3*$J$5*$O235</f>
        <v>#N/A</v>
      </c>
      <c r="AR235" s="70" t="e">
        <f aca="false">$AR$7*$J$2*$J$5*$N235</f>
        <v>#N/A</v>
      </c>
      <c r="AS235" s="70" t="e">
        <f aca="false">$AR$7*$J$3*$J$5*$O235</f>
        <v>#N/A</v>
      </c>
      <c r="AT235" s="70" t="e">
        <f aca="false">$AT$7*$J$2*$J$5*$N235</f>
        <v>#N/A</v>
      </c>
      <c r="AU235" s="70" t="e">
        <f aca="false">$AT$7*$J$3*$J$5*$O235</f>
        <v>#N/A</v>
      </c>
      <c r="AV235" s="131" t="e">
        <f aca="false">SUM(AF235:AG235,AL235:AM235,AP235:AQ235)</f>
        <v>#N/A</v>
      </c>
      <c r="AW235" s="158" t="e">
        <f aca="false">SUM(AF235:AM235,AP235:AU235)</f>
        <v>#N/A</v>
      </c>
      <c r="AX235" s="131" t="e">
        <f aca="false">SUM(AF235:AU235)</f>
        <v>#N/A</v>
      </c>
      <c r="AY235" s="70" t="e">
        <f aca="false">$AY$7*$J$2*$J$5*$S235</f>
        <v>#N/A</v>
      </c>
      <c r="AZ235" s="70" t="e">
        <f aca="false">$AY$7*$J$3*$J$5*$T235</f>
        <v>#N/A</v>
      </c>
      <c r="BA235" s="70" t="e">
        <f aca="false">$BA$7*$J$2*$J$5*$S235</f>
        <v>#N/A</v>
      </c>
      <c r="BB235" s="70" t="e">
        <f aca="false">$BA$7*$J$3*$J$5*$T235</f>
        <v>#N/A</v>
      </c>
      <c r="BC235" s="70" t="e">
        <f aca="false">$BC$7*$J$2*$J$5*$S235</f>
        <v>#N/A</v>
      </c>
      <c r="BD235" s="70" t="e">
        <f aca="false">$BC$7*$J$3*$J$5*$T235</f>
        <v>#N/A</v>
      </c>
      <c r="BE235" s="70" t="e">
        <f aca="false">$BE$7*$J$2*$J$5*$S235</f>
        <v>#N/A</v>
      </c>
      <c r="BF235" s="70" t="e">
        <f aca="false">$BE$7*$J$3*$J$5*$T235</f>
        <v>#N/A</v>
      </c>
      <c r="BG235" s="70" t="e">
        <f aca="false">$BG$7*$J$2*$J$5*$S235</f>
        <v>#N/A</v>
      </c>
      <c r="BH235" s="70" t="e">
        <f aca="false">$BG$7*$J$3*$J$5*$T235</f>
        <v>#N/A</v>
      </c>
      <c r="BI235" s="70" t="e">
        <f aca="false">$BI$7*$J$2*$J$5*$S235</f>
        <v>#N/A</v>
      </c>
      <c r="BJ235" s="70" t="e">
        <f aca="false">$BI$7*$J$3*$J$5*$T235</f>
        <v>#N/A</v>
      </c>
      <c r="BK235" s="70" t="e">
        <f aca="false">$BK$7*$J$2*$J$5*$S235</f>
        <v>#N/A</v>
      </c>
      <c r="BL235" s="70" t="e">
        <f aca="false">$BK$7*$J$3*$J$5*$T235</f>
        <v>#N/A</v>
      </c>
      <c r="BM235" s="70" t="e">
        <f aca="false">$BM$7*$J$2*$J$5*$S235</f>
        <v>#N/A</v>
      </c>
      <c r="BN235" s="70" t="e">
        <f aca="false">$BM$7*$J$3*$J$5*$T235</f>
        <v>#N/A</v>
      </c>
      <c r="BO235" s="70" t="e">
        <f aca="false">$BO$7*$J$2*$J$5*$S235</f>
        <v>#N/A</v>
      </c>
      <c r="BP235" s="70" t="e">
        <f aca="false">$BO$7*$J$3*$J$5*$T235</f>
        <v>#N/A</v>
      </c>
      <c r="BQ235" s="70" t="e">
        <f aca="false">$BQ$7*$J$2*$J$5*$S235</f>
        <v>#N/A</v>
      </c>
      <c r="BR235" s="70" t="e">
        <f aca="false">$BQ$7*$J$3*$J$5*$T235</f>
        <v>#N/A</v>
      </c>
      <c r="BS235" s="70" t="e">
        <f aca="false">$BS$7*$J$2*$J$5*$S235</f>
        <v>#N/A</v>
      </c>
      <c r="BT235" s="70" t="e">
        <f aca="false">$BS$7*$J$3*$J$5*$T235</f>
        <v>#N/A</v>
      </c>
      <c r="BU235" s="70" t="e">
        <f aca="false">$BU$7*$J$2*$J$5*$S235</f>
        <v>#N/A</v>
      </c>
      <c r="BV235" s="70" t="e">
        <f aca="false">$BU$7*$J$3*$J$5*$T235</f>
        <v>#N/A</v>
      </c>
      <c r="BW235" s="382" t="e">
        <f aca="false">SUM(AY235:BF235,BI235:BL235)</f>
        <v>#N/A</v>
      </c>
      <c r="BX235" s="383" t="e">
        <f aca="false">SUM(AY235:BF235,BI235:BL235,BS235:BV235)</f>
        <v>#N/A</v>
      </c>
      <c r="BY235" s="25" t="e">
        <f aca="false">SUM(AY235:BV235)</f>
        <v>#N/A</v>
      </c>
      <c r="BZ235" s="70" t="e">
        <f aca="false">$BZ$7*$J$2*$J$5*$N235</f>
        <v>#N/A</v>
      </c>
      <c r="CA235" s="70" t="e">
        <f aca="false">$BZ$7*$J$3*$J$5*$O235</f>
        <v>#N/A</v>
      </c>
      <c r="CB235" s="70" t="e">
        <f aca="false">$CB$7*$J$2*$J$5*$N235</f>
        <v>#N/A</v>
      </c>
      <c r="CC235" s="70" t="e">
        <f aca="false">$CB$7*$J$3*$J$5*$O235</f>
        <v>#N/A</v>
      </c>
      <c r="CD235" s="70" t="e">
        <f aca="false">$CD$7*$J$2*$J$5*$N235</f>
        <v>#N/A</v>
      </c>
      <c r="CE235" s="70" t="e">
        <f aca="false">$CD$7*$J$3*$J$5*$O235</f>
        <v>#N/A</v>
      </c>
      <c r="CF235" s="131" t="e">
        <f aca="false">SUM(BZ235:CA235)</f>
        <v>#N/A</v>
      </c>
      <c r="CG235" s="383" t="e">
        <f aca="false">SUM(BZ235:CC235)</f>
        <v>#N/A</v>
      </c>
      <c r="CH235" s="131" t="e">
        <f aca="false">SUM(BZ235:CE235)</f>
        <v>#N/A</v>
      </c>
      <c r="CI235" s="70" t="e">
        <f aca="false">$CI$7*$J$2*$J$5*$AB235</f>
        <v>#N/A</v>
      </c>
      <c r="CJ235" s="70" t="e">
        <f aca="false">$CI$7*$J$3*$J$5*$AC235</f>
        <v>#N/A</v>
      </c>
      <c r="CK235" s="70" t="e">
        <f aca="false">$CK$7*$J$2*$J$5*$AB235</f>
        <v>#N/A</v>
      </c>
      <c r="CL235" s="70" t="e">
        <f aca="false">$CK$7*$J$3*$J$5*$AC235</f>
        <v>#N/A</v>
      </c>
      <c r="CM235" s="70" t="e">
        <f aca="false">$CM$7*$J$2*$J$5*$AB235</f>
        <v>#N/A</v>
      </c>
      <c r="CN235" s="70" t="e">
        <f aca="false">$CM$7*$J$3*$J$5*$AC235</f>
        <v>#N/A</v>
      </c>
      <c r="CO235" s="70" t="e">
        <f aca="false">$CO$7*$J$2*$J$5*$AB235</f>
        <v>#N/A</v>
      </c>
      <c r="CP235" s="70" t="e">
        <f aca="false">$CO$7*$J$3*$J$5*$AC235</f>
        <v>#N/A</v>
      </c>
      <c r="CQ235" s="70" t="e">
        <f aca="false">$CQ$7*$J$2*$J$5*$AB235</f>
        <v>#N/A</v>
      </c>
      <c r="CR235" s="70" t="e">
        <f aca="false">$CQ$7*$J$3*$J$5*$AC235</f>
        <v>#N/A</v>
      </c>
      <c r="CS235" s="70" t="e">
        <f aca="false">$CS$7*$J$2*$J$5*$AB235</f>
        <v>#N/A</v>
      </c>
      <c r="CT235" s="70" t="e">
        <f aca="false">$CS$7*$J$3*$J$5*$AC235</f>
        <v>#N/A</v>
      </c>
      <c r="CU235" s="70" t="e">
        <f aca="false">$CU$7*$J$2*$J$5*$AB235</f>
        <v>#N/A</v>
      </c>
      <c r="CV235" s="70" t="e">
        <f aca="false">$CU$7*$J$3*$J$5*$AC235</f>
        <v>#N/A</v>
      </c>
      <c r="CW235" s="70" t="e">
        <f aca="false">$CW$7*$J$2*$J$5*$AB235</f>
        <v>#N/A</v>
      </c>
      <c r="CX235" s="70" t="e">
        <f aca="false">$CW$7*$J$3*$J$5*$AC235</f>
        <v>#N/A</v>
      </c>
      <c r="CY235" s="70" t="e">
        <f aca="false">$CY$7*$J$2*$J$5*$AB235</f>
        <v>#N/A</v>
      </c>
      <c r="CZ235" s="70" t="e">
        <f aca="false">$CY$7*$J$3*$J$5*$AC235</f>
        <v>#N/A</v>
      </c>
      <c r="DA235" s="70" t="e">
        <f aca="false">$DA$7*$J$2*$J$5*$AB235</f>
        <v>#N/A</v>
      </c>
      <c r="DB235" s="70" t="e">
        <f aca="false">$DA$7*$J$3*$J$5*$AC235</f>
        <v>#N/A</v>
      </c>
      <c r="DC235" s="70"/>
      <c r="DD235" s="70"/>
      <c r="DE235" s="70" t="e">
        <f aca="false">$DF$7*$J$2*$J$5*$AB235</f>
        <v>#N/A</v>
      </c>
      <c r="DF235" s="70" t="e">
        <f aca="false">$DF$7*$J$3*$J$5*$AC235</f>
        <v>#N/A</v>
      </c>
      <c r="DG235" s="70" t="e">
        <f aca="false">$DG$7*$J$2*$J$5*$AB235</f>
        <v>#N/A</v>
      </c>
      <c r="DH235" s="70" t="e">
        <f aca="false">$DG$7*$J$3*$J$5*$AC235</f>
        <v>#N/A</v>
      </c>
      <c r="DI235" s="70" t="e">
        <f aca="false">$DI$7*$J$2*$J$5*$AB235</f>
        <v>#N/A</v>
      </c>
      <c r="DJ235" s="70" t="e">
        <f aca="false">$DI$7*$J$3*$J$5*$AC235</f>
        <v>#N/A</v>
      </c>
      <c r="DK235" s="70" t="e">
        <f aca="false">$DK$7*$J$2*$J$5*$AB235</f>
        <v>#N/A</v>
      </c>
      <c r="DL235" s="70" t="e">
        <f aca="false">$DK$7*$J$3*$J$5*$AC235</f>
        <v>#N/A</v>
      </c>
      <c r="DM235" s="70" t="e">
        <f aca="false">$DM$7*$J$2*$J$5*$AB235</f>
        <v>#N/A</v>
      </c>
      <c r="DN235" s="70" t="e">
        <f aca="false">$DM$7*$J$3*$J$5*$AC235</f>
        <v>#N/A</v>
      </c>
      <c r="DO235" s="70" t="e">
        <f aca="false">$DO$7*$J$2*$J$5*$AB235</f>
        <v>#N/A</v>
      </c>
      <c r="DP235" s="70" t="e">
        <f aca="false">$DO$7*$J$3*$J$5*$AC235</f>
        <v>#N/A</v>
      </c>
      <c r="DQ235" s="70" t="e">
        <f aca="false">$DQ$7*$J$2*$J$5*$AB235</f>
        <v>#N/A</v>
      </c>
      <c r="DR235" s="70" t="e">
        <f aca="false">$DQ$7*$J$3*$J$5*$AC235</f>
        <v>#N/A</v>
      </c>
      <c r="DS235" s="131" t="e">
        <f aca="false">SUM(CI235:CR235,CW235:CX235,DG235:DH235)</f>
        <v>#N/A</v>
      </c>
      <c r="DT235" s="25" t="e">
        <f aca="false">SUM(CI235:CZ235,DC235:DL235)</f>
        <v>#N/A</v>
      </c>
      <c r="DU235" s="131" t="e">
        <f aca="false">SUM(CI235:DR235)</f>
        <v>#N/A</v>
      </c>
      <c r="DZ235" s="70" t="e">
        <f aca="false">$DZ$7*$J$2*$J$5*$AB235</f>
        <v>#N/A</v>
      </c>
      <c r="EA235" s="70" t="e">
        <f aca="false">$DZ$7*$J$3*$J$5*$AC235</f>
        <v>#N/A</v>
      </c>
      <c r="EB235" s="70" t="e">
        <f aca="false">$EB$7*$J$2*$J$5*$AB235</f>
        <v>#N/A</v>
      </c>
      <c r="EC235" s="70" t="e">
        <f aca="false">$EB$7*$J$3*$J$5*$AC235</f>
        <v>#N/A</v>
      </c>
      <c r="ED235" s="70" t="e">
        <f aca="false">$ED$7*$J$2*$J$5*$AB235</f>
        <v>#N/A</v>
      </c>
      <c r="EE235" s="70" t="e">
        <f aca="false">$ED$7*$J$3*$J$5*$AC235</f>
        <v>#N/A</v>
      </c>
      <c r="EF235" s="70" t="e">
        <f aca="false">$EF$7*$J$2*$J$5*$AB235</f>
        <v>#N/A</v>
      </c>
      <c r="EG235" s="70" t="e">
        <f aca="false">$EF$7*$J$3*$J$5*$AC235</f>
        <v>#N/A</v>
      </c>
      <c r="EH235" s="70" t="e">
        <f aca="false">$EH$7*$J$2*$J$5*$AB235</f>
        <v>#N/A</v>
      </c>
      <c r="EI235" s="70" t="e">
        <f aca="false">$EH$7*$J$3*$J$5*$AC235</f>
        <v>#N/A</v>
      </c>
      <c r="EJ235" s="70" t="e">
        <f aca="false">$EJ$7*$J$2*$J$5*$AB235</f>
        <v>#N/A</v>
      </c>
      <c r="EK235" s="70" t="e">
        <f aca="false">$EJ$7*$J$3*$J$5*$AC235</f>
        <v>#N/A</v>
      </c>
      <c r="EL235" s="70" t="e">
        <f aca="false">$EL$7*$J$2*$J$5*$AB235</f>
        <v>#N/A</v>
      </c>
      <c r="EM235" s="70" t="e">
        <f aca="false">$EL$7*$J$3*$J$5*$AC235</f>
        <v>#N/A</v>
      </c>
      <c r="EN235" s="131" t="e">
        <f aca="false">SUM(EB235:EC235)</f>
        <v>#N/A</v>
      </c>
      <c r="EO235" s="25" t="e">
        <f aca="false">SUM(EB235:EE235,EJ235:EM235)</f>
        <v>#N/A</v>
      </c>
      <c r="EP235" s="25" t="e">
        <f aca="false">SUM(DZ235:EM235)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3" t="e">
        <f aca="false">(1+($A236/2))^(-2*($D236-$A$1)/365.25)</f>
        <v>#N/A</v>
      </c>
      <c r="C236" s="83" t="n">
        <f aca="false">D237-D236</f>
        <v>31</v>
      </c>
      <c r="D236" s="374" t="n">
        <v>43831</v>
      </c>
      <c r="E236" s="375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76" t="e">
        <f aca="false">VLOOKUP($D236,Curves!$A$2:$H$1700,8)*$B236</f>
        <v>#N/A</v>
      </c>
      <c r="K236" s="51" t="e">
        <f aca="false">($E236+$I236)*$J$5+$J$4</f>
        <v>#N/A</v>
      </c>
      <c r="L236" s="377" t="e">
        <f aca="false">VLOOKUP($D236,Curves!$N$2:$T$2600,2)*$B236</f>
        <v>#N/A</v>
      </c>
      <c r="M236" s="241" t="e">
        <f aca="false">VLOOKUP($D236,Curves!$N$2:$T$2600,3)*$B236</f>
        <v>#N/A</v>
      </c>
      <c r="N236" s="378" t="e">
        <f aca="false">IF($K236&lt;$L236,1,0)</f>
        <v>#N/A</v>
      </c>
      <c r="O236" s="379" t="e">
        <f aca="false">IF($K236&lt;$M236,1,0)</f>
        <v>#N/A</v>
      </c>
      <c r="P236" s="375" t="e">
        <f aca="false">($E236+J236)*$J$5+$J$4</f>
        <v>#N/A</v>
      </c>
      <c r="Q236" s="377" t="e">
        <f aca="false">VLOOKUP($D236,Curves!$N$2:$T$2600,4)*$B236</f>
        <v>#N/A</v>
      </c>
      <c r="R236" s="241" t="e">
        <f aca="false">VLOOKUP($D236,Curves!$N$2:$T$2600,5)*$B236</f>
        <v>#N/A</v>
      </c>
      <c r="S236" s="378" t="e">
        <f aca="false">IF($P236&lt;$Q236,1,0)</f>
        <v>#N/A</v>
      </c>
      <c r="T236" s="379" t="e">
        <f aca="false">IF($P236&lt;$R236,1,0)</f>
        <v>#N/A</v>
      </c>
      <c r="U236" s="380" t="e">
        <f aca="false">($E236+G236)*$J$5+$J$4</f>
        <v>#N/A</v>
      </c>
      <c r="V236" s="380" t="e">
        <f aca="false">($E236+H236)*$J$5+$J$4</f>
        <v>#N/A</v>
      </c>
      <c r="W236" s="380" t="e">
        <f aca="false">($E236+I236)*$J$5+$J$4</f>
        <v>#N/A</v>
      </c>
      <c r="X236" s="269" t="e">
        <f aca="false">VLOOKUP($D236,[5]CurveFetch!$D$8:$S$13000,16,0)*$B236</f>
        <v>#N/A</v>
      </c>
      <c r="Y236" s="241" t="e">
        <f aca="false">VLOOKUP($D236,Curves!$N$2:$T$2600,7)*$B236</f>
        <v>#N/A</v>
      </c>
      <c r="Z236" s="381" t="e">
        <f aca="false">IF($U236&lt;$X236,1,0)</f>
        <v>#N/A</v>
      </c>
      <c r="AA236" s="378" t="e">
        <f aca="false">IF($U236&lt;$Y236,1,0)</f>
        <v>#N/A</v>
      </c>
      <c r="AB236" s="378" t="e">
        <f aca="false">IF($V236&lt;$X236,1,0)</f>
        <v>#N/A</v>
      </c>
      <c r="AC236" s="378" t="e">
        <f aca="false">IF($V236&lt;$X236,1,0)</f>
        <v>#N/A</v>
      </c>
      <c r="AD236" s="378" t="e">
        <f aca="false">IF($W236&lt;$X236,1,0)</f>
        <v>#N/A</v>
      </c>
      <c r="AE236" s="379" t="e">
        <f aca="false">IF($W236&lt;$Y236,1,0)</f>
        <v>#N/A</v>
      </c>
      <c r="AF236" s="70" t="e">
        <f aca="false">$AF$7*$J$2*$J$5*$N236</f>
        <v>#N/A</v>
      </c>
      <c r="AG236" s="70" t="e">
        <f aca="false">$AF$7*$J$2*$J$5*$O236</f>
        <v>#N/A</v>
      </c>
      <c r="AH236" s="70" t="e">
        <f aca="false">$AH$7*$J$2*$J$5*$N236</f>
        <v>#N/A</v>
      </c>
      <c r="AI236" s="70" t="e">
        <f aca="false">$AH$7*$J$2*$J$5*$O236</f>
        <v>#N/A</v>
      </c>
      <c r="AJ236" s="70" t="e">
        <f aca="false">$AJ$7*$J$2*$J$5*$N236</f>
        <v>#N/A</v>
      </c>
      <c r="AK236" s="70" t="e">
        <f aca="false">$AJ$7*$J$2*$J$5*$O236</f>
        <v>#N/A</v>
      </c>
      <c r="AL236" s="70" t="e">
        <f aca="false">$AL$7*$J$2*$J$5*$N236</f>
        <v>#N/A</v>
      </c>
      <c r="AM236" s="70" t="e">
        <f aca="false">$AL$7*$J$3*$J$5*$O236</f>
        <v>#N/A</v>
      </c>
      <c r="AN236" s="70" t="e">
        <f aca="false">$AN$7*$J$2*$J$5*$N236</f>
        <v>#N/A</v>
      </c>
      <c r="AO236" s="70" t="e">
        <f aca="false">$AN$7*$J$3*$J$5*$O236</f>
        <v>#N/A</v>
      </c>
      <c r="AP236" s="70" t="e">
        <f aca="false">$AP$7*$J$2*$J$5*$N236</f>
        <v>#N/A</v>
      </c>
      <c r="AQ236" s="70" t="e">
        <f aca="false">$AN$7*$J$3*$J$5*$O236</f>
        <v>#N/A</v>
      </c>
      <c r="AR236" s="70" t="e">
        <f aca="false">$AR$7*$J$2*$J$5*$N236</f>
        <v>#N/A</v>
      </c>
      <c r="AS236" s="70" t="e">
        <f aca="false">$AR$7*$J$3*$J$5*$O236</f>
        <v>#N/A</v>
      </c>
      <c r="AT236" s="70" t="e">
        <f aca="false">$AT$7*$J$2*$J$5*$N236</f>
        <v>#N/A</v>
      </c>
      <c r="AU236" s="70" t="e">
        <f aca="false">$AT$7*$J$3*$J$5*$O236</f>
        <v>#N/A</v>
      </c>
      <c r="AV236" s="131" t="e">
        <f aca="false">SUM(AF236:AG236,AL236:AM236,AP236:AQ236)</f>
        <v>#N/A</v>
      </c>
      <c r="AW236" s="158" t="e">
        <f aca="false">SUM(AF236:AM236,AP236:AU236)</f>
        <v>#N/A</v>
      </c>
      <c r="AX236" s="131" t="e">
        <f aca="false">SUM(AF236:AU236)</f>
        <v>#N/A</v>
      </c>
      <c r="AY236" s="70" t="e">
        <f aca="false">$AY$7*$J$2*$J$5*$S236</f>
        <v>#N/A</v>
      </c>
      <c r="AZ236" s="70" t="e">
        <f aca="false">$AY$7*$J$3*$J$5*$T236</f>
        <v>#N/A</v>
      </c>
      <c r="BA236" s="70" t="e">
        <f aca="false">$BA$7*$J$2*$J$5*$S236</f>
        <v>#N/A</v>
      </c>
      <c r="BB236" s="70" t="e">
        <f aca="false">$BA$7*$J$3*$J$5*$T236</f>
        <v>#N/A</v>
      </c>
      <c r="BC236" s="70" t="e">
        <f aca="false">$BC$7*$J$2*$J$5*$S236</f>
        <v>#N/A</v>
      </c>
      <c r="BD236" s="70" t="e">
        <f aca="false">$BC$7*$J$3*$J$5*$T236</f>
        <v>#N/A</v>
      </c>
      <c r="BE236" s="70" t="e">
        <f aca="false">$BE$7*$J$2*$J$5*$S236</f>
        <v>#N/A</v>
      </c>
      <c r="BF236" s="70" t="e">
        <f aca="false">$BE$7*$J$3*$J$5*$T236</f>
        <v>#N/A</v>
      </c>
      <c r="BG236" s="70" t="e">
        <f aca="false">$BG$7*$J$2*$J$5*$S236</f>
        <v>#N/A</v>
      </c>
      <c r="BH236" s="70" t="e">
        <f aca="false">$BG$7*$J$3*$J$5*$T236</f>
        <v>#N/A</v>
      </c>
      <c r="BI236" s="70" t="e">
        <f aca="false">$BI$7*$J$2*$J$5*$S236</f>
        <v>#N/A</v>
      </c>
      <c r="BJ236" s="70" t="e">
        <f aca="false">$BI$7*$J$3*$J$5*$T236</f>
        <v>#N/A</v>
      </c>
      <c r="BK236" s="70" t="e">
        <f aca="false">$BK$7*$J$2*$J$5*$S236</f>
        <v>#N/A</v>
      </c>
      <c r="BL236" s="70" t="e">
        <f aca="false">$BK$7*$J$3*$J$5*$T236</f>
        <v>#N/A</v>
      </c>
      <c r="BM236" s="70" t="e">
        <f aca="false">$BM$7*$J$2*$J$5*$S236</f>
        <v>#N/A</v>
      </c>
      <c r="BN236" s="70" t="e">
        <f aca="false">$BM$7*$J$3*$J$5*$T236</f>
        <v>#N/A</v>
      </c>
      <c r="BO236" s="70" t="e">
        <f aca="false">$BO$7*$J$2*$J$5*$S236</f>
        <v>#N/A</v>
      </c>
      <c r="BP236" s="70" t="e">
        <f aca="false">$BO$7*$J$3*$J$5*$T236</f>
        <v>#N/A</v>
      </c>
      <c r="BQ236" s="70" t="e">
        <f aca="false">$BQ$7*$J$2*$J$5*$S236</f>
        <v>#N/A</v>
      </c>
      <c r="BR236" s="70" t="e">
        <f aca="false">$BQ$7*$J$3*$J$5*$T236</f>
        <v>#N/A</v>
      </c>
      <c r="BS236" s="70" t="e">
        <f aca="false">$BS$7*$J$2*$J$5*$S236</f>
        <v>#N/A</v>
      </c>
      <c r="BT236" s="70" t="e">
        <f aca="false">$BS$7*$J$3*$J$5*$T236</f>
        <v>#N/A</v>
      </c>
      <c r="BU236" s="70" t="e">
        <f aca="false">$BU$7*$J$2*$J$5*$S236</f>
        <v>#N/A</v>
      </c>
      <c r="BV236" s="70" t="e">
        <f aca="false">$BU$7*$J$3*$J$5*$T236</f>
        <v>#N/A</v>
      </c>
      <c r="BW236" s="382" t="e">
        <f aca="false">SUM(AY236:BF236,BI236:BL236)</f>
        <v>#N/A</v>
      </c>
      <c r="BX236" s="383" t="e">
        <f aca="false">SUM(AY236:BF236,BI236:BL236,BS236:BV236)</f>
        <v>#N/A</v>
      </c>
      <c r="BY236" s="25" t="e">
        <f aca="false">SUM(AY236:BV236)</f>
        <v>#N/A</v>
      </c>
      <c r="BZ236" s="70" t="e">
        <f aca="false">$BZ$7*$J$2*$J$5*$N236</f>
        <v>#N/A</v>
      </c>
      <c r="CA236" s="70" t="e">
        <f aca="false">$BZ$7*$J$3*$J$5*$O236</f>
        <v>#N/A</v>
      </c>
      <c r="CB236" s="70" t="e">
        <f aca="false">$CB$7*$J$2*$J$5*$N236</f>
        <v>#N/A</v>
      </c>
      <c r="CC236" s="70" t="e">
        <f aca="false">$CB$7*$J$3*$J$5*$O236</f>
        <v>#N/A</v>
      </c>
      <c r="CD236" s="70" t="e">
        <f aca="false">$CD$7*$J$2*$J$5*$N236</f>
        <v>#N/A</v>
      </c>
      <c r="CE236" s="70" t="e">
        <f aca="false">$CD$7*$J$3*$J$5*$O236</f>
        <v>#N/A</v>
      </c>
      <c r="CF236" s="131" t="e">
        <f aca="false">SUM(BZ236:CA236)</f>
        <v>#N/A</v>
      </c>
      <c r="CG236" s="383" t="e">
        <f aca="false">SUM(BZ236:CC236)</f>
        <v>#N/A</v>
      </c>
      <c r="CH236" s="131" t="e">
        <f aca="false">SUM(BZ236:CE236)</f>
        <v>#N/A</v>
      </c>
      <c r="CI236" s="70" t="e">
        <f aca="false">$CI$7*$J$2*$J$5*$AB236</f>
        <v>#N/A</v>
      </c>
      <c r="CJ236" s="70" t="e">
        <f aca="false">$CI$7*$J$3*$J$5*$AC236</f>
        <v>#N/A</v>
      </c>
      <c r="CK236" s="70" t="e">
        <f aca="false">$CK$7*$J$2*$J$5*$AB236</f>
        <v>#N/A</v>
      </c>
      <c r="CL236" s="70" t="e">
        <f aca="false">$CK$7*$J$3*$J$5*$AC236</f>
        <v>#N/A</v>
      </c>
      <c r="CM236" s="70" t="e">
        <f aca="false">$CM$7*$J$2*$J$5*$AB236</f>
        <v>#N/A</v>
      </c>
      <c r="CN236" s="70" t="e">
        <f aca="false">$CM$7*$J$3*$J$5*$AC236</f>
        <v>#N/A</v>
      </c>
      <c r="CO236" s="70" t="e">
        <f aca="false">$CO$7*$J$2*$J$5*$AB236</f>
        <v>#N/A</v>
      </c>
      <c r="CP236" s="70" t="e">
        <f aca="false">$CO$7*$J$3*$J$5*$AC236</f>
        <v>#N/A</v>
      </c>
      <c r="CQ236" s="70" t="e">
        <f aca="false">$CQ$7*$J$2*$J$5*$AB236</f>
        <v>#N/A</v>
      </c>
      <c r="CR236" s="70" t="e">
        <f aca="false">$CQ$7*$J$3*$J$5*$AC236</f>
        <v>#N/A</v>
      </c>
      <c r="CS236" s="70" t="e">
        <f aca="false">$CS$7*$J$2*$J$5*$AB236</f>
        <v>#N/A</v>
      </c>
      <c r="CT236" s="70" t="e">
        <f aca="false">$CS$7*$J$3*$J$5*$AC236</f>
        <v>#N/A</v>
      </c>
      <c r="CU236" s="70" t="e">
        <f aca="false">$CU$7*$J$2*$J$5*$AB236</f>
        <v>#N/A</v>
      </c>
      <c r="CV236" s="70" t="e">
        <f aca="false">$CU$7*$J$3*$J$5*$AC236</f>
        <v>#N/A</v>
      </c>
      <c r="CW236" s="70" t="e">
        <f aca="false">$CW$7*$J$2*$J$5*$AB236</f>
        <v>#N/A</v>
      </c>
      <c r="CX236" s="70" t="e">
        <f aca="false">$CW$7*$J$3*$J$5*$AC236</f>
        <v>#N/A</v>
      </c>
      <c r="CY236" s="70" t="e">
        <f aca="false">$CY$7*$J$2*$J$5*$AB236</f>
        <v>#N/A</v>
      </c>
      <c r="CZ236" s="70" t="e">
        <f aca="false">$CY$7*$J$3*$J$5*$AC236</f>
        <v>#N/A</v>
      </c>
      <c r="DA236" s="70" t="e">
        <f aca="false">$DA$7*$J$2*$J$5*$AB236</f>
        <v>#N/A</v>
      </c>
      <c r="DB236" s="70" t="e">
        <f aca="false">$DA$7*$J$3*$J$5*$AC236</f>
        <v>#N/A</v>
      </c>
      <c r="DC236" s="70"/>
      <c r="DD236" s="70"/>
      <c r="DE236" s="70" t="e">
        <f aca="false">$DF$7*$J$2*$J$5*$AB236</f>
        <v>#N/A</v>
      </c>
      <c r="DF236" s="70" t="e">
        <f aca="false">$DF$7*$J$3*$J$5*$AC236</f>
        <v>#N/A</v>
      </c>
      <c r="DG236" s="70" t="e">
        <f aca="false">$DG$7*$J$2*$J$5*$AB236</f>
        <v>#N/A</v>
      </c>
      <c r="DH236" s="70" t="e">
        <f aca="false">$DG$7*$J$3*$J$5*$AC236</f>
        <v>#N/A</v>
      </c>
      <c r="DI236" s="70" t="e">
        <f aca="false">$DI$7*$J$2*$J$5*$AB236</f>
        <v>#N/A</v>
      </c>
      <c r="DJ236" s="70" t="e">
        <f aca="false">$DI$7*$J$3*$J$5*$AC236</f>
        <v>#N/A</v>
      </c>
      <c r="DK236" s="70" t="e">
        <f aca="false">$DK$7*$J$2*$J$5*$AB236</f>
        <v>#N/A</v>
      </c>
      <c r="DL236" s="70" t="e">
        <f aca="false">$DK$7*$J$3*$J$5*$AC236</f>
        <v>#N/A</v>
      </c>
      <c r="DM236" s="70" t="e">
        <f aca="false">$DM$7*$J$2*$J$5*$AB236</f>
        <v>#N/A</v>
      </c>
      <c r="DN236" s="70" t="e">
        <f aca="false">$DM$7*$J$3*$J$5*$AC236</f>
        <v>#N/A</v>
      </c>
      <c r="DO236" s="70" t="e">
        <f aca="false">$DO$7*$J$2*$J$5*$AB236</f>
        <v>#N/A</v>
      </c>
      <c r="DP236" s="70" t="e">
        <f aca="false">$DO$7*$J$3*$J$5*$AC236</f>
        <v>#N/A</v>
      </c>
      <c r="DQ236" s="70" t="e">
        <f aca="false">$DQ$7*$J$2*$J$5*$AB236</f>
        <v>#N/A</v>
      </c>
      <c r="DR236" s="70" t="e">
        <f aca="false">$DQ$7*$J$3*$J$5*$AC236</f>
        <v>#N/A</v>
      </c>
      <c r="DS236" s="131" t="e">
        <f aca="false">SUM(CI236:CR236,CW236:CX236,DG236:DH236)</f>
        <v>#N/A</v>
      </c>
      <c r="DT236" s="25" t="e">
        <f aca="false">SUM(CI236:CZ236,DC236:DL236)</f>
        <v>#N/A</v>
      </c>
      <c r="DU236" s="131" t="e">
        <f aca="false">SUM(CI236:DR236)</f>
        <v>#N/A</v>
      </c>
      <c r="DZ236" s="70" t="e">
        <f aca="false">$DZ$7*$J$2*$J$5*$AB236</f>
        <v>#N/A</v>
      </c>
      <c r="EA236" s="70" t="e">
        <f aca="false">$DZ$7*$J$3*$J$5*$AC236</f>
        <v>#N/A</v>
      </c>
      <c r="EB236" s="70" t="e">
        <f aca="false">$EB$7*$J$2*$J$5*$AB236</f>
        <v>#N/A</v>
      </c>
      <c r="EC236" s="70" t="e">
        <f aca="false">$EB$7*$J$3*$J$5*$AC236</f>
        <v>#N/A</v>
      </c>
      <c r="ED236" s="70" t="e">
        <f aca="false">$ED$7*$J$2*$J$5*$AB236</f>
        <v>#N/A</v>
      </c>
      <c r="EE236" s="70" t="e">
        <f aca="false">$ED$7*$J$3*$J$5*$AC236</f>
        <v>#N/A</v>
      </c>
      <c r="EF236" s="70" t="e">
        <f aca="false">$EF$7*$J$2*$J$5*$AB236</f>
        <v>#N/A</v>
      </c>
      <c r="EG236" s="70" t="e">
        <f aca="false">$EF$7*$J$3*$J$5*$AC236</f>
        <v>#N/A</v>
      </c>
      <c r="EH236" s="70" t="e">
        <f aca="false">$EH$7*$J$2*$J$5*$AB236</f>
        <v>#N/A</v>
      </c>
      <c r="EI236" s="70" t="e">
        <f aca="false">$EH$7*$J$3*$J$5*$AC236</f>
        <v>#N/A</v>
      </c>
      <c r="EJ236" s="70" t="e">
        <f aca="false">$EJ$7*$J$2*$J$5*$AB236</f>
        <v>#N/A</v>
      </c>
      <c r="EK236" s="70" t="e">
        <f aca="false">$EJ$7*$J$3*$J$5*$AC236</f>
        <v>#N/A</v>
      </c>
      <c r="EL236" s="70" t="e">
        <f aca="false">$EL$7*$J$2*$J$5*$AB236</f>
        <v>#N/A</v>
      </c>
      <c r="EM236" s="70" t="e">
        <f aca="false">$EL$7*$J$3*$J$5*$AC236</f>
        <v>#N/A</v>
      </c>
      <c r="EN236" s="131" t="e">
        <f aca="false">SUM(EB236:EC236)</f>
        <v>#N/A</v>
      </c>
      <c r="EO236" s="25" t="e">
        <f aca="false">SUM(EB236:EE236,EJ236:EM236)</f>
        <v>#N/A</v>
      </c>
      <c r="EP236" s="25" t="e">
        <f aca="false">SUM(DZ236:EM236)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3" t="e">
        <f aca="false">(1+($A237/2))^(-2*($D237-$A$1)/365.25)</f>
        <v>#N/A</v>
      </c>
      <c r="C237" s="83" t="n">
        <f aca="false">D238-D237</f>
        <v>29</v>
      </c>
      <c r="D237" s="374" t="n">
        <v>43862</v>
      </c>
      <c r="E237" s="375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76" t="e">
        <f aca="false">VLOOKUP($D237,Curves!$A$2:$H$1700,8)*$B237</f>
        <v>#N/A</v>
      </c>
      <c r="K237" s="51" t="e">
        <f aca="false">($E237+$I237)*$J$5+$J$4</f>
        <v>#N/A</v>
      </c>
      <c r="L237" s="377" t="e">
        <f aca="false">VLOOKUP($D237,Curves!$N$2:$T$2600,2)*$B237</f>
        <v>#N/A</v>
      </c>
      <c r="M237" s="241" t="e">
        <f aca="false">VLOOKUP($D237,Curves!$N$2:$T$2600,3)*$B237</f>
        <v>#N/A</v>
      </c>
      <c r="N237" s="378" t="e">
        <f aca="false">IF($K237&lt;$L237,1,0)</f>
        <v>#N/A</v>
      </c>
      <c r="O237" s="379" t="e">
        <f aca="false">IF($K237&lt;$M237,1,0)</f>
        <v>#N/A</v>
      </c>
      <c r="P237" s="375" t="e">
        <f aca="false">($E237+J237)*$J$5+$J$4</f>
        <v>#N/A</v>
      </c>
      <c r="Q237" s="377" t="e">
        <f aca="false">VLOOKUP($D237,Curves!$N$2:$T$2600,4)*$B237</f>
        <v>#N/A</v>
      </c>
      <c r="R237" s="241" t="e">
        <f aca="false">VLOOKUP($D237,Curves!$N$2:$T$2600,5)*$B237</f>
        <v>#N/A</v>
      </c>
      <c r="S237" s="378" t="e">
        <f aca="false">IF($P237&lt;$Q237,1,0)</f>
        <v>#N/A</v>
      </c>
      <c r="T237" s="379" t="e">
        <f aca="false">IF($P237&lt;$R237,1,0)</f>
        <v>#N/A</v>
      </c>
      <c r="U237" s="380" t="e">
        <f aca="false">($E237+G237)*$J$5+$J$4</f>
        <v>#N/A</v>
      </c>
      <c r="V237" s="380" t="e">
        <f aca="false">($E237+H237)*$J$5+$J$4</f>
        <v>#N/A</v>
      </c>
      <c r="W237" s="380" t="e">
        <f aca="false">($E237+I237)*$J$5+$J$4</f>
        <v>#N/A</v>
      </c>
      <c r="X237" s="269" t="e">
        <f aca="false">VLOOKUP($D237,[5]CurveFetch!$D$8:$S$13000,16,0)*$B237</f>
        <v>#N/A</v>
      </c>
      <c r="Y237" s="241" t="e">
        <f aca="false">VLOOKUP($D237,Curves!$N$2:$T$2600,7)*$B237</f>
        <v>#N/A</v>
      </c>
      <c r="Z237" s="381" t="e">
        <f aca="false">IF($U237&lt;$X237,1,0)</f>
        <v>#N/A</v>
      </c>
      <c r="AA237" s="378" t="e">
        <f aca="false">IF($U237&lt;$Y237,1,0)</f>
        <v>#N/A</v>
      </c>
      <c r="AB237" s="378" t="e">
        <f aca="false">IF($V237&lt;$X237,1,0)</f>
        <v>#N/A</v>
      </c>
      <c r="AC237" s="378" t="e">
        <f aca="false">IF($V237&lt;$X237,1,0)</f>
        <v>#N/A</v>
      </c>
      <c r="AD237" s="378" t="e">
        <f aca="false">IF($W237&lt;$X237,1,0)</f>
        <v>#N/A</v>
      </c>
      <c r="AE237" s="379" t="e">
        <f aca="false">IF($W237&lt;$Y237,1,0)</f>
        <v>#N/A</v>
      </c>
      <c r="AF237" s="70" t="e">
        <f aca="false">$AF$7*$J$2*$J$5*$N237</f>
        <v>#N/A</v>
      </c>
      <c r="AG237" s="70" t="e">
        <f aca="false">$AF$7*$J$2*$J$5*$O237</f>
        <v>#N/A</v>
      </c>
      <c r="AH237" s="70" t="e">
        <f aca="false">$AH$7*$J$2*$J$5*$N237</f>
        <v>#N/A</v>
      </c>
      <c r="AI237" s="70" t="e">
        <f aca="false">$AH$7*$J$2*$J$5*$O237</f>
        <v>#N/A</v>
      </c>
      <c r="AJ237" s="70" t="e">
        <f aca="false">$AJ$7*$J$2*$J$5*$N237</f>
        <v>#N/A</v>
      </c>
      <c r="AK237" s="70" t="e">
        <f aca="false">$AJ$7*$J$2*$J$5*$O237</f>
        <v>#N/A</v>
      </c>
      <c r="AL237" s="70" t="e">
        <f aca="false">$AL$7*$J$2*$J$5*$N237</f>
        <v>#N/A</v>
      </c>
      <c r="AM237" s="70" t="e">
        <f aca="false">$AL$7*$J$3*$J$5*$O237</f>
        <v>#N/A</v>
      </c>
      <c r="AN237" s="70" t="e">
        <f aca="false">$AN$7*$J$2*$J$5*$N237</f>
        <v>#N/A</v>
      </c>
      <c r="AO237" s="70" t="e">
        <f aca="false">$AN$7*$J$3*$J$5*$O237</f>
        <v>#N/A</v>
      </c>
      <c r="AP237" s="70" t="e">
        <f aca="false">$AP$7*$J$2*$J$5*$N237</f>
        <v>#N/A</v>
      </c>
      <c r="AQ237" s="70" t="e">
        <f aca="false">$AN$7*$J$3*$J$5*$O237</f>
        <v>#N/A</v>
      </c>
      <c r="AR237" s="70" t="e">
        <f aca="false">$AR$7*$J$2*$J$5*$N237</f>
        <v>#N/A</v>
      </c>
      <c r="AS237" s="70" t="e">
        <f aca="false">$AR$7*$J$3*$J$5*$O237</f>
        <v>#N/A</v>
      </c>
      <c r="AT237" s="70" t="e">
        <f aca="false">$AT$7*$J$2*$J$5*$N237</f>
        <v>#N/A</v>
      </c>
      <c r="AU237" s="70" t="e">
        <f aca="false">$AT$7*$J$3*$J$5*$O237</f>
        <v>#N/A</v>
      </c>
      <c r="AV237" s="131" t="e">
        <f aca="false">SUM(AF237:AG237,AL237:AM237,AP237:AQ237)</f>
        <v>#N/A</v>
      </c>
      <c r="AW237" s="158" t="e">
        <f aca="false">SUM(AF237:AM237,AP237:AU237)</f>
        <v>#N/A</v>
      </c>
      <c r="AX237" s="131" t="e">
        <f aca="false">SUM(AF237:AU237)</f>
        <v>#N/A</v>
      </c>
      <c r="AY237" s="70" t="e">
        <f aca="false">$AY$7*$J$2*$J$5*$S237</f>
        <v>#N/A</v>
      </c>
      <c r="AZ237" s="70" t="e">
        <f aca="false">$AY$7*$J$3*$J$5*$T237</f>
        <v>#N/A</v>
      </c>
      <c r="BA237" s="70" t="e">
        <f aca="false">$BA$7*$J$2*$J$5*$S237</f>
        <v>#N/A</v>
      </c>
      <c r="BB237" s="70" t="e">
        <f aca="false">$BA$7*$J$3*$J$5*$T237</f>
        <v>#N/A</v>
      </c>
      <c r="BC237" s="70" t="e">
        <f aca="false">$BC$7*$J$2*$J$5*$S237</f>
        <v>#N/A</v>
      </c>
      <c r="BD237" s="70" t="e">
        <f aca="false">$BC$7*$J$3*$J$5*$T237</f>
        <v>#N/A</v>
      </c>
      <c r="BE237" s="70" t="e">
        <f aca="false">$BE$7*$J$2*$J$5*$S237</f>
        <v>#N/A</v>
      </c>
      <c r="BF237" s="70" t="e">
        <f aca="false">$BE$7*$J$3*$J$5*$T237</f>
        <v>#N/A</v>
      </c>
      <c r="BG237" s="70" t="e">
        <f aca="false">$BG$7*$J$2*$J$5*$S237</f>
        <v>#N/A</v>
      </c>
      <c r="BH237" s="70" t="e">
        <f aca="false">$BG$7*$J$3*$J$5*$T237</f>
        <v>#N/A</v>
      </c>
      <c r="BI237" s="70" t="e">
        <f aca="false">$BI$7*$J$2*$J$5*$S237</f>
        <v>#N/A</v>
      </c>
      <c r="BJ237" s="70" t="e">
        <f aca="false">$BI$7*$J$3*$J$5*$T237</f>
        <v>#N/A</v>
      </c>
      <c r="BK237" s="70" t="e">
        <f aca="false">$BK$7*$J$2*$J$5*$S237</f>
        <v>#N/A</v>
      </c>
      <c r="BL237" s="70" t="e">
        <f aca="false">$BK$7*$J$3*$J$5*$T237</f>
        <v>#N/A</v>
      </c>
      <c r="BM237" s="70" t="e">
        <f aca="false">$BM$7*$J$2*$J$5*$S237</f>
        <v>#N/A</v>
      </c>
      <c r="BN237" s="70" t="e">
        <f aca="false">$BM$7*$J$3*$J$5*$T237</f>
        <v>#N/A</v>
      </c>
      <c r="BO237" s="70" t="e">
        <f aca="false">$BO$7*$J$2*$J$5*$S237</f>
        <v>#N/A</v>
      </c>
      <c r="BP237" s="70" t="e">
        <f aca="false">$BO$7*$J$3*$J$5*$T237</f>
        <v>#N/A</v>
      </c>
      <c r="BQ237" s="70" t="e">
        <f aca="false">$BQ$7*$J$2*$J$5*$S237</f>
        <v>#N/A</v>
      </c>
      <c r="BR237" s="70" t="e">
        <f aca="false">$BQ$7*$J$3*$J$5*$T237</f>
        <v>#N/A</v>
      </c>
      <c r="BS237" s="70" t="e">
        <f aca="false">$BS$7*$J$2*$J$5*$S237</f>
        <v>#N/A</v>
      </c>
      <c r="BT237" s="70" t="e">
        <f aca="false">$BS$7*$J$3*$J$5*$T237</f>
        <v>#N/A</v>
      </c>
      <c r="BU237" s="70" t="e">
        <f aca="false">$BU$7*$J$2*$J$5*$S237</f>
        <v>#N/A</v>
      </c>
      <c r="BV237" s="70" t="e">
        <f aca="false">$BU$7*$J$3*$J$5*$T237</f>
        <v>#N/A</v>
      </c>
      <c r="BW237" s="382" t="e">
        <f aca="false">SUM(AY237:BF237,BI237:BL237)</f>
        <v>#N/A</v>
      </c>
      <c r="BX237" s="383" t="e">
        <f aca="false">SUM(AY237:BF237,BI237:BL237,BS237:BV237)</f>
        <v>#N/A</v>
      </c>
      <c r="BY237" s="25" t="e">
        <f aca="false">SUM(AY237:BV237)</f>
        <v>#N/A</v>
      </c>
      <c r="BZ237" s="70" t="e">
        <f aca="false">$BZ$7*$J$2*$J$5*$N237</f>
        <v>#N/A</v>
      </c>
      <c r="CA237" s="70" t="e">
        <f aca="false">$BZ$7*$J$3*$J$5*$O237</f>
        <v>#N/A</v>
      </c>
      <c r="CB237" s="70" t="e">
        <f aca="false">$CB$7*$J$2*$J$5*$N237</f>
        <v>#N/A</v>
      </c>
      <c r="CC237" s="70" t="e">
        <f aca="false">$CB$7*$J$3*$J$5*$O237</f>
        <v>#N/A</v>
      </c>
      <c r="CD237" s="70" t="e">
        <f aca="false">$CD$7*$J$2*$J$5*$N237</f>
        <v>#N/A</v>
      </c>
      <c r="CE237" s="70" t="e">
        <f aca="false">$CD$7*$J$3*$J$5*$O237</f>
        <v>#N/A</v>
      </c>
      <c r="CF237" s="131" t="e">
        <f aca="false">SUM(BZ237:CA237)</f>
        <v>#N/A</v>
      </c>
      <c r="CG237" s="383" t="e">
        <f aca="false">SUM(BZ237:CC237)</f>
        <v>#N/A</v>
      </c>
      <c r="CH237" s="131" t="e">
        <f aca="false">SUM(BZ237:CE237)</f>
        <v>#N/A</v>
      </c>
      <c r="CI237" s="70" t="e">
        <f aca="false">$CI$7*$J$2*$J$5*$AB237</f>
        <v>#N/A</v>
      </c>
      <c r="CJ237" s="70" t="e">
        <f aca="false">$CI$7*$J$3*$J$5*$AC237</f>
        <v>#N/A</v>
      </c>
      <c r="CK237" s="70" t="e">
        <f aca="false">$CK$7*$J$2*$J$5*$AB237</f>
        <v>#N/A</v>
      </c>
      <c r="CL237" s="70" t="e">
        <f aca="false">$CK$7*$J$3*$J$5*$AC237</f>
        <v>#N/A</v>
      </c>
      <c r="CM237" s="70" t="e">
        <f aca="false">$CM$7*$J$2*$J$5*$AB237</f>
        <v>#N/A</v>
      </c>
      <c r="CN237" s="70" t="e">
        <f aca="false">$CM$7*$J$3*$J$5*$AC237</f>
        <v>#N/A</v>
      </c>
      <c r="CO237" s="70" t="e">
        <f aca="false">$CO$7*$J$2*$J$5*$AB237</f>
        <v>#N/A</v>
      </c>
      <c r="CP237" s="70" t="e">
        <f aca="false">$CO$7*$J$3*$J$5*$AC237</f>
        <v>#N/A</v>
      </c>
      <c r="CQ237" s="70" t="e">
        <f aca="false">$CQ$7*$J$2*$J$5*$AB237</f>
        <v>#N/A</v>
      </c>
      <c r="CR237" s="70" t="e">
        <f aca="false">$CQ$7*$J$3*$J$5*$AC237</f>
        <v>#N/A</v>
      </c>
      <c r="CS237" s="70" t="e">
        <f aca="false">$CS$7*$J$2*$J$5*$AB237</f>
        <v>#N/A</v>
      </c>
      <c r="CT237" s="70" t="e">
        <f aca="false">$CS$7*$J$3*$J$5*$AC237</f>
        <v>#N/A</v>
      </c>
      <c r="CU237" s="70" t="e">
        <f aca="false">$CU$7*$J$2*$J$5*$AB237</f>
        <v>#N/A</v>
      </c>
      <c r="CV237" s="70" t="e">
        <f aca="false">$CU$7*$J$3*$J$5*$AC237</f>
        <v>#N/A</v>
      </c>
      <c r="CW237" s="70" t="e">
        <f aca="false">$CW$7*$J$2*$J$5*$AB237</f>
        <v>#N/A</v>
      </c>
      <c r="CX237" s="70" t="e">
        <f aca="false">$CW$7*$J$3*$J$5*$AC237</f>
        <v>#N/A</v>
      </c>
      <c r="CY237" s="70" t="e">
        <f aca="false">$CY$7*$J$2*$J$5*$AB237</f>
        <v>#N/A</v>
      </c>
      <c r="CZ237" s="70" t="e">
        <f aca="false">$CY$7*$J$3*$J$5*$AC237</f>
        <v>#N/A</v>
      </c>
      <c r="DA237" s="70" t="e">
        <f aca="false">$DA$7*$J$2*$J$5*$AB237</f>
        <v>#N/A</v>
      </c>
      <c r="DB237" s="70" t="e">
        <f aca="false">$DA$7*$J$3*$J$5*$AC237</f>
        <v>#N/A</v>
      </c>
      <c r="DC237" s="70"/>
      <c r="DD237" s="70"/>
      <c r="DE237" s="70" t="e">
        <f aca="false">$DF$7*$J$2*$J$5*$AB237</f>
        <v>#N/A</v>
      </c>
      <c r="DF237" s="70" t="e">
        <f aca="false">$DF$7*$J$3*$J$5*$AC237</f>
        <v>#N/A</v>
      </c>
      <c r="DG237" s="70" t="e">
        <f aca="false">$DG$7*$J$2*$J$5*$AB237</f>
        <v>#N/A</v>
      </c>
      <c r="DH237" s="70" t="e">
        <f aca="false">$DG$7*$J$3*$J$5*$AC237</f>
        <v>#N/A</v>
      </c>
      <c r="DI237" s="70" t="e">
        <f aca="false">$DI$7*$J$2*$J$5*$AB237</f>
        <v>#N/A</v>
      </c>
      <c r="DJ237" s="70" t="e">
        <f aca="false">$DI$7*$J$3*$J$5*$AC237</f>
        <v>#N/A</v>
      </c>
      <c r="DK237" s="70" t="e">
        <f aca="false">$DK$7*$J$2*$J$5*$AB237</f>
        <v>#N/A</v>
      </c>
      <c r="DL237" s="70" t="e">
        <f aca="false">$DK$7*$J$3*$J$5*$AC237</f>
        <v>#N/A</v>
      </c>
      <c r="DM237" s="70" t="e">
        <f aca="false">$DM$7*$J$2*$J$5*$AB237</f>
        <v>#N/A</v>
      </c>
      <c r="DN237" s="70" t="e">
        <f aca="false">$DM$7*$J$3*$J$5*$AC237</f>
        <v>#N/A</v>
      </c>
      <c r="DO237" s="70" t="e">
        <f aca="false">$DO$7*$J$2*$J$5*$AB237</f>
        <v>#N/A</v>
      </c>
      <c r="DP237" s="70" t="e">
        <f aca="false">$DO$7*$J$3*$J$5*$AC237</f>
        <v>#N/A</v>
      </c>
      <c r="DQ237" s="70" t="e">
        <f aca="false">$DQ$7*$J$2*$J$5*$AB237</f>
        <v>#N/A</v>
      </c>
      <c r="DR237" s="70" t="e">
        <f aca="false">$DQ$7*$J$3*$J$5*$AC237</f>
        <v>#N/A</v>
      </c>
      <c r="DS237" s="131" t="e">
        <f aca="false">SUM(CI237:CR237,CW237:CX237,DG237:DH237)</f>
        <v>#N/A</v>
      </c>
      <c r="DT237" s="25" t="e">
        <f aca="false">SUM(CI237:CZ237,DC237:DL237)</f>
        <v>#N/A</v>
      </c>
      <c r="DU237" s="131" t="e">
        <f aca="false">SUM(CI237:DR237)</f>
        <v>#N/A</v>
      </c>
      <c r="DZ237" s="70" t="e">
        <f aca="false">$DZ$7*$J$2*$J$5*$AB237</f>
        <v>#N/A</v>
      </c>
      <c r="EA237" s="70" t="e">
        <f aca="false">$DZ$7*$J$3*$J$5*$AC237</f>
        <v>#N/A</v>
      </c>
      <c r="EB237" s="70" t="e">
        <f aca="false">$EB$7*$J$2*$J$5*$AB237</f>
        <v>#N/A</v>
      </c>
      <c r="EC237" s="70" t="e">
        <f aca="false">$EB$7*$J$3*$J$5*$AC237</f>
        <v>#N/A</v>
      </c>
      <c r="ED237" s="70" t="e">
        <f aca="false">$ED$7*$J$2*$J$5*$AB237</f>
        <v>#N/A</v>
      </c>
      <c r="EE237" s="70" t="e">
        <f aca="false">$ED$7*$J$3*$J$5*$AC237</f>
        <v>#N/A</v>
      </c>
      <c r="EF237" s="70" t="e">
        <f aca="false">$EF$7*$J$2*$J$5*$AB237</f>
        <v>#N/A</v>
      </c>
      <c r="EG237" s="70" t="e">
        <f aca="false">$EF$7*$J$3*$J$5*$AC237</f>
        <v>#N/A</v>
      </c>
      <c r="EH237" s="70" t="e">
        <f aca="false">$EH$7*$J$2*$J$5*$AB237</f>
        <v>#N/A</v>
      </c>
      <c r="EI237" s="70" t="e">
        <f aca="false">$EH$7*$J$3*$J$5*$AC237</f>
        <v>#N/A</v>
      </c>
      <c r="EJ237" s="70" t="e">
        <f aca="false">$EJ$7*$J$2*$J$5*$AB237</f>
        <v>#N/A</v>
      </c>
      <c r="EK237" s="70" t="e">
        <f aca="false">$EJ$7*$J$3*$J$5*$AC237</f>
        <v>#N/A</v>
      </c>
      <c r="EL237" s="70" t="e">
        <f aca="false">$EL$7*$J$2*$J$5*$AB237</f>
        <v>#N/A</v>
      </c>
      <c r="EM237" s="70" t="e">
        <f aca="false">$EL$7*$J$3*$J$5*$AC237</f>
        <v>#N/A</v>
      </c>
      <c r="EN237" s="131" t="e">
        <f aca="false">SUM(EB237:EC237)</f>
        <v>#N/A</v>
      </c>
      <c r="EO237" s="25" t="e">
        <f aca="false">SUM(EB237:EE237,EJ237:EM237)</f>
        <v>#N/A</v>
      </c>
      <c r="EP237" s="25" t="e">
        <f aca="false">SUM(DZ237:EM237)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3" t="e">
        <f aca="false">(1+($A238/2))^(-2*($D238-$A$1)/365.25)</f>
        <v>#N/A</v>
      </c>
      <c r="C238" s="83" t="n">
        <f aca="false">D239-D238</f>
        <v>31</v>
      </c>
      <c r="D238" s="374" t="n">
        <v>43891</v>
      </c>
      <c r="E238" s="375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76" t="e">
        <f aca="false">VLOOKUP($D238,Curves!$A$2:$H$1700,8)*$B238</f>
        <v>#N/A</v>
      </c>
      <c r="K238" s="51" t="e">
        <f aca="false">($E238+$I238)*$J$5+$J$4</f>
        <v>#N/A</v>
      </c>
      <c r="L238" s="377" t="e">
        <f aca="false">VLOOKUP($D238,Curves!$N$2:$T$2600,2)*$B238</f>
        <v>#N/A</v>
      </c>
      <c r="M238" s="241" t="e">
        <f aca="false">VLOOKUP($D238,Curves!$N$2:$T$2600,3)*$B238</f>
        <v>#N/A</v>
      </c>
      <c r="N238" s="378" t="e">
        <f aca="false">IF($K238&lt;$L238,1,0)</f>
        <v>#N/A</v>
      </c>
      <c r="O238" s="379" t="e">
        <f aca="false">IF($K238&lt;$M238,1,0)</f>
        <v>#N/A</v>
      </c>
      <c r="P238" s="375" t="e">
        <f aca="false">($E238+J238)*$J$5+$J$4</f>
        <v>#N/A</v>
      </c>
      <c r="Q238" s="377" t="e">
        <f aca="false">VLOOKUP($D238,Curves!$N$2:$T$2600,4)*$B238</f>
        <v>#N/A</v>
      </c>
      <c r="R238" s="241" t="e">
        <f aca="false">VLOOKUP($D238,Curves!$N$2:$T$2600,5)*$B238</f>
        <v>#N/A</v>
      </c>
      <c r="S238" s="378" t="e">
        <f aca="false">IF($P238&lt;$Q238,1,0)</f>
        <v>#N/A</v>
      </c>
      <c r="T238" s="379" t="e">
        <f aca="false">IF($P238&lt;$R238,1,0)</f>
        <v>#N/A</v>
      </c>
      <c r="U238" s="380" t="e">
        <f aca="false">($E238+G238)*$J$5+$J$4</f>
        <v>#N/A</v>
      </c>
      <c r="V238" s="380" t="e">
        <f aca="false">($E238+H238)*$J$5+$J$4</f>
        <v>#N/A</v>
      </c>
      <c r="W238" s="380" t="e">
        <f aca="false">($E238+I238)*$J$5+$J$4</f>
        <v>#N/A</v>
      </c>
      <c r="X238" s="269" t="e">
        <f aca="false">VLOOKUP($D238,[5]CurveFetch!$D$8:$S$13000,16,0)*$B238</f>
        <v>#N/A</v>
      </c>
      <c r="Y238" s="241" t="e">
        <f aca="false">VLOOKUP($D238,Curves!$N$2:$T$2600,7)*$B238</f>
        <v>#N/A</v>
      </c>
      <c r="Z238" s="381" t="e">
        <f aca="false">IF($U238&lt;$X238,1,0)</f>
        <v>#N/A</v>
      </c>
      <c r="AA238" s="378" t="e">
        <f aca="false">IF($U238&lt;$Y238,1,0)</f>
        <v>#N/A</v>
      </c>
      <c r="AB238" s="378" t="e">
        <f aca="false">IF($V238&lt;$X238,1,0)</f>
        <v>#N/A</v>
      </c>
      <c r="AC238" s="378" t="e">
        <f aca="false">IF($V238&lt;$X238,1,0)</f>
        <v>#N/A</v>
      </c>
      <c r="AD238" s="378" t="e">
        <f aca="false">IF($W238&lt;$X238,1,0)</f>
        <v>#N/A</v>
      </c>
      <c r="AE238" s="379" t="e">
        <f aca="false">IF($W238&lt;$Y238,1,0)</f>
        <v>#N/A</v>
      </c>
      <c r="AF238" s="70" t="e">
        <f aca="false">$AF$7*$J$2*$J$5*$N238</f>
        <v>#N/A</v>
      </c>
      <c r="AG238" s="70" t="e">
        <f aca="false">$AF$7*$J$2*$J$5*$O238</f>
        <v>#N/A</v>
      </c>
      <c r="AH238" s="70" t="e">
        <f aca="false">$AH$7*$J$2*$J$5*$N238</f>
        <v>#N/A</v>
      </c>
      <c r="AI238" s="70" t="e">
        <f aca="false">$AH$7*$J$2*$J$5*$O238</f>
        <v>#N/A</v>
      </c>
      <c r="AJ238" s="70" t="e">
        <f aca="false">$AJ$7*$J$2*$J$5*$N238</f>
        <v>#N/A</v>
      </c>
      <c r="AK238" s="70" t="e">
        <f aca="false">$AJ$7*$J$2*$J$5*$O238</f>
        <v>#N/A</v>
      </c>
      <c r="AL238" s="70" t="e">
        <f aca="false">$AL$7*$J$2*$J$5*$N238</f>
        <v>#N/A</v>
      </c>
      <c r="AM238" s="70" t="e">
        <f aca="false">$AL$7*$J$3*$J$5*$O238</f>
        <v>#N/A</v>
      </c>
      <c r="AN238" s="70" t="e">
        <f aca="false">$AN$7*$J$2*$J$5*$N238</f>
        <v>#N/A</v>
      </c>
      <c r="AO238" s="70" t="e">
        <f aca="false">$AN$7*$J$3*$J$5*$O238</f>
        <v>#N/A</v>
      </c>
      <c r="AP238" s="70" t="e">
        <f aca="false">$AP$7*$J$2*$J$5*$N238</f>
        <v>#N/A</v>
      </c>
      <c r="AQ238" s="70" t="e">
        <f aca="false">$AN$7*$J$3*$J$5*$O238</f>
        <v>#N/A</v>
      </c>
      <c r="AR238" s="70" t="e">
        <f aca="false">$AR$7*$J$2*$J$5*$N238</f>
        <v>#N/A</v>
      </c>
      <c r="AS238" s="70" t="e">
        <f aca="false">$AR$7*$J$3*$J$5*$O238</f>
        <v>#N/A</v>
      </c>
      <c r="AT238" s="70" t="e">
        <f aca="false">$AT$7*$J$2*$J$5*$N238</f>
        <v>#N/A</v>
      </c>
      <c r="AU238" s="70" t="e">
        <f aca="false">$AT$7*$J$3*$J$5*$O238</f>
        <v>#N/A</v>
      </c>
      <c r="AV238" s="131" t="e">
        <f aca="false">SUM(AF238:AG238,AL238:AM238,AP238:AQ238)</f>
        <v>#N/A</v>
      </c>
      <c r="AW238" s="158" t="e">
        <f aca="false">SUM(AF238:AM238,AP238:AU238)</f>
        <v>#N/A</v>
      </c>
      <c r="AX238" s="131" t="e">
        <f aca="false">SUM(AF238:AU238)</f>
        <v>#N/A</v>
      </c>
      <c r="AY238" s="70" t="e">
        <f aca="false">$AY$7*$J$2*$J$5*$S238</f>
        <v>#N/A</v>
      </c>
      <c r="AZ238" s="70" t="e">
        <f aca="false">$AY$7*$J$3*$J$5*$T238</f>
        <v>#N/A</v>
      </c>
      <c r="BA238" s="70" t="e">
        <f aca="false">$BA$7*$J$2*$J$5*$S238</f>
        <v>#N/A</v>
      </c>
      <c r="BB238" s="70" t="e">
        <f aca="false">$BA$7*$J$3*$J$5*$T238</f>
        <v>#N/A</v>
      </c>
      <c r="BC238" s="70" t="e">
        <f aca="false">$BC$7*$J$2*$J$5*$S238</f>
        <v>#N/A</v>
      </c>
      <c r="BD238" s="70" t="e">
        <f aca="false">$BC$7*$J$3*$J$5*$T238</f>
        <v>#N/A</v>
      </c>
      <c r="BE238" s="70" t="e">
        <f aca="false">$BE$7*$J$2*$J$5*$S238</f>
        <v>#N/A</v>
      </c>
      <c r="BF238" s="70" t="e">
        <f aca="false">$BE$7*$J$3*$J$5*$T238</f>
        <v>#N/A</v>
      </c>
      <c r="BG238" s="70" t="e">
        <f aca="false">$BG$7*$J$2*$J$5*$S238</f>
        <v>#N/A</v>
      </c>
      <c r="BH238" s="70" t="e">
        <f aca="false">$BG$7*$J$3*$J$5*$T238</f>
        <v>#N/A</v>
      </c>
      <c r="BI238" s="70" t="e">
        <f aca="false">$BI$7*$J$2*$J$5*$S238</f>
        <v>#N/A</v>
      </c>
      <c r="BJ238" s="70" t="e">
        <f aca="false">$BI$7*$J$3*$J$5*$T238</f>
        <v>#N/A</v>
      </c>
      <c r="BK238" s="70" t="e">
        <f aca="false">$BK$7*$J$2*$J$5*$S238</f>
        <v>#N/A</v>
      </c>
      <c r="BL238" s="70" t="e">
        <f aca="false">$BK$7*$J$3*$J$5*$T238</f>
        <v>#N/A</v>
      </c>
      <c r="BM238" s="70" t="e">
        <f aca="false">$BM$7*$J$2*$J$5*$S238</f>
        <v>#N/A</v>
      </c>
      <c r="BN238" s="70" t="e">
        <f aca="false">$BM$7*$J$3*$J$5*$T238</f>
        <v>#N/A</v>
      </c>
      <c r="BO238" s="70" t="e">
        <f aca="false">$BO$7*$J$2*$J$5*$S238</f>
        <v>#N/A</v>
      </c>
      <c r="BP238" s="70" t="e">
        <f aca="false">$BO$7*$J$3*$J$5*$T238</f>
        <v>#N/A</v>
      </c>
      <c r="BQ238" s="70" t="e">
        <f aca="false">$BQ$7*$J$2*$J$5*$S238</f>
        <v>#N/A</v>
      </c>
      <c r="BR238" s="70" t="e">
        <f aca="false">$BQ$7*$J$3*$J$5*$T238</f>
        <v>#N/A</v>
      </c>
      <c r="BS238" s="70" t="e">
        <f aca="false">$BS$7*$J$2*$J$5*$S238</f>
        <v>#N/A</v>
      </c>
      <c r="BT238" s="70" t="e">
        <f aca="false">$BS$7*$J$3*$J$5*$T238</f>
        <v>#N/A</v>
      </c>
      <c r="BU238" s="70" t="e">
        <f aca="false">$BU$7*$J$2*$J$5*$S238</f>
        <v>#N/A</v>
      </c>
      <c r="BV238" s="70" t="e">
        <f aca="false">$BU$7*$J$3*$J$5*$T238</f>
        <v>#N/A</v>
      </c>
      <c r="BW238" s="382" t="e">
        <f aca="false">SUM(AY238:BF238,BI238:BL238)</f>
        <v>#N/A</v>
      </c>
      <c r="BX238" s="383" t="e">
        <f aca="false">SUM(AY238:BF238,BI238:BL238,BS238:BV238)</f>
        <v>#N/A</v>
      </c>
      <c r="BY238" s="25" t="e">
        <f aca="false">SUM(AY238:BV238)</f>
        <v>#N/A</v>
      </c>
      <c r="BZ238" s="70" t="e">
        <f aca="false">$BZ$7*$J$2*$J$5*$N238</f>
        <v>#N/A</v>
      </c>
      <c r="CA238" s="70" t="e">
        <f aca="false">$BZ$7*$J$3*$J$5*$O238</f>
        <v>#N/A</v>
      </c>
      <c r="CB238" s="70" t="e">
        <f aca="false">$CB$7*$J$2*$J$5*$N238</f>
        <v>#N/A</v>
      </c>
      <c r="CC238" s="70" t="e">
        <f aca="false">$CB$7*$J$3*$J$5*$O238</f>
        <v>#N/A</v>
      </c>
      <c r="CD238" s="70" t="e">
        <f aca="false">$CD$7*$J$2*$J$5*$N238</f>
        <v>#N/A</v>
      </c>
      <c r="CE238" s="70" t="e">
        <f aca="false">$CD$7*$J$3*$J$5*$O238</f>
        <v>#N/A</v>
      </c>
      <c r="CF238" s="131" t="e">
        <f aca="false">SUM(BZ238:CA238)</f>
        <v>#N/A</v>
      </c>
      <c r="CG238" s="383" t="e">
        <f aca="false">SUM(BZ238:CC238)</f>
        <v>#N/A</v>
      </c>
      <c r="CH238" s="131" t="e">
        <f aca="false">SUM(BZ238:CE238)</f>
        <v>#N/A</v>
      </c>
      <c r="CI238" s="70" t="e">
        <f aca="false">$CI$7*$J$2*$J$5*$AB238</f>
        <v>#N/A</v>
      </c>
      <c r="CJ238" s="70" t="e">
        <f aca="false">$CI$7*$J$3*$J$5*$AC238</f>
        <v>#N/A</v>
      </c>
      <c r="CK238" s="70" t="e">
        <f aca="false">$CK$7*$J$2*$J$5*$AB238</f>
        <v>#N/A</v>
      </c>
      <c r="CL238" s="70" t="e">
        <f aca="false">$CK$7*$J$3*$J$5*$AC238</f>
        <v>#N/A</v>
      </c>
      <c r="CM238" s="70" t="e">
        <f aca="false">$CM$7*$J$2*$J$5*$AB238</f>
        <v>#N/A</v>
      </c>
      <c r="CN238" s="70" t="e">
        <f aca="false">$CM$7*$J$3*$J$5*$AC238</f>
        <v>#N/A</v>
      </c>
      <c r="CO238" s="70" t="e">
        <f aca="false">$CO$7*$J$2*$J$5*$AB238</f>
        <v>#N/A</v>
      </c>
      <c r="CP238" s="70" t="e">
        <f aca="false">$CO$7*$J$3*$J$5*$AC238</f>
        <v>#N/A</v>
      </c>
      <c r="CQ238" s="70" t="e">
        <f aca="false">$CQ$7*$J$2*$J$5*$AB238</f>
        <v>#N/A</v>
      </c>
      <c r="CR238" s="70" t="e">
        <f aca="false">$CQ$7*$J$3*$J$5*$AC238</f>
        <v>#N/A</v>
      </c>
      <c r="CS238" s="70" t="e">
        <f aca="false">$CS$7*$J$2*$J$5*$AB238</f>
        <v>#N/A</v>
      </c>
      <c r="CT238" s="70" t="e">
        <f aca="false">$CS$7*$J$3*$J$5*$AC238</f>
        <v>#N/A</v>
      </c>
      <c r="CU238" s="70" t="e">
        <f aca="false">$CU$7*$J$2*$J$5*$AB238</f>
        <v>#N/A</v>
      </c>
      <c r="CV238" s="70" t="e">
        <f aca="false">$CU$7*$J$3*$J$5*$AC238</f>
        <v>#N/A</v>
      </c>
      <c r="CW238" s="70" t="e">
        <f aca="false">$CW$7*$J$2*$J$5*$AB238</f>
        <v>#N/A</v>
      </c>
      <c r="CX238" s="70" t="e">
        <f aca="false">$CW$7*$J$3*$J$5*$AC238</f>
        <v>#N/A</v>
      </c>
      <c r="CY238" s="70" t="e">
        <f aca="false">$CY$7*$J$2*$J$5*$AB238</f>
        <v>#N/A</v>
      </c>
      <c r="CZ238" s="70" t="e">
        <f aca="false">$CY$7*$J$3*$J$5*$AC238</f>
        <v>#N/A</v>
      </c>
      <c r="DA238" s="70" t="e">
        <f aca="false">$DA$7*$J$2*$J$5*$AB238</f>
        <v>#N/A</v>
      </c>
      <c r="DB238" s="70" t="e">
        <f aca="false">$DA$7*$J$3*$J$5*$AC238</f>
        <v>#N/A</v>
      </c>
      <c r="DC238" s="70"/>
      <c r="DD238" s="70"/>
      <c r="DE238" s="70" t="e">
        <f aca="false">$DF$7*$J$2*$J$5*$AB238</f>
        <v>#N/A</v>
      </c>
      <c r="DF238" s="70" t="e">
        <f aca="false">$DF$7*$J$3*$J$5*$AC238</f>
        <v>#N/A</v>
      </c>
      <c r="DG238" s="70" t="e">
        <f aca="false">$DG$7*$J$2*$J$5*$AB238</f>
        <v>#N/A</v>
      </c>
      <c r="DH238" s="70" t="e">
        <f aca="false">$DG$7*$J$3*$J$5*$AC238</f>
        <v>#N/A</v>
      </c>
      <c r="DI238" s="70" t="e">
        <f aca="false">$DI$7*$J$2*$J$5*$AB238</f>
        <v>#N/A</v>
      </c>
      <c r="DJ238" s="70" t="e">
        <f aca="false">$DI$7*$J$3*$J$5*$AC238</f>
        <v>#N/A</v>
      </c>
      <c r="DK238" s="70" t="e">
        <f aca="false">$DK$7*$J$2*$J$5*$AB238</f>
        <v>#N/A</v>
      </c>
      <c r="DL238" s="70" t="e">
        <f aca="false">$DK$7*$J$3*$J$5*$AC238</f>
        <v>#N/A</v>
      </c>
      <c r="DM238" s="70" t="e">
        <f aca="false">$DM$7*$J$2*$J$5*$AB238</f>
        <v>#N/A</v>
      </c>
      <c r="DN238" s="70" t="e">
        <f aca="false">$DM$7*$J$3*$J$5*$AC238</f>
        <v>#N/A</v>
      </c>
      <c r="DO238" s="70" t="e">
        <f aca="false">$DO$7*$J$2*$J$5*$AB238</f>
        <v>#N/A</v>
      </c>
      <c r="DP238" s="70" t="e">
        <f aca="false">$DO$7*$J$3*$J$5*$AC238</f>
        <v>#N/A</v>
      </c>
      <c r="DQ238" s="70" t="e">
        <f aca="false">$DQ$7*$J$2*$J$5*$AB238</f>
        <v>#N/A</v>
      </c>
      <c r="DR238" s="70" t="e">
        <f aca="false">$DQ$7*$J$3*$J$5*$AC238</f>
        <v>#N/A</v>
      </c>
      <c r="DS238" s="131" t="e">
        <f aca="false">SUM(CI238:CR238,CW238:CX238,DG238:DH238)</f>
        <v>#N/A</v>
      </c>
      <c r="DT238" s="25" t="e">
        <f aca="false">SUM(CI238:CZ238,DC238:DL238)</f>
        <v>#N/A</v>
      </c>
      <c r="DU238" s="131" t="e">
        <f aca="false">SUM(CI238:DR238)</f>
        <v>#N/A</v>
      </c>
      <c r="DZ238" s="70" t="e">
        <f aca="false">$DZ$7*$J$2*$J$5*$AB238</f>
        <v>#N/A</v>
      </c>
      <c r="EA238" s="70" t="e">
        <f aca="false">$DZ$7*$J$3*$J$5*$AC238</f>
        <v>#N/A</v>
      </c>
      <c r="EB238" s="70" t="e">
        <f aca="false">$EB$7*$J$2*$J$5*$AB238</f>
        <v>#N/A</v>
      </c>
      <c r="EC238" s="70" t="e">
        <f aca="false">$EB$7*$J$3*$J$5*$AC238</f>
        <v>#N/A</v>
      </c>
      <c r="ED238" s="70" t="e">
        <f aca="false">$ED$7*$J$2*$J$5*$AB238</f>
        <v>#N/A</v>
      </c>
      <c r="EE238" s="70" t="e">
        <f aca="false">$ED$7*$J$3*$J$5*$AC238</f>
        <v>#N/A</v>
      </c>
      <c r="EF238" s="70" t="e">
        <f aca="false">$EF$7*$J$2*$J$5*$AB238</f>
        <v>#N/A</v>
      </c>
      <c r="EG238" s="70" t="e">
        <f aca="false">$EF$7*$J$3*$J$5*$AC238</f>
        <v>#N/A</v>
      </c>
      <c r="EH238" s="70" t="e">
        <f aca="false">$EH$7*$J$2*$J$5*$AB238</f>
        <v>#N/A</v>
      </c>
      <c r="EI238" s="70" t="e">
        <f aca="false">$EH$7*$J$3*$J$5*$AC238</f>
        <v>#N/A</v>
      </c>
      <c r="EJ238" s="70" t="e">
        <f aca="false">$EJ$7*$J$2*$J$5*$AB238</f>
        <v>#N/A</v>
      </c>
      <c r="EK238" s="70" t="e">
        <f aca="false">$EJ$7*$J$3*$J$5*$AC238</f>
        <v>#N/A</v>
      </c>
      <c r="EL238" s="70" t="e">
        <f aca="false">$EL$7*$J$2*$J$5*$AB238</f>
        <v>#N/A</v>
      </c>
      <c r="EM238" s="70" t="e">
        <f aca="false">$EL$7*$J$3*$J$5*$AC238</f>
        <v>#N/A</v>
      </c>
      <c r="EN238" s="131" t="e">
        <f aca="false">SUM(EB238:EC238)</f>
        <v>#N/A</v>
      </c>
      <c r="EO238" s="25" t="e">
        <f aca="false">SUM(EB238:EE238,EJ238:EM238)</f>
        <v>#N/A</v>
      </c>
      <c r="EP238" s="25" t="e">
        <f aca="false">SUM(DZ238:EM238)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3" t="e">
        <f aca="false">(1+($A239/2))^(-2*($D239-$A$1)/365.25)</f>
        <v>#N/A</v>
      </c>
      <c r="C239" s="83" t="n">
        <f aca="false">D240-D239</f>
        <v>30</v>
      </c>
      <c r="D239" s="374" t="n">
        <v>43922</v>
      </c>
      <c r="E239" s="375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76" t="e">
        <f aca="false">VLOOKUP($D239,Curves!$A$2:$H$1700,8)*$B239</f>
        <v>#N/A</v>
      </c>
      <c r="K239" s="51" t="e">
        <f aca="false">($E239+$I239)*$J$5+$J$4</f>
        <v>#N/A</v>
      </c>
      <c r="L239" s="377" t="e">
        <f aca="false">VLOOKUP($D239,Curves!$N$2:$T$2600,2)*$B239</f>
        <v>#N/A</v>
      </c>
      <c r="M239" s="241" t="e">
        <f aca="false">VLOOKUP($D239,Curves!$N$2:$T$2600,3)*$B239</f>
        <v>#N/A</v>
      </c>
      <c r="N239" s="378" t="e">
        <f aca="false">IF($K239&lt;$L239,1,0)</f>
        <v>#N/A</v>
      </c>
      <c r="O239" s="379" t="e">
        <f aca="false">IF($K239&lt;$M239,1,0)</f>
        <v>#N/A</v>
      </c>
      <c r="P239" s="375" t="e">
        <f aca="false">($E239+J239)*$J$5+$J$4</f>
        <v>#N/A</v>
      </c>
      <c r="Q239" s="377" t="e">
        <f aca="false">VLOOKUP($D239,Curves!$N$2:$T$2600,4)*$B239</f>
        <v>#N/A</v>
      </c>
      <c r="R239" s="241" t="e">
        <f aca="false">VLOOKUP($D239,Curves!$N$2:$T$2600,5)*$B239</f>
        <v>#N/A</v>
      </c>
      <c r="S239" s="378" t="e">
        <f aca="false">IF($P239&lt;$Q239,1,0)</f>
        <v>#N/A</v>
      </c>
      <c r="T239" s="379" t="e">
        <f aca="false">IF($P239&lt;$R239,1,0)</f>
        <v>#N/A</v>
      </c>
      <c r="U239" s="380" t="e">
        <f aca="false">($E239+G239)*$J$5+$J$4</f>
        <v>#N/A</v>
      </c>
      <c r="V239" s="380" t="e">
        <f aca="false">($E239+H239)*$J$5+$J$4</f>
        <v>#N/A</v>
      </c>
      <c r="W239" s="380" t="e">
        <f aca="false">($E239+I239)*$J$5+$J$4</f>
        <v>#N/A</v>
      </c>
      <c r="X239" s="269" t="e">
        <f aca="false">VLOOKUP($D239,[5]CurveFetch!$D$8:$S$13000,16,0)*$B239</f>
        <v>#N/A</v>
      </c>
      <c r="Y239" s="241" t="e">
        <f aca="false">VLOOKUP($D239,Curves!$N$2:$T$2600,7)*$B239</f>
        <v>#N/A</v>
      </c>
      <c r="Z239" s="381" t="e">
        <f aca="false">IF($U239&lt;$X239,1,0)</f>
        <v>#N/A</v>
      </c>
      <c r="AA239" s="378" t="e">
        <f aca="false">IF($U239&lt;$Y239,1,0)</f>
        <v>#N/A</v>
      </c>
      <c r="AB239" s="378" t="e">
        <f aca="false">IF($V239&lt;$X239,1,0)</f>
        <v>#N/A</v>
      </c>
      <c r="AC239" s="378" t="e">
        <f aca="false">IF($V239&lt;$X239,1,0)</f>
        <v>#N/A</v>
      </c>
      <c r="AD239" s="378" t="e">
        <f aca="false">IF($W239&lt;$X239,1,0)</f>
        <v>#N/A</v>
      </c>
      <c r="AE239" s="379" t="e">
        <f aca="false">IF($W239&lt;$Y239,1,0)</f>
        <v>#N/A</v>
      </c>
      <c r="AF239" s="70" t="e">
        <f aca="false">$AF$7*$J$2*$J$5*$N239</f>
        <v>#N/A</v>
      </c>
      <c r="AG239" s="70" t="e">
        <f aca="false">$AF$7*$J$2*$J$5*$O239</f>
        <v>#N/A</v>
      </c>
      <c r="AH239" s="70" t="e">
        <f aca="false">$AH$7*$J$2*$J$5*$N239</f>
        <v>#N/A</v>
      </c>
      <c r="AI239" s="70" t="e">
        <f aca="false">$AH$7*$J$2*$J$5*$O239</f>
        <v>#N/A</v>
      </c>
      <c r="AJ239" s="70" t="e">
        <f aca="false">$AJ$7*$J$2*$J$5*$N239</f>
        <v>#N/A</v>
      </c>
      <c r="AK239" s="70" t="e">
        <f aca="false">$AJ$7*$J$2*$J$5*$O239</f>
        <v>#N/A</v>
      </c>
      <c r="AL239" s="70" t="e">
        <f aca="false">$AL$7*$J$2*$J$5*$N239</f>
        <v>#N/A</v>
      </c>
      <c r="AM239" s="70" t="e">
        <f aca="false">$AL$7*$J$3*$J$5*$O239</f>
        <v>#N/A</v>
      </c>
      <c r="AN239" s="70" t="e">
        <f aca="false">$AN$7*$J$2*$J$5*$N239</f>
        <v>#N/A</v>
      </c>
      <c r="AO239" s="70" t="e">
        <f aca="false">$AN$7*$J$3*$J$5*$O239</f>
        <v>#N/A</v>
      </c>
      <c r="AP239" s="70" t="e">
        <f aca="false">$AP$7*$J$2*$J$5*$N239</f>
        <v>#N/A</v>
      </c>
      <c r="AQ239" s="70" t="e">
        <f aca="false">$AN$7*$J$3*$J$5*$O239</f>
        <v>#N/A</v>
      </c>
      <c r="AR239" s="70" t="e">
        <f aca="false">$AR$7*$J$2*$J$5*$N239</f>
        <v>#N/A</v>
      </c>
      <c r="AS239" s="70" t="e">
        <f aca="false">$AR$7*$J$3*$J$5*$O239</f>
        <v>#N/A</v>
      </c>
      <c r="AT239" s="70" t="e">
        <f aca="false">$AT$7*$J$2*$J$5*$N239</f>
        <v>#N/A</v>
      </c>
      <c r="AU239" s="70" t="e">
        <f aca="false">$AT$7*$J$3*$J$5*$O239</f>
        <v>#N/A</v>
      </c>
      <c r="AV239" s="131" t="e">
        <f aca="false">SUM(AF239:AG239,AL239:AM239,AP239:AQ239)</f>
        <v>#N/A</v>
      </c>
      <c r="AW239" s="158" t="e">
        <f aca="false">SUM(AF239:AM239,AP239:AU239)</f>
        <v>#N/A</v>
      </c>
      <c r="AX239" s="131" t="e">
        <f aca="false">SUM(AF239:AU239)</f>
        <v>#N/A</v>
      </c>
      <c r="AY239" s="70" t="e">
        <f aca="false">$AY$7*$J$2*$J$5*$S239</f>
        <v>#N/A</v>
      </c>
      <c r="AZ239" s="70" t="e">
        <f aca="false">$AY$7*$J$3*$J$5*$T239</f>
        <v>#N/A</v>
      </c>
      <c r="BA239" s="70" t="e">
        <f aca="false">$BA$7*$J$2*$J$5*$S239</f>
        <v>#N/A</v>
      </c>
      <c r="BB239" s="70" t="e">
        <f aca="false">$BA$7*$J$3*$J$5*$T239</f>
        <v>#N/A</v>
      </c>
      <c r="BC239" s="70" t="e">
        <f aca="false">$BC$7*$J$2*$J$5*$S239</f>
        <v>#N/A</v>
      </c>
      <c r="BD239" s="70" t="e">
        <f aca="false">$BC$7*$J$3*$J$5*$T239</f>
        <v>#N/A</v>
      </c>
      <c r="BE239" s="70" t="e">
        <f aca="false">$BE$7*$J$2*$J$5*$S239</f>
        <v>#N/A</v>
      </c>
      <c r="BF239" s="70" t="e">
        <f aca="false">$BE$7*$J$3*$J$5*$T239</f>
        <v>#N/A</v>
      </c>
      <c r="BG239" s="70" t="e">
        <f aca="false">$BG$7*$J$2*$J$5*$S239</f>
        <v>#N/A</v>
      </c>
      <c r="BH239" s="70" t="e">
        <f aca="false">$BG$7*$J$3*$J$5*$T239</f>
        <v>#N/A</v>
      </c>
      <c r="BI239" s="70" t="e">
        <f aca="false">$BI$7*$J$2*$J$5*$S239</f>
        <v>#N/A</v>
      </c>
      <c r="BJ239" s="70" t="e">
        <f aca="false">$BI$7*$J$3*$J$5*$T239</f>
        <v>#N/A</v>
      </c>
      <c r="BK239" s="70" t="e">
        <f aca="false">$BK$7*$J$2*$J$5*$S239</f>
        <v>#N/A</v>
      </c>
      <c r="BL239" s="70" t="e">
        <f aca="false">$BK$7*$J$3*$J$5*$T239</f>
        <v>#N/A</v>
      </c>
      <c r="BM239" s="70" t="e">
        <f aca="false">$BM$7*$J$2*$J$5*$S239</f>
        <v>#N/A</v>
      </c>
      <c r="BN239" s="70" t="e">
        <f aca="false">$BM$7*$J$3*$J$5*$T239</f>
        <v>#N/A</v>
      </c>
      <c r="BO239" s="70" t="e">
        <f aca="false">$BO$7*$J$2*$J$5*$S239</f>
        <v>#N/A</v>
      </c>
      <c r="BP239" s="70" t="e">
        <f aca="false">$BO$7*$J$3*$J$5*$T239</f>
        <v>#N/A</v>
      </c>
      <c r="BQ239" s="70" t="e">
        <f aca="false">$BQ$7*$J$2*$J$5*$S239</f>
        <v>#N/A</v>
      </c>
      <c r="BR239" s="70" t="e">
        <f aca="false">$BQ$7*$J$3*$J$5*$T239</f>
        <v>#N/A</v>
      </c>
      <c r="BS239" s="70" t="e">
        <f aca="false">$BS$7*$J$2*$J$5*$S239</f>
        <v>#N/A</v>
      </c>
      <c r="BT239" s="70" t="e">
        <f aca="false">$BS$7*$J$3*$J$5*$T239</f>
        <v>#N/A</v>
      </c>
      <c r="BU239" s="70" t="e">
        <f aca="false">$BU$7*$J$2*$J$5*$S239</f>
        <v>#N/A</v>
      </c>
      <c r="BV239" s="70" t="e">
        <f aca="false">$BU$7*$J$3*$J$5*$T239</f>
        <v>#N/A</v>
      </c>
      <c r="BW239" s="382" t="e">
        <f aca="false">SUM(AY239:BF239,BI239:BL239)</f>
        <v>#N/A</v>
      </c>
      <c r="BX239" s="383" t="e">
        <f aca="false">SUM(AY239:BF239,BI239:BL239,BS239:BV239)</f>
        <v>#N/A</v>
      </c>
      <c r="BY239" s="25" t="e">
        <f aca="false">SUM(AY239:BV239)</f>
        <v>#N/A</v>
      </c>
      <c r="BZ239" s="70" t="e">
        <f aca="false">$BZ$7*$J$2*$J$5*$N239</f>
        <v>#N/A</v>
      </c>
      <c r="CA239" s="70" t="e">
        <f aca="false">$BZ$7*$J$3*$J$5*$O239</f>
        <v>#N/A</v>
      </c>
      <c r="CB239" s="70" t="e">
        <f aca="false">$CB$7*$J$2*$J$5*$N239</f>
        <v>#N/A</v>
      </c>
      <c r="CC239" s="70" t="e">
        <f aca="false">$CB$7*$J$3*$J$5*$O239</f>
        <v>#N/A</v>
      </c>
      <c r="CD239" s="70" t="e">
        <f aca="false">$CD$7*$J$2*$J$5*$N239</f>
        <v>#N/A</v>
      </c>
      <c r="CE239" s="70" t="e">
        <f aca="false">$CD$7*$J$3*$J$5*$O239</f>
        <v>#N/A</v>
      </c>
      <c r="CF239" s="131" t="e">
        <f aca="false">SUM(BZ239:CA239)</f>
        <v>#N/A</v>
      </c>
      <c r="CG239" s="383" t="e">
        <f aca="false">SUM(BZ239:CC239)</f>
        <v>#N/A</v>
      </c>
      <c r="CH239" s="131" t="e">
        <f aca="false">SUM(BZ239:CE239)</f>
        <v>#N/A</v>
      </c>
      <c r="CI239" s="70" t="e">
        <f aca="false">$CI$7*$J$2*$J$5*$AB239</f>
        <v>#N/A</v>
      </c>
      <c r="CJ239" s="70" t="e">
        <f aca="false">$CI$7*$J$3*$J$5*$AC239</f>
        <v>#N/A</v>
      </c>
      <c r="CK239" s="70" t="e">
        <f aca="false">$CK$7*$J$2*$J$5*$AB239</f>
        <v>#N/A</v>
      </c>
      <c r="CL239" s="70" t="e">
        <f aca="false">$CK$7*$J$3*$J$5*$AC239</f>
        <v>#N/A</v>
      </c>
      <c r="CM239" s="70" t="e">
        <f aca="false">$CM$7*$J$2*$J$5*$AB239</f>
        <v>#N/A</v>
      </c>
      <c r="CN239" s="70" t="e">
        <f aca="false">$CM$7*$J$3*$J$5*$AC239</f>
        <v>#N/A</v>
      </c>
      <c r="CO239" s="70" t="e">
        <f aca="false">$CO$7*$J$2*$J$5*$AB239</f>
        <v>#N/A</v>
      </c>
      <c r="CP239" s="70" t="e">
        <f aca="false">$CO$7*$J$3*$J$5*$AC239</f>
        <v>#N/A</v>
      </c>
      <c r="CQ239" s="70" t="e">
        <f aca="false">$CQ$7*$J$2*$J$5*$AB239</f>
        <v>#N/A</v>
      </c>
      <c r="CR239" s="70" t="e">
        <f aca="false">$CQ$7*$J$3*$J$5*$AC239</f>
        <v>#N/A</v>
      </c>
      <c r="CS239" s="70" t="e">
        <f aca="false">$CS$7*$J$2*$J$5*$AB239</f>
        <v>#N/A</v>
      </c>
      <c r="CT239" s="70" t="e">
        <f aca="false">$CS$7*$J$3*$J$5*$AC239</f>
        <v>#N/A</v>
      </c>
      <c r="CU239" s="70" t="e">
        <f aca="false">$CU$7*$J$2*$J$5*$AB239</f>
        <v>#N/A</v>
      </c>
      <c r="CV239" s="70" t="e">
        <f aca="false">$CU$7*$J$3*$J$5*$AC239</f>
        <v>#N/A</v>
      </c>
      <c r="CW239" s="70" t="e">
        <f aca="false">$CW$7*$J$2*$J$5*$AB239</f>
        <v>#N/A</v>
      </c>
      <c r="CX239" s="70" t="e">
        <f aca="false">$CW$7*$J$3*$J$5*$AC239</f>
        <v>#N/A</v>
      </c>
      <c r="CY239" s="70" t="e">
        <f aca="false">$CY$7*$J$2*$J$5*$AB239</f>
        <v>#N/A</v>
      </c>
      <c r="CZ239" s="70" t="e">
        <f aca="false">$CY$7*$J$3*$J$5*$AC239</f>
        <v>#N/A</v>
      </c>
      <c r="DA239" s="70" t="e">
        <f aca="false">$DA$7*$J$2*$J$5*$AB239</f>
        <v>#N/A</v>
      </c>
      <c r="DB239" s="70" t="e">
        <f aca="false">$DA$7*$J$3*$J$5*$AC239</f>
        <v>#N/A</v>
      </c>
      <c r="DC239" s="70"/>
      <c r="DD239" s="70"/>
      <c r="DE239" s="70" t="e">
        <f aca="false">$DF$7*$J$2*$J$5*$AB239</f>
        <v>#N/A</v>
      </c>
      <c r="DF239" s="70" t="e">
        <f aca="false">$DF$7*$J$3*$J$5*$AC239</f>
        <v>#N/A</v>
      </c>
      <c r="DG239" s="70" t="e">
        <f aca="false">$DG$7*$J$2*$J$5*$AB239</f>
        <v>#N/A</v>
      </c>
      <c r="DH239" s="70" t="e">
        <f aca="false">$DG$7*$J$3*$J$5*$AC239</f>
        <v>#N/A</v>
      </c>
      <c r="DI239" s="70" t="e">
        <f aca="false">$DI$7*$J$2*$J$5*$AB239</f>
        <v>#N/A</v>
      </c>
      <c r="DJ239" s="70" t="e">
        <f aca="false">$DI$7*$J$3*$J$5*$AC239</f>
        <v>#N/A</v>
      </c>
      <c r="DK239" s="70" t="e">
        <f aca="false">$DK$7*$J$2*$J$5*$AB239</f>
        <v>#N/A</v>
      </c>
      <c r="DL239" s="70" t="e">
        <f aca="false">$DK$7*$J$3*$J$5*$AC239</f>
        <v>#N/A</v>
      </c>
      <c r="DM239" s="70" t="e">
        <f aca="false">$DM$7*$J$2*$J$5*$AB239</f>
        <v>#N/A</v>
      </c>
      <c r="DN239" s="70" t="e">
        <f aca="false">$DM$7*$J$3*$J$5*$AC239</f>
        <v>#N/A</v>
      </c>
      <c r="DO239" s="70" t="e">
        <f aca="false">$DO$7*$J$2*$J$5*$AB239</f>
        <v>#N/A</v>
      </c>
      <c r="DP239" s="70" t="e">
        <f aca="false">$DO$7*$J$3*$J$5*$AC239</f>
        <v>#N/A</v>
      </c>
      <c r="DQ239" s="70" t="e">
        <f aca="false">$DQ$7*$J$2*$J$5*$AB239</f>
        <v>#N/A</v>
      </c>
      <c r="DR239" s="70" t="e">
        <f aca="false">$DQ$7*$J$3*$J$5*$AC239</f>
        <v>#N/A</v>
      </c>
      <c r="DS239" s="131" t="e">
        <f aca="false">SUM(CI239:CR239,CW239:CX239,DG239:DH239)</f>
        <v>#N/A</v>
      </c>
      <c r="DT239" s="25" t="e">
        <f aca="false">SUM(CI239:CZ239,DC239:DL239)</f>
        <v>#N/A</v>
      </c>
      <c r="DU239" s="131" t="e">
        <f aca="false">SUM(CI239:DR239)</f>
        <v>#N/A</v>
      </c>
      <c r="DZ239" s="70" t="e">
        <f aca="false">$DZ$7*$J$2*$J$5*$AB239</f>
        <v>#N/A</v>
      </c>
      <c r="EA239" s="70" t="e">
        <f aca="false">$DZ$7*$J$3*$J$5*$AC239</f>
        <v>#N/A</v>
      </c>
      <c r="EB239" s="70" t="e">
        <f aca="false">$EB$7*$J$2*$J$5*$AB239</f>
        <v>#N/A</v>
      </c>
      <c r="EC239" s="70" t="e">
        <f aca="false">$EB$7*$J$3*$J$5*$AC239</f>
        <v>#N/A</v>
      </c>
      <c r="ED239" s="70" t="e">
        <f aca="false">$ED$7*$J$2*$J$5*$AB239</f>
        <v>#N/A</v>
      </c>
      <c r="EE239" s="70" t="e">
        <f aca="false">$ED$7*$J$3*$J$5*$AC239</f>
        <v>#N/A</v>
      </c>
      <c r="EF239" s="70" t="e">
        <f aca="false">$EF$7*$J$2*$J$5*$AB239</f>
        <v>#N/A</v>
      </c>
      <c r="EG239" s="70" t="e">
        <f aca="false">$EF$7*$J$3*$J$5*$AC239</f>
        <v>#N/A</v>
      </c>
      <c r="EH239" s="70" t="e">
        <f aca="false">$EH$7*$J$2*$J$5*$AB239</f>
        <v>#N/A</v>
      </c>
      <c r="EI239" s="70" t="e">
        <f aca="false">$EH$7*$J$3*$J$5*$AC239</f>
        <v>#N/A</v>
      </c>
      <c r="EJ239" s="70" t="e">
        <f aca="false">$EJ$7*$J$2*$J$5*$AB239</f>
        <v>#N/A</v>
      </c>
      <c r="EK239" s="70" t="e">
        <f aca="false">$EJ$7*$J$3*$J$5*$AC239</f>
        <v>#N/A</v>
      </c>
      <c r="EL239" s="70" t="e">
        <f aca="false">$EL$7*$J$2*$J$5*$AB239</f>
        <v>#N/A</v>
      </c>
      <c r="EM239" s="70" t="e">
        <f aca="false">$EL$7*$J$3*$J$5*$AC239</f>
        <v>#N/A</v>
      </c>
      <c r="EN239" s="131" t="e">
        <f aca="false">SUM(EB239:EC239)</f>
        <v>#N/A</v>
      </c>
      <c r="EO239" s="25" t="e">
        <f aca="false">SUM(EB239:EE239,EJ239:EM239)</f>
        <v>#N/A</v>
      </c>
      <c r="EP239" s="25" t="e">
        <f aca="false">SUM(DZ239:EM239)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3" t="e">
        <f aca="false">(1+($A240/2))^(-2*($D240-$A$1)/365.25)</f>
        <v>#N/A</v>
      </c>
      <c r="C240" s="83" t="n">
        <f aca="false">D241-D240</f>
        <v>31</v>
      </c>
      <c r="D240" s="374" t="n">
        <v>43952</v>
      </c>
      <c r="E240" s="375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76" t="e">
        <f aca="false">VLOOKUP($D240,Curves!$A$2:$H$1700,8)*$B240</f>
        <v>#N/A</v>
      </c>
      <c r="K240" s="51" t="e">
        <f aca="false">($E240+$I240)*$J$5+$J$4</f>
        <v>#N/A</v>
      </c>
      <c r="L240" s="377" t="e">
        <f aca="false">VLOOKUP($D240,Curves!$N$2:$T$2600,2)*$B240</f>
        <v>#N/A</v>
      </c>
      <c r="M240" s="241" t="e">
        <f aca="false">VLOOKUP($D240,Curves!$N$2:$T$2600,3)*$B240</f>
        <v>#N/A</v>
      </c>
      <c r="N240" s="378" t="e">
        <f aca="false">IF($K240&lt;$L240,1,0)</f>
        <v>#N/A</v>
      </c>
      <c r="O240" s="379" t="e">
        <f aca="false">IF($K240&lt;$M240,1,0)</f>
        <v>#N/A</v>
      </c>
      <c r="P240" s="375" t="e">
        <f aca="false">($E240+J240)*$J$5+$J$4</f>
        <v>#N/A</v>
      </c>
      <c r="Q240" s="377" t="e">
        <f aca="false">VLOOKUP($D240,Curves!$N$2:$T$2600,4)*$B240</f>
        <v>#N/A</v>
      </c>
      <c r="R240" s="241" t="e">
        <f aca="false">VLOOKUP($D240,Curves!$N$2:$T$2600,5)*$B240</f>
        <v>#N/A</v>
      </c>
      <c r="S240" s="378" t="e">
        <f aca="false">IF($P240&lt;$Q240,1,0)</f>
        <v>#N/A</v>
      </c>
      <c r="T240" s="379" t="e">
        <f aca="false">IF($P240&lt;$R240,1,0)</f>
        <v>#N/A</v>
      </c>
      <c r="U240" s="380" t="e">
        <f aca="false">($E240+G240)*$J$5+$J$4</f>
        <v>#N/A</v>
      </c>
      <c r="V240" s="380" t="e">
        <f aca="false">($E240+H240)*$J$5+$J$4</f>
        <v>#N/A</v>
      </c>
      <c r="W240" s="380" t="e">
        <f aca="false">($E240+I240)*$J$5+$J$4</f>
        <v>#N/A</v>
      </c>
      <c r="X240" s="269" t="e">
        <f aca="false">VLOOKUP($D240,[5]CurveFetch!$D$8:$S$13000,16,0)*$B240</f>
        <v>#N/A</v>
      </c>
      <c r="Y240" s="241" t="e">
        <f aca="false">VLOOKUP($D240,Curves!$N$2:$T$2600,7)*$B240</f>
        <v>#N/A</v>
      </c>
      <c r="Z240" s="381" t="e">
        <f aca="false">IF($U240&lt;$X240,1,0)</f>
        <v>#N/A</v>
      </c>
      <c r="AA240" s="378" t="e">
        <f aca="false">IF($U240&lt;$Y240,1,0)</f>
        <v>#N/A</v>
      </c>
      <c r="AB240" s="378" t="e">
        <f aca="false">IF($V240&lt;$X240,1,0)</f>
        <v>#N/A</v>
      </c>
      <c r="AC240" s="378" t="e">
        <f aca="false">IF($V240&lt;$X240,1,0)</f>
        <v>#N/A</v>
      </c>
      <c r="AD240" s="378" t="e">
        <f aca="false">IF($W240&lt;$X240,1,0)</f>
        <v>#N/A</v>
      </c>
      <c r="AE240" s="379" t="e">
        <f aca="false">IF($W240&lt;$Y240,1,0)</f>
        <v>#N/A</v>
      </c>
      <c r="AF240" s="70" t="e">
        <f aca="false">$AF$7*$J$2*$J$5*$N240</f>
        <v>#N/A</v>
      </c>
      <c r="AG240" s="70" t="e">
        <f aca="false">$AF$7*$J$2*$J$5*$O240</f>
        <v>#N/A</v>
      </c>
      <c r="AH240" s="70" t="e">
        <f aca="false">$AH$7*$J$2*$J$5*$N240</f>
        <v>#N/A</v>
      </c>
      <c r="AI240" s="70" t="e">
        <f aca="false">$AH$7*$J$2*$J$5*$O240</f>
        <v>#N/A</v>
      </c>
      <c r="AJ240" s="70" t="e">
        <f aca="false">$AJ$7*$J$2*$J$5*$N240</f>
        <v>#N/A</v>
      </c>
      <c r="AK240" s="70" t="e">
        <f aca="false">$AJ$7*$J$2*$J$5*$O240</f>
        <v>#N/A</v>
      </c>
      <c r="AL240" s="70" t="e">
        <f aca="false">$AL$7*$J$2*$J$5*$N240</f>
        <v>#N/A</v>
      </c>
      <c r="AM240" s="70" t="e">
        <f aca="false">$AL$7*$J$3*$J$5*$O240</f>
        <v>#N/A</v>
      </c>
      <c r="AN240" s="70" t="e">
        <f aca="false">$AN$7*$J$2*$J$5*$N240</f>
        <v>#N/A</v>
      </c>
      <c r="AO240" s="70" t="e">
        <f aca="false">$AN$7*$J$3*$J$5*$O240</f>
        <v>#N/A</v>
      </c>
      <c r="AP240" s="70" t="e">
        <f aca="false">$AP$7*$J$2*$J$5*$N240</f>
        <v>#N/A</v>
      </c>
      <c r="AQ240" s="70" t="e">
        <f aca="false">$AN$7*$J$3*$J$5*$O240</f>
        <v>#N/A</v>
      </c>
      <c r="AR240" s="70" t="e">
        <f aca="false">$AR$7*$J$2*$J$5*$N240</f>
        <v>#N/A</v>
      </c>
      <c r="AS240" s="70" t="e">
        <f aca="false">$AR$7*$J$3*$J$5*$O240</f>
        <v>#N/A</v>
      </c>
      <c r="AT240" s="70" t="e">
        <f aca="false">$AT$7*$J$2*$J$5*$N240</f>
        <v>#N/A</v>
      </c>
      <c r="AU240" s="70" t="e">
        <f aca="false">$AT$7*$J$3*$J$5*$O240</f>
        <v>#N/A</v>
      </c>
      <c r="AV240" s="131" t="e">
        <f aca="false">SUM(AF240:AG240,AL240:AM240,AP240:AQ240)</f>
        <v>#N/A</v>
      </c>
      <c r="AW240" s="158" t="e">
        <f aca="false">SUM(AF240:AM240,AP240:AU240)</f>
        <v>#N/A</v>
      </c>
      <c r="AX240" s="131" t="e">
        <f aca="false">SUM(AF240:AU240)</f>
        <v>#N/A</v>
      </c>
      <c r="AY240" s="70" t="e">
        <f aca="false">$AY$7*$J$2*$J$5*$S240</f>
        <v>#N/A</v>
      </c>
      <c r="AZ240" s="70" t="e">
        <f aca="false">$AY$7*$J$3*$J$5*$T240</f>
        <v>#N/A</v>
      </c>
      <c r="BA240" s="70" t="e">
        <f aca="false">$BA$7*$J$2*$J$5*$S240</f>
        <v>#N/A</v>
      </c>
      <c r="BB240" s="70" t="e">
        <f aca="false">$BA$7*$J$3*$J$5*$T240</f>
        <v>#N/A</v>
      </c>
      <c r="BC240" s="70" t="e">
        <f aca="false">$BC$7*$J$2*$J$5*$S240</f>
        <v>#N/A</v>
      </c>
      <c r="BD240" s="70" t="e">
        <f aca="false">$BC$7*$J$3*$J$5*$T240</f>
        <v>#N/A</v>
      </c>
      <c r="BE240" s="70" t="e">
        <f aca="false">$BE$7*$J$2*$J$5*$S240</f>
        <v>#N/A</v>
      </c>
      <c r="BF240" s="70" t="e">
        <f aca="false">$BE$7*$J$3*$J$5*$T240</f>
        <v>#N/A</v>
      </c>
      <c r="BG240" s="70" t="e">
        <f aca="false">$BG$7*$J$2*$J$5*$S240</f>
        <v>#N/A</v>
      </c>
      <c r="BH240" s="70" t="e">
        <f aca="false">$BG$7*$J$3*$J$5*$T240</f>
        <v>#N/A</v>
      </c>
      <c r="BI240" s="70" t="e">
        <f aca="false">$BI$7*$J$2*$J$5*$S240</f>
        <v>#N/A</v>
      </c>
      <c r="BJ240" s="70" t="e">
        <f aca="false">$BI$7*$J$3*$J$5*$T240</f>
        <v>#N/A</v>
      </c>
      <c r="BK240" s="70" t="e">
        <f aca="false">$BK$7*$J$2*$J$5*$S240</f>
        <v>#N/A</v>
      </c>
      <c r="BL240" s="70" t="e">
        <f aca="false">$BK$7*$J$3*$J$5*$T240</f>
        <v>#N/A</v>
      </c>
      <c r="BM240" s="70" t="e">
        <f aca="false">$BM$7*$J$2*$J$5*$S240</f>
        <v>#N/A</v>
      </c>
      <c r="BN240" s="70" t="e">
        <f aca="false">$BM$7*$J$3*$J$5*$T240</f>
        <v>#N/A</v>
      </c>
      <c r="BO240" s="70" t="e">
        <f aca="false">$BO$7*$J$2*$J$5*$S240</f>
        <v>#N/A</v>
      </c>
      <c r="BP240" s="70" t="e">
        <f aca="false">$BO$7*$J$3*$J$5*$T240</f>
        <v>#N/A</v>
      </c>
      <c r="BQ240" s="70" t="e">
        <f aca="false">$BQ$7*$J$2*$J$5*$S240</f>
        <v>#N/A</v>
      </c>
      <c r="BR240" s="70" t="e">
        <f aca="false">$BQ$7*$J$3*$J$5*$T240</f>
        <v>#N/A</v>
      </c>
      <c r="BS240" s="70" t="e">
        <f aca="false">$BS$7*$J$2*$J$5*$S240</f>
        <v>#N/A</v>
      </c>
      <c r="BT240" s="70" t="e">
        <f aca="false">$BS$7*$J$3*$J$5*$T240</f>
        <v>#N/A</v>
      </c>
      <c r="BU240" s="70" t="e">
        <f aca="false">$BU$7*$J$2*$J$5*$S240</f>
        <v>#N/A</v>
      </c>
      <c r="BV240" s="70" t="e">
        <f aca="false">$BU$7*$J$3*$J$5*$T240</f>
        <v>#N/A</v>
      </c>
      <c r="BW240" s="382" t="e">
        <f aca="false">SUM(AY240:BF240,BI240:BL240)</f>
        <v>#N/A</v>
      </c>
      <c r="BX240" s="383" t="e">
        <f aca="false">SUM(AY240:BF240,BI240:BL240,BS240:BV240)</f>
        <v>#N/A</v>
      </c>
      <c r="BY240" s="25" t="e">
        <f aca="false">SUM(AY240:BV240)</f>
        <v>#N/A</v>
      </c>
      <c r="BZ240" s="70" t="e">
        <f aca="false">$BZ$7*$J$2*$J$5*$N240</f>
        <v>#N/A</v>
      </c>
      <c r="CA240" s="70" t="e">
        <f aca="false">$BZ$7*$J$3*$J$5*$O240</f>
        <v>#N/A</v>
      </c>
      <c r="CB240" s="70" t="e">
        <f aca="false">$CB$7*$J$2*$J$5*$N240</f>
        <v>#N/A</v>
      </c>
      <c r="CC240" s="70" t="e">
        <f aca="false">$CB$7*$J$3*$J$5*$O240</f>
        <v>#N/A</v>
      </c>
      <c r="CD240" s="70" t="e">
        <f aca="false">$CD$7*$J$2*$J$5*$N240</f>
        <v>#N/A</v>
      </c>
      <c r="CE240" s="70" t="e">
        <f aca="false">$CD$7*$J$3*$J$5*$O240</f>
        <v>#N/A</v>
      </c>
      <c r="CF240" s="131" t="e">
        <f aca="false">SUM(BZ240:CA240)</f>
        <v>#N/A</v>
      </c>
      <c r="CG240" s="383" t="e">
        <f aca="false">SUM(BZ240:CC240)</f>
        <v>#N/A</v>
      </c>
      <c r="CH240" s="131" t="e">
        <f aca="false">SUM(BZ240:CE240)</f>
        <v>#N/A</v>
      </c>
      <c r="CI240" s="70" t="e">
        <f aca="false">$CI$7*$J$2*$J$5*$AB240</f>
        <v>#N/A</v>
      </c>
      <c r="CJ240" s="70" t="e">
        <f aca="false">$CI$7*$J$3*$J$5*$AC240</f>
        <v>#N/A</v>
      </c>
      <c r="CK240" s="70" t="e">
        <f aca="false">$CK$7*$J$2*$J$5*$AB240</f>
        <v>#N/A</v>
      </c>
      <c r="CL240" s="70" t="e">
        <f aca="false">$CK$7*$J$3*$J$5*$AC240</f>
        <v>#N/A</v>
      </c>
      <c r="CM240" s="70" t="e">
        <f aca="false">$CM$7*$J$2*$J$5*$AB240</f>
        <v>#N/A</v>
      </c>
      <c r="CN240" s="70" t="e">
        <f aca="false">$CM$7*$J$3*$J$5*$AC240</f>
        <v>#N/A</v>
      </c>
      <c r="CO240" s="70" t="e">
        <f aca="false">$CO$7*$J$2*$J$5*$AB240</f>
        <v>#N/A</v>
      </c>
      <c r="CP240" s="70" t="e">
        <f aca="false">$CO$7*$J$3*$J$5*$AC240</f>
        <v>#N/A</v>
      </c>
      <c r="CQ240" s="70" t="e">
        <f aca="false">$CQ$7*$J$2*$J$5*$AB240</f>
        <v>#N/A</v>
      </c>
      <c r="CR240" s="70" t="e">
        <f aca="false">$CQ$7*$J$3*$J$5*$AC240</f>
        <v>#N/A</v>
      </c>
      <c r="CS240" s="70" t="e">
        <f aca="false">$CS$7*$J$2*$J$5*$AB240</f>
        <v>#N/A</v>
      </c>
      <c r="CT240" s="70" t="e">
        <f aca="false">$CS$7*$J$3*$J$5*$AC240</f>
        <v>#N/A</v>
      </c>
      <c r="CU240" s="70" t="e">
        <f aca="false">$CU$7*$J$2*$J$5*$AB240</f>
        <v>#N/A</v>
      </c>
      <c r="CV240" s="70" t="e">
        <f aca="false">$CU$7*$J$3*$J$5*$AC240</f>
        <v>#N/A</v>
      </c>
      <c r="CW240" s="70" t="e">
        <f aca="false">$CW$7*$J$2*$J$5*$AB240</f>
        <v>#N/A</v>
      </c>
      <c r="CX240" s="70" t="e">
        <f aca="false">$CW$7*$J$3*$J$5*$AC240</f>
        <v>#N/A</v>
      </c>
      <c r="CY240" s="70" t="e">
        <f aca="false">$CY$7*$J$2*$J$5*$AB240</f>
        <v>#N/A</v>
      </c>
      <c r="CZ240" s="70" t="e">
        <f aca="false">$CY$7*$J$3*$J$5*$AC240</f>
        <v>#N/A</v>
      </c>
      <c r="DA240" s="70" t="e">
        <f aca="false">$DA$7*$J$2*$J$5*$AB240</f>
        <v>#N/A</v>
      </c>
      <c r="DB240" s="70" t="e">
        <f aca="false">$DA$7*$J$3*$J$5*$AC240</f>
        <v>#N/A</v>
      </c>
      <c r="DC240" s="70"/>
      <c r="DD240" s="70"/>
      <c r="DE240" s="70" t="e">
        <f aca="false">$DF$7*$J$2*$J$5*$AB240</f>
        <v>#N/A</v>
      </c>
      <c r="DF240" s="70" t="e">
        <f aca="false">$DF$7*$J$3*$J$5*$AC240</f>
        <v>#N/A</v>
      </c>
      <c r="DG240" s="70" t="e">
        <f aca="false">$DG$7*$J$2*$J$5*$AB240</f>
        <v>#N/A</v>
      </c>
      <c r="DH240" s="70" t="e">
        <f aca="false">$DG$7*$J$3*$J$5*$AC240</f>
        <v>#N/A</v>
      </c>
      <c r="DI240" s="70" t="e">
        <f aca="false">$DI$7*$J$2*$J$5*$AB240</f>
        <v>#N/A</v>
      </c>
      <c r="DJ240" s="70" t="e">
        <f aca="false">$DI$7*$J$3*$J$5*$AC240</f>
        <v>#N/A</v>
      </c>
      <c r="DK240" s="70" t="e">
        <f aca="false">$DK$7*$J$2*$J$5*$AB240</f>
        <v>#N/A</v>
      </c>
      <c r="DL240" s="70" t="e">
        <f aca="false">$DK$7*$J$3*$J$5*$AC240</f>
        <v>#N/A</v>
      </c>
      <c r="DM240" s="70" t="e">
        <f aca="false">$DM$7*$J$2*$J$5*$AB240</f>
        <v>#N/A</v>
      </c>
      <c r="DN240" s="70" t="e">
        <f aca="false">$DM$7*$J$3*$J$5*$AC240</f>
        <v>#N/A</v>
      </c>
      <c r="DO240" s="70" t="e">
        <f aca="false">$DO$7*$J$2*$J$5*$AB240</f>
        <v>#N/A</v>
      </c>
      <c r="DP240" s="70" t="e">
        <f aca="false">$DO$7*$J$3*$J$5*$AC240</f>
        <v>#N/A</v>
      </c>
      <c r="DQ240" s="70" t="e">
        <f aca="false">$DQ$7*$J$2*$J$5*$AB240</f>
        <v>#N/A</v>
      </c>
      <c r="DR240" s="70" t="e">
        <f aca="false">$DQ$7*$J$3*$J$5*$AC240</f>
        <v>#N/A</v>
      </c>
      <c r="DS240" s="131" t="e">
        <f aca="false">SUM(CI240:CR240,CW240:CX240,DG240:DH240)</f>
        <v>#N/A</v>
      </c>
      <c r="DT240" s="25" t="e">
        <f aca="false">SUM(CI240:CZ240,DC240:DL240)</f>
        <v>#N/A</v>
      </c>
      <c r="DU240" s="131" t="e">
        <f aca="false">SUM(CI240:DR240)</f>
        <v>#N/A</v>
      </c>
      <c r="DZ240" s="70" t="e">
        <f aca="false">$DZ$7*$J$2*$J$5*$AB240</f>
        <v>#N/A</v>
      </c>
      <c r="EA240" s="70" t="e">
        <f aca="false">$DZ$7*$J$3*$J$5*$AC240</f>
        <v>#N/A</v>
      </c>
      <c r="EB240" s="70" t="e">
        <f aca="false">$EB$7*$J$2*$J$5*$AB240</f>
        <v>#N/A</v>
      </c>
      <c r="EC240" s="70" t="e">
        <f aca="false">$EB$7*$J$3*$J$5*$AC240</f>
        <v>#N/A</v>
      </c>
      <c r="ED240" s="70" t="e">
        <f aca="false">$ED$7*$J$2*$J$5*$AB240</f>
        <v>#N/A</v>
      </c>
      <c r="EE240" s="70" t="e">
        <f aca="false">$ED$7*$J$3*$J$5*$AC240</f>
        <v>#N/A</v>
      </c>
      <c r="EF240" s="70" t="e">
        <f aca="false">$EF$7*$J$2*$J$5*$AB240</f>
        <v>#N/A</v>
      </c>
      <c r="EG240" s="70" t="e">
        <f aca="false">$EF$7*$J$3*$J$5*$AC240</f>
        <v>#N/A</v>
      </c>
      <c r="EH240" s="70" t="e">
        <f aca="false">$EH$7*$J$2*$J$5*$AB240</f>
        <v>#N/A</v>
      </c>
      <c r="EI240" s="70" t="e">
        <f aca="false">$EH$7*$J$3*$J$5*$AC240</f>
        <v>#N/A</v>
      </c>
      <c r="EJ240" s="70" t="e">
        <f aca="false">$EJ$7*$J$2*$J$5*$AB240</f>
        <v>#N/A</v>
      </c>
      <c r="EK240" s="70" t="e">
        <f aca="false">$EJ$7*$J$3*$J$5*$AC240</f>
        <v>#N/A</v>
      </c>
      <c r="EL240" s="70" t="e">
        <f aca="false">$EL$7*$J$2*$J$5*$AB240</f>
        <v>#N/A</v>
      </c>
      <c r="EM240" s="70" t="e">
        <f aca="false">$EL$7*$J$3*$J$5*$AC240</f>
        <v>#N/A</v>
      </c>
      <c r="EN240" s="131" t="e">
        <f aca="false">SUM(EB240:EC240)</f>
        <v>#N/A</v>
      </c>
      <c r="EO240" s="25" t="e">
        <f aca="false">SUM(EB240:EE240,EJ240:EM240)</f>
        <v>#N/A</v>
      </c>
      <c r="EP240" s="25" t="e">
        <f aca="false">SUM(DZ240:EM240)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3" t="e">
        <f aca="false">(1+($A241/2))^(-2*($D241-$A$1)/365.25)</f>
        <v>#N/A</v>
      </c>
      <c r="C241" s="83" t="n">
        <f aca="false">D242-D241</f>
        <v>30</v>
      </c>
      <c r="D241" s="374" t="n">
        <v>43983</v>
      </c>
      <c r="E241" s="375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76" t="e">
        <f aca="false">VLOOKUP($D241,Curves!$A$2:$H$1700,8)*$B241</f>
        <v>#N/A</v>
      </c>
      <c r="K241" s="51" t="e">
        <f aca="false">($E241+$I241)*$J$5+$J$4</f>
        <v>#N/A</v>
      </c>
      <c r="L241" s="377" t="e">
        <f aca="false">VLOOKUP($D241,Curves!$N$2:$T$2600,2)*$B241</f>
        <v>#N/A</v>
      </c>
      <c r="M241" s="241" t="e">
        <f aca="false">VLOOKUP($D241,Curves!$N$2:$T$2600,3)*$B241</f>
        <v>#N/A</v>
      </c>
      <c r="N241" s="378" t="e">
        <f aca="false">IF($K241&lt;$L241,1,0)</f>
        <v>#N/A</v>
      </c>
      <c r="O241" s="379" t="e">
        <f aca="false">IF($K241&lt;$M241,1,0)</f>
        <v>#N/A</v>
      </c>
      <c r="P241" s="375" t="e">
        <f aca="false">($E241+J241)*$J$5+$J$4</f>
        <v>#N/A</v>
      </c>
      <c r="Q241" s="377" t="e">
        <f aca="false">VLOOKUP($D241,Curves!$N$2:$T$2600,4)*$B241</f>
        <v>#N/A</v>
      </c>
      <c r="R241" s="241" t="e">
        <f aca="false">VLOOKUP($D241,Curves!$N$2:$T$2600,5)*$B241</f>
        <v>#N/A</v>
      </c>
      <c r="S241" s="378" t="e">
        <f aca="false">IF($P241&lt;$Q241,1,0)</f>
        <v>#N/A</v>
      </c>
      <c r="T241" s="379" t="e">
        <f aca="false">IF($P241&lt;$R241,1,0)</f>
        <v>#N/A</v>
      </c>
      <c r="U241" s="380" t="e">
        <f aca="false">($E241+G241)*$J$5+$J$4</f>
        <v>#N/A</v>
      </c>
      <c r="V241" s="380" t="e">
        <f aca="false">($E241+H241)*$J$5+$J$4</f>
        <v>#N/A</v>
      </c>
      <c r="W241" s="380" t="e">
        <f aca="false">($E241+I241)*$J$5+$J$4</f>
        <v>#N/A</v>
      </c>
      <c r="X241" s="269" t="e">
        <f aca="false">VLOOKUP($D241,[5]CurveFetch!$D$8:$S$13000,16,0)*$B241</f>
        <v>#N/A</v>
      </c>
      <c r="Y241" s="241" t="e">
        <f aca="false">VLOOKUP($D241,Curves!$N$2:$T$2600,7)*$B241</f>
        <v>#N/A</v>
      </c>
      <c r="Z241" s="381" t="e">
        <f aca="false">IF($U241&lt;$X241,1,0)</f>
        <v>#N/A</v>
      </c>
      <c r="AA241" s="378" t="e">
        <f aca="false">IF($U241&lt;$Y241,1,0)</f>
        <v>#N/A</v>
      </c>
      <c r="AB241" s="378" t="e">
        <f aca="false">IF($V241&lt;$X241,1,0)</f>
        <v>#N/A</v>
      </c>
      <c r="AC241" s="378" t="e">
        <f aca="false">IF($V241&lt;$X241,1,0)</f>
        <v>#N/A</v>
      </c>
      <c r="AD241" s="378" t="e">
        <f aca="false">IF($W241&lt;$X241,1,0)</f>
        <v>#N/A</v>
      </c>
      <c r="AE241" s="379" t="e">
        <f aca="false">IF($W241&lt;$Y241,1,0)</f>
        <v>#N/A</v>
      </c>
      <c r="AF241" s="70" t="e">
        <f aca="false">$AF$7*$J$2*$J$5*$N241</f>
        <v>#N/A</v>
      </c>
      <c r="AG241" s="70" t="e">
        <f aca="false">$AF$7*$J$2*$J$5*$O241</f>
        <v>#N/A</v>
      </c>
      <c r="AH241" s="70" t="e">
        <f aca="false">$AH$7*$J$2*$J$5*$N241</f>
        <v>#N/A</v>
      </c>
      <c r="AI241" s="70" t="e">
        <f aca="false">$AH$7*$J$2*$J$5*$O241</f>
        <v>#N/A</v>
      </c>
      <c r="AJ241" s="70" t="e">
        <f aca="false">$AJ$7*$J$2*$J$5*$N241</f>
        <v>#N/A</v>
      </c>
      <c r="AK241" s="70" t="e">
        <f aca="false">$AJ$7*$J$2*$J$5*$O241</f>
        <v>#N/A</v>
      </c>
      <c r="AL241" s="70" t="e">
        <f aca="false">$AL$7*$J$2*$J$5*$N241</f>
        <v>#N/A</v>
      </c>
      <c r="AM241" s="70" t="e">
        <f aca="false">$AL$7*$J$3*$J$5*$O241</f>
        <v>#N/A</v>
      </c>
      <c r="AN241" s="70" t="e">
        <f aca="false">$AN$7*$J$2*$J$5*$N241</f>
        <v>#N/A</v>
      </c>
      <c r="AO241" s="70" t="e">
        <f aca="false">$AN$7*$J$3*$J$5*$O241</f>
        <v>#N/A</v>
      </c>
      <c r="AP241" s="70" t="e">
        <f aca="false">$AP$7*$J$2*$J$5*$N241</f>
        <v>#N/A</v>
      </c>
      <c r="AQ241" s="70" t="e">
        <f aca="false">$AN$7*$J$3*$J$5*$O241</f>
        <v>#N/A</v>
      </c>
      <c r="AR241" s="70" t="e">
        <f aca="false">$AR$7*$J$2*$J$5*$N241</f>
        <v>#N/A</v>
      </c>
      <c r="AS241" s="70" t="e">
        <f aca="false">$AR$7*$J$3*$J$5*$O241</f>
        <v>#N/A</v>
      </c>
      <c r="AT241" s="70" t="e">
        <f aca="false">$AT$7*$J$2*$J$5*$N241</f>
        <v>#N/A</v>
      </c>
      <c r="AU241" s="70" t="e">
        <f aca="false">$AT$7*$J$3*$J$5*$O241</f>
        <v>#N/A</v>
      </c>
      <c r="AV241" s="131" t="e">
        <f aca="false">SUM(AF241:AG241,AL241:AM241,AP241:AQ241)</f>
        <v>#N/A</v>
      </c>
      <c r="AW241" s="158" t="e">
        <f aca="false">SUM(AF241:AM241,AP241:AU241)</f>
        <v>#N/A</v>
      </c>
      <c r="AX241" s="131" t="e">
        <f aca="false">SUM(AF241:AU241)</f>
        <v>#N/A</v>
      </c>
      <c r="AY241" s="70" t="e">
        <f aca="false">$AY$7*$J$2*$J$5*$S241</f>
        <v>#N/A</v>
      </c>
      <c r="AZ241" s="70" t="e">
        <f aca="false">$AY$7*$J$3*$J$5*$T241</f>
        <v>#N/A</v>
      </c>
      <c r="BA241" s="70" t="e">
        <f aca="false">$BA$7*$J$2*$J$5*$S241</f>
        <v>#N/A</v>
      </c>
      <c r="BB241" s="70" t="e">
        <f aca="false">$BA$7*$J$3*$J$5*$T241</f>
        <v>#N/A</v>
      </c>
      <c r="BC241" s="70" t="e">
        <f aca="false">$BC$7*$J$2*$J$5*$S241</f>
        <v>#N/A</v>
      </c>
      <c r="BD241" s="70" t="e">
        <f aca="false">$BC$7*$J$3*$J$5*$T241</f>
        <v>#N/A</v>
      </c>
      <c r="BE241" s="70" t="e">
        <f aca="false">$BE$7*$J$2*$J$5*$S241</f>
        <v>#N/A</v>
      </c>
      <c r="BF241" s="70" t="e">
        <f aca="false">$BE$7*$J$3*$J$5*$T241</f>
        <v>#N/A</v>
      </c>
      <c r="BG241" s="70" t="e">
        <f aca="false">$BG$7*$J$2*$J$5*$S241</f>
        <v>#N/A</v>
      </c>
      <c r="BH241" s="70" t="e">
        <f aca="false">$BG$7*$J$3*$J$5*$T241</f>
        <v>#N/A</v>
      </c>
      <c r="BI241" s="70" t="e">
        <f aca="false">$BI$7*$J$2*$J$5*$S241</f>
        <v>#N/A</v>
      </c>
      <c r="BJ241" s="70" t="e">
        <f aca="false">$BI$7*$J$3*$J$5*$T241</f>
        <v>#N/A</v>
      </c>
      <c r="BK241" s="70" t="e">
        <f aca="false">$BK$7*$J$2*$J$5*$S241</f>
        <v>#N/A</v>
      </c>
      <c r="BL241" s="70" t="e">
        <f aca="false">$BK$7*$J$3*$J$5*$T241</f>
        <v>#N/A</v>
      </c>
      <c r="BM241" s="70" t="e">
        <f aca="false">$BM$7*$J$2*$J$5*$S241</f>
        <v>#N/A</v>
      </c>
      <c r="BN241" s="70" t="e">
        <f aca="false">$BM$7*$J$3*$J$5*$T241</f>
        <v>#N/A</v>
      </c>
      <c r="BO241" s="70" t="e">
        <f aca="false">$BO$7*$J$2*$J$5*$S241</f>
        <v>#N/A</v>
      </c>
      <c r="BP241" s="70" t="e">
        <f aca="false">$BO$7*$J$3*$J$5*$T241</f>
        <v>#N/A</v>
      </c>
      <c r="BQ241" s="70" t="e">
        <f aca="false">$BQ$7*$J$2*$J$5*$S241</f>
        <v>#N/A</v>
      </c>
      <c r="BR241" s="70" t="e">
        <f aca="false">$BQ$7*$J$3*$J$5*$T241</f>
        <v>#N/A</v>
      </c>
      <c r="BS241" s="70" t="e">
        <f aca="false">$BS$7*$J$2*$J$5*$S241</f>
        <v>#N/A</v>
      </c>
      <c r="BT241" s="70" t="e">
        <f aca="false">$BS$7*$J$3*$J$5*$T241</f>
        <v>#N/A</v>
      </c>
      <c r="BU241" s="70" t="e">
        <f aca="false">$BU$7*$J$2*$J$5*$S241</f>
        <v>#N/A</v>
      </c>
      <c r="BV241" s="70" t="e">
        <f aca="false">$BU$7*$J$3*$J$5*$T241</f>
        <v>#N/A</v>
      </c>
      <c r="BW241" s="382" t="e">
        <f aca="false">SUM(AY241:BF241,BI241:BL241)</f>
        <v>#N/A</v>
      </c>
      <c r="BX241" s="383" t="e">
        <f aca="false">SUM(AY241:BF241,BI241:BL241,BS241:BV241)</f>
        <v>#N/A</v>
      </c>
      <c r="BY241" s="25" t="e">
        <f aca="false">SUM(AY241:BV241)</f>
        <v>#N/A</v>
      </c>
      <c r="BZ241" s="70" t="e">
        <f aca="false">$BZ$7*$J$2*$J$5*$N241</f>
        <v>#N/A</v>
      </c>
      <c r="CA241" s="70" t="e">
        <f aca="false">$BZ$7*$J$3*$J$5*$O241</f>
        <v>#N/A</v>
      </c>
      <c r="CB241" s="70" t="e">
        <f aca="false">$CB$7*$J$2*$J$5*$N241</f>
        <v>#N/A</v>
      </c>
      <c r="CC241" s="70" t="e">
        <f aca="false">$CB$7*$J$3*$J$5*$O241</f>
        <v>#N/A</v>
      </c>
      <c r="CD241" s="70" t="e">
        <f aca="false">$CD$7*$J$2*$J$5*$N241</f>
        <v>#N/A</v>
      </c>
      <c r="CE241" s="70" t="e">
        <f aca="false">$CD$7*$J$3*$J$5*$O241</f>
        <v>#N/A</v>
      </c>
      <c r="CF241" s="131" t="e">
        <f aca="false">SUM(BZ241:CA241)</f>
        <v>#N/A</v>
      </c>
      <c r="CG241" s="383" t="e">
        <f aca="false">SUM(BZ241:CC241)</f>
        <v>#N/A</v>
      </c>
      <c r="CH241" s="131" t="e">
        <f aca="false">SUM(BZ241:CE241)</f>
        <v>#N/A</v>
      </c>
      <c r="CI241" s="70" t="e">
        <f aca="false">$CI$7*$J$2*$J$5*$AB241</f>
        <v>#N/A</v>
      </c>
      <c r="CJ241" s="70" t="e">
        <f aca="false">$CI$7*$J$3*$J$5*$AC241</f>
        <v>#N/A</v>
      </c>
      <c r="CK241" s="70" t="e">
        <f aca="false">$CK$7*$J$2*$J$5*$AB241</f>
        <v>#N/A</v>
      </c>
      <c r="CL241" s="70" t="e">
        <f aca="false">$CK$7*$J$3*$J$5*$AC241</f>
        <v>#N/A</v>
      </c>
      <c r="CM241" s="70" t="e">
        <f aca="false">$CM$7*$J$2*$J$5*$AB241</f>
        <v>#N/A</v>
      </c>
      <c r="CN241" s="70" t="e">
        <f aca="false">$CM$7*$J$3*$J$5*$AC241</f>
        <v>#N/A</v>
      </c>
      <c r="CO241" s="70" t="e">
        <f aca="false">$CO$7*$J$2*$J$5*$AB241</f>
        <v>#N/A</v>
      </c>
      <c r="CP241" s="70" t="e">
        <f aca="false">$CO$7*$J$3*$J$5*$AC241</f>
        <v>#N/A</v>
      </c>
      <c r="CQ241" s="70" t="e">
        <f aca="false">$CQ$7*$J$2*$J$5*$AB241</f>
        <v>#N/A</v>
      </c>
      <c r="CR241" s="70" t="e">
        <f aca="false">$CQ$7*$J$3*$J$5*$AC241</f>
        <v>#N/A</v>
      </c>
      <c r="CS241" s="70" t="e">
        <f aca="false">$CS$7*$J$2*$J$5*$AB241</f>
        <v>#N/A</v>
      </c>
      <c r="CT241" s="70" t="e">
        <f aca="false">$CS$7*$J$3*$J$5*$AC241</f>
        <v>#N/A</v>
      </c>
      <c r="CU241" s="70" t="e">
        <f aca="false">$CU$7*$J$2*$J$5*$AB241</f>
        <v>#N/A</v>
      </c>
      <c r="CV241" s="70" t="e">
        <f aca="false">$CU$7*$J$3*$J$5*$AC241</f>
        <v>#N/A</v>
      </c>
      <c r="CW241" s="70" t="e">
        <f aca="false">$CW$7*$J$2*$J$5*$AB241</f>
        <v>#N/A</v>
      </c>
      <c r="CX241" s="70" t="e">
        <f aca="false">$CW$7*$J$3*$J$5*$AC241</f>
        <v>#N/A</v>
      </c>
      <c r="CY241" s="70" t="e">
        <f aca="false">$CY$7*$J$2*$J$5*$AB241</f>
        <v>#N/A</v>
      </c>
      <c r="CZ241" s="70" t="e">
        <f aca="false">$CY$7*$J$3*$J$5*$AC241</f>
        <v>#N/A</v>
      </c>
      <c r="DA241" s="70" t="e">
        <f aca="false">$DA$7*$J$2*$J$5*$AB241</f>
        <v>#N/A</v>
      </c>
      <c r="DB241" s="70" t="e">
        <f aca="false">$DA$7*$J$3*$J$5*$AC241</f>
        <v>#N/A</v>
      </c>
      <c r="DC241" s="70"/>
      <c r="DD241" s="70"/>
      <c r="DE241" s="70" t="e">
        <f aca="false">$DF$7*$J$2*$J$5*$AB241</f>
        <v>#N/A</v>
      </c>
      <c r="DF241" s="70" t="e">
        <f aca="false">$DF$7*$J$3*$J$5*$AC241</f>
        <v>#N/A</v>
      </c>
      <c r="DG241" s="70" t="e">
        <f aca="false">$DG$7*$J$2*$J$5*$AB241</f>
        <v>#N/A</v>
      </c>
      <c r="DH241" s="70" t="e">
        <f aca="false">$DG$7*$J$3*$J$5*$AC241</f>
        <v>#N/A</v>
      </c>
      <c r="DI241" s="70" t="e">
        <f aca="false">$DI$7*$J$2*$J$5*$AB241</f>
        <v>#N/A</v>
      </c>
      <c r="DJ241" s="70" t="e">
        <f aca="false">$DI$7*$J$3*$J$5*$AC241</f>
        <v>#N/A</v>
      </c>
      <c r="DK241" s="70" t="e">
        <f aca="false">$DK$7*$J$2*$J$5*$AB241</f>
        <v>#N/A</v>
      </c>
      <c r="DL241" s="70" t="e">
        <f aca="false">$DK$7*$J$3*$J$5*$AC241</f>
        <v>#N/A</v>
      </c>
      <c r="DM241" s="70" t="e">
        <f aca="false">$DM$7*$J$2*$J$5*$AB241</f>
        <v>#N/A</v>
      </c>
      <c r="DN241" s="70" t="e">
        <f aca="false">$DM$7*$J$3*$J$5*$AC241</f>
        <v>#N/A</v>
      </c>
      <c r="DO241" s="70" t="e">
        <f aca="false">$DO$7*$J$2*$J$5*$AB241</f>
        <v>#N/A</v>
      </c>
      <c r="DP241" s="70" t="e">
        <f aca="false">$DO$7*$J$3*$J$5*$AC241</f>
        <v>#N/A</v>
      </c>
      <c r="DQ241" s="70" t="e">
        <f aca="false">$DQ$7*$J$2*$J$5*$AB241</f>
        <v>#N/A</v>
      </c>
      <c r="DR241" s="70" t="e">
        <f aca="false">$DQ$7*$J$3*$J$5*$AC241</f>
        <v>#N/A</v>
      </c>
      <c r="DS241" s="131" t="e">
        <f aca="false">SUM(CI241:CR241,CW241:CX241,DG241:DH241)</f>
        <v>#N/A</v>
      </c>
      <c r="DT241" s="25" t="e">
        <f aca="false">SUM(CI241:CZ241,DC241:DL241)</f>
        <v>#N/A</v>
      </c>
      <c r="DU241" s="131" t="e">
        <f aca="false">SUM(CI241:DR241)</f>
        <v>#N/A</v>
      </c>
      <c r="DZ241" s="70" t="e">
        <f aca="false">$DZ$7*$J$2*$J$5*$AB241</f>
        <v>#N/A</v>
      </c>
      <c r="EA241" s="70" t="e">
        <f aca="false">$DZ$7*$J$3*$J$5*$AC241</f>
        <v>#N/A</v>
      </c>
      <c r="EB241" s="70" t="e">
        <f aca="false">$EB$7*$J$2*$J$5*$AB241</f>
        <v>#N/A</v>
      </c>
      <c r="EC241" s="70" t="e">
        <f aca="false">$EB$7*$J$3*$J$5*$AC241</f>
        <v>#N/A</v>
      </c>
      <c r="ED241" s="70" t="e">
        <f aca="false">$ED$7*$J$2*$J$5*$AB241</f>
        <v>#N/A</v>
      </c>
      <c r="EE241" s="70" t="e">
        <f aca="false">$ED$7*$J$3*$J$5*$AC241</f>
        <v>#N/A</v>
      </c>
      <c r="EF241" s="70" t="e">
        <f aca="false">$EF$7*$J$2*$J$5*$AB241</f>
        <v>#N/A</v>
      </c>
      <c r="EG241" s="70" t="e">
        <f aca="false">$EF$7*$J$3*$J$5*$AC241</f>
        <v>#N/A</v>
      </c>
      <c r="EH241" s="70" t="e">
        <f aca="false">$EH$7*$J$2*$J$5*$AB241</f>
        <v>#N/A</v>
      </c>
      <c r="EI241" s="70" t="e">
        <f aca="false">$EH$7*$J$3*$J$5*$AC241</f>
        <v>#N/A</v>
      </c>
      <c r="EJ241" s="70" t="e">
        <f aca="false">$EJ$7*$J$2*$J$5*$AB241</f>
        <v>#N/A</v>
      </c>
      <c r="EK241" s="70" t="e">
        <f aca="false">$EJ$7*$J$3*$J$5*$AC241</f>
        <v>#N/A</v>
      </c>
      <c r="EL241" s="70" t="e">
        <f aca="false">$EL$7*$J$2*$J$5*$AB241</f>
        <v>#N/A</v>
      </c>
      <c r="EM241" s="70" t="e">
        <f aca="false">$EL$7*$J$3*$J$5*$AC241</f>
        <v>#N/A</v>
      </c>
      <c r="EN241" s="131" t="e">
        <f aca="false">SUM(EB241:EC241)</f>
        <v>#N/A</v>
      </c>
      <c r="EO241" s="25" t="e">
        <f aca="false">SUM(EB241:EE241,EJ241:EM241)</f>
        <v>#N/A</v>
      </c>
      <c r="EP241" s="25" t="e">
        <f aca="false">SUM(DZ241:EM241)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3" t="e">
        <f aca="false">(1+($A242/2))^(-2*($D242-$A$1)/365.25)</f>
        <v>#N/A</v>
      </c>
      <c r="C242" s="83" t="n">
        <f aca="false">D243-D242</f>
        <v>31</v>
      </c>
      <c r="D242" s="374" t="n">
        <v>44013</v>
      </c>
      <c r="E242" s="375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76" t="e">
        <f aca="false">VLOOKUP($D242,Curves!$A$2:$H$1700,8)*$B242</f>
        <v>#N/A</v>
      </c>
      <c r="K242" s="51" t="e">
        <f aca="false">($E242+$I242)*$J$5+$J$4</f>
        <v>#N/A</v>
      </c>
      <c r="L242" s="377" t="e">
        <f aca="false">VLOOKUP($D242,Curves!$N$2:$T$2600,2)*$B242</f>
        <v>#N/A</v>
      </c>
      <c r="M242" s="241" t="e">
        <f aca="false">VLOOKUP($D242,Curves!$N$2:$T$2600,3)*$B242</f>
        <v>#N/A</v>
      </c>
      <c r="N242" s="378" t="e">
        <f aca="false">IF($K242&lt;$L242,1,0)</f>
        <v>#N/A</v>
      </c>
      <c r="O242" s="379" t="e">
        <f aca="false">IF($K242&lt;$M242,1,0)</f>
        <v>#N/A</v>
      </c>
      <c r="P242" s="375" t="e">
        <f aca="false">($E242+J242)*$J$5+$J$4</f>
        <v>#N/A</v>
      </c>
      <c r="Q242" s="377" t="e">
        <f aca="false">VLOOKUP($D242,Curves!$N$2:$T$2600,4)*$B242</f>
        <v>#N/A</v>
      </c>
      <c r="R242" s="241" t="e">
        <f aca="false">VLOOKUP($D242,Curves!$N$2:$T$2600,5)*$B242</f>
        <v>#N/A</v>
      </c>
      <c r="S242" s="378" t="e">
        <f aca="false">IF($P242&lt;$Q242,1,0)</f>
        <v>#N/A</v>
      </c>
      <c r="T242" s="379" t="e">
        <f aca="false">IF($P242&lt;$R242,1,0)</f>
        <v>#N/A</v>
      </c>
      <c r="U242" s="380" t="e">
        <f aca="false">($E242+G242)*$J$5+$J$4</f>
        <v>#N/A</v>
      </c>
      <c r="V242" s="380" t="e">
        <f aca="false">($E242+H242)*$J$5+$J$4</f>
        <v>#N/A</v>
      </c>
      <c r="W242" s="380" t="e">
        <f aca="false">($E242+I242)*$J$5+$J$4</f>
        <v>#N/A</v>
      </c>
      <c r="X242" s="269" t="e">
        <f aca="false">VLOOKUP($D242,[5]CurveFetch!$D$8:$S$13000,16,0)*$B242</f>
        <v>#N/A</v>
      </c>
      <c r="Y242" s="241" t="e">
        <f aca="false">VLOOKUP($D242,Curves!$N$2:$T$2600,7)*$B242</f>
        <v>#N/A</v>
      </c>
      <c r="Z242" s="381" t="e">
        <f aca="false">IF($U242&lt;$X242,1,0)</f>
        <v>#N/A</v>
      </c>
      <c r="AA242" s="378" t="e">
        <f aca="false">IF($U242&lt;$Y242,1,0)</f>
        <v>#N/A</v>
      </c>
      <c r="AB242" s="378" t="e">
        <f aca="false">IF($V242&lt;$X242,1,0)</f>
        <v>#N/A</v>
      </c>
      <c r="AC242" s="378" t="e">
        <f aca="false">IF($V242&lt;$X242,1,0)</f>
        <v>#N/A</v>
      </c>
      <c r="AD242" s="378" t="e">
        <f aca="false">IF($W242&lt;$X242,1,0)</f>
        <v>#N/A</v>
      </c>
      <c r="AE242" s="379" t="e">
        <f aca="false">IF($W242&lt;$Y242,1,0)</f>
        <v>#N/A</v>
      </c>
      <c r="AF242" s="70" t="e">
        <f aca="false">$AF$7*$J$2*$J$5*$N242</f>
        <v>#N/A</v>
      </c>
      <c r="AG242" s="70" t="e">
        <f aca="false">$AF$7*$J$2*$J$5*$O242</f>
        <v>#N/A</v>
      </c>
      <c r="AH242" s="70" t="e">
        <f aca="false">$AH$7*$J$2*$J$5*$N242</f>
        <v>#N/A</v>
      </c>
      <c r="AI242" s="70" t="e">
        <f aca="false">$AH$7*$J$2*$J$5*$O242</f>
        <v>#N/A</v>
      </c>
      <c r="AJ242" s="70" t="e">
        <f aca="false">$AJ$7*$J$2*$J$5*$N242</f>
        <v>#N/A</v>
      </c>
      <c r="AK242" s="70" t="e">
        <f aca="false">$AJ$7*$J$2*$J$5*$O242</f>
        <v>#N/A</v>
      </c>
      <c r="AL242" s="70" t="e">
        <f aca="false">$AL$7*$J$2*$J$5*$N242</f>
        <v>#N/A</v>
      </c>
      <c r="AM242" s="70" t="e">
        <f aca="false">$AL$7*$J$3*$J$5*$O242</f>
        <v>#N/A</v>
      </c>
      <c r="AN242" s="70" t="e">
        <f aca="false">$AN$7*$J$2*$J$5*$N242</f>
        <v>#N/A</v>
      </c>
      <c r="AO242" s="70" t="e">
        <f aca="false">$AN$7*$J$3*$J$5*$O242</f>
        <v>#N/A</v>
      </c>
      <c r="AP242" s="70" t="e">
        <f aca="false">$AP$7*$J$2*$J$5*$N242</f>
        <v>#N/A</v>
      </c>
      <c r="AQ242" s="70" t="e">
        <f aca="false">$AN$7*$J$3*$J$5*$O242</f>
        <v>#N/A</v>
      </c>
      <c r="AR242" s="70" t="e">
        <f aca="false">$AR$7*$J$2*$J$5*$N242</f>
        <v>#N/A</v>
      </c>
      <c r="AS242" s="70" t="e">
        <f aca="false">$AR$7*$J$3*$J$5*$O242</f>
        <v>#N/A</v>
      </c>
      <c r="AT242" s="70" t="e">
        <f aca="false">$AT$7*$J$2*$J$5*$N242</f>
        <v>#N/A</v>
      </c>
      <c r="AU242" s="70" t="e">
        <f aca="false">$AT$7*$J$3*$J$5*$O242</f>
        <v>#N/A</v>
      </c>
      <c r="AV242" s="131" t="e">
        <f aca="false">SUM(AF242:AG242,AL242:AM242,AP242:AQ242)</f>
        <v>#N/A</v>
      </c>
      <c r="AW242" s="158" t="e">
        <f aca="false">SUM(AF242:AM242,AP242:AU242)</f>
        <v>#N/A</v>
      </c>
      <c r="AX242" s="131" t="e">
        <f aca="false">SUM(AF242:AU242)</f>
        <v>#N/A</v>
      </c>
      <c r="AY242" s="70" t="e">
        <f aca="false">$AY$7*$J$2*$J$5*$S242</f>
        <v>#N/A</v>
      </c>
      <c r="AZ242" s="70" t="e">
        <f aca="false">$AY$7*$J$3*$J$5*$T242</f>
        <v>#N/A</v>
      </c>
      <c r="BA242" s="70" t="e">
        <f aca="false">$BA$7*$J$2*$J$5*$S242</f>
        <v>#N/A</v>
      </c>
      <c r="BB242" s="70" t="e">
        <f aca="false">$BA$7*$J$3*$J$5*$T242</f>
        <v>#N/A</v>
      </c>
      <c r="BC242" s="70" t="e">
        <f aca="false">$BC$7*$J$2*$J$5*$S242</f>
        <v>#N/A</v>
      </c>
      <c r="BD242" s="70" t="e">
        <f aca="false">$BC$7*$J$3*$J$5*$T242</f>
        <v>#N/A</v>
      </c>
      <c r="BE242" s="70" t="e">
        <f aca="false">$BE$7*$J$2*$J$5*$S242</f>
        <v>#N/A</v>
      </c>
      <c r="BF242" s="70" t="e">
        <f aca="false">$BE$7*$J$3*$J$5*$T242</f>
        <v>#N/A</v>
      </c>
      <c r="BG242" s="70" t="e">
        <f aca="false">$BG$7*$J$2*$J$5*$S242</f>
        <v>#N/A</v>
      </c>
      <c r="BH242" s="70" t="e">
        <f aca="false">$BG$7*$J$3*$J$5*$T242</f>
        <v>#N/A</v>
      </c>
      <c r="BI242" s="70" t="e">
        <f aca="false">$BI$7*$J$2*$J$5*$S242</f>
        <v>#N/A</v>
      </c>
      <c r="BJ242" s="70" t="e">
        <f aca="false">$BI$7*$J$3*$J$5*$T242</f>
        <v>#N/A</v>
      </c>
      <c r="BK242" s="70" t="e">
        <f aca="false">$BK$7*$J$2*$J$5*$S242</f>
        <v>#N/A</v>
      </c>
      <c r="BL242" s="70" t="e">
        <f aca="false">$BK$7*$J$3*$J$5*$T242</f>
        <v>#N/A</v>
      </c>
      <c r="BM242" s="70" t="e">
        <f aca="false">$BM$7*$J$2*$J$5*$S242</f>
        <v>#N/A</v>
      </c>
      <c r="BN242" s="70" t="e">
        <f aca="false">$BM$7*$J$3*$J$5*$T242</f>
        <v>#N/A</v>
      </c>
      <c r="BO242" s="70" t="e">
        <f aca="false">$BO$7*$J$2*$J$5*$S242</f>
        <v>#N/A</v>
      </c>
      <c r="BP242" s="70" t="e">
        <f aca="false">$BO$7*$J$3*$J$5*$T242</f>
        <v>#N/A</v>
      </c>
      <c r="BQ242" s="70" t="e">
        <f aca="false">$BQ$7*$J$2*$J$5*$S242</f>
        <v>#N/A</v>
      </c>
      <c r="BR242" s="70" t="e">
        <f aca="false">$BQ$7*$J$3*$J$5*$T242</f>
        <v>#N/A</v>
      </c>
      <c r="BS242" s="70" t="e">
        <f aca="false">$BS$7*$J$2*$J$5*$S242</f>
        <v>#N/A</v>
      </c>
      <c r="BT242" s="70" t="e">
        <f aca="false">$BS$7*$J$3*$J$5*$T242</f>
        <v>#N/A</v>
      </c>
      <c r="BU242" s="70" t="e">
        <f aca="false">$BU$7*$J$2*$J$5*$S242</f>
        <v>#N/A</v>
      </c>
      <c r="BV242" s="70" t="e">
        <f aca="false">$BU$7*$J$3*$J$5*$T242</f>
        <v>#N/A</v>
      </c>
      <c r="BW242" s="382" t="e">
        <f aca="false">SUM(AY242:BF242,BI242:BL242)</f>
        <v>#N/A</v>
      </c>
      <c r="BX242" s="383" t="e">
        <f aca="false">SUM(AY242:BF242,BI242:BL242,BS242:BV242)</f>
        <v>#N/A</v>
      </c>
      <c r="BY242" s="25" t="e">
        <f aca="false">SUM(AY242:BV242)</f>
        <v>#N/A</v>
      </c>
      <c r="BZ242" s="70" t="e">
        <f aca="false">$BZ$7*$J$2*$J$5*$N242</f>
        <v>#N/A</v>
      </c>
      <c r="CA242" s="70" t="e">
        <f aca="false">$BZ$7*$J$3*$J$5*$O242</f>
        <v>#N/A</v>
      </c>
      <c r="CB242" s="70" t="e">
        <f aca="false">$CB$7*$J$2*$J$5*$N242</f>
        <v>#N/A</v>
      </c>
      <c r="CC242" s="70" t="e">
        <f aca="false">$CB$7*$J$3*$J$5*$O242</f>
        <v>#N/A</v>
      </c>
      <c r="CD242" s="70" t="e">
        <f aca="false">$CD$7*$J$2*$J$5*$N242</f>
        <v>#N/A</v>
      </c>
      <c r="CE242" s="70" t="e">
        <f aca="false">$CD$7*$J$3*$J$5*$O242</f>
        <v>#N/A</v>
      </c>
      <c r="CF242" s="131" t="e">
        <f aca="false">SUM(BZ242:CA242)</f>
        <v>#N/A</v>
      </c>
      <c r="CG242" s="383" t="e">
        <f aca="false">SUM(BZ242:CC242)</f>
        <v>#N/A</v>
      </c>
      <c r="CH242" s="131" t="e">
        <f aca="false">SUM(BZ242:CE242)</f>
        <v>#N/A</v>
      </c>
      <c r="CI242" s="70" t="e">
        <f aca="false">$CI$7*$J$2*$J$5*$AB242</f>
        <v>#N/A</v>
      </c>
      <c r="CJ242" s="70" t="e">
        <f aca="false">$CI$7*$J$3*$J$5*$AC242</f>
        <v>#N/A</v>
      </c>
      <c r="CK242" s="70" t="e">
        <f aca="false">$CK$7*$J$2*$J$5*$AB242</f>
        <v>#N/A</v>
      </c>
      <c r="CL242" s="70" t="e">
        <f aca="false">$CK$7*$J$3*$J$5*$AC242</f>
        <v>#N/A</v>
      </c>
      <c r="CM242" s="70" t="e">
        <f aca="false">$CM$7*$J$2*$J$5*$AB242</f>
        <v>#N/A</v>
      </c>
      <c r="CN242" s="70" t="e">
        <f aca="false">$CM$7*$J$3*$J$5*$AC242</f>
        <v>#N/A</v>
      </c>
      <c r="CO242" s="70" t="e">
        <f aca="false">$CO$7*$J$2*$J$5*$AB242</f>
        <v>#N/A</v>
      </c>
      <c r="CP242" s="70" t="e">
        <f aca="false">$CO$7*$J$3*$J$5*$AC242</f>
        <v>#N/A</v>
      </c>
      <c r="CQ242" s="70" t="e">
        <f aca="false">$CQ$7*$J$2*$J$5*$AB242</f>
        <v>#N/A</v>
      </c>
      <c r="CR242" s="70" t="e">
        <f aca="false">$CQ$7*$J$3*$J$5*$AC242</f>
        <v>#N/A</v>
      </c>
      <c r="CS242" s="70" t="e">
        <f aca="false">$CS$7*$J$2*$J$5*$AB242</f>
        <v>#N/A</v>
      </c>
      <c r="CT242" s="70" t="e">
        <f aca="false">$CS$7*$J$3*$J$5*$AC242</f>
        <v>#N/A</v>
      </c>
      <c r="CU242" s="70" t="e">
        <f aca="false">$CU$7*$J$2*$J$5*$AB242</f>
        <v>#N/A</v>
      </c>
      <c r="CV242" s="70" t="e">
        <f aca="false">$CU$7*$J$3*$J$5*$AC242</f>
        <v>#N/A</v>
      </c>
      <c r="CW242" s="70" t="e">
        <f aca="false">$CW$7*$J$2*$J$5*$AB242</f>
        <v>#N/A</v>
      </c>
      <c r="CX242" s="70" t="e">
        <f aca="false">$CW$7*$J$3*$J$5*$AC242</f>
        <v>#N/A</v>
      </c>
      <c r="CY242" s="70" t="e">
        <f aca="false">$CY$7*$J$2*$J$5*$AB242</f>
        <v>#N/A</v>
      </c>
      <c r="CZ242" s="70" t="e">
        <f aca="false">$CY$7*$J$3*$J$5*$AC242</f>
        <v>#N/A</v>
      </c>
      <c r="DA242" s="70" t="e">
        <f aca="false">$DA$7*$J$2*$J$5*$AB242</f>
        <v>#N/A</v>
      </c>
      <c r="DB242" s="70" t="e">
        <f aca="false">$DA$7*$J$3*$J$5*$AC242</f>
        <v>#N/A</v>
      </c>
      <c r="DC242" s="70"/>
      <c r="DD242" s="70"/>
      <c r="DE242" s="70" t="e">
        <f aca="false">$DF$7*$J$2*$J$5*$AB242</f>
        <v>#N/A</v>
      </c>
      <c r="DF242" s="70" t="e">
        <f aca="false">$DF$7*$J$3*$J$5*$AC242</f>
        <v>#N/A</v>
      </c>
      <c r="DG242" s="70" t="e">
        <f aca="false">$DG$7*$J$2*$J$5*$AB242</f>
        <v>#N/A</v>
      </c>
      <c r="DH242" s="70" t="e">
        <f aca="false">$DG$7*$J$3*$J$5*$AC242</f>
        <v>#N/A</v>
      </c>
      <c r="DI242" s="70" t="e">
        <f aca="false">$DI$7*$J$2*$J$5*$AB242</f>
        <v>#N/A</v>
      </c>
      <c r="DJ242" s="70" t="e">
        <f aca="false">$DI$7*$J$3*$J$5*$AC242</f>
        <v>#N/A</v>
      </c>
      <c r="DK242" s="70" t="e">
        <f aca="false">$DK$7*$J$2*$J$5*$AB242</f>
        <v>#N/A</v>
      </c>
      <c r="DL242" s="70" t="e">
        <f aca="false">$DK$7*$J$3*$J$5*$AC242</f>
        <v>#N/A</v>
      </c>
      <c r="DM242" s="70" t="e">
        <f aca="false">$DM$7*$J$2*$J$5*$AB242</f>
        <v>#N/A</v>
      </c>
      <c r="DN242" s="70" t="e">
        <f aca="false">$DM$7*$J$3*$J$5*$AC242</f>
        <v>#N/A</v>
      </c>
      <c r="DO242" s="70" t="e">
        <f aca="false">$DO$7*$J$2*$J$5*$AB242</f>
        <v>#N/A</v>
      </c>
      <c r="DP242" s="70" t="e">
        <f aca="false">$DO$7*$J$3*$J$5*$AC242</f>
        <v>#N/A</v>
      </c>
      <c r="DQ242" s="70" t="e">
        <f aca="false">$DQ$7*$J$2*$J$5*$AB242</f>
        <v>#N/A</v>
      </c>
      <c r="DR242" s="70" t="e">
        <f aca="false">$DQ$7*$J$3*$J$5*$AC242</f>
        <v>#N/A</v>
      </c>
      <c r="DS242" s="131" t="e">
        <f aca="false">SUM(CI242:CR242,CW242:CX242,DG242:DH242)</f>
        <v>#N/A</v>
      </c>
      <c r="DT242" s="25" t="e">
        <f aca="false">SUM(CI242:CZ242,DC242:DL242)</f>
        <v>#N/A</v>
      </c>
      <c r="DU242" s="131" t="e">
        <f aca="false">SUM(CI242:DR242)</f>
        <v>#N/A</v>
      </c>
      <c r="DZ242" s="70" t="e">
        <f aca="false">$DZ$7*$J$2*$J$5*$AB242</f>
        <v>#N/A</v>
      </c>
      <c r="EA242" s="70" t="e">
        <f aca="false">$DZ$7*$J$3*$J$5*$AC242</f>
        <v>#N/A</v>
      </c>
      <c r="EB242" s="70" t="e">
        <f aca="false">$EB$7*$J$2*$J$5*$AB242</f>
        <v>#N/A</v>
      </c>
      <c r="EC242" s="70" t="e">
        <f aca="false">$EB$7*$J$3*$J$5*$AC242</f>
        <v>#N/A</v>
      </c>
      <c r="ED242" s="70" t="e">
        <f aca="false">$ED$7*$J$2*$J$5*$AB242</f>
        <v>#N/A</v>
      </c>
      <c r="EE242" s="70" t="e">
        <f aca="false">$ED$7*$J$3*$J$5*$AC242</f>
        <v>#N/A</v>
      </c>
      <c r="EF242" s="70" t="e">
        <f aca="false">$EF$7*$J$2*$J$5*$AB242</f>
        <v>#N/A</v>
      </c>
      <c r="EG242" s="70" t="e">
        <f aca="false">$EF$7*$J$3*$J$5*$AC242</f>
        <v>#N/A</v>
      </c>
      <c r="EH242" s="70" t="e">
        <f aca="false">$EH$7*$J$2*$J$5*$AB242</f>
        <v>#N/A</v>
      </c>
      <c r="EI242" s="70" t="e">
        <f aca="false">$EH$7*$J$3*$J$5*$AC242</f>
        <v>#N/A</v>
      </c>
      <c r="EJ242" s="70" t="e">
        <f aca="false">$EJ$7*$J$2*$J$5*$AB242</f>
        <v>#N/A</v>
      </c>
      <c r="EK242" s="70" t="e">
        <f aca="false">$EJ$7*$J$3*$J$5*$AC242</f>
        <v>#N/A</v>
      </c>
      <c r="EL242" s="70" t="e">
        <f aca="false">$EL$7*$J$2*$J$5*$AB242</f>
        <v>#N/A</v>
      </c>
      <c r="EM242" s="70" t="e">
        <f aca="false">$EL$7*$J$3*$J$5*$AC242</f>
        <v>#N/A</v>
      </c>
      <c r="EN242" s="131" t="e">
        <f aca="false">SUM(EB242:EC242)</f>
        <v>#N/A</v>
      </c>
      <c r="EO242" s="25" t="e">
        <f aca="false">SUM(EB242:EE242,EJ242:EM242)</f>
        <v>#N/A</v>
      </c>
      <c r="EP242" s="25" t="e">
        <f aca="false">SUM(DZ242:EM242)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3" t="e">
        <f aca="false">(1+($A243/2))^(-2*($D243-$A$1)/365.25)</f>
        <v>#N/A</v>
      </c>
      <c r="C243" s="83" t="n">
        <f aca="false">D244-D243</f>
        <v>31</v>
      </c>
      <c r="D243" s="374" t="n">
        <v>44044</v>
      </c>
      <c r="E243" s="375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76" t="e">
        <f aca="false">VLOOKUP($D243,Curves!$A$2:$H$1700,8)*$B243</f>
        <v>#N/A</v>
      </c>
      <c r="K243" s="51" t="e">
        <f aca="false">($E243+$I243)*$J$5+$J$4</f>
        <v>#N/A</v>
      </c>
      <c r="L243" s="377" t="e">
        <f aca="false">VLOOKUP($D243,Curves!$N$2:$T$2600,2)*$B243</f>
        <v>#N/A</v>
      </c>
      <c r="M243" s="241" t="e">
        <f aca="false">VLOOKUP($D243,Curves!$N$2:$T$2600,3)*$B243</f>
        <v>#N/A</v>
      </c>
      <c r="N243" s="378" t="e">
        <f aca="false">IF($K243&lt;$L243,1,0)</f>
        <v>#N/A</v>
      </c>
      <c r="O243" s="379" t="e">
        <f aca="false">IF($K243&lt;$M243,1,0)</f>
        <v>#N/A</v>
      </c>
      <c r="P243" s="375" t="e">
        <f aca="false">($E243+J243)*$J$5+$J$4</f>
        <v>#N/A</v>
      </c>
      <c r="Q243" s="377" t="e">
        <f aca="false">VLOOKUP($D243,Curves!$N$2:$T$2600,4)*$B243</f>
        <v>#N/A</v>
      </c>
      <c r="R243" s="241" t="e">
        <f aca="false">VLOOKUP($D243,Curves!$N$2:$T$2600,5)*$B243</f>
        <v>#N/A</v>
      </c>
      <c r="S243" s="378" t="e">
        <f aca="false">IF($P243&lt;$Q243,1,0)</f>
        <v>#N/A</v>
      </c>
      <c r="T243" s="379" t="e">
        <f aca="false">IF($P243&lt;$R243,1,0)</f>
        <v>#N/A</v>
      </c>
      <c r="U243" s="380" t="e">
        <f aca="false">($E243+G243)*$J$5+$J$4</f>
        <v>#N/A</v>
      </c>
      <c r="V243" s="380" t="e">
        <f aca="false">($E243+H243)*$J$5+$J$4</f>
        <v>#N/A</v>
      </c>
      <c r="W243" s="380" t="e">
        <f aca="false">($E243+I243)*$J$5+$J$4</f>
        <v>#N/A</v>
      </c>
      <c r="X243" s="269" t="e">
        <f aca="false">VLOOKUP($D243,[5]CurveFetch!$D$8:$S$13000,16,0)*$B243</f>
        <v>#N/A</v>
      </c>
      <c r="Y243" s="241" t="e">
        <f aca="false">VLOOKUP($D243,Curves!$N$2:$T$2600,7)*$B243</f>
        <v>#N/A</v>
      </c>
      <c r="Z243" s="381" t="e">
        <f aca="false">IF($U243&lt;$X243,1,0)</f>
        <v>#N/A</v>
      </c>
      <c r="AA243" s="378" t="e">
        <f aca="false">IF($U243&lt;$Y243,1,0)</f>
        <v>#N/A</v>
      </c>
      <c r="AB243" s="378" t="e">
        <f aca="false">IF($V243&lt;$X243,1,0)</f>
        <v>#N/A</v>
      </c>
      <c r="AC243" s="378" t="e">
        <f aca="false">IF($V243&lt;$X243,1,0)</f>
        <v>#N/A</v>
      </c>
      <c r="AD243" s="378" t="e">
        <f aca="false">IF($W243&lt;$X243,1,0)</f>
        <v>#N/A</v>
      </c>
      <c r="AE243" s="379" t="e">
        <f aca="false">IF($W243&lt;$Y243,1,0)</f>
        <v>#N/A</v>
      </c>
      <c r="AF243" s="70" t="e">
        <f aca="false">$AF$7*$J$2*$J$5*$N243</f>
        <v>#N/A</v>
      </c>
      <c r="AG243" s="70" t="e">
        <f aca="false">$AF$7*$J$2*$J$5*$O243</f>
        <v>#N/A</v>
      </c>
      <c r="AH243" s="70" t="e">
        <f aca="false">$AH$7*$J$2*$J$5*$N243</f>
        <v>#N/A</v>
      </c>
      <c r="AI243" s="70" t="e">
        <f aca="false">$AH$7*$J$2*$J$5*$O243</f>
        <v>#N/A</v>
      </c>
      <c r="AJ243" s="70" t="e">
        <f aca="false">$AJ$7*$J$2*$J$5*$N243</f>
        <v>#N/A</v>
      </c>
      <c r="AK243" s="70" t="e">
        <f aca="false">$AJ$7*$J$2*$J$5*$O243</f>
        <v>#N/A</v>
      </c>
      <c r="AL243" s="70" t="e">
        <f aca="false">$AL$7*$J$2*$J$5*$N243</f>
        <v>#N/A</v>
      </c>
      <c r="AM243" s="70" t="e">
        <f aca="false">$AL$7*$J$3*$J$5*$O243</f>
        <v>#N/A</v>
      </c>
      <c r="AN243" s="70" t="e">
        <f aca="false">$AN$7*$J$2*$J$5*$N243</f>
        <v>#N/A</v>
      </c>
      <c r="AO243" s="70" t="e">
        <f aca="false">$AN$7*$J$3*$J$5*$O243</f>
        <v>#N/A</v>
      </c>
      <c r="AP243" s="70" t="e">
        <f aca="false">$AP$7*$J$2*$J$5*$N243</f>
        <v>#N/A</v>
      </c>
      <c r="AQ243" s="70" t="e">
        <f aca="false">$AN$7*$J$3*$J$5*$O243</f>
        <v>#N/A</v>
      </c>
      <c r="AR243" s="70" t="e">
        <f aca="false">$AR$7*$J$2*$J$5*$N243</f>
        <v>#N/A</v>
      </c>
      <c r="AS243" s="70" t="e">
        <f aca="false">$AR$7*$J$3*$J$5*$O243</f>
        <v>#N/A</v>
      </c>
      <c r="AT243" s="70" t="e">
        <f aca="false">$AT$7*$J$2*$J$5*$N243</f>
        <v>#N/A</v>
      </c>
      <c r="AU243" s="70" t="e">
        <f aca="false">$AT$7*$J$3*$J$5*$O243</f>
        <v>#N/A</v>
      </c>
      <c r="AV243" s="131" t="e">
        <f aca="false">SUM(AF243:AG243,AL243:AM243,AP243:AQ243)</f>
        <v>#N/A</v>
      </c>
      <c r="AW243" s="158" t="e">
        <f aca="false">SUM(AF243:AM243,AP243:AU243)</f>
        <v>#N/A</v>
      </c>
      <c r="AX243" s="131" t="e">
        <f aca="false">SUM(AF243:AU243)</f>
        <v>#N/A</v>
      </c>
      <c r="AY243" s="70" t="e">
        <f aca="false">$AY$7*$J$2*$J$5*$S243</f>
        <v>#N/A</v>
      </c>
      <c r="AZ243" s="70" t="e">
        <f aca="false">$AY$7*$J$3*$J$5*$T243</f>
        <v>#N/A</v>
      </c>
      <c r="BA243" s="70" t="e">
        <f aca="false">$BA$7*$J$2*$J$5*$S243</f>
        <v>#N/A</v>
      </c>
      <c r="BB243" s="70" t="e">
        <f aca="false">$BA$7*$J$3*$J$5*$T243</f>
        <v>#N/A</v>
      </c>
      <c r="BC243" s="70" t="e">
        <f aca="false">$BC$7*$J$2*$J$5*$S243</f>
        <v>#N/A</v>
      </c>
      <c r="BD243" s="70" t="e">
        <f aca="false">$BC$7*$J$3*$J$5*$T243</f>
        <v>#N/A</v>
      </c>
      <c r="BE243" s="70" t="e">
        <f aca="false">$BE$7*$J$2*$J$5*$S243</f>
        <v>#N/A</v>
      </c>
      <c r="BF243" s="70" t="e">
        <f aca="false">$BE$7*$J$3*$J$5*$T243</f>
        <v>#N/A</v>
      </c>
      <c r="BG243" s="70" t="e">
        <f aca="false">$BG$7*$J$2*$J$5*$S243</f>
        <v>#N/A</v>
      </c>
      <c r="BH243" s="70" t="e">
        <f aca="false">$BG$7*$J$3*$J$5*$T243</f>
        <v>#N/A</v>
      </c>
      <c r="BI243" s="70" t="e">
        <f aca="false">$BI$7*$J$2*$J$5*$S243</f>
        <v>#N/A</v>
      </c>
      <c r="BJ243" s="70" t="e">
        <f aca="false">$BI$7*$J$3*$J$5*$T243</f>
        <v>#N/A</v>
      </c>
      <c r="BK243" s="70" t="e">
        <f aca="false">$BK$7*$J$2*$J$5*$S243</f>
        <v>#N/A</v>
      </c>
      <c r="BL243" s="70" t="e">
        <f aca="false">$BK$7*$J$3*$J$5*$T243</f>
        <v>#N/A</v>
      </c>
      <c r="BM243" s="70" t="e">
        <f aca="false">$BM$7*$J$2*$J$5*$S243</f>
        <v>#N/A</v>
      </c>
      <c r="BN243" s="70" t="e">
        <f aca="false">$BM$7*$J$3*$J$5*$T243</f>
        <v>#N/A</v>
      </c>
      <c r="BO243" s="70" t="e">
        <f aca="false">$BO$7*$J$2*$J$5*$S243</f>
        <v>#N/A</v>
      </c>
      <c r="BP243" s="70" t="e">
        <f aca="false">$BO$7*$J$3*$J$5*$T243</f>
        <v>#N/A</v>
      </c>
      <c r="BQ243" s="70" t="e">
        <f aca="false">$BQ$7*$J$2*$J$5*$S243</f>
        <v>#N/A</v>
      </c>
      <c r="BR243" s="70" t="e">
        <f aca="false">$BQ$7*$J$3*$J$5*$T243</f>
        <v>#N/A</v>
      </c>
      <c r="BS243" s="70" t="e">
        <f aca="false">$BS$7*$J$2*$J$5*$S243</f>
        <v>#N/A</v>
      </c>
      <c r="BT243" s="70" t="e">
        <f aca="false">$BS$7*$J$3*$J$5*$T243</f>
        <v>#N/A</v>
      </c>
      <c r="BU243" s="70" t="e">
        <f aca="false">$BU$7*$J$2*$J$5*$S243</f>
        <v>#N/A</v>
      </c>
      <c r="BV243" s="70" t="e">
        <f aca="false">$BU$7*$J$3*$J$5*$T243</f>
        <v>#N/A</v>
      </c>
      <c r="BW243" s="382" t="e">
        <f aca="false">SUM(AY243:BF243,BI243:BL243)</f>
        <v>#N/A</v>
      </c>
      <c r="BX243" s="383" t="e">
        <f aca="false">SUM(AY243:BF243,BI243:BL243,BS243:BV243)</f>
        <v>#N/A</v>
      </c>
      <c r="BY243" s="25" t="e">
        <f aca="false">SUM(AY243:BV243)</f>
        <v>#N/A</v>
      </c>
      <c r="BZ243" s="70" t="e">
        <f aca="false">$BZ$7*$J$2*$J$5*$N243</f>
        <v>#N/A</v>
      </c>
      <c r="CA243" s="70" t="e">
        <f aca="false">$BZ$7*$J$3*$J$5*$O243</f>
        <v>#N/A</v>
      </c>
      <c r="CB243" s="70" t="e">
        <f aca="false">$CB$7*$J$2*$J$5*$N243</f>
        <v>#N/A</v>
      </c>
      <c r="CC243" s="70" t="e">
        <f aca="false">$CB$7*$J$3*$J$5*$O243</f>
        <v>#N/A</v>
      </c>
      <c r="CD243" s="70" t="e">
        <f aca="false">$CD$7*$J$2*$J$5*$N243</f>
        <v>#N/A</v>
      </c>
      <c r="CE243" s="70" t="e">
        <f aca="false">$CD$7*$J$3*$J$5*$O243</f>
        <v>#N/A</v>
      </c>
      <c r="CF243" s="131" t="e">
        <f aca="false">SUM(BZ243:CA243)</f>
        <v>#N/A</v>
      </c>
      <c r="CG243" s="383" t="e">
        <f aca="false">SUM(BZ243:CC243)</f>
        <v>#N/A</v>
      </c>
      <c r="CH243" s="131" t="e">
        <f aca="false">SUM(BZ243:CE243)</f>
        <v>#N/A</v>
      </c>
      <c r="CI243" s="70" t="e">
        <f aca="false">$CI$7*$J$2*$J$5*$AB243</f>
        <v>#N/A</v>
      </c>
      <c r="CJ243" s="70" t="e">
        <f aca="false">$CI$7*$J$3*$J$5*$AC243</f>
        <v>#N/A</v>
      </c>
      <c r="CK243" s="70" t="e">
        <f aca="false">$CK$7*$J$2*$J$5*$AB243</f>
        <v>#N/A</v>
      </c>
      <c r="CL243" s="70" t="e">
        <f aca="false">$CK$7*$J$3*$J$5*$AC243</f>
        <v>#N/A</v>
      </c>
      <c r="CM243" s="70" t="e">
        <f aca="false">$CM$7*$J$2*$J$5*$AB243</f>
        <v>#N/A</v>
      </c>
      <c r="CN243" s="70" t="e">
        <f aca="false">$CM$7*$J$3*$J$5*$AC243</f>
        <v>#N/A</v>
      </c>
      <c r="CO243" s="70" t="e">
        <f aca="false">$CO$7*$J$2*$J$5*$AB243</f>
        <v>#N/A</v>
      </c>
      <c r="CP243" s="70" t="e">
        <f aca="false">$CO$7*$J$3*$J$5*$AC243</f>
        <v>#N/A</v>
      </c>
      <c r="CQ243" s="70" t="e">
        <f aca="false">$CQ$7*$J$2*$J$5*$AB243</f>
        <v>#N/A</v>
      </c>
      <c r="CR243" s="70" t="e">
        <f aca="false">$CQ$7*$J$3*$J$5*$AC243</f>
        <v>#N/A</v>
      </c>
      <c r="CS243" s="70" t="e">
        <f aca="false">$CS$7*$J$2*$J$5*$AB243</f>
        <v>#N/A</v>
      </c>
      <c r="CT243" s="70" t="e">
        <f aca="false">$CS$7*$J$3*$J$5*$AC243</f>
        <v>#N/A</v>
      </c>
      <c r="CU243" s="70" t="e">
        <f aca="false">$CU$7*$J$2*$J$5*$AB243</f>
        <v>#N/A</v>
      </c>
      <c r="CV243" s="70" t="e">
        <f aca="false">$CU$7*$J$3*$J$5*$AC243</f>
        <v>#N/A</v>
      </c>
      <c r="CW243" s="70" t="e">
        <f aca="false">$CW$7*$J$2*$J$5*$AB243</f>
        <v>#N/A</v>
      </c>
      <c r="CX243" s="70" t="e">
        <f aca="false">$CW$7*$J$3*$J$5*$AC243</f>
        <v>#N/A</v>
      </c>
      <c r="CY243" s="70" t="e">
        <f aca="false">$CY$7*$J$2*$J$5*$AB243</f>
        <v>#N/A</v>
      </c>
      <c r="CZ243" s="70" t="e">
        <f aca="false">$CY$7*$J$3*$J$5*$AC243</f>
        <v>#N/A</v>
      </c>
      <c r="DA243" s="70" t="e">
        <f aca="false">$DA$7*$J$2*$J$5*$AB243</f>
        <v>#N/A</v>
      </c>
      <c r="DB243" s="70" t="e">
        <f aca="false">$DA$7*$J$3*$J$5*$AC243</f>
        <v>#N/A</v>
      </c>
      <c r="DC243" s="70"/>
      <c r="DD243" s="70"/>
      <c r="DE243" s="70" t="e">
        <f aca="false">$DF$7*$J$2*$J$5*$AB243</f>
        <v>#N/A</v>
      </c>
      <c r="DF243" s="70" t="e">
        <f aca="false">$DF$7*$J$3*$J$5*$AC243</f>
        <v>#N/A</v>
      </c>
      <c r="DG243" s="70" t="e">
        <f aca="false">$DG$7*$J$2*$J$5*$AB243</f>
        <v>#N/A</v>
      </c>
      <c r="DH243" s="70" t="e">
        <f aca="false">$DG$7*$J$3*$J$5*$AC243</f>
        <v>#N/A</v>
      </c>
      <c r="DI243" s="70" t="e">
        <f aca="false">$DI$7*$J$2*$J$5*$AB243</f>
        <v>#N/A</v>
      </c>
      <c r="DJ243" s="70" t="e">
        <f aca="false">$DI$7*$J$3*$J$5*$AC243</f>
        <v>#N/A</v>
      </c>
      <c r="DK243" s="70" t="e">
        <f aca="false">$DK$7*$J$2*$J$5*$AB243</f>
        <v>#N/A</v>
      </c>
      <c r="DL243" s="70" t="e">
        <f aca="false">$DK$7*$J$3*$J$5*$AC243</f>
        <v>#N/A</v>
      </c>
      <c r="DM243" s="70" t="e">
        <f aca="false">$DM$7*$J$2*$J$5*$AB243</f>
        <v>#N/A</v>
      </c>
      <c r="DN243" s="70" t="e">
        <f aca="false">$DM$7*$J$3*$J$5*$AC243</f>
        <v>#N/A</v>
      </c>
      <c r="DO243" s="70" t="e">
        <f aca="false">$DO$7*$J$2*$J$5*$AB243</f>
        <v>#N/A</v>
      </c>
      <c r="DP243" s="70" t="e">
        <f aca="false">$DO$7*$J$3*$J$5*$AC243</f>
        <v>#N/A</v>
      </c>
      <c r="DQ243" s="70" t="e">
        <f aca="false">$DQ$7*$J$2*$J$5*$AB243</f>
        <v>#N/A</v>
      </c>
      <c r="DR243" s="70" t="e">
        <f aca="false">$DQ$7*$J$3*$J$5*$AC243</f>
        <v>#N/A</v>
      </c>
      <c r="DS243" s="131" t="e">
        <f aca="false">SUM(CI243:CR243,CW243:CX243,DG243:DH243)</f>
        <v>#N/A</v>
      </c>
      <c r="DT243" s="25" t="e">
        <f aca="false">SUM(CI243:CZ243,DC243:DL243)</f>
        <v>#N/A</v>
      </c>
      <c r="DU243" s="131" t="e">
        <f aca="false">SUM(CI243:DR243)</f>
        <v>#N/A</v>
      </c>
      <c r="DZ243" s="70" t="e">
        <f aca="false">$DZ$7*$J$2*$J$5*$AB243</f>
        <v>#N/A</v>
      </c>
      <c r="EA243" s="70" t="e">
        <f aca="false">$DZ$7*$J$3*$J$5*$AC243</f>
        <v>#N/A</v>
      </c>
      <c r="EB243" s="70" t="e">
        <f aca="false">$EB$7*$J$2*$J$5*$AB243</f>
        <v>#N/A</v>
      </c>
      <c r="EC243" s="70" t="e">
        <f aca="false">$EB$7*$J$3*$J$5*$AC243</f>
        <v>#N/A</v>
      </c>
      <c r="ED243" s="70" t="e">
        <f aca="false">$ED$7*$J$2*$J$5*$AB243</f>
        <v>#N/A</v>
      </c>
      <c r="EE243" s="70" t="e">
        <f aca="false">$ED$7*$J$3*$J$5*$AC243</f>
        <v>#N/A</v>
      </c>
      <c r="EF243" s="70" t="e">
        <f aca="false">$EF$7*$J$2*$J$5*$AB243</f>
        <v>#N/A</v>
      </c>
      <c r="EG243" s="70" t="e">
        <f aca="false">$EF$7*$J$3*$J$5*$AC243</f>
        <v>#N/A</v>
      </c>
      <c r="EH243" s="70" t="e">
        <f aca="false">$EH$7*$J$2*$J$5*$AB243</f>
        <v>#N/A</v>
      </c>
      <c r="EI243" s="70" t="e">
        <f aca="false">$EH$7*$J$3*$J$5*$AC243</f>
        <v>#N/A</v>
      </c>
      <c r="EJ243" s="70" t="e">
        <f aca="false">$EJ$7*$J$2*$J$5*$AB243</f>
        <v>#N/A</v>
      </c>
      <c r="EK243" s="70" t="e">
        <f aca="false">$EJ$7*$J$3*$J$5*$AC243</f>
        <v>#N/A</v>
      </c>
      <c r="EL243" s="70" t="e">
        <f aca="false">$EL$7*$J$2*$J$5*$AB243</f>
        <v>#N/A</v>
      </c>
      <c r="EM243" s="70" t="e">
        <f aca="false">$EL$7*$J$3*$J$5*$AC243</f>
        <v>#N/A</v>
      </c>
      <c r="EN243" s="131" t="e">
        <f aca="false">SUM(EB243:EC243)</f>
        <v>#N/A</v>
      </c>
      <c r="EO243" s="25" t="e">
        <f aca="false">SUM(EB243:EE243,EJ243:EM243)</f>
        <v>#N/A</v>
      </c>
      <c r="EP243" s="25" t="e">
        <f aca="false">SUM(DZ243:EM243)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3" t="e">
        <f aca="false">(1+($A244/2))^(-2*($D244-$A$1)/365.25)</f>
        <v>#N/A</v>
      </c>
      <c r="C244" s="83" t="n">
        <f aca="false">D245-D244</f>
        <v>30</v>
      </c>
      <c r="D244" s="374" t="n">
        <v>44075</v>
      </c>
      <c r="E244" s="375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76" t="e">
        <f aca="false">VLOOKUP($D244,Curves!$A$2:$H$1700,8)*$B244</f>
        <v>#N/A</v>
      </c>
      <c r="K244" s="51" t="e">
        <f aca="false">($E244+$I244)*$J$5+$J$4</f>
        <v>#N/A</v>
      </c>
      <c r="L244" s="377" t="e">
        <f aca="false">VLOOKUP($D244,Curves!$N$2:$T$2600,2)*$B244</f>
        <v>#N/A</v>
      </c>
      <c r="M244" s="241" t="e">
        <f aca="false">VLOOKUP($D244,Curves!$N$2:$T$2600,3)*$B244</f>
        <v>#N/A</v>
      </c>
      <c r="N244" s="378" t="e">
        <f aca="false">IF($K244&lt;$L244,1,0)</f>
        <v>#N/A</v>
      </c>
      <c r="O244" s="379" t="e">
        <f aca="false">IF($K244&lt;$M244,1,0)</f>
        <v>#N/A</v>
      </c>
      <c r="P244" s="375" t="e">
        <f aca="false">($E244+J244)*$J$5+$J$4</f>
        <v>#N/A</v>
      </c>
      <c r="Q244" s="377" t="e">
        <f aca="false">VLOOKUP($D244,Curves!$N$2:$T$2600,4)*$B244</f>
        <v>#N/A</v>
      </c>
      <c r="R244" s="241" t="e">
        <f aca="false">VLOOKUP($D244,Curves!$N$2:$T$2600,5)*$B244</f>
        <v>#N/A</v>
      </c>
      <c r="S244" s="378" t="e">
        <f aca="false">IF($P244&lt;$Q244,1,0)</f>
        <v>#N/A</v>
      </c>
      <c r="T244" s="379" t="e">
        <f aca="false">IF($P244&lt;$R244,1,0)</f>
        <v>#N/A</v>
      </c>
      <c r="U244" s="380" t="e">
        <f aca="false">($E244+G244)*$J$5+$J$4</f>
        <v>#N/A</v>
      </c>
      <c r="V244" s="380" t="e">
        <f aca="false">($E244+H244)*$J$5+$J$4</f>
        <v>#N/A</v>
      </c>
      <c r="W244" s="380" t="e">
        <f aca="false">($E244+I244)*$J$5+$J$4</f>
        <v>#N/A</v>
      </c>
      <c r="X244" s="269" t="e">
        <f aca="false">VLOOKUP($D244,[5]CurveFetch!$D$8:$S$13000,16,0)*$B244</f>
        <v>#N/A</v>
      </c>
      <c r="Y244" s="241" t="e">
        <f aca="false">VLOOKUP($D244,Curves!$N$2:$T$2600,7)*$B244</f>
        <v>#N/A</v>
      </c>
      <c r="Z244" s="381" t="e">
        <f aca="false">IF($U244&lt;$X244,1,0)</f>
        <v>#N/A</v>
      </c>
      <c r="AA244" s="378" t="e">
        <f aca="false">IF($U244&lt;$Y244,1,0)</f>
        <v>#N/A</v>
      </c>
      <c r="AB244" s="378" t="e">
        <f aca="false">IF($V244&lt;$X244,1,0)</f>
        <v>#N/A</v>
      </c>
      <c r="AC244" s="378" t="e">
        <f aca="false">IF($V244&lt;$X244,1,0)</f>
        <v>#N/A</v>
      </c>
      <c r="AD244" s="378" t="e">
        <f aca="false">IF($W244&lt;$X244,1,0)</f>
        <v>#N/A</v>
      </c>
      <c r="AE244" s="379" t="e">
        <f aca="false">IF($W244&lt;$Y244,1,0)</f>
        <v>#N/A</v>
      </c>
      <c r="AF244" s="70" t="e">
        <f aca="false">$AF$7*$J$2*$J$5*$N244</f>
        <v>#N/A</v>
      </c>
      <c r="AG244" s="70" t="e">
        <f aca="false">$AF$7*$J$2*$J$5*$O244</f>
        <v>#N/A</v>
      </c>
      <c r="AH244" s="70" t="e">
        <f aca="false">$AH$7*$J$2*$J$5*$N244</f>
        <v>#N/A</v>
      </c>
      <c r="AI244" s="70" t="e">
        <f aca="false">$AH$7*$J$2*$J$5*$O244</f>
        <v>#N/A</v>
      </c>
      <c r="AJ244" s="70" t="e">
        <f aca="false">$AJ$7*$J$2*$J$5*$N244</f>
        <v>#N/A</v>
      </c>
      <c r="AK244" s="70" t="e">
        <f aca="false">$AJ$7*$J$2*$J$5*$O244</f>
        <v>#N/A</v>
      </c>
      <c r="AL244" s="70" t="e">
        <f aca="false">$AL$7*$J$2*$J$5*$N244</f>
        <v>#N/A</v>
      </c>
      <c r="AM244" s="70" t="e">
        <f aca="false">$AL$7*$J$3*$J$5*$O244</f>
        <v>#N/A</v>
      </c>
      <c r="AN244" s="70" t="e">
        <f aca="false">$AN$7*$J$2*$J$5*$N244</f>
        <v>#N/A</v>
      </c>
      <c r="AO244" s="70" t="e">
        <f aca="false">$AN$7*$J$3*$J$5*$O244</f>
        <v>#N/A</v>
      </c>
      <c r="AP244" s="70" t="e">
        <f aca="false">$AP$7*$J$2*$J$5*$N244</f>
        <v>#N/A</v>
      </c>
      <c r="AQ244" s="70" t="e">
        <f aca="false">$AN$7*$J$3*$J$5*$O244</f>
        <v>#N/A</v>
      </c>
      <c r="AR244" s="70" t="e">
        <f aca="false">$AR$7*$J$2*$J$5*$N244</f>
        <v>#N/A</v>
      </c>
      <c r="AS244" s="70" t="e">
        <f aca="false">$AR$7*$J$3*$J$5*$O244</f>
        <v>#N/A</v>
      </c>
      <c r="AT244" s="70" t="e">
        <f aca="false">$AT$7*$J$2*$J$5*$N244</f>
        <v>#N/A</v>
      </c>
      <c r="AU244" s="70" t="e">
        <f aca="false">$AT$7*$J$3*$J$5*$O244</f>
        <v>#N/A</v>
      </c>
      <c r="AV244" s="131" t="e">
        <f aca="false">SUM(AF244:AG244,AL244:AM244,AP244:AQ244)</f>
        <v>#N/A</v>
      </c>
      <c r="AW244" s="158" t="e">
        <f aca="false">SUM(AF244:AM244,AP244:AU244)</f>
        <v>#N/A</v>
      </c>
      <c r="AX244" s="131" t="e">
        <f aca="false">SUM(AF244:AU244)</f>
        <v>#N/A</v>
      </c>
      <c r="AY244" s="70" t="e">
        <f aca="false">$AY$7*$J$2*$J$5*$S244</f>
        <v>#N/A</v>
      </c>
      <c r="AZ244" s="70" t="e">
        <f aca="false">$AY$7*$J$3*$J$5*$T244</f>
        <v>#N/A</v>
      </c>
      <c r="BA244" s="70" t="e">
        <f aca="false">$BA$7*$J$2*$J$5*$S244</f>
        <v>#N/A</v>
      </c>
      <c r="BB244" s="70" t="e">
        <f aca="false">$BA$7*$J$3*$J$5*$T244</f>
        <v>#N/A</v>
      </c>
      <c r="BC244" s="70" t="e">
        <f aca="false">$BC$7*$J$2*$J$5*$S244</f>
        <v>#N/A</v>
      </c>
      <c r="BD244" s="70" t="e">
        <f aca="false">$BC$7*$J$3*$J$5*$T244</f>
        <v>#N/A</v>
      </c>
      <c r="BE244" s="70" t="e">
        <f aca="false">$BE$7*$J$2*$J$5*$S244</f>
        <v>#N/A</v>
      </c>
      <c r="BF244" s="70" t="e">
        <f aca="false">$BE$7*$J$3*$J$5*$T244</f>
        <v>#N/A</v>
      </c>
      <c r="BG244" s="70" t="e">
        <f aca="false">$BG$7*$J$2*$J$5*$S244</f>
        <v>#N/A</v>
      </c>
      <c r="BH244" s="70" t="e">
        <f aca="false">$BG$7*$J$3*$J$5*$T244</f>
        <v>#N/A</v>
      </c>
      <c r="BI244" s="70" t="e">
        <f aca="false">$BI$7*$J$2*$J$5*$S244</f>
        <v>#N/A</v>
      </c>
      <c r="BJ244" s="70" t="e">
        <f aca="false">$BI$7*$J$3*$J$5*$T244</f>
        <v>#N/A</v>
      </c>
      <c r="BK244" s="70" t="e">
        <f aca="false">$BK$7*$J$2*$J$5*$S244</f>
        <v>#N/A</v>
      </c>
      <c r="BL244" s="70" t="e">
        <f aca="false">$BK$7*$J$3*$J$5*$T244</f>
        <v>#N/A</v>
      </c>
      <c r="BM244" s="70" t="e">
        <f aca="false">$BM$7*$J$2*$J$5*$S244</f>
        <v>#N/A</v>
      </c>
      <c r="BN244" s="70" t="e">
        <f aca="false">$BM$7*$J$3*$J$5*$T244</f>
        <v>#N/A</v>
      </c>
      <c r="BO244" s="70" t="e">
        <f aca="false">$BO$7*$J$2*$J$5*$S244</f>
        <v>#N/A</v>
      </c>
      <c r="BP244" s="70" t="e">
        <f aca="false">$BO$7*$J$3*$J$5*$T244</f>
        <v>#N/A</v>
      </c>
      <c r="BQ244" s="70" t="e">
        <f aca="false">$BQ$7*$J$2*$J$5*$S244</f>
        <v>#N/A</v>
      </c>
      <c r="BR244" s="70" t="e">
        <f aca="false">$BQ$7*$J$3*$J$5*$T244</f>
        <v>#N/A</v>
      </c>
      <c r="BS244" s="70" t="e">
        <f aca="false">$BS$7*$J$2*$J$5*$S244</f>
        <v>#N/A</v>
      </c>
      <c r="BT244" s="70" t="e">
        <f aca="false">$BS$7*$J$3*$J$5*$T244</f>
        <v>#N/A</v>
      </c>
      <c r="BU244" s="70" t="e">
        <f aca="false">$BU$7*$J$2*$J$5*$S244</f>
        <v>#N/A</v>
      </c>
      <c r="BV244" s="70" t="e">
        <f aca="false">$BU$7*$J$3*$J$5*$T244</f>
        <v>#N/A</v>
      </c>
      <c r="BW244" s="382" t="e">
        <f aca="false">SUM(AY244:BF244,BI244:BL244)</f>
        <v>#N/A</v>
      </c>
      <c r="BX244" s="383" t="e">
        <f aca="false">SUM(AY244:BF244,BI244:BL244,BS244:BV244)</f>
        <v>#N/A</v>
      </c>
      <c r="BY244" s="25" t="e">
        <f aca="false">SUM(AY244:BV244)</f>
        <v>#N/A</v>
      </c>
      <c r="BZ244" s="70" t="e">
        <f aca="false">$BZ$7*$J$2*$J$5*$N244</f>
        <v>#N/A</v>
      </c>
      <c r="CA244" s="70" t="e">
        <f aca="false">$BZ$7*$J$3*$J$5*$O244</f>
        <v>#N/A</v>
      </c>
      <c r="CB244" s="70" t="e">
        <f aca="false">$CB$7*$J$2*$J$5*$N244</f>
        <v>#N/A</v>
      </c>
      <c r="CC244" s="70" t="e">
        <f aca="false">$CB$7*$J$3*$J$5*$O244</f>
        <v>#N/A</v>
      </c>
      <c r="CD244" s="70" t="e">
        <f aca="false">$CD$7*$J$2*$J$5*$N244</f>
        <v>#N/A</v>
      </c>
      <c r="CE244" s="70" t="e">
        <f aca="false">$CD$7*$J$3*$J$5*$O244</f>
        <v>#N/A</v>
      </c>
      <c r="CF244" s="131" t="e">
        <f aca="false">SUM(BZ244:CA244)</f>
        <v>#N/A</v>
      </c>
      <c r="CG244" s="383" t="e">
        <f aca="false">SUM(BZ244:CC244)</f>
        <v>#N/A</v>
      </c>
      <c r="CH244" s="131" t="e">
        <f aca="false">SUM(BZ244:CE244)</f>
        <v>#N/A</v>
      </c>
      <c r="CI244" s="70" t="e">
        <f aca="false">$CI$7*$J$2*$J$5*$AB244</f>
        <v>#N/A</v>
      </c>
      <c r="CJ244" s="70" t="e">
        <f aca="false">$CI$7*$J$3*$J$5*$AC244</f>
        <v>#N/A</v>
      </c>
      <c r="CK244" s="70" t="e">
        <f aca="false">$CK$7*$J$2*$J$5*$AB244</f>
        <v>#N/A</v>
      </c>
      <c r="CL244" s="70" t="e">
        <f aca="false">$CK$7*$J$3*$J$5*$AC244</f>
        <v>#N/A</v>
      </c>
      <c r="CM244" s="70" t="e">
        <f aca="false">$CM$7*$J$2*$J$5*$AB244</f>
        <v>#N/A</v>
      </c>
      <c r="CN244" s="70" t="e">
        <f aca="false">$CM$7*$J$3*$J$5*$AC244</f>
        <v>#N/A</v>
      </c>
      <c r="CO244" s="70" t="e">
        <f aca="false">$CO$7*$J$2*$J$5*$AB244</f>
        <v>#N/A</v>
      </c>
      <c r="CP244" s="70" t="e">
        <f aca="false">$CO$7*$J$3*$J$5*$AC244</f>
        <v>#N/A</v>
      </c>
      <c r="CQ244" s="70" t="e">
        <f aca="false">$CQ$7*$J$2*$J$5*$AB244</f>
        <v>#N/A</v>
      </c>
      <c r="CR244" s="70" t="e">
        <f aca="false">$CQ$7*$J$3*$J$5*$AC244</f>
        <v>#N/A</v>
      </c>
      <c r="CS244" s="70" t="e">
        <f aca="false">$CS$7*$J$2*$J$5*$AB244</f>
        <v>#N/A</v>
      </c>
      <c r="CT244" s="70" t="e">
        <f aca="false">$CS$7*$J$3*$J$5*$AC244</f>
        <v>#N/A</v>
      </c>
      <c r="CU244" s="70" t="e">
        <f aca="false">$CU$7*$J$2*$J$5*$AB244</f>
        <v>#N/A</v>
      </c>
      <c r="CV244" s="70" t="e">
        <f aca="false">$CU$7*$J$3*$J$5*$AC244</f>
        <v>#N/A</v>
      </c>
      <c r="CW244" s="70" t="e">
        <f aca="false">$CW$7*$J$2*$J$5*$AB244</f>
        <v>#N/A</v>
      </c>
      <c r="CX244" s="70" t="e">
        <f aca="false">$CW$7*$J$3*$J$5*$AC244</f>
        <v>#N/A</v>
      </c>
      <c r="CY244" s="70" t="e">
        <f aca="false">$CY$7*$J$2*$J$5*$AB244</f>
        <v>#N/A</v>
      </c>
      <c r="CZ244" s="70" t="e">
        <f aca="false">$CY$7*$J$3*$J$5*$AC244</f>
        <v>#N/A</v>
      </c>
      <c r="DA244" s="70" t="e">
        <f aca="false">$DA$7*$J$2*$J$5*$AB244</f>
        <v>#N/A</v>
      </c>
      <c r="DB244" s="70" t="e">
        <f aca="false">$DA$7*$J$3*$J$5*$AC244</f>
        <v>#N/A</v>
      </c>
      <c r="DC244" s="70"/>
      <c r="DD244" s="70"/>
      <c r="DE244" s="70" t="e">
        <f aca="false">$DF$7*$J$2*$J$5*$AB244</f>
        <v>#N/A</v>
      </c>
      <c r="DF244" s="70" t="e">
        <f aca="false">$DF$7*$J$3*$J$5*$AC244</f>
        <v>#N/A</v>
      </c>
      <c r="DG244" s="70" t="e">
        <f aca="false">$DG$7*$J$2*$J$5*$AB244</f>
        <v>#N/A</v>
      </c>
      <c r="DH244" s="70" t="e">
        <f aca="false">$DG$7*$J$3*$J$5*$AC244</f>
        <v>#N/A</v>
      </c>
      <c r="DI244" s="70" t="e">
        <f aca="false">$DI$7*$J$2*$J$5*$AB244</f>
        <v>#N/A</v>
      </c>
      <c r="DJ244" s="70" t="e">
        <f aca="false">$DI$7*$J$3*$J$5*$AC244</f>
        <v>#N/A</v>
      </c>
      <c r="DK244" s="70" t="e">
        <f aca="false">$DK$7*$J$2*$J$5*$AB244</f>
        <v>#N/A</v>
      </c>
      <c r="DL244" s="70" t="e">
        <f aca="false">$DK$7*$J$3*$J$5*$AC244</f>
        <v>#N/A</v>
      </c>
      <c r="DM244" s="70" t="e">
        <f aca="false">$DM$7*$J$2*$J$5*$AB244</f>
        <v>#N/A</v>
      </c>
      <c r="DN244" s="70" t="e">
        <f aca="false">$DM$7*$J$3*$J$5*$AC244</f>
        <v>#N/A</v>
      </c>
      <c r="DO244" s="70" t="e">
        <f aca="false">$DO$7*$J$2*$J$5*$AB244</f>
        <v>#N/A</v>
      </c>
      <c r="DP244" s="70" t="e">
        <f aca="false">$DO$7*$J$3*$J$5*$AC244</f>
        <v>#N/A</v>
      </c>
      <c r="DQ244" s="70" t="e">
        <f aca="false">$DQ$7*$J$2*$J$5*$AB244</f>
        <v>#N/A</v>
      </c>
      <c r="DR244" s="70" t="e">
        <f aca="false">$DQ$7*$J$3*$J$5*$AC244</f>
        <v>#N/A</v>
      </c>
      <c r="DS244" s="131" t="e">
        <f aca="false">SUM(CI244:CR244,CW244:CX244,DG244:DH244)</f>
        <v>#N/A</v>
      </c>
      <c r="DT244" s="25" t="e">
        <f aca="false">SUM(CI244:CZ244,DC244:DL244)</f>
        <v>#N/A</v>
      </c>
      <c r="DU244" s="131" t="e">
        <f aca="false">SUM(CI244:DR244)</f>
        <v>#N/A</v>
      </c>
      <c r="DZ244" s="70" t="e">
        <f aca="false">$DZ$7*$J$2*$J$5*$AB244</f>
        <v>#N/A</v>
      </c>
      <c r="EA244" s="70" t="e">
        <f aca="false">$DZ$7*$J$3*$J$5*$AC244</f>
        <v>#N/A</v>
      </c>
      <c r="EB244" s="70" t="e">
        <f aca="false">$EB$7*$J$2*$J$5*$AB244</f>
        <v>#N/A</v>
      </c>
      <c r="EC244" s="70" t="e">
        <f aca="false">$EB$7*$J$3*$J$5*$AC244</f>
        <v>#N/A</v>
      </c>
      <c r="ED244" s="70" t="e">
        <f aca="false">$ED$7*$J$2*$J$5*$AB244</f>
        <v>#N/A</v>
      </c>
      <c r="EE244" s="70" t="e">
        <f aca="false">$ED$7*$J$3*$J$5*$AC244</f>
        <v>#N/A</v>
      </c>
      <c r="EF244" s="70" t="e">
        <f aca="false">$EF$7*$J$2*$J$5*$AB244</f>
        <v>#N/A</v>
      </c>
      <c r="EG244" s="70" t="e">
        <f aca="false">$EF$7*$J$3*$J$5*$AC244</f>
        <v>#N/A</v>
      </c>
      <c r="EH244" s="70" t="e">
        <f aca="false">$EH$7*$J$2*$J$5*$AB244</f>
        <v>#N/A</v>
      </c>
      <c r="EI244" s="70" t="e">
        <f aca="false">$EH$7*$J$3*$J$5*$AC244</f>
        <v>#N/A</v>
      </c>
      <c r="EJ244" s="70" t="e">
        <f aca="false">$EJ$7*$J$2*$J$5*$AB244</f>
        <v>#N/A</v>
      </c>
      <c r="EK244" s="70" t="e">
        <f aca="false">$EJ$7*$J$3*$J$5*$AC244</f>
        <v>#N/A</v>
      </c>
      <c r="EL244" s="70" t="e">
        <f aca="false">$EL$7*$J$2*$J$5*$AB244</f>
        <v>#N/A</v>
      </c>
      <c r="EM244" s="70" t="e">
        <f aca="false">$EL$7*$J$3*$J$5*$AC244</f>
        <v>#N/A</v>
      </c>
      <c r="EN244" s="131" t="e">
        <f aca="false">SUM(EB244:EC244)</f>
        <v>#N/A</v>
      </c>
      <c r="EO244" s="25" t="e">
        <f aca="false">SUM(EB244:EE244,EJ244:EM244)</f>
        <v>#N/A</v>
      </c>
      <c r="EP244" s="25" t="e">
        <f aca="false">SUM(DZ244:EM244)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3" t="e">
        <f aca="false">(1+($A245/2))^(-2*($D245-$A$1)/365.25)</f>
        <v>#N/A</v>
      </c>
      <c r="C245" s="83" t="n">
        <f aca="false">D246-D245</f>
        <v>31</v>
      </c>
      <c r="D245" s="374" t="n">
        <v>44105</v>
      </c>
      <c r="E245" s="375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76" t="e">
        <f aca="false">VLOOKUP($D245,Curves!$A$2:$H$1700,8)*$B245</f>
        <v>#N/A</v>
      </c>
      <c r="K245" s="51" t="e">
        <f aca="false">($E245+$I245)*$J$5+$J$4</f>
        <v>#N/A</v>
      </c>
      <c r="L245" s="377" t="e">
        <f aca="false">VLOOKUP($D245,Curves!$N$2:$T$2600,2)*$B245</f>
        <v>#N/A</v>
      </c>
      <c r="M245" s="241" t="e">
        <f aca="false">VLOOKUP($D245,Curves!$N$2:$T$2600,3)*$B245</f>
        <v>#N/A</v>
      </c>
      <c r="N245" s="378" t="e">
        <f aca="false">IF($K245&lt;$L245,1,0)</f>
        <v>#N/A</v>
      </c>
      <c r="O245" s="379" t="e">
        <f aca="false">IF($K245&lt;$M245,1,0)</f>
        <v>#N/A</v>
      </c>
      <c r="P245" s="375" t="e">
        <f aca="false">($E245+J245)*$J$5+$J$4</f>
        <v>#N/A</v>
      </c>
      <c r="Q245" s="377" t="e">
        <f aca="false">VLOOKUP($D245,Curves!$N$2:$T$2600,4)*$B245</f>
        <v>#N/A</v>
      </c>
      <c r="R245" s="241" t="e">
        <f aca="false">VLOOKUP($D245,Curves!$N$2:$T$2600,5)*$B245</f>
        <v>#N/A</v>
      </c>
      <c r="S245" s="378" t="e">
        <f aca="false">IF($P245&lt;$Q245,1,0)</f>
        <v>#N/A</v>
      </c>
      <c r="T245" s="379" t="e">
        <f aca="false">IF($P245&lt;$R245,1,0)</f>
        <v>#N/A</v>
      </c>
      <c r="U245" s="380" t="e">
        <f aca="false">($E245+G245)*$J$5+$J$4</f>
        <v>#N/A</v>
      </c>
      <c r="V245" s="380" t="e">
        <f aca="false">($E245+H245)*$J$5+$J$4</f>
        <v>#N/A</v>
      </c>
      <c r="W245" s="380" t="e">
        <f aca="false">($E245+I245)*$J$5+$J$4</f>
        <v>#N/A</v>
      </c>
      <c r="X245" s="269" t="e">
        <f aca="false">VLOOKUP($D245,[5]CurveFetch!$D$8:$S$13000,16,0)*$B245</f>
        <v>#N/A</v>
      </c>
      <c r="Y245" s="241" t="e">
        <f aca="false">VLOOKUP($D245,Curves!$N$2:$T$2600,7)*$B245</f>
        <v>#N/A</v>
      </c>
      <c r="Z245" s="381" t="e">
        <f aca="false">IF($U245&lt;$X245,1,0)</f>
        <v>#N/A</v>
      </c>
      <c r="AA245" s="378" t="e">
        <f aca="false">IF($U245&lt;$Y245,1,0)</f>
        <v>#N/A</v>
      </c>
      <c r="AB245" s="378" t="e">
        <f aca="false">IF($V245&lt;$X245,1,0)</f>
        <v>#N/A</v>
      </c>
      <c r="AC245" s="378" t="e">
        <f aca="false">IF($V245&lt;$X245,1,0)</f>
        <v>#N/A</v>
      </c>
      <c r="AD245" s="378" t="e">
        <f aca="false">IF($W245&lt;$X245,1,0)</f>
        <v>#N/A</v>
      </c>
      <c r="AE245" s="379" t="e">
        <f aca="false">IF($W245&lt;$Y245,1,0)</f>
        <v>#N/A</v>
      </c>
      <c r="AF245" s="70" t="e">
        <f aca="false">$AF$7*$J$2*$J$5*$N245</f>
        <v>#N/A</v>
      </c>
      <c r="AG245" s="70" t="e">
        <f aca="false">$AF$7*$J$2*$J$5*$O245</f>
        <v>#N/A</v>
      </c>
      <c r="AH245" s="70" t="e">
        <f aca="false">$AH$7*$J$2*$J$5*$N245</f>
        <v>#N/A</v>
      </c>
      <c r="AI245" s="70" t="e">
        <f aca="false">$AH$7*$J$2*$J$5*$O245</f>
        <v>#N/A</v>
      </c>
      <c r="AJ245" s="70" t="e">
        <f aca="false">$AJ$7*$J$2*$J$5*$N245</f>
        <v>#N/A</v>
      </c>
      <c r="AK245" s="70" t="e">
        <f aca="false">$AJ$7*$J$2*$J$5*$O245</f>
        <v>#N/A</v>
      </c>
      <c r="AL245" s="70" t="e">
        <f aca="false">$AL$7*$J$2*$J$5*$N245</f>
        <v>#N/A</v>
      </c>
      <c r="AM245" s="70" t="e">
        <f aca="false">$AL$7*$J$3*$J$5*$O245</f>
        <v>#N/A</v>
      </c>
      <c r="AN245" s="70" t="e">
        <f aca="false">$AN$7*$J$2*$J$5*$N245</f>
        <v>#N/A</v>
      </c>
      <c r="AO245" s="70" t="e">
        <f aca="false">$AN$7*$J$3*$J$5*$O245</f>
        <v>#N/A</v>
      </c>
      <c r="AP245" s="70" t="e">
        <f aca="false">$AP$7*$J$2*$J$5*$N245</f>
        <v>#N/A</v>
      </c>
      <c r="AQ245" s="70" t="e">
        <f aca="false">$AN$7*$J$3*$J$5*$O245</f>
        <v>#N/A</v>
      </c>
      <c r="AR245" s="70" t="e">
        <f aca="false">$AR$7*$J$2*$J$5*$N245</f>
        <v>#N/A</v>
      </c>
      <c r="AS245" s="70" t="e">
        <f aca="false">$AR$7*$J$3*$J$5*$O245</f>
        <v>#N/A</v>
      </c>
      <c r="AT245" s="70" t="e">
        <f aca="false">$AT$7*$J$2*$J$5*$N245</f>
        <v>#N/A</v>
      </c>
      <c r="AU245" s="70" t="e">
        <f aca="false">$AT$7*$J$3*$J$5*$O245</f>
        <v>#N/A</v>
      </c>
      <c r="AV245" s="131" t="e">
        <f aca="false">SUM(AF245:AG245,AL245:AM245,AP245:AQ245)</f>
        <v>#N/A</v>
      </c>
      <c r="AW245" s="158" t="e">
        <f aca="false">SUM(AF245:AM245,AP245:AU245)</f>
        <v>#N/A</v>
      </c>
      <c r="AX245" s="131" t="e">
        <f aca="false">SUM(AF245:AU245)</f>
        <v>#N/A</v>
      </c>
      <c r="AY245" s="70" t="e">
        <f aca="false">$AY$7*$J$2*$J$5*$S245</f>
        <v>#N/A</v>
      </c>
      <c r="AZ245" s="70" t="e">
        <f aca="false">$AY$7*$J$3*$J$5*$T245</f>
        <v>#N/A</v>
      </c>
      <c r="BA245" s="70" t="e">
        <f aca="false">$BA$7*$J$2*$J$5*$S245</f>
        <v>#N/A</v>
      </c>
      <c r="BB245" s="70" t="e">
        <f aca="false">$BA$7*$J$3*$J$5*$T245</f>
        <v>#N/A</v>
      </c>
      <c r="BC245" s="70" t="e">
        <f aca="false">$BC$7*$J$2*$J$5*$S245</f>
        <v>#N/A</v>
      </c>
      <c r="BD245" s="70" t="e">
        <f aca="false">$BC$7*$J$3*$J$5*$T245</f>
        <v>#N/A</v>
      </c>
      <c r="BE245" s="70" t="e">
        <f aca="false">$BE$7*$J$2*$J$5*$S245</f>
        <v>#N/A</v>
      </c>
      <c r="BF245" s="70" t="e">
        <f aca="false">$BE$7*$J$3*$J$5*$T245</f>
        <v>#N/A</v>
      </c>
      <c r="BG245" s="70" t="e">
        <f aca="false">$BG$7*$J$2*$J$5*$S245</f>
        <v>#N/A</v>
      </c>
      <c r="BH245" s="70" t="e">
        <f aca="false">$BG$7*$J$3*$J$5*$T245</f>
        <v>#N/A</v>
      </c>
      <c r="BI245" s="70" t="e">
        <f aca="false">$BI$7*$J$2*$J$5*$S245</f>
        <v>#N/A</v>
      </c>
      <c r="BJ245" s="70" t="e">
        <f aca="false">$BI$7*$J$3*$J$5*$T245</f>
        <v>#N/A</v>
      </c>
      <c r="BK245" s="70" t="e">
        <f aca="false">$BK$7*$J$2*$J$5*$S245</f>
        <v>#N/A</v>
      </c>
      <c r="BL245" s="70" t="e">
        <f aca="false">$BK$7*$J$3*$J$5*$T245</f>
        <v>#N/A</v>
      </c>
      <c r="BM245" s="70" t="e">
        <f aca="false">$BM$7*$J$2*$J$5*$S245</f>
        <v>#N/A</v>
      </c>
      <c r="BN245" s="70" t="e">
        <f aca="false">$BM$7*$J$3*$J$5*$T245</f>
        <v>#N/A</v>
      </c>
      <c r="BO245" s="70" t="e">
        <f aca="false">$BO$7*$J$2*$J$5*$S245</f>
        <v>#N/A</v>
      </c>
      <c r="BP245" s="70" t="e">
        <f aca="false">$BO$7*$J$3*$J$5*$T245</f>
        <v>#N/A</v>
      </c>
      <c r="BQ245" s="70" t="e">
        <f aca="false">$BQ$7*$J$2*$J$5*$S245</f>
        <v>#N/A</v>
      </c>
      <c r="BR245" s="70" t="e">
        <f aca="false">$BQ$7*$J$3*$J$5*$T245</f>
        <v>#N/A</v>
      </c>
      <c r="BS245" s="70" t="e">
        <f aca="false">$BS$7*$J$2*$J$5*$S245</f>
        <v>#N/A</v>
      </c>
      <c r="BT245" s="70" t="e">
        <f aca="false">$BS$7*$J$3*$J$5*$T245</f>
        <v>#N/A</v>
      </c>
      <c r="BU245" s="70" t="e">
        <f aca="false">$BU$7*$J$2*$J$5*$S245</f>
        <v>#N/A</v>
      </c>
      <c r="BV245" s="70" t="e">
        <f aca="false">$BU$7*$J$3*$J$5*$T245</f>
        <v>#N/A</v>
      </c>
      <c r="BW245" s="382" t="e">
        <f aca="false">SUM(AY245:BF245,BI245:BL245)</f>
        <v>#N/A</v>
      </c>
      <c r="BX245" s="383" t="e">
        <f aca="false">SUM(AY245:BF245,BI245:BL245,BS245:BV245)</f>
        <v>#N/A</v>
      </c>
      <c r="BY245" s="25" t="e">
        <f aca="false">SUM(AY245:BV245)</f>
        <v>#N/A</v>
      </c>
      <c r="BZ245" s="70" t="e">
        <f aca="false">$BZ$7*$J$2*$J$5*$N245</f>
        <v>#N/A</v>
      </c>
      <c r="CA245" s="70" t="e">
        <f aca="false">$BZ$7*$J$3*$J$5*$O245</f>
        <v>#N/A</v>
      </c>
      <c r="CB245" s="70" t="e">
        <f aca="false">$CB$7*$J$2*$J$5*$N245</f>
        <v>#N/A</v>
      </c>
      <c r="CC245" s="70" t="e">
        <f aca="false">$CB$7*$J$3*$J$5*$O245</f>
        <v>#N/A</v>
      </c>
      <c r="CD245" s="70" t="e">
        <f aca="false">$CD$7*$J$2*$J$5*$N245</f>
        <v>#N/A</v>
      </c>
      <c r="CE245" s="70" t="e">
        <f aca="false">$CD$7*$J$3*$J$5*$O245</f>
        <v>#N/A</v>
      </c>
      <c r="CF245" s="131" t="e">
        <f aca="false">SUM(BZ245:CA245)</f>
        <v>#N/A</v>
      </c>
      <c r="CG245" s="383" t="e">
        <f aca="false">SUM(BZ245:CC245)</f>
        <v>#N/A</v>
      </c>
      <c r="CH245" s="131" t="e">
        <f aca="false">SUM(BZ245:CE245)</f>
        <v>#N/A</v>
      </c>
      <c r="CI245" s="70" t="e">
        <f aca="false">$CI$7*$J$2*$J$5*$AB245</f>
        <v>#N/A</v>
      </c>
      <c r="CJ245" s="70" t="e">
        <f aca="false">$CI$7*$J$3*$J$5*$AC245</f>
        <v>#N/A</v>
      </c>
      <c r="CK245" s="70" t="e">
        <f aca="false">$CK$7*$J$2*$J$5*$AB245</f>
        <v>#N/A</v>
      </c>
      <c r="CL245" s="70" t="e">
        <f aca="false">$CK$7*$J$3*$J$5*$AC245</f>
        <v>#N/A</v>
      </c>
      <c r="CM245" s="70" t="e">
        <f aca="false">$CM$7*$J$2*$J$5*$AB245</f>
        <v>#N/A</v>
      </c>
      <c r="CN245" s="70" t="e">
        <f aca="false">$CM$7*$J$3*$J$5*$AC245</f>
        <v>#N/A</v>
      </c>
      <c r="CO245" s="70" t="e">
        <f aca="false">$CO$7*$J$2*$J$5*$AB245</f>
        <v>#N/A</v>
      </c>
      <c r="CP245" s="70" t="e">
        <f aca="false">$CO$7*$J$3*$J$5*$AC245</f>
        <v>#N/A</v>
      </c>
      <c r="CQ245" s="70" t="e">
        <f aca="false">$CQ$7*$J$2*$J$5*$AB245</f>
        <v>#N/A</v>
      </c>
      <c r="CR245" s="70" t="e">
        <f aca="false">$CQ$7*$J$3*$J$5*$AC245</f>
        <v>#N/A</v>
      </c>
      <c r="CS245" s="70" t="e">
        <f aca="false">$CS$7*$J$2*$J$5*$AB245</f>
        <v>#N/A</v>
      </c>
      <c r="CT245" s="70" t="e">
        <f aca="false">$CS$7*$J$3*$J$5*$AC245</f>
        <v>#N/A</v>
      </c>
      <c r="CU245" s="70" t="e">
        <f aca="false">$CU$7*$J$2*$J$5*$AB245</f>
        <v>#N/A</v>
      </c>
      <c r="CV245" s="70" t="e">
        <f aca="false">$CU$7*$J$3*$J$5*$AC245</f>
        <v>#N/A</v>
      </c>
      <c r="CW245" s="70" t="e">
        <f aca="false">$CW$7*$J$2*$J$5*$AB245</f>
        <v>#N/A</v>
      </c>
      <c r="CX245" s="70" t="e">
        <f aca="false">$CW$7*$J$3*$J$5*$AC245</f>
        <v>#N/A</v>
      </c>
      <c r="CY245" s="70" t="e">
        <f aca="false">$CY$7*$J$2*$J$5*$AB245</f>
        <v>#N/A</v>
      </c>
      <c r="CZ245" s="70" t="e">
        <f aca="false">$CY$7*$J$3*$J$5*$AC245</f>
        <v>#N/A</v>
      </c>
      <c r="DA245" s="70" t="e">
        <f aca="false">$DA$7*$J$2*$J$5*$AB245</f>
        <v>#N/A</v>
      </c>
      <c r="DB245" s="70" t="e">
        <f aca="false">$DA$7*$J$3*$J$5*$AC245</f>
        <v>#N/A</v>
      </c>
      <c r="DC245" s="70"/>
      <c r="DD245" s="70"/>
      <c r="DE245" s="70" t="e">
        <f aca="false">$DF$7*$J$2*$J$5*$AB245</f>
        <v>#N/A</v>
      </c>
      <c r="DF245" s="70" t="e">
        <f aca="false">$DF$7*$J$3*$J$5*$AC245</f>
        <v>#N/A</v>
      </c>
      <c r="DG245" s="70" t="e">
        <f aca="false">$DG$7*$J$2*$J$5*$AB245</f>
        <v>#N/A</v>
      </c>
      <c r="DH245" s="70" t="e">
        <f aca="false">$DG$7*$J$3*$J$5*$AC245</f>
        <v>#N/A</v>
      </c>
      <c r="DI245" s="70" t="e">
        <f aca="false">$DI$7*$J$2*$J$5*$AB245</f>
        <v>#N/A</v>
      </c>
      <c r="DJ245" s="70" t="e">
        <f aca="false">$DI$7*$J$3*$J$5*$AC245</f>
        <v>#N/A</v>
      </c>
      <c r="DK245" s="70" t="e">
        <f aca="false">$DK$7*$J$2*$J$5*$AB245</f>
        <v>#N/A</v>
      </c>
      <c r="DL245" s="70" t="e">
        <f aca="false">$DK$7*$J$3*$J$5*$AC245</f>
        <v>#N/A</v>
      </c>
      <c r="DM245" s="70" t="e">
        <f aca="false">$DM$7*$J$2*$J$5*$AB245</f>
        <v>#N/A</v>
      </c>
      <c r="DN245" s="70" t="e">
        <f aca="false">$DM$7*$J$3*$J$5*$AC245</f>
        <v>#N/A</v>
      </c>
      <c r="DO245" s="70" t="e">
        <f aca="false">$DO$7*$J$2*$J$5*$AB245</f>
        <v>#N/A</v>
      </c>
      <c r="DP245" s="70" t="e">
        <f aca="false">$DO$7*$J$3*$J$5*$AC245</f>
        <v>#N/A</v>
      </c>
      <c r="DQ245" s="70" t="e">
        <f aca="false">$DQ$7*$J$2*$J$5*$AB245</f>
        <v>#N/A</v>
      </c>
      <c r="DR245" s="70" t="e">
        <f aca="false">$DQ$7*$J$3*$J$5*$AC245</f>
        <v>#N/A</v>
      </c>
      <c r="DS245" s="131" t="e">
        <f aca="false">SUM(CI245:CR245,CW245:CX245,DG245:DH245)</f>
        <v>#N/A</v>
      </c>
      <c r="DT245" s="25" t="e">
        <f aca="false">SUM(CI245:CZ245,DC245:DL245)</f>
        <v>#N/A</v>
      </c>
      <c r="DU245" s="131" t="e">
        <f aca="false">SUM(CI245:DR245)</f>
        <v>#N/A</v>
      </c>
      <c r="DZ245" s="70" t="e">
        <f aca="false">$DZ$7*$J$2*$J$5*$AB245</f>
        <v>#N/A</v>
      </c>
      <c r="EA245" s="70" t="e">
        <f aca="false">$DZ$7*$J$3*$J$5*$AC245</f>
        <v>#N/A</v>
      </c>
      <c r="EB245" s="70" t="e">
        <f aca="false">$EB$7*$J$2*$J$5*$AB245</f>
        <v>#N/A</v>
      </c>
      <c r="EC245" s="70" t="e">
        <f aca="false">$EB$7*$J$3*$J$5*$AC245</f>
        <v>#N/A</v>
      </c>
      <c r="ED245" s="70" t="e">
        <f aca="false">$ED$7*$J$2*$J$5*$AB245</f>
        <v>#N/A</v>
      </c>
      <c r="EE245" s="70" t="e">
        <f aca="false">$ED$7*$J$3*$J$5*$AC245</f>
        <v>#N/A</v>
      </c>
      <c r="EF245" s="70" t="e">
        <f aca="false">$EF$7*$J$2*$J$5*$AB245</f>
        <v>#N/A</v>
      </c>
      <c r="EG245" s="70" t="e">
        <f aca="false">$EF$7*$J$3*$J$5*$AC245</f>
        <v>#N/A</v>
      </c>
      <c r="EH245" s="70" t="e">
        <f aca="false">$EH$7*$J$2*$J$5*$AB245</f>
        <v>#N/A</v>
      </c>
      <c r="EI245" s="70" t="e">
        <f aca="false">$EH$7*$J$3*$J$5*$AC245</f>
        <v>#N/A</v>
      </c>
      <c r="EJ245" s="70" t="e">
        <f aca="false">$EJ$7*$J$2*$J$5*$AB245</f>
        <v>#N/A</v>
      </c>
      <c r="EK245" s="70" t="e">
        <f aca="false">$EJ$7*$J$3*$J$5*$AC245</f>
        <v>#N/A</v>
      </c>
      <c r="EL245" s="70" t="e">
        <f aca="false">$EL$7*$J$2*$J$5*$AB245</f>
        <v>#N/A</v>
      </c>
      <c r="EM245" s="70" t="e">
        <f aca="false">$EL$7*$J$3*$J$5*$AC245</f>
        <v>#N/A</v>
      </c>
      <c r="EN245" s="131" t="e">
        <f aca="false">SUM(EB245:EC245)</f>
        <v>#N/A</v>
      </c>
      <c r="EO245" s="25" t="e">
        <f aca="false">SUM(EB245:EE245,EJ245:EM245)</f>
        <v>#N/A</v>
      </c>
      <c r="EP245" s="25" t="e">
        <f aca="false">SUM(DZ245:EM245)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3" t="e">
        <f aca="false">(1+($A246/2))^(-2*($D246-$A$1)/365.25)</f>
        <v>#N/A</v>
      </c>
      <c r="C246" s="83" t="n">
        <f aca="false">D247-D246</f>
        <v>30</v>
      </c>
      <c r="D246" s="374" t="n">
        <v>44136</v>
      </c>
      <c r="E246" s="375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76" t="e">
        <f aca="false">VLOOKUP($D246,Curves!$A$2:$H$1700,8)*$B246</f>
        <v>#N/A</v>
      </c>
      <c r="K246" s="51" t="e">
        <f aca="false">($E246+$I246)*$J$5+$J$4</f>
        <v>#N/A</v>
      </c>
      <c r="L246" s="377" t="e">
        <f aca="false">VLOOKUP($D246,Curves!$N$2:$T$2600,2)*$B246</f>
        <v>#N/A</v>
      </c>
      <c r="M246" s="241" t="e">
        <f aca="false">VLOOKUP($D246,Curves!$N$2:$T$2600,3)*$B246</f>
        <v>#N/A</v>
      </c>
      <c r="N246" s="378" t="e">
        <f aca="false">IF($K246&lt;$L246,1,0)</f>
        <v>#N/A</v>
      </c>
      <c r="O246" s="379" t="e">
        <f aca="false">IF($K246&lt;$M246,1,0)</f>
        <v>#N/A</v>
      </c>
      <c r="P246" s="375" t="e">
        <f aca="false">($E246+J246)*$J$5+$J$4</f>
        <v>#N/A</v>
      </c>
      <c r="Q246" s="377" t="e">
        <f aca="false">VLOOKUP($D246,Curves!$N$2:$T$2600,4)*$B246</f>
        <v>#N/A</v>
      </c>
      <c r="R246" s="241" t="e">
        <f aca="false">VLOOKUP($D246,Curves!$N$2:$T$2600,5)*$B246</f>
        <v>#N/A</v>
      </c>
      <c r="S246" s="378" t="e">
        <f aca="false">IF($P246&lt;$Q246,1,0)</f>
        <v>#N/A</v>
      </c>
      <c r="T246" s="379" t="e">
        <f aca="false">IF($P246&lt;$R246,1,0)</f>
        <v>#N/A</v>
      </c>
      <c r="U246" s="380" t="e">
        <f aca="false">($E246+G246)*$J$5+$J$4</f>
        <v>#N/A</v>
      </c>
      <c r="V246" s="380" t="e">
        <f aca="false">($E246+H246)*$J$5+$J$4</f>
        <v>#N/A</v>
      </c>
      <c r="W246" s="380" t="e">
        <f aca="false">($E246+I246)*$J$5+$J$4</f>
        <v>#N/A</v>
      </c>
      <c r="X246" s="269" t="e">
        <f aca="false">VLOOKUP($D246,[5]CurveFetch!$D$8:$S$13000,16,0)*$B246</f>
        <v>#N/A</v>
      </c>
      <c r="Y246" s="241" t="e">
        <f aca="false">VLOOKUP($D246,Curves!$N$2:$T$2600,7)*$B246</f>
        <v>#N/A</v>
      </c>
      <c r="Z246" s="381" t="e">
        <f aca="false">IF($U246&lt;$X246,1,0)</f>
        <v>#N/A</v>
      </c>
      <c r="AA246" s="378" t="e">
        <f aca="false">IF($U246&lt;$Y246,1,0)</f>
        <v>#N/A</v>
      </c>
      <c r="AB246" s="378" t="e">
        <f aca="false">IF($V246&lt;$X246,1,0)</f>
        <v>#N/A</v>
      </c>
      <c r="AC246" s="378" t="e">
        <f aca="false">IF($V246&lt;$X246,1,0)</f>
        <v>#N/A</v>
      </c>
      <c r="AD246" s="378" t="e">
        <f aca="false">IF($W246&lt;$X246,1,0)</f>
        <v>#N/A</v>
      </c>
      <c r="AE246" s="379" t="e">
        <f aca="false">IF($W246&lt;$Y246,1,0)</f>
        <v>#N/A</v>
      </c>
      <c r="AF246" s="70" t="e">
        <f aca="false">$AF$7*$J$2*$J$5*$N246</f>
        <v>#N/A</v>
      </c>
      <c r="AG246" s="70" t="e">
        <f aca="false">$AF$7*$J$2*$J$5*$O246</f>
        <v>#N/A</v>
      </c>
      <c r="AH246" s="70" t="e">
        <f aca="false">$AH$7*$J$2*$J$5*$N246</f>
        <v>#N/A</v>
      </c>
      <c r="AI246" s="70" t="e">
        <f aca="false">$AH$7*$J$2*$J$5*$O246</f>
        <v>#N/A</v>
      </c>
      <c r="AJ246" s="70" t="e">
        <f aca="false">$AJ$7*$J$2*$J$5*$N246</f>
        <v>#N/A</v>
      </c>
      <c r="AK246" s="70" t="e">
        <f aca="false">$AJ$7*$J$2*$J$5*$O246</f>
        <v>#N/A</v>
      </c>
      <c r="AL246" s="70" t="e">
        <f aca="false">$AL$7*$J$2*$J$5*$N246</f>
        <v>#N/A</v>
      </c>
      <c r="AM246" s="70" t="e">
        <f aca="false">$AL$7*$J$3*$J$5*$O246</f>
        <v>#N/A</v>
      </c>
      <c r="AN246" s="70" t="e">
        <f aca="false">$AN$7*$J$2*$J$5*$N246</f>
        <v>#N/A</v>
      </c>
      <c r="AO246" s="70" t="e">
        <f aca="false">$AN$7*$J$3*$J$5*$O246</f>
        <v>#N/A</v>
      </c>
      <c r="AP246" s="70" t="e">
        <f aca="false">$AP$7*$J$2*$J$5*$N246</f>
        <v>#N/A</v>
      </c>
      <c r="AQ246" s="70" t="e">
        <f aca="false">$AN$7*$J$3*$J$5*$O246</f>
        <v>#N/A</v>
      </c>
      <c r="AR246" s="70" t="e">
        <f aca="false">$AR$7*$J$2*$J$5*$N246</f>
        <v>#N/A</v>
      </c>
      <c r="AS246" s="70" t="e">
        <f aca="false">$AR$7*$J$3*$J$5*$O246</f>
        <v>#N/A</v>
      </c>
      <c r="AT246" s="70" t="e">
        <f aca="false">$AT$7*$J$2*$J$5*$N246</f>
        <v>#N/A</v>
      </c>
      <c r="AU246" s="70" t="e">
        <f aca="false">$AT$7*$J$3*$J$5*$O246</f>
        <v>#N/A</v>
      </c>
      <c r="AV246" s="131" t="e">
        <f aca="false">SUM(AF246:AG246,AL246:AM246,AP246:AQ246)</f>
        <v>#N/A</v>
      </c>
      <c r="AW246" s="158" t="e">
        <f aca="false">SUM(AF246:AM246,AP246:AU246)</f>
        <v>#N/A</v>
      </c>
      <c r="AX246" s="131" t="e">
        <f aca="false">SUM(AF246:AU246)</f>
        <v>#N/A</v>
      </c>
      <c r="AY246" s="70" t="e">
        <f aca="false">$AY$7*$J$2*$J$5*$S246</f>
        <v>#N/A</v>
      </c>
      <c r="AZ246" s="70" t="e">
        <f aca="false">$AY$7*$J$3*$J$5*$T246</f>
        <v>#N/A</v>
      </c>
      <c r="BA246" s="70" t="e">
        <f aca="false">$BA$7*$J$2*$J$5*$S246</f>
        <v>#N/A</v>
      </c>
      <c r="BB246" s="70" t="e">
        <f aca="false">$BA$7*$J$3*$J$5*$T246</f>
        <v>#N/A</v>
      </c>
      <c r="BC246" s="70" t="e">
        <f aca="false">$BC$7*$J$2*$J$5*$S246</f>
        <v>#N/A</v>
      </c>
      <c r="BD246" s="70" t="e">
        <f aca="false">$BC$7*$J$3*$J$5*$T246</f>
        <v>#N/A</v>
      </c>
      <c r="BE246" s="70" t="e">
        <f aca="false">$BE$7*$J$2*$J$5*$S246</f>
        <v>#N/A</v>
      </c>
      <c r="BF246" s="70" t="e">
        <f aca="false">$BE$7*$J$3*$J$5*$T246</f>
        <v>#N/A</v>
      </c>
      <c r="BG246" s="70" t="e">
        <f aca="false">$BG$7*$J$2*$J$5*$S246</f>
        <v>#N/A</v>
      </c>
      <c r="BH246" s="70" t="e">
        <f aca="false">$BG$7*$J$3*$J$5*$T246</f>
        <v>#N/A</v>
      </c>
      <c r="BI246" s="70" t="e">
        <f aca="false">$BI$7*$J$2*$J$5*$S246</f>
        <v>#N/A</v>
      </c>
      <c r="BJ246" s="70" t="e">
        <f aca="false">$BI$7*$J$3*$J$5*$T246</f>
        <v>#N/A</v>
      </c>
      <c r="BK246" s="70" t="e">
        <f aca="false">$BK$7*$J$2*$J$5*$S246</f>
        <v>#N/A</v>
      </c>
      <c r="BL246" s="70" t="e">
        <f aca="false">$BK$7*$J$3*$J$5*$T246</f>
        <v>#N/A</v>
      </c>
      <c r="BM246" s="70" t="e">
        <f aca="false">$BM$7*$J$2*$J$5*$S246</f>
        <v>#N/A</v>
      </c>
      <c r="BN246" s="70" t="e">
        <f aca="false">$BM$7*$J$3*$J$5*$T246</f>
        <v>#N/A</v>
      </c>
      <c r="BO246" s="70" t="e">
        <f aca="false">$BO$7*$J$2*$J$5*$S246</f>
        <v>#N/A</v>
      </c>
      <c r="BP246" s="70" t="e">
        <f aca="false">$BO$7*$J$3*$J$5*$T246</f>
        <v>#N/A</v>
      </c>
      <c r="BQ246" s="70" t="e">
        <f aca="false">$BQ$7*$J$2*$J$5*$S246</f>
        <v>#N/A</v>
      </c>
      <c r="BR246" s="70" t="e">
        <f aca="false">$BQ$7*$J$3*$J$5*$T246</f>
        <v>#N/A</v>
      </c>
      <c r="BS246" s="70" t="e">
        <f aca="false">$BS$7*$J$2*$J$5*$S246</f>
        <v>#N/A</v>
      </c>
      <c r="BT246" s="70" t="e">
        <f aca="false">$BS$7*$J$3*$J$5*$T246</f>
        <v>#N/A</v>
      </c>
      <c r="BU246" s="70" t="e">
        <f aca="false">$BU$7*$J$2*$J$5*$S246</f>
        <v>#N/A</v>
      </c>
      <c r="BV246" s="70" t="e">
        <f aca="false">$BU$7*$J$3*$J$5*$T246</f>
        <v>#N/A</v>
      </c>
      <c r="BW246" s="382" t="e">
        <f aca="false">SUM(AY246:BF246,BI246:BL246)</f>
        <v>#N/A</v>
      </c>
      <c r="BX246" s="383" t="e">
        <f aca="false">SUM(AY246:BF246,BI246:BL246,BS246:BV246)</f>
        <v>#N/A</v>
      </c>
      <c r="BY246" s="25" t="e">
        <f aca="false">SUM(AY246:BV246)</f>
        <v>#N/A</v>
      </c>
      <c r="BZ246" s="70" t="e">
        <f aca="false">$BZ$7*$J$2*$J$5*$N246</f>
        <v>#N/A</v>
      </c>
      <c r="CA246" s="70" t="e">
        <f aca="false">$BZ$7*$J$3*$J$5*$O246</f>
        <v>#N/A</v>
      </c>
      <c r="CB246" s="70" t="e">
        <f aca="false">$CB$7*$J$2*$J$5*$N246</f>
        <v>#N/A</v>
      </c>
      <c r="CC246" s="70" t="e">
        <f aca="false">$CB$7*$J$3*$J$5*$O246</f>
        <v>#N/A</v>
      </c>
      <c r="CD246" s="70" t="e">
        <f aca="false">$CD$7*$J$2*$J$5*$N246</f>
        <v>#N/A</v>
      </c>
      <c r="CE246" s="70" t="e">
        <f aca="false">$CD$7*$J$3*$J$5*$O246</f>
        <v>#N/A</v>
      </c>
      <c r="CF246" s="131" t="e">
        <f aca="false">SUM(BZ246:CA246)</f>
        <v>#N/A</v>
      </c>
      <c r="CG246" s="383" t="e">
        <f aca="false">SUM(BZ246:CC246)</f>
        <v>#N/A</v>
      </c>
      <c r="CH246" s="131" t="e">
        <f aca="false">SUM(BZ246:CE246)</f>
        <v>#N/A</v>
      </c>
      <c r="CI246" s="70" t="e">
        <f aca="false">$CI$7*$J$2*$J$5*$AB246</f>
        <v>#N/A</v>
      </c>
      <c r="CJ246" s="70" t="e">
        <f aca="false">$CI$7*$J$3*$J$5*$AC246</f>
        <v>#N/A</v>
      </c>
      <c r="CK246" s="70" t="e">
        <f aca="false">$CK$7*$J$2*$J$5*$AB246</f>
        <v>#N/A</v>
      </c>
      <c r="CL246" s="70" t="e">
        <f aca="false">$CK$7*$J$3*$J$5*$AC246</f>
        <v>#N/A</v>
      </c>
      <c r="CM246" s="70" t="e">
        <f aca="false">$CM$7*$J$2*$J$5*$AB246</f>
        <v>#N/A</v>
      </c>
      <c r="CN246" s="70" t="e">
        <f aca="false">$CM$7*$J$3*$J$5*$AC246</f>
        <v>#N/A</v>
      </c>
      <c r="CO246" s="70" t="e">
        <f aca="false">$CO$7*$J$2*$J$5*$AB246</f>
        <v>#N/A</v>
      </c>
      <c r="CP246" s="70" t="e">
        <f aca="false">$CO$7*$J$3*$J$5*$AC246</f>
        <v>#N/A</v>
      </c>
      <c r="CQ246" s="70" t="e">
        <f aca="false">$CQ$7*$J$2*$J$5*$AB246</f>
        <v>#N/A</v>
      </c>
      <c r="CR246" s="70" t="e">
        <f aca="false">$CQ$7*$J$3*$J$5*$AC246</f>
        <v>#N/A</v>
      </c>
      <c r="CS246" s="70" t="e">
        <f aca="false">$CS$7*$J$2*$J$5*$AB246</f>
        <v>#N/A</v>
      </c>
      <c r="CT246" s="70" t="e">
        <f aca="false">$CS$7*$J$3*$J$5*$AC246</f>
        <v>#N/A</v>
      </c>
      <c r="CU246" s="70" t="e">
        <f aca="false">$CU$7*$J$2*$J$5*$AB246</f>
        <v>#N/A</v>
      </c>
      <c r="CV246" s="70" t="e">
        <f aca="false">$CU$7*$J$3*$J$5*$AC246</f>
        <v>#N/A</v>
      </c>
      <c r="CW246" s="70" t="e">
        <f aca="false">$CW$7*$J$2*$J$5*$AB246</f>
        <v>#N/A</v>
      </c>
      <c r="CX246" s="70" t="e">
        <f aca="false">$CW$7*$J$3*$J$5*$AC246</f>
        <v>#N/A</v>
      </c>
      <c r="CY246" s="70" t="e">
        <f aca="false">$CY$7*$J$2*$J$5*$AB246</f>
        <v>#N/A</v>
      </c>
      <c r="CZ246" s="70" t="e">
        <f aca="false">$CY$7*$J$3*$J$5*$AC246</f>
        <v>#N/A</v>
      </c>
      <c r="DA246" s="70" t="e">
        <f aca="false">$DA$7*$J$2*$J$5*$AB246</f>
        <v>#N/A</v>
      </c>
      <c r="DB246" s="70" t="e">
        <f aca="false">$DA$7*$J$3*$J$5*$AC246</f>
        <v>#N/A</v>
      </c>
      <c r="DC246" s="70"/>
      <c r="DD246" s="70"/>
      <c r="DE246" s="70" t="e">
        <f aca="false">$DF$7*$J$2*$J$5*$AB246</f>
        <v>#N/A</v>
      </c>
      <c r="DF246" s="70" t="e">
        <f aca="false">$DF$7*$J$3*$J$5*$AC246</f>
        <v>#N/A</v>
      </c>
      <c r="DG246" s="70" t="e">
        <f aca="false">$DG$7*$J$2*$J$5*$AB246</f>
        <v>#N/A</v>
      </c>
      <c r="DH246" s="70" t="e">
        <f aca="false">$DG$7*$J$3*$J$5*$AC246</f>
        <v>#N/A</v>
      </c>
      <c r="DI246" s="70" t="e">
        <f aca="false">$DI$7*$J$2*$J$5*$AB246</f>
        <v>#N/A</v>
      </c>
      <c r="DJ246" s="70" t="e">
        <f aca="false">$DI$7*$J$3*$J$5*$AC246</f>
        <v>#N/A</v>
      </c>
      <c r="DK246" s="70" t="e">
        <f aca="false">$DK$7*$J$2*$J$5*$AB246</f>
        <v>#N/A</v>
      </c>
      <c r="DL246" s="70" t="e">
        <f aca="false">$DK$7*$J$3*$J$5*$AC246</f>
        <v>#N/A</v>
      </c>
      <c r="DM246" s="70" t="e">
        <f aca="false">$DM$7*$J$2*$J$5*$AB246</f>
        <v>#N/A</v>
      </c>
      <c r="DN246" s="70" t="e">
        <f aca="false">$DM$7*$J$3*$J$5*$AC246</f>
        <v>#N/A</v>
      </c>
      <c r="DO246" s="70" t="e">
        <f aca="false">$DO$7*$J$2*$J$5*$AB246</f>
        <v>#N/A</v>
      </c>
      <c r="DP246" s="70" t="e">
        <f aca="false">$DO$7*$J$3*$J$5*$AC246</f>
        <v>#N/A</v>
      </c>
      <c r="DQ246" s="70" t="e">
        <f aca="false">$DQ$7*$J$2*$J$5*$AB246</f>
        <v>#N/A</v>
      </c>
      <c r="DR246" s="70" t="e">
        <f aca="false">$DQ$7*$J$3*$J$5*$AC246</f>
        <v>#N/A</v>
      </c>
      <c r="DS246" s="131" t="e">
        <f aca="false">SUM(CI246:CR246,CW246:CX246,DG246:DH246)</f>
        <v>#N/A</v>
      </c>
      <c r="DT246" s="25" t="e">
        <f aca="false">SUM(CI246:CZ246,DC246:DL246)</f>
        <v>#N/A</v>
      </c>
      <c r="DU246" s="131" t="e">
        <f aca="false">SUM(CI246:DR246)</f>
        <v>#N/A</v>
      </c>
      <c r="DZ246" s="70" t="e">
        <f aca="false">$DZ$7*$J$2*$J$5*$AB246</f>
        <v>#N/A</v>
      </c>
      <c r="EA246" s="70" t="e">
        <f aca="false">$DZ$7*$J$3*$J$5*$AC246</f>
        <v>#N/A</v>
      </c>
      <c r="EB246" s="70" t="e">
        <f aca="false">$EB$7*$J$2*$J$5*$AB246</f>
        <v>#N/A</v>
      </c>
      <c r="EC246" s="70" t="e">
        <f aca="false">$EB$7*$J$3*$J$5*$AC246</f>
        <v>#N/A</v>
      </c>
      <c r="ED246" s="70" t="e">
        <f aca="false">$ED$7*$J$2*$J$5*$AB246</f>
        <v>#N/A</v>
      </c>
      <c r="EE246" s="70" t="e">
        <f aca="false">$ED$7*$J$3*$J$5*$AC246</f>
        <v>#N/A</v>
      </c>
      <c r="EF246" s="70" t="e">
        <f aca="false">$EF$7*$J$2*$J$5*$AB246</f>
        <v>#N/A</v>
      </c>
      <c r="EG246" s="70" t="e">
        <f aca="false">$EF$7*$J$3*$J$5*$AC246</f>
        <v>#N/A</v>
      </c>
      <c r="EH246" s="70" t="e">
        <f aca="false">$EH$7*$J$2*$J$5*$AB246</f>
        <v>#N/A</v>
      </c>
      <c r="EI246" s="70" t="e">
        <f aca="false">$EH$7*$J$3*$J$5*$AC246</f>
        <v>#N/A</v>
      </c>
      <c r="EJ246" s="70" t="e">
        <f aca="false">$EJ$7*$J$2*$J$5*$AB246</f>
        <v>#N/A</v>
      </c>
      <c r="EK246" s="70" t="e">
        <f aca="false">$EJ$7*$J$3*$J$5*$AC246</f>
        <v>#N/A</v>
      </c>
      <c r="EL246" s="70" t="e">
        <f aca="false">$EL$7*$J$2*$J$5*$AB246</f>
        <v>#N/A</v>
      </c>
      <c r="EM246" s="70" t="e">
        <f aca="false">$EL$7*$J$3*$J$5*$AC246</f>
        <v>#N/A</v>
      </c>
      <c r="EN246" s="131" t="e">
        <f aca="false">SUM(EB246:EC246)</f>
        <v>#N/A</v>
      </c>
      <c r="EO246" s="25" t="e">
        <f aca="false">SUM(EB246:EE246,EJ246:EM246)</f>
        <v>#N/A</v>
      </c>
      <c r="EP246" s="25" t="e">
        <f aca="false">SUM(DZ246:EM246)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3" t="e">
        <f aca="false">(1+($A247/2))^(-2*($D247-$A$1)/365.25)</f>
        <v>#N/A</v>
      </c>
      <c r="C247" s="83" t="n">
        <f aca="false">D248-D247</f>
        <v>31</v>
      </c>
      <c r="D247" s="374" t="n">
        <v>44166</v>
      </c>
      <c r="E247" s="375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76" t="e">
        <f aca="false">VLOOKUP($D247,Curves!$A$2:$H$1700,8)*$B247</f>
        <v>#N/A</v>
      </c>
      <c r="K247" s="51" t="e">
        <f aca="false">($E247+$I247)*$J$5+$J$4</f>
        <v>#N/A</v>
      </c>
      <c r="L247" s="377" t="e">
        <f aca="false">VLOOKUP($D247,Curves!$N$2:$T$2600,2)*$B247</f>
        <v>#N/A</v>
      </c>
      <c r="M247" s="241" t="e">
        <f aca="false">VLOOKUP($D247,Curves!$N$2:$T$2600,3)*$B247</f>
        <v>#N/A</v>
      </c>
      <c r="N247" s="378" t="e">
        <f aca="false">IF($K247&lt;$L247,1,0)</f>
        <v>#N/A</v>
      </c>
      <c r="O247" s="379" t="e">
        <f aca="false">IF($K247&lt;$M247,1,0)</f>
        <v>#N/A</v>
      </c>
      <c r="P247" s="375" t="e">
        <f aca="false">($E247+J247)*$J$5+$J$4</f>
        <v>#N/A</v>
      </c>
      <c r="Q247" s="377" t="e">
        <f aca="false">VLOOKUP($D247,Curves!$N$2:$T$2600,4)*$B247</f>
        <v>#N/A</v>
      </c>
      <c r="R247" s="241" t="e">
        <f aca="false">VLOOKUP($D247,Curves!$N$2:$T$2600,5)*$B247</f>
        <v>#N/A</v>
      </c>
      <c r="S247" s="378" t="e">
        <f aca="false">IF($P247&lt;$Q247,1,0)</f>
        <v>#N/A</v>
      </c>
      <c r="T247" s="379" t="e">
        <f aca="false">IF($P247&lt;$R247,1,0)</f>
        <v>#N/A</v>
      </c>
      <c r="U247" s="380" t="e">
        <f aca="false">($E247+G247)*$J$5+$J$4</f>
        <v>#N/A</v>
      </c>
      <c r="V247" s="380" t="e">
        <f aca="false">($E247+H247)*$J$5+$J$4</f>
        <v>#N/A</v>
      </c>
      <c r="W247" s="380" t="e">
        <f aca="false">($E247+I247)*$J$5+$J$4</f>
        <v>#N/A</v>
      </c>
      <c r="X247" s="269" t="e">
        <f aca="false">VLOOKUP($D247,[5]CurveFetch!$D$8:$S$13000,16,0)*$B247</f>
        <v>#N/A</v>
      </c>
      <c r="Y247" s="241" t="e">
        <f aca="false">VLOOKUP($D247,Curves!$N$2:$T$2600,7)*$B247</f>
        <v>#N/A</v>
      </c>
      <c r="Z247" s="381" t="e">
        <f aca="false">IF($U247&lt;$X247,1,0)</f>
        <v>#N/A</v>
      </c>
      <c r="AA247" s="378" t="e">
        <f aca="false">IF($U247&lt;$Y247,1,0)</f>
        <v>#N/A</v>
      </c>
      <c r="AB247" s="378" t="e">
        <f aca="false">IF($V247&lt;$X247,1,0)</f>
        <v>#N/A</v>
      </c>
      <c r="AC247" s="378" t="e">
        <f aca="false">IF($V247&lt;$X247,1,0)</f>
        <v>#N/A</v>
      </c>
      <c r="AD247" s="378" t="e">
        <f aca="false">IF($W247&lt;$X247,1,0)</f>
        <v>#N/A</v>
      </c>
      <c r="AE247" s="379" t="e">
        <f aca="false">IF($W247&lt;$Y247,1,0)</f>
        <v>#N/A</v>
      </c>
      <c r="AF247" s="70" t="e">
        <f aca="false">$AF$7*$J$2*$J$5*$N247</f>
        <v>#N/A</v>
      </c>
      <c r="AG247" s="70" t="e">
        <f aca="false">$AF$7*$J$2*$J$5*$O247</f>
        <v>#N/A</v>
      </c>
      <c r="AH247" s="70" t="e">
        <f aca="false">$AH$7*$J$2*$J$5*$N247</f>
        <v>#N/A</v>
      </c>
      <c r="AI247" s="70" t="e">
        <f aca="false">$AH$7*$J$2*$J$5*$O247</f>
        <v>#N/A</v>
      </c>
      <c r="AJ247" s="70" t="e">
        <f aca="false">$AJ$7*$J$2*$J$5*$N247</f>
        <v>#N/A</v>
      </c>
      <c r="AK247" s="70" t="e">
        <f aca="false">$AJ$7*$J$2*$J$5*$O247</f>
        <v>#N/A</v>
      </c>
      <c r="AL247" s="70" t="e">
        <f aca="false">$AL$7*$J$2*$J$5*$N247</f>
        <v>#N/A</v>
      </c>
      <c r="AM247" s="70" t="e">
        <f aca="false">$AL$7*$J$3*$J$5*$O247</f>
        <v>#N/A</v>
      </c>
      <c r="AN247" s="70" t="e">
        <f aca="false">$AN$7*$J$2*$J$5*$N247</f>
        <v>#N/A</v>
      </c>
      <c r="AO247" s="70" t="e">
        <f aca="false">$AN$7*$J$3*$J$5*$O247</f>
        <v>#N/A</v>
      </c>
      <c r="AP247" s="70" t="e">
        <f aca="false">$AP$7*$J$2*$J$5*$N247</f>
        <v>#N/A</v>
      </c>
      <c r="AQ247" s="70" t="e">
        <f aca="false">$AN$7*$J$3*$J$5*$O247</f>
        <v>#N/A</v>
      </c>
      <c r="AR247" s="70" t="e">
        <f aca="false">$AR$7*$J$2*$J$5*$N247</f>
        <v>#N/A</v>
      </c>
      <c r="AS247" s="70" t="e">
        <f aca="false">$AR$7*$J$3*$J$5*$O247</f>
        <v>#N/A</v>
      </c>
      <c r="AT247" s="70" t="e">
        <f aca="false">$AT$7*$J$2*$J$5*$N247</f>
        <v>#N/A</v>
      </c>
      <c r="AU247" s="70" t="e">
        <f aca="false">$AT$7*$J$3*$J$5*$O247</f>
        <v>#N/A</v>
      </c>
      <c r="AV247" s="131" t="e">
        <f aca="false">SUM(AF247:AG247,AL247:AM247,AP247:AQ247)</f>
        <v>#N/A</v>
      </c>
      <c r="AW247" s="158" t="e">
        <f aca="false">SUM(AF247:AM247,AP247:AU247)</f>
        <v>#N/A</v>
      </c>
      <c r="AX247" s="131" t="e">
        <f aca="false">SUM(AF247:AU247)</f>
        <v>#N/A</v>
      </c>
      <c r="AY247" s="70" t="e">
        <f aca="false">$AY$7*$J$2*$J$5*$S247</f>
        <v>#N/A</v>
      </c>
      <c r="AZ247" s="70" t="e">
        <f aca="false">$AY$7*$J$3*$J$5*$T247</f>
        <v>#N/A</v>
      </c>
      <c r="BA247" s="70" t="e">
        <f aca="false">$BA$7*$J$2*$J$5*$S247</f>
        <v>#N/A</v>
      </c>
      <c r="BB247" s="70" t="e">
        <f aca="false">$BA$7*$J$3*$J$5*$T247</f>
        <v>#N/A</v>
      </c>
      <c r="BC247" s="70" t="e">
        <f aca="false">$BC$7*$J$2*$J$5*$S247</f>
        <v>#N/A</v>
      </c>
      <c r="BD247" s="70" t="e">
        <f aca="false">$BC$7*$J$3*$J$5*$T247</f>
        <v>#N/A</v>
      </c>
      <c r="BE247" s="70" t="e">
        <f aca="false">$BE$7*$J$2*$J$5*$S247</f>
        <v>#N/A</v>
      </c>
      <c r="BF247" s="70" t="e">
        <f aca="false">$BE$7*$J$3*$J$5*$T247</f>
        <v>#N/A</v>
      </c>
      <c r="BG247" s="70" t="e">
        <f aca="false">$BG$7*$J$2*$J$5*$S247</f>
        <v>#N/A</v>
      </c>
      <c r="BH247" s="70" t="e">
        <f aca="false">$BG$7*$J$3*$J$5*$T247</f>
        <v>#N/A</v>
      </c>
      <c r="BI247" s="70" t="e">
        <f aca="false">$BI$7*$J$2*$J$5*$S247</f>
        <v>#N/A</v>
      </c>
      <c r="BJ247" s="70" t="e">
        <f aca="false">$BI$7*$J$3*$J$5*$T247</f>
        <v>#N/A</v>
      </c>
      <c r="BK247" s="70" t="e">
        <f aca="false">$BK$7*$J$2*$J$5*$S247</f>
        <v>#N/A</v>
      </c>
      <c r="BL247" s="70" t="e">
        <f aca="false">$BK$7*$J$3*$J$5*$T247</f>
        <v>#N/A</v>
      </c>
      <c r="BM247" s="70" t="e">
        <f aca="false">$BM$7*$J$2*$J$5*$S247</f>
        <v>#N/A</v>
      </c>
      <c r="BN247" s="70" t="e">
        <f aca="false">$BM$7*$J$3*$J$5*$T247</f>
        <v>#N/A</v>
      </c>
      <c r="BO247" s="70" t="e">
        <f aca="false">$BO$7*$J$2*$J$5*$S247</f>
        <v>#N/A</v>
      </c>
      <c r="BP247" s="70" t="e">
        <f aca="false">$BO$7*$J$3*$J$5*$T247</f>
        <v>#N/A</v>
      </c>
      <c r="BQ247" s="70" t="e">
        <f aca="false">$BQ$7*$J$2*$J$5*$S247</f>
        <v>#N/A</v>
      </c>
      <c r="BR247" s="70" t="e">
        <f aca="false">$BQ$7*$J$3*$J$5*$T247</f>
        <v>#N/A</v>
      </c>
      <c r="BS247" s="70" t="e">
        <f aca="false">$BS$7*$J$2*$J$5*$S247</f>
        <v>#N/A</v>
      </c>
      <c r="BT247" s="70" t="e">
        <f aca="false">$BS$7*$J$3*$J$5*$T247</f>
        <v>#N/A</v>
      </c>
      <c r="BU247" s="70" t="e">
        <f aca="false">$BU$7*$J$2*$J$5*$S247</f>
        <v>#N/A</v>
      </c>
      <c r="BV247" s="70" t="e">
        <f aca="false">$BU$7*$J$3*$J$5*$T247</f>
        <v>#N/A</v>
      </c>
      <c r="BW247" s="382" t="e">
        <f aca="false">SUM(AY247:BF247,BI247:BL247)</f>
        <v>#N/A</v>
      </c>
      <c r="BX247" s="383" t="e">
        <f aca="false">SUM(AY247:BF247,BI247:BL247,BS247:BV247)</f>
        <v>#N/A</v>
      </c>
      <c r="BY247" s="25" t="e">
        <f aca="false">SUM(AY247:BV247)</f>
        <v>#N/A</v>
      </c>
      <c r="BZ247" s="70" t="e">
        <f aca="false">$BZ$7*$J$2*$J$5*$N247</f>
        <v>#N/A</v>
      </c>
      <c r="CA247" s="70" t="e">
        <f aca="false">$BZ$7*$J$3*$J$5*$O247</f>
        <v>#N/A</v>
      </c>
      <c r="CB247" s="70" t="e">
        <f aca="false">$CB$7*$J$2*$J$5*$N247</f>
        <v>#N/A</v>
      </c>
      <c r="CC247" s="70" t="e">
        <f aca="false">$CB$7*$J$3*$J$5*$O247</f>
        <v>#N/A</v>
      </c>
      <c r="CD247" s="70" t="e">
        <f aca="false">$CD$7*$J$2*$J$5*$N247</f>
        <v>#N/A</v>
      </c>
      <c r="CE247" s="70" t="e">
        <f aca="false">$CD$7*$J$3*$J$5*$O247</f>
        <v>#N/A</v>
      </c>
      <c r="CF247" s="131" t="e">
        <f aca="false">SUM(BZ247:CA247)</f>
        <v>#N/A</v>
      </c>
      <c r="CG247" s="383" t="e">
        <f aca="false">SUM(BZ247:CC247)</f>
        <v>#N/A</v>
      </c>
      <c r="CH247" s="131" t="e">
        <f aca="false">SUM(BZ247:CE247)</f>
        <v>#N/A</v>
      </c>
      <c r="CI247" s="70" t="e">
        <f aca="false">$CI$7*$J$2*$J$5*$AB247</f>
        <v>#N/A</v>
      </c>
      <c r="CJ247" s="70" t="e">
        <f aca="false">$CI$7*$J$3*$J$5*$AC247</f>
        <v>#N/A</v>
      </c>
      <c r="CK247" s="70" t="e">
        <f aca="false">$CK$7*$J$2*$J$5*$AB247</f>
        <v>#N/A</v>
      </c>
      <c r="CL247" s="70" t="e">
        <f aca="false">$CK$7*$J$3*$J$5*$AC247</f>
        <v>#N/A</v>
      </c>
      <c r="CM247" s="70" t="e">
        <f aca="false">$CM$7*$J$2*$J$5*$AB247</f>
        <v>#N/A</v>
      </c>
      <c r="CN247" s="70" t="e">
        <f aca="false">$CM$7*$J$3*$J$5*$AC247</f>
        <v>#N/A</v>
      </c>
      <c r="CO247" s="70" t="e">
        <f aca="false">$CO$7*$J$2*$J$5*$AB247</f>
        <v>#N/A</v>
      </c>
      <c r="CP247" s="70" t="e">
        <f aca="false">$CO$7*$J$3*$J$5*$AC247</f>
        <v>#N/A</v>
      </c>
      <c r="CQ247" s="70" t="e">
        <f aca="false">$CQ$7*$J$2*$J$5*$AB247</f>
        <v>#N/A</v>
      </c>
      <c r="CR247" s="70" t="e">
        <f aca="false">$CQ$7*$J$3*$J$5*$AC247</f>
        <v>#N/A</v>
      </c>
      <c r="CS247" s="70" t="e">
        <f aca="false">$CS$7*$J$2*$J$5*$AB247</f>
        <v>#N/A</v>
      </c>
      <c r="CT247" s="70" t="e">
        <f aca="false">$CS$7*$J$3*$J$5*$AC247</f>
        <v>#N/A</v>
      </c>
      <c r="CU247" s="70" t="e">
        <f aca="false">$CU$7*$J$2*$J$5*$AB247</f>
        <v>#N/A</v>
      </c>
      <c r="CV247" s="70" t="e">
        <f aca="false">$CU$7*$J$3*$J$5*$AC247</f>
        <v>#N/A</v>
      </c>
      <c r="CW247" s="70" t="e">
        <f aca="false">$CW$7*$J$2*$J$5*$AB247</f>
        <v>#N/A</v>
      </c>
      <c r="CX247" s="70" t="e">
        <f aca="false">$CW$7*$J$3*$J$5*$AC247</f>
        <v>#N/A</v>
      </c>
      <c r="CY247" s="70" t="e">
        <f aca="false">$CY$7*$J$2*$J$5*$AB247</f>
        <v>#N/A</v>
      </c>
      <c r="CZ247" s="70" t="e">
        <f aca="false">$CY$7*$J$3*$J$5*$AC247</f>
        <v>#N/A</v>
      </c>
      <c r="DA247" s="70" t="e">
        <f aca="false">$DA$7*$J$2*$J$5*$AB247</f>
        <v>#N/A</v>
      </c>
      <c r="DB247" s="70" t="e">
        <f aca="false">$DA$7*$J$3*$J$5*$AC247</f>
        <v>#N/A</v>
      </c>
      <c r="DC247" s="70"/>
      <c r="DD247" s="70"/>
      <c r="DE247" s="70" t="e">
        <f aca="false">$DF$7*$J$2*$J$5*$AB247</f>
        <v>#N/A</v>
      </c>
      <c r="DF247" s="70" t="e">
        <f aca="false">$DF$7*$J$3*$J$5*$AC247</f>
        <v>#N/A</v>
      </c>
      <c r="DG247" s="70" t="e">
        <f aca="false">$DG$7*$J$2*$J$5*$AB247</f>
        <v>#N/A</v>
      </c>
      <c r="DH247" s="70" t="e">
        <f aca="false">$DG$7*$J$3*$J$5*$AC247</f>
        <v>#N/A</v>
      </c>
      <c r="DI247" s="70" t="e">
        <f aca="false">$DI$7*$J$2*$J$5*$AB247</f>
        <v>#N/A</v>
      </c>
      <c r="DJ247" s="70" t="e">
        <f aca="false">$DI$7*$J$3*$J$5*$AC247</f>
        <v>#N/A</v>
      </c>
      <c r="DK247" s="70" t="e">
        <f aca="false">$DK$7*$J$2*$J$5*$AB247</f>
        <v>#N/A</v>
      </c>
      <c r="DL247" s="70" t="e">
        <f aca="false">$DK$7*$J$3*$J$5*$AC247</f>
        <v>#N/A</v>
      </c>
      <c r="DM247" s="70" t="e">
        <f aca="false">$DM$7*$J$2*$J$5*$AB247</f>
        <v>#N/A</v>
      </c>
      <c r="DN247" s="70" t="e">
        <f aca="false">$DM$7*$J$3*$J$5*$AC247</f>
        <v>#N/A</v>
      </c>
      <c r="DO247" s="70" t="e">
        <f aca="false">$DO$7*$J$2*$J$5*$AB247</f>
        <v>#N/A</v>
      </c>
      <c r="DP247" s="70" t="e">
        <f aca="false">$DO$7*$J$3*$J$5*$AC247</f>
        <v>#N/A</v>
      </c>
      <c r="DQ247" s="70" t="e">
        <f aca="false">$DQ$7*$J$2*$J$5*$AB247</f>
        <v>#N/A</v>
      </c>
      <c r="DR247" s="70" t="e">
        <f aca="false">$DQ$7*$J$3*$J$5*$AC247</f>
        <v>#N/A</v>
      </c>
      <c r="DS247" s="131" t="e">
        <f aca="false">SUM(CI247:CR247,CW247:CX247,DG247:DH247)</f>
        <v>#N/A</v>
      </c>
      <c r="DT247" s="25" t="e">
        <f aca="false">SUM(CI247:CZ247,DC247:DL247)</f>
        <v>#N/A</v>
      </c>
      <c r="DU247" s="131" t="e">
        <f aca="false">SUM(CI247:DR247)</f>
        <v>#N/A</v>
      </c>
      <c r="DZ247" s="70" t="e">
        <f aca="false">$DZ$7*$J$2*$J$5*$AB247</f>
        <v>#N/A</v>
      </c>
      <c r="EA247" s="70" t="e">
        <f aca="false">$DZ$7*$J$3*$J$5*$AC247</f>
        <v>#N/A</v>
      </c>
      <c r="EB247" s="70" t="e">
        <f aca="false">$EB$7*$J$2*$J$5*$AB247</f>
        <v>#N/A</v>
      </c>
      <c r="EC247" s="70" t="e">
        <f aca="false">$EB$7*$J$3*$J$5*$AC247</f>
        <v>#N/A</v>
      </c>
      <c r="ED247" s="70" t="e">
        <f aca="false">$ED$7*$J$2*$J$5*$AB247</f>
        <v>#N/A</v>
      </c>
      <c r="EE247" s="70" t="e">
        <f aca="false">$ED$7*$J$3*$J$5*$AC247</f>
        <v>#N/A</v>
      </c>
      <c r="EF247" s="70" t="e">
        <f aca="false">$EF$7*$J$2*$J$5*$AB247</f>
        <v>#N/A</v>
      </c>
      <c r="EG247" s="70" t="e">
        <f aca="false">$EF$7*$J$3*$J$5*$AC247</f>
        <v>#N/A</v>
      </c>
      <c r="EH247" s="70" t="e">
        <f aca="false">$EH$7*$J$2*$J$5*$AB247</f>
        <v>#N/A</v>
      </c>
      <c r="EI247" s="70" t="e">
        <f aca="false">$EH$7*$J$3*$J$5*$AC247</f>
        <v>#N/A</v>
      </c>
      <c r="EJ247" s="70" t="e">
        <f aca="false">$EJ$7*$J$2*$J$5*$AB247</f>
        <v>#N/A</v>
      </c>
      <c r="EK247" s="70" t="e">
        <f aca="false">$EJ$7*$J$3*$J$5*$AC247</f>
        <v>#N/A</v>
      </c>
      <c r="EL247" s="70" t="e">
        <f aca="false">$EL$7*$J$2*$J$5*$AB247</f>
        <v>#N/A</v>
      </c>
      <c r="EM247" s="70" t="e">
        <f aca="false">$EL$7*$J$3*$J$5*$AC247</f>
        <v>#N/A</v>
      </c>
      <c r="EN247" s="131" t="e">
        <f aca="false">SUM(EB247:EC247)</f>
        <v>#N/A</v>
      </c>
      <c r="EO247" s="25" t="e">
        <f aca="false">SUM(EB247:EE247,EJ247:EM247)</f>
        <v>#N/A</v>
      </c>
      <c r="EP247" s="25" t="e">
        <f aca="false">SUM(DZ247:EM247)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3" t="e">
        <f aca="false">(1+($A248/2))^(-2*($D248-$A$1)/365.25)</f>
        <v>#N/A</v>
      </c>
      <c r="C248" s="83" t="n">
        <f aca="false">D249-D248</f>
        <v>31</v>
      </c>
      <c r="D248" s="374" t="n">
        <v>44197</v>
      </c>
      <c r="E248" s="375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76" t="e">
        <f aca="false">VLOOKUP($D248,Curves!$A$2:$H$1700,8)*$B248</f>
        <v>#N/A</v>
      </c>
      <c r="K248" s="51" t="e">
        <f aca="false">($E248+$I248)*$J$5+$J$4</f>
        <v>#N/A</v>
      </c>
      <c r="L248" s="377" t="e">
        <f aca="false">VLOOKUP($D248,Curves!$N$2:$T$2600,2)*$B248</f>
        <v>#N/A</v>
      </c>
      <c r="M248" s="241" t="e">
        <f aca="false">VLOOKUP($D248,Curves!$N$2:$T$2600,3)*$B248</f>
        <v>#N/A</v>
      </c>
      <c r="N248" s="378" t="e">
        <f aca="false">IF($K248&lt;$L248,1,0)</f>
        <v>#N/A</v>
      </c>
      <c r="O248" s="379" t="e">
        <f aca="false">IF($K248&lt;$M248,1,0)</f>
        <v>#N/A</v>
      </c>
      <c r="P248" s="375" t="e">
        <f aca="false">($E248+J248)*$J$5+$J$4</f>
        <v>#N/A</v>
      </c>
      <c r="Q248" s="377" t="e">
        <f aca="false">VLOOKUP($D248,Curves!$N$2:$T$2600,4)*$B248</f>
        <v>#N/A</v>
      </c>
      <c r="R248" s="241" t="e">
        <f aca="false">VLOOKUP($D248,Curves!$N$2:$T$2600,5)*$B248</f>
        <v>#N/A</v>
      </c>
      <c r="S248" s="378" t="e">
        <f aca="false">IF($P248&lt;$Q248,1,0)</f>
        <v>#N/A</v>
      </c>
      <c r="T248" s="379" t="e">
        <f aca="false">IF($P248&lt;$R248,1,0)</f>
        <v>#N/A</v>
      </c>
      <c r="U248" s="380" t="e">
        <f aca="false">($E248+G248)*$J$5+$J$4</f>
        <v>#N/A</v>
      </c>
      <c r="V248" s="380" t="e">
        <f aca="false">($E248+H248)*$J$5+$J$4</f>
        <v>#N/A</v>
      </c>
      <c r="W248" s="380" t="e">
        <f aca="false">($E248+I248)*$J$5+$J$4</f>
        <v>#N/A</v>
      </c>
      <c r="X248" s="269" t="e">
        <f aca="false">VLOOKUP($D248,[5]CurveFetch!$D$8:$S$13000,16,0)*$B248</f>
        <v>#N/A</v>
      </c>
      <c r="Y248" s="241" t="e">
        <f aca="false">VLOOKUP($D248,Curves!$N$2:$T$2600,7)*$B248</f>
        <v>#N/A</v>
      </c>
      <c r="Z248" s="381" t="e">
        <f aca="false">IF($U248&lt;$X248,1,0)</f>
        <v>#N/A</v>
      </c>
      <c r="AA248" s="378" t="e">
        <f aca="false">IF($U248&lt;$Y248,1,0)</f>
        <v>#N/A</v>
      </c>
      <c r="AB248" s="378" t="e">
        <f aca="false">IF($V248&lt;$X248,1,0)</f>
        <v>#N/A</v>
      </c>
      <c r="AC248" s="378" t="e">
        <f aca="false">IF($V248&lt;$X248,1,0)</f>
        <v>#N/A</v>
      </c>
      <c r="AD248" s="378" t="e">
        <f aca="false">IF($W248&lt;$X248,1,0)</f>
        <v>#N/A</v>
      </c>
      <c r="AE248" s="379" t="e">
        <f aca="false">IF($W248&lt;$Y248,1,0)</f>
        <v>#N/A</v>
      </c>
      <c r="AF248" s="70" t="e">
        <f aca="false">$AF$7*$J$2*$J$5*$N248</f>
        <v>#N/A</v>
      </c>
      <c r="AG248" s="70" t="e">
        <f aca="false">$AF$7*$J$2*$J$5*$O248</f>
        <v>#N/A</v>
      </c>
      <c r="AH248" s="70" t="e">
        <f aca="false">$AH$7*$J$2*$J$5*$N248</f>
        <v>#N/A</v>
      </c>
      <c r="AI248" s="70" t="e">
        <f aca="false">$AH$7*$J$2*$J$5*$O248</f>
        <v>#N/A</v>
      </c>
      <c r="AJ248" s="70" t="e">
        <f aca="false">$AJ$7*$J$2*$J$5*$N248</f>
        <v>#N/A</v>
      </c>
      <c r="AK248" s="70" t="e">
        <f aca="false">$AJ$7*$J$2*$J$5*$O248</f>
        <v>#N/A</v>
      </c>
      <c r="AL248" s="70" t="e">
        <f aca="false">$AL$7*$J$2*$J$5*$N248</f>
        <v>#N/A</v>
      </c>
      <c r="AM248" s="70" t="e">
        <f aca="false">$AL$7*$J$3*$J$5*$O248</f>
        <v>#N/A</v>
      </c>
      <c r="AN248" s="70" t="e">
        <f aca="false">$AN$7*$J$2*$J$5*$N248</f>
        <v>#N/A</v>
      </c>
      <c r="AO248" s="70" t="e">
        <f aca="false">$AN$7*$J$3*$J$5*$O248</f>
        <v>#N/A</v>
      </c>
      <c r="AP248" s="70" t="e">
        <f aca="false">$AP$7*$J$2*$J$5*$N248</f>
        <v>#N/A</v>
      </c>
      <c r="AQ248" s="70" t="e">
        <f aca="false">$AN$7*$J$3*$J$5*$O248</f>
        <v>#N/A</v>
      </c>
      <c r="AR248" s="70" t="e">
        <f aca="false">$AR$7*$J$2*$J$5*$N248</f>
        <v>#N/A</v>
      </c>
      <c r="AS248" s="70" t="e">
        <f aca="false">$AR$7*$J$3*$J$5*$O248</f>
        <v>#N/A</v>
      </c>
      <c r="AT248" s="70" t="e">
        <f aca="false">$AT$7*$J$2*$J$5*$N248</f>
        <v>#N/A</v>
      </c>
      <c r="AU248" s="70" t="e">
        <f aca="false">$AT$7*$J$3*$J$5*$O248</f>
        <v>#N/A</v>
      </c>
      <c r="AV248" s="131" t="e">
        <f aca="false">SUM(AF248:AG248,AL248:AM248,AP248:AQ248)</f>
        <v>#N/A</v>
      </c>
      <c r="AW248" s="158" t="e">
        <f aca="false">SUM(AF248:AM248,AP248:AU248)</f>
        <v>#N/A</v>
      </c>
      <c r="AX248" s="131" t="e">
        <f aca="false">SUM(AF248:AU248)</f>
        <v>#N/A</v>
      </c>
      <c r="AY248" s="70" t="e">
        <f aca="false">$AY$7*$J$2*$J$5*$S248</f>
        <v>#N/A</v>
      </c>
      <c r="AZ248" s="70" t="e">
        <f aca="false">$AY$7*$J$3*$J$5*$T248</f>
        <v>#N/A</v>
      </c>
      <c r="BA248" s="70" t="e">
        <f aca="false">$BA$7*$J$2*$J$5*$S248</f>
        <v>#N/A</v>
      </c>
      <c r="BB248" s="70" t="e">
        <f aca="false">$BA$7*$J$3*$J$5*$T248</f>
        <v>#N/A</v>
      </c>
      <c r="BC248" s="70" t="e">
        <f aca="false">$BC$7*$J$2*$J$5*$S248</f>
        <v>#N/A</v>
      </c>
      <c r="BD248" s="70" t="e">
        <f aca="false">$BC$7*$J$3*$J$5*$T248</f>
        <v>#N/A</v>
      </c>
      <c r="BE248" s="70" t="e">
        <f aca="false">$BE$7*$J$2*$J$5*$S248</f>
        <v>#N/A</v>
      </c>
      <c r="BF248" s="70" t="e">
        <f aca="false">$BE$7*$J$3*$J$5*$T248</f>
        <v>#N/A</v>
      </c>
      <c r="BG248" s="70" t="e">
        <f aca="false">$BG$7*$J$2*$J$5*$S248</f>
        <v>#N/A</v>
      </c>
      <c r="BH248" s="70" t="e">
        <f aca="false">$BG$7*$J$3*$J$5*$T248</f>
        <v>#N/A</v>
      </c>
      <c r="BI248" s="70" t="e">
        <f aca="false">$BI$7*$J$2*$J$5*$S248</f>
        <v>#N/A</v>
      </c>
      <c r="BJ248" s="70" t="e">
        <f aca="false">$BI$7*$J$3*$J$5*$T248</f>
        <v>#N/A</v>
      </c>
      <c r="BK248" s="70" t="e">
        <f aca="false">$BK$7*$J$2*$J$5*$S248</f>
        <v>#N/A</v>
      </c>
      <c r="BL248" s="70" t="e">
        <f aca="false">$BK$7*$J$3*$J$5*$T248</f>
        <v>#N/A</v>
      </c>
      <c r="BM248" s="70" t="e">
        <f aca="false">$BM$7*$J$2*$J$5*$S248</f>
        <v>#N/A</v>
      </c>
      <c r="BN248" s="70" t="e">
        <f aca="false">$BM$7*$J$3*$J$5*$T248</f>
        <v>#N/A</v>
      </c>
      <c r="BO248" s="70" t="e">
        <f aca="false">$BO$7*$J$2*$J$5*$S248</f>
        <v>#N/A</v>
      </c>
      <c r="BP248" s="70" t="e">
        <f aca="false">$BO$7*$J$3*$J$5*$T248</f>
        <v>#N/A</v>
      </c>
      <c r="BQ248" s="70" t="e">
        <f aca="false">$BQ$7*$J$2*$J$5*$S248</f>
        <v>#N/A</v>
      </c>
      <c r="BR248" s="70" t="e">
        <f aca="false">$BQ$7*$J$3*$J$5*$T248</f>
        <v>#N/A</v>
      </c>
      <c r="BS248" s="70" t="e">
        <f aca="false">$BS$7*$J$2*$J$5*$S248</f>
        <v>#N/A</v>
      </c>
      <c r="BT248" s="70" t="e">
        <f aca="false">$BS$7*$J$3*$J$5*$T248</f>
        <v>#N/A</v>
      </c>
      <c r="BU248" s="70" t="e">
        <f aca="false">$BU$7*$J$2*$J$5*$S248</f>
        <v>#N/A</v>
      </c>
      <c r="BV248" s="70" t="e">
        <f aca="false">$BU$7*$J$3*$J$5*$T248</f>
        <v>#N/A</v>
      </c>
      <c r="BW248" s="382" t="e">
        <f aca="false">SUM(AY248:BF248,BI248:BL248)</f>
        <v>#N/A</v>
      </c>
      <c r="BX248" s="383" t="e">
        <f aca="false">SUM(AY248:BF248,BI248:BL248,BS248:BV248)</f>
        <v>#N/A</v>
      </c>
      <c r="BY248" s="25" t="e">
        <f aca="false">SUM(AY248:BV248)</f>
        <v>#N/A</v>
      </c>
      <c r="BZ248" s="70" t="e">
        <f aca="false">$BZ$7*$J$2*$J$5*$N248</f>
        <v>#N/A</v>
      </c>
      <c r="CA248" s="70" t="e">
        <f aca="false">$BZ$7*$J$3*$J$5*$O248</f>
        <v>#N/A</v>
      </c>
      <c r="CB248" s="70" t="e">
        <f aca="false">$CB$7*$J$2*$J$5*$N248</f>
        <v>#N/A</v>
      </c>
      <c r="CC248" s="70" t="e">
        <f aca="false">$CB$7*$J$3*$J$5*$O248</f>
        <v>#N/A</v>
      </c>
      <c r="CD248" s="70" t="e">
        <f aca="false">$CD$7*$J$2*$J$5*$N248</f>
        <v>#N/A</v>
      </c>
      <c r="CE248" s="70" t="e">
        <f aca="false">$CD$7*$J$3*$J$5*$O248</f>
        <v>#N/A</v>
      </c>
      <c r="CF248" s="131" t="e">
        <f aca="false">SUM(BZ248:CA248)</f>
        <v>#N/A</v>
      </c>
      <c r="CG248" s="383" t="e">
        <f aca="false">SUM(BZ248:CC248)</f>
        <v>#N/A</v>
      </c>
      <c r="CH248" s="131" t="e">
        <f aca="false">SUM(BZ248:CE248)</f>
        <v>#N/A</v>
      </c>
      <c r="CI248" s="70" t="e">
        <f aca="false">$CI$7*$J$2*$J$5*$AB248</f>
        <v>#N/A</v>
      </c>
      <c r="CJ248" s="70" t="e">
        <f aca="false">$CI$7*$J$3*$J$5*$AC248</f>
        <v>#N/A</v>
      </c>
      <c r="CK248" s="70" t="e">
        <f aca="false">$CK$7*$J$2*$J$5*$AB248</f>
        <v>#N/A</v>
      </c>
      <c r="CL248" s="70" t="e">
        <f aca="false">$CK$7*$J$3*$J$5*$AC248</f>
        <v>#N/A</v>
      </c>
      <c r="CM248" s="70" t="e">
        <f aca="false">$CM$7*$J$2*$J$5*$AB248</f>
        <v>#N/A</v>
      </c>
      <c r="CN248" s="70" t="e">
        <f aca="false">$CM$7*$J$3*$J$5*$AC248</f>
        <v>#N/A</v>
      </c>
      <c r="CO248" s="70" t="e">
        <f aca="false">$CO$7*$J$2*$J$5*$AB248</f>
        <v>#N/A</v>
      </c>
      <c r="CP248" s="70" t="e">
        <f aca="false">$CO$7*$J$3*$J$5*$AC248</f>
        <v>#N/A</v>
      </c>
      <c r="CQ248" s="70" t="e">
        <f aca="false">$CQ$7*$J$2*$J$5*$AB248</f>
        <v>#N/A</v>
      </c>
      <c r="CR248" s="70" t="e">
        <f aca="false">$CQ$7*$J$3*$J$5*$AC248</f>
        <v>#N/A</v>
      </c>
      <c r="CS248" s="70" t="e">
        <f aca="false">$CS$7*$J$2*$J$5*$AB248</f>
        <v>#N/A</v>
      </c>
      <c r="CT248" s="70" t="e">
        <f aca="false">$CS$7*$J$3*$J$5*$AC248</f>
        <v>#N/A</v>
      </c>
      <c r="CU248" s="70" t="e">
        <f aca="false">$CU$7*$J$2*$J$5*$AB248</f>
        <v>#N/A</v>
      </c>
      <c r="CV248" s="70" t="e">
        <f aca="false">$CU$7*$J$3*$J$5*$AC248</f>
        <v>#N/A</v>
      </c>
      <c r="CW248" s="70" t="e">
        <f aca="false">$CW$7*$J$2*$J$5*$AB248</f>
        <v>#N/A</v>
      </c>
      <c r="CX248" s="70" t="e">
        <f aca="false">$CW$7*$J$3*$J$5*$AC248</f>
        <v>#N/A</v>
      </c>
      <c r="CY248" s="70" t="e">
        <f aca="false">$CY$7*$J$2*$J$5*$AB248</f>
        <v>#N/A</v>
      </c>
      <c r="CZ248" s="70" t="e">
        <f aca="false">$CY$7*$J$3*$J$5*$AC248</f>
        <v>#N/A</v>
      </c>
      <c r="DA248" s="70" t="e">
        <f aca="false">$DA$7*$J$2*$J$5*$AB248</f>
        <v>#N/A</v>
      </c>
      <c r="DB248" s="70" t="e">
        <f aca="false">$DA$7*$J$3*$J$5*$AC248</f>
        <v>#N/A</v>
      </c>
      <c r="DC248" s="70"/>
      <c r="DD248" s="70"/>
      <c r="DE248" s="70" t="e">
        <f aca="false">$DF$7*$J$2*$J$5*$AB248</f>
        <v>#N/A</v>
      </c>
      <c r="DF248" s="70" t="e">
        <f aca="false">$DF$7*$J$3*$J$5*$AC248</f>
        <v>#N/A</v>
      </c>
      <c r="DG248" s="70" t="e">
        <f aca="false">$DG$7*$J$2*$J$5*$AB248</f>
        <v>#N/A</v>
      </c>
      <c r="DH248" s="70" t="e">
        <f aca="false">$DG$7*$J$3*$J$5*$AC248</f>
        <v>#N/A</v>
      </c>
      <c r="DI248" s="70" t="e">
        <f aca="false">$DI$7*$J$2*$J$5*$AB248</f>
        <v>#N/A</v>
      </c>
      <c r="DJ248" s="70" t="e">
        <f aca="false">$DI$7*$J$3*$J$5*$AC248</f>
        <v>#N/A</v>
      </c>
      <c r="DK248" s="70" t="e">
        <f aca="false">$DK$7*$J$2*$J$5*$AB248</f>
        <v>#N/A</v>
      </c>
      <c r="DL248" s="70" t="e">
        <f aca="false">$DK$7*$J$3*$J$5*$AC248</f>
        <v>#N/A</v>
      </c>
      <c r="DM248" s="70" t="e">
        <f aca="false">$DM$7*$J$2*$J$5*$AB248</f>
        <v>#N/A</v>
      </c>
      <c r="DN248" s="70" t="e">
        <f aca="false">$DM$7*$J$3*$J$5*$AC248</f>
        <v>#N/A</v>
      </c>
      <c r="DO248" s="70" t="e">
        <f aca="false">$DO$7*$J$2*$J$5*$AB248</f>
        <v>#N/A</v>
      </c>
      <c r="DP248" s="70" t="e">
        <f aca="false">$DO$7*$J$3*$J$5*$AC248</f>
        <v>#N/A</v>
      </c>
      <c r="DQ248" s="70" t="e">
        <f aca="false">$DQ$7*$J$2*$J$5*$AB248</f>
        <v>#N/A</v>
      </c>
      <c r="DR248" s="70" t="e">
        <f aca="false">$DQ$7*$J$3*$J$5*$AC248</f>
        <v>#N/A</v>
      </c>
      <c r="DS248" s="131" t="e">
        <f aca="false">SUM(CI248:CR248,CW248:CX248,DG248:DH248)</f>
        <v>#N/A</v>
      </c>
      <c r="DT248" s="25" t="e">
        <f aca="false">SUM(CI248:CZ248,DC248:DL248)</f>
        <v>#N/A</v>
      </c>
      <c r="DU248" s="131" t="e">
        <f aca="false">SUM(CI248:DR248)</f>
        <v>#N/A</v>
      </c>
      <c r="DZ248" s="70" t="e">
        <f aca="false">$DZ$7*$J$2*$J$5*$AB248</f>
        <v>#N/A</v>
      </c>
      <c r="EA248" s="70" t="e">
        <f aca="false">$DZ$7*$J$3*$J$5*$AC248</f>
        <v>#N/A</v>
      </c>
      <c r="EB248" s="70" t="e">
        <f aca="false">$EB$7*$J$2*$J$5*$AB248</f>
        <v>#N/A</v>
      </c>
      <c r="EC248" s="70" t="e">
        <f aca="false">$EB$7*$J$3*$J$5*$AC248</f>
        <v>#N/A</v>
      </c>
      <c r="ED248" s="70" t="e">
        <f aca="false">$ED$7*$J$2*$J$5*$AB248</f>
        <v>#N/A</v>
      </c>
      <c r="EE248" s="70" t="e">
        <f aca="false">$ED$7*$J$3*$J$5*$AC248</f>
        <v>#N/A</v>
      </c>
      <c r="EF248" s="70" t="e">
        <f aca="false">$EF$7*$J$2*$J$5*$AB248</f>
        <v>#N/A</v>
      </c>
      <c r="EG248" s="70" t="e">
        <f aca="false">$EF$7*$J$3*$J$5*$AC248</f>
        <v>#N/A</v>
      </c>
      <c r="EH248" s="70" t="e">
        <f aca="false">$EH$7*$J$2*$J$5*$AB248</f>
        <v>#N/A</v>
      </c>
      <c r="EI248" s="70" t="e">
        <f aca="false">$EH$7*$J$3*$J$5*$AC248</f>
        <v>#N/A</v>
      </c>
      <c r="EJ248" s="70" t="e">
        <f aca="false">$EJ$7*$J$2*$J$5*$AB248</f>
        <v>#N/A</v>
      </c>
      <c r="EK248" s="70" t="e">
        <f aca="false">$EJ$7*$J$3*$J$5*$AC248</f>
        <v>#N/A</v>
      </c>
      <c r="EL248" s="70" t="e">
        <f aca="false">$EL$7*$J$2*$J$5*$AB248</f>
        <v>#N/A</v>
      </c>
      <c r="EM248" s="70" t="e">
        <f aca="false">$EL$7*$J$3*$J$5*$AC248</f>
        <v>#N/A</v>
      </c>
      <c r="EN248" s="131" t="e">
        <f aca="false">SUM(EB248:EC248)</f>
        <v>#N/A</v>
      </c>
      <c r="EO248" s="25" t="e">
        <f aca="false">SUM(EB248:EE248,EJ248:EM248)</f>
        <v>#N/A</v>
      </c>
      <c r="EP248" s="25" t="e">
        <f aca="false">SUM(DZ248:EM248)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3" t="e">
        <f aca="false">(1+($A249/2))^(-2*($D249-$A$1)/365.25)</f>
        <v>#N/A</v>
      </c>
      <c r="C249" s="83" t="n">
        <f aca="false">D250-D249</f>
        <v>28</v>
      </c>
      <c r="D249" s="374" t="n">
        <v>44228</v>
      </c>
      <c r="E249" s="375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76" t="e">
        <f aca="false">VLOOKUP($D249,Curves!$A$2:$H$1700,8)*$B249</f>
        <v>#N/A</v>
      </c>
      <c r="K249" s="51" t="e">
        <f aca="false">($E249+$I249)*$J$5+$J$4</f>
        <v>#N/A</v>
      </c>
      <c r="L249" s="377" t="e">
        <f aca="false">VLOOKUP($D249,Curves!$N$2:$T$2600,2)*$B249</f>
        <v>#N/A</v>
      </c>
      <c r="M249" s="241" t="e">
        <f aca="false">VLOOKUP($D249,Curves!$N$2:$T$2600,3)*$B249</f>
        <v>#N/A</v>
      </c>
      <c r="N249" s="378" t="e">
        <f aca="false">IF($K249&lt;$L249,1,0)</f>
        <v>#N/A</v>
      </c>
      <c r="O249" s="379" t="e">
        <f aca="false">IF($K249&lt;$M249,1,0)</f>
        <v>#N/A</v>
      </c>
      <c r="P249" s="375" t="e">
        <f aca="false">($E249+J249)*$J$5+$J$4</f>
        <v>#N/A</v>
      </c>
      <c r="Q249" s="377" t="e">
        <f aca="false">VLOOKUP($D249,Curves!$N$2:$T$2600,4)*$B249</f>
        <v>#N/A</v>
      </c>
      <c r="R249" s="241" t="e">
        <f aca="false">VLOOKUP($D249,Curves!$N$2:$T$2600,5)*$B249</f>
        <v>#N/A</v>
      </c>
      <c r="S249" s="378" t="e">
        <f aca="false">IF($P249&lt;$Q249,1,0)</f>
        <v>#N/A</v>
      </c>
      <c r="T249" s="379" t="e">
        <f aca="false">IF($P249&lt;$R249,1,0)</f>
        <v>#N/A</v>
      </c>
      <c r="U249" s="380" t="e">
        <f aca="false">($E249+G249)*$J$5+$J$4</f>
        <v>#N/A</v>
      </c>
      <c r="V249" s="380" t="e">
        <f aca="false">($E249+H249)*$J$5+$J$4</f>
        <v>#N/A</v>
      </c>
      <c r="W249" s="380" t="e">
        <f aca="false">($E249+I249)*$J$5+$J$4</f>
        <v>#N/A</v>
      </c>
      <c r="X249" s="269" t="e">
        <f aca="false">VLOOKUP($D249,[5]CurveFetch!$D$8:$S$13000,16,0)*$B249</f>
        <v>#N/A</v>
      </c>
      <c r="Y249" s="241" t="e">
        <f aca="false">VLOOKUP($D249,Curves!$N$2:$T$2600,7)*$B249</f>
        <v>#N/A</v>
      </c>
      <c r="Z249" s="381" t="e">
        <f aca="false">IF($U249&lt;$X249,1,0)</f>
        <v>#N/A</v>
      </c>
      <c r="AA249" s="378" t="e">
        <f aca="false">IF($U249&lt;$Y249,1,0)</f>
        <v>#N/A</v>
      </c>
      <c r="AB249" s="378" t="e">
        <f aca="false">IF($V249&lt;$X249,1,0)</f>
        <v>#N/A</v>
      </c>
      <c r="AC249" s="378" t="e">
        <f aca="false">IF($V249&lt;$X249,1,0)</f>
        <v>#N/A</v>
      </c>
      <c r="AD249" s="378" t="e">
        <f aca="false">IF($W249&lt;$X249,1,0)</f>
        <v>#N/A</v>
      </c>
      <c r="AE249" s="379" t="e">
        <f aca="false">IF($W249&lt;$Y249,1,0)</f>
        <v>#N/A</v>
      </c>
      <c r="AF249" s="70" t="e">
        <f aca="false">$AF$7*$J$2*$J$5*$N249</f>
        <v>#N/A</v>
      </c>
      <c r="AG249" s="70" t="e">
        <f aca="false">$AF$7*$J$2*$J$5*$O249</f>
        <v>#N/A</v>
      </c>
      <c r="AH249" s="70" t="e">
        <f aca="false">$AH$7*$J$2*$J$5*$N249</f>
        <v>#N/A</v>
      </c>
      <c r="AI249" s="70" t="e">
        <f aca="false">$AH$7*$J$2*$J$5*$O249</f>
        <v>#N/A</v>
      </c>
      <c r="AJ249" s="70" t="e">
        <f aca="false">$AJ$7*$J$2*$J$5*$N249</f>
        <v>#N/A</v>
      </c>
      <c r="AK249" s="70" t="e">
        <f aca="false">$AJ$7*$J$2*$J$5*$O249</f>
        <v>#N/A</v>
      </c>
      <c r="AL249" s="70" t="e">
        <f aca="false">$AL$7*$J$2*$J$5*$N249</f>
        <v>#N/A</v>
      </c>
      <c r="AM249" s="70" t="e">
        <f aca="false">$AL$7*$J$3*$J$5*$O249</f>
        <v>#N/A</v>
      </c>
      <c r="AN249" s="70" t="e">
        <f aca="false">$AN$7*$J$2*$J$5*$N249</f>
        <v>#N/A</v>
      </c>
      <c r="AO249" s="70" t="e">
        <f aca="false">$AN$7*$J$3*$J$5*$O249</f>
        <v>#N/A</v>
      </c>
      <c r="AP249" s="70" t="e">
        <f aca="false">$AP$7*$J$2*$J$5*$N249</f>
        <v>#N/A</v>
      </c>
      <c r="AQ249" s="70" t="e">
        <f aca="false">$AN$7*$J$3*$J$5*$O249</f>
        <v>#N/A</v>
      </c>
      <c r="AR249" s="70" t="e">
        <f aca="false">$AR$7*$J$2*$J$5*$N249</f>
        <v>#N/A</v>
      </c>
      <c r="AS249" s="70" t="e">
        <f aca="false">$AR$7*$J$3*$J$5*$O249</f>
        <v>#N/A</v>
      </c>
      <c r="AT249" s="70" t="e">
        <f aca="false">$AT$7*$J$2*$J$5*$N249</f>
        <v>#N/A</v>
      </c>
      <c r="AU249" s="70" t="e">
        <f aca="false">$AT$7*$J$3*$J$5*$O249</f>
        <v>#N/A</v>
      </c>
      <c r="AV249" s="131" t="e">
        <f aca="false">SUM(AF249:AG249,AL249:AM249,AP249:AQ249)</f>
        <v>#N/A</v>
      </c>
      <c r="AW249" s="158" t="e">
        <f aca="false">SUM(AF249:AM249,AP249:AU249)</f>
        <v>#N/A</v>
      </c>
      <c r="AX249" s="131" t="e">
        <f aca="false">SUM(AF249:AU249)</f>
        <v>#N/A</v>
      </c>
      <c r="AY249" s="70" t="e">
        <f aca="false">$AY$7*$J$2*$J$5*$S249</f>
        <v>#N/A</v>
      </c>
      <c r="AZ249" s="70" t="e">
        <f aca="false">$AY$7*$J$3*$J$5*$T249</f>
        <v>#N/A</v>
      </c>
      <c r="BA249" s="70" t="e">
        <f aca="false">$BA$7*$J$2*$J$5*$S249</f>
        <v>#N/A</v>
      </c>
      <c r="BB249" s="70" t="e">
        <f aca="false">$BA$7*$J$3*$J$5*$T249</f>
        <v>#N/A</v>
      </c>
      <c r="BC249" s="70" t="e">
        <f aca="false">$BC$7*$J$2*$J$5*$S249</f>
        <v>#N/A</v>
      </c>
      <c r="BD249" s="70" t="e">
        <f aca="false">$BC$7*$J$3*$J$5*$T249</f>
        <v>#N/A</v>
      </c>
      <c r="BE249" s="70" t="e">
        <f aca="false">$BE$7*$J$2*$J$5*$S249</f>
        <v>#N/A</v>
      </c>
      <c r="BF249" s="70" t="e">
        <f aca="false">$BE$7*$J$3*$J$5*$T249</f>
        <v>#N/A</v>
      </c>
      <c r="BG249" s="70" t="e">
        <f aca="false">$BG$7*$J$2*$J$5*$S249</f>
        <v>#N/A</v>
      </c>
      <c r="BH249" s="70" t="e">
        <f aca="false">$BG$7*$J$3*$J$5*$T249</f>
        <v>#N/A</v>
      </c>
      <c r="BI249" s="70" t="e">
        <f aca="false">$BI$7*$J$2*$J$5*$S249</f>
        <v>#N/A</v>
      </c>
      <c r="BJ249" s="70" t="e">
        <f aca="false">$BI$7*$J$3*$J$5*$T249</f>
        <v>#N/A</v>
      </c>
      <c r="BK249" s="70" t="e">
        <f aca="false">$BK$7*$J$2*$J$5*$S249</f>
        <v>#N/A</v>
      </c>
      <c r="BL249" s="70" t="e">
        <f aca="false">$BK$7*$J$3*$J$5*$T249</f>
        <v>#N/A</v>
      </c>
      <c r="BM249" s="70" t="e">
        <f aca="false">$BM$7*$J$2*$J$5*$S249</f>
        <v>#N/A</v>
      </c>
      <c r="BN249" s="70" t="e">
        <f aca="false">$BM$7*$J$3*$J$5*$T249</f>
        <v>#N/A</v>
      </c>
      <c r="BO249" s="70" t="e">
        <f aca="false">$BO$7*$J$2*$J$5*$S249</f>
        <v>#N/A</v>
      </c>
      <c r="BP249" s="70" t="e">
        <f aca="false">$BO$7*$J$3*$J$5*$T249</f>
        <v>#N/A</v>
      </c>
      <c r="BQ249" s="70" t="e">
        <f aca="false">$BQ$7*$J$2*$J$5*$S249</f>
        <v>#N/A</v>
      </c>
      <c r="BR249" s="70" t="e">
        <f aca="false">$BQ$7*$J$3*$J$5*$T249</f>
        <v>#N/A</v>
      </c>
      <c r="BS249" s="70" t="e">
        <f aca="false">$BS$7*$J$2*$J$5*$S249</f>
        <v>#N/A</v>
      </c>
      <c r="BT249" s="70" t="e">
        <f aca="false">$BS$7*$J$3*$J$5*$T249</f>
        <v>#N/A</v>
      </c>
      <c r="BU249" s="70" t="e">
        <f aca="false">$BU$7*$J$2*$J$5*$S249</f>
        <v>#N/A</v>
      </c>
      <c r="BV249" s="70" t="e">
        <f aca="false">$BU$7*$J$3*$J$5*$T249</f>
        <v>#N/A</v>
      </c>
      <c r="BW249" s="382" t="e">
        <f aca="false">SUM(AY249:BF249,BI249:BL249)</f>
        <v>#N/A</v>
      </c>
      <c r="BX249" s="383" t="e">
        <f aca="false">SUM(AY249:BF249,BI249:BL249,BS249:BV249)</f>
        <v>#N/A</v>
      </c>
      <c r="BY249" s="25" t="e">
        <f aca="false">SUM(AY249:BV249)</f>
        <v>#N/A</v>
      </c>
      <c r="BZ249" s="70" t="e">
        <f aca="false">$BZ$7*$J$2*$J$5*$N249</f>
        <v>#N/A</v>
      </c>
      <c r="CA249" s="70" t="e">
        <f aca="false">$BZ$7*$J$3*$J$5*$O249</f>
        <v>#N/A</v>
      </c>
      <c r="CB249" s="70" t="e">
        <f aca="false">$CB$7*$J$2*$J$5*$N249</f>
        <v>#N/A</v>
      </c>
      <c r="CC249" s="70" t="e">
        <f aca="false">$CB$7*$J$3*$J$5*$O249</f>
        <v>#N/A</v>
      </c>
      <c r="CD249" s="70" t="e">
        <f aca="false">$CD$7*$J$2*$J$5*$N249</f>
        <v>#N/A</v>
      </c>
      <c r="CE249" s="70" t="e">
        <f aca="false">$CD$7*$J$3*$J$5*$O249</f>
        <v>#N/A</v>
      </c>
      <c r="CF249" s="131" t="e">
        <f aca="false">SUM(BZ249:CA249)</f>
        <v>#N/A</v>
      </c>
      <c r="CG249" s="383" t="e">
        <f aca="false">SUM(BZ249:CC249)</f>
        <v>#N/A</v>
      </c>
      <c r="CH249" s="131" t="e">
        <f aca="false">SUM(BZ249:CE249)</f>
        <v>#N/A</v>
      </c>
      <c r="CI249" s="70" t="e">
        <f aca="false">$CI$7*$J$2*$J$5*$AB249</f>
        <v>#N/A</v>
      </c>
      <c r="CJ249" s="70" t="e">
        <f aca="false">$CI$7*$J$3*$J$5*$AC249</f>
        <v>#N/A</v>
      </c>
      <c r="CK249" s="70" t="e">
        <f aca="false">$CK$7*$J$2*$J$5*$AB249</f>
        <v>#N/A</v>
      </c>
      <c r="CL249" s="70" t="e">
        <f aca="false">$CK$7*$J$3*$J$5*$AC249</f>
        <v>#N/A</v>
      </c>
      <c r="CM249" s="70" t="e">
        <f aca="false">$CM$7*$J$2*$J$5*$AB249</f>
        <v>#N/A</v>
      </c>
      <c r="CN249" s="70" t="e">
        <f aca="false">$CM$7*$J$3*$J$5*$AC249</f>
        <v>#N/A</v>
      </c>
      <c r="CO249" s="70" t="e">
        <f aca="false">$CO$7*$J$2*$J$5*$AB249</f>
        <v>#N/A</v>
      </c>
      <c r="CP249" s="70" t="e">
        <f aca="false">$CO$7*$J$3*$J$5*$AC249</f>
        <v>#N/A</v>
      </c>
      <c r="CQ249" s="70" t="e">
        <f aca="false">$CQ$7*$J$2*$J$5*$AB249</f>
        <v>#N/A</v>
      </c>
      <c r="CR249" s="70" t="e">
        <f aca="false">$CQ$7*$J$3*$J$5*$AC249</f>
        <v>#N/A</v>
      </c>
      <c r="CS249" s="70" t="e">
        <f aca="false">$CS$7*$J$2*$J$5*$AB249</f>
        <v>#N/A</v>
      </c>
      <c r="CT249" s="70" t="e">
        <f aca="false">$CS$7*$J$3*$J$5*$AC249</f>
        <v>#N/A</v>
      </c>
      <c r="CU249" s="70" t="e">
        <f aca="false">$CU$7*$J$2*$J$5*$AB249</f>
        <v>#N/A</v>
      </c>
      <c r="CV249" s="70" t="e">
        <f aca="false">$CU$7*$J$3*$J$5*$AC249</f>
        <v>#N/A</v>
      </c>
      <c r="CW249" s="70" t="e">
        <f aca="false">$CW$7*$J$2*$J$5*$AB249</f>
        <v>#N/A</v>
      </c>
      <c r="CX249" s="70" t="e">
        <f aca="false">$CW$7*$J$3*$J$5*$AC249</f>
        <v>#N/A</v>
      </c>
      <c r="CY249" s="70" t="e">
        <f aca="false">$CY$7*$J$2*$J$5*$AB249</f>
        <v>#N/A</v>
      </c>
      <c r="CZ249" s="70" t="e">
        <f aca="false">$CY$7*$J$3*$J$5*$AC249</f>
        <v>#N/A</v>
      </c>
      <c r="DA249" s="70" t="e">
        <f aca="false">$DA$7*$J$2*$J$5*$AB249</f>
        <v>#N/A</v>
      </c>
      <c r="DB249" s="70" t="e">
        <f aca="false">$DA$7*$J$3*$J$5*$AC249</f>
        <v>#N/A</v>
      </c>
      <c r="DC249" s="70"/>
      <c r="DD249" s="70"/>
      <c r="DE249" s="70" t="e">
        <f aca="false">$DF$7*$J$2*$J$5*$AB249</f>
        <v>#N/A</v>
      </c>
      <c r="DF249" s="70" t="e">
        <f aca="false">$DF$7*$J$3*$J$5*$AC249</f>
        <v>#N/A</v>
      </c>
      <c r="DG249" s="70" t="e">
        <f aca="false">$DG$7*$J$2*$J$5*$AB249</f>
        <v>#N/A</v>
      </c>
      <c r="DH249" s="70" t="e">
        <f aca="false">$DG$7*$J$3*$J$5*$AC249</f>
        <v>#N/A</v>
      </c>
      <c r="DI249" s="70" t="e">
        <f aca="false">$DI$7*$J$2*$J$5*$AB249</f>
        <v>#N/A</v>
      </c>
      <c r="DJ249" s="70" t="e">
        <f aca="false">$DI$7*$J$3*$J$5*$AC249</f>
        <v>#N/A</v>
      </c>
      <c r="DK249" s="70" t="e">
        <f aca="false">$DK$7*$J$2*$J$5*$AB249</f>
        <v>#N/A</v>
      </c>
      <c r="DL249" s="70" t="e">
        <f aca="false">$DK$7*$J$3*$J$5*$AC249</f>
        <v>#N/A</v>
      </c>
      <c r="DM249" s="70" t="e">
        <f aca="false">$DM$7*$J$2*$J$5*$AB249</f>
        <v>#N/A</v>
      </c>
      <c r="DN249" s="70" t="e">
        <f aca="false">$DM$7*$J$3*$J$5*$AC249</f>
        <v>#N/A</v>
      </c>
      <c r="DO249" s="70" t="e">
        <f aca="false">$DO$7*$J$2*$J$5*$AB249</f>
        <v>#N/A</v>
      </c>
      <c r="DP249" s="70" t="e">
        <f aca="false">$DO$7*$J$3*$J$5*$AC249</f>
        <v>#N/A</v>
      </c>
      <c r="DQ249" s="70" t="e">
        <f aca="false">$DQ$7*$J$2*$J$5*$AB249</f>
        <v>#N/A</v>
      </c>
      <c r="DR249" s="70" t="e">
        <f aca="false">$DQ$7*$J$3*$J$5*$AC249</f>
        <v>#N/A</v>
      </c>
      <c r="DS249" s="131" t="e">
        <f aca="false">SUM(CI249:CR249,CW249:CX249,DG249:DH249)</f>
        <v>#N/A</v>
      </c>
      <c r="DT249" s="25" t="e">
        <f aca="false">SUM(CI249:CZ249,DC249:DL249)</f>
        <v>#N/A</v>
      </c>
      <c r="DU249" s="131" t="e">
        <f aca="false">SUM(CI249:DR249)</f>
        <v>#N/A</v>
      </c>
      <c r="DZ249" s="70" t="e">
        <f aca="false">$DZ$7*$J$2*$J$5*$AB249</f>
        <v>#N/A</v>
      </c>
      <c r="EA249" s="70" t="e">
        <f aca="false">$DZ$7*$J$3*$J$5*$AC249</f>
        <v>#N/A</v>
      </c>
      <c r="EB249" s="70" t="e">
        <f aca="false">$EB$7*$J$2*$J$5*$AB249</f>
        <v>#N/A</v>
      </c>
      <c r="EC249" s="70" t="e">
        <f aca="false">$EB$7*$J$3*$J$5*$AC249</f>
        <v>#N/A</v>
      </c>
      <c r="ED249" s="70" t="e">
        <f aca="false">$ED$7*$J$2*$J$5*$AB249</f>
        <v>#N/A</v>
      </c>
      <c r="EE249" s="70" t="e">
        <f aca="false">$ED$7*$J$3*$J$5*$AC249</f>
        <v>#N/A</v>
      </c>
      <c r="EF249" s="70" t="e">
        <f aca="false">$EF$7*$J$2*$J$5*$AB249</f>
        <v>#N/A</v>
      </c>
      <c r="EG249" s="70" t="e">
        <f aca="false">$EF$7*$J$3*$J$5*$AC249</f>
        <v>#N/A</v>
      </c>
      <c r="EH249" s="70" t="e">
        <f aca="false">$EH$7*$J$2*$J$5*$AB249</f>
        <v>#N/A</v>
      </c>
      <c r="EI249" s="70" t="e">
        <f aca="false">$EH$7*$J$3*$J$5*$AC249</f>
        <v>#N/A</v>
      </c>
      <c r="EJ249" s="70" t="e">
        <f aca="false">$EJ$7*$J$2*$J$5*$AB249</f>
        <v>#N/A</v>
      </c>
      <c r="EK249" s="70" t="e">
        <f aca="false">$EJ$7*$J$3*$J$5*$AC249</f>
        <v>#N/A</v>
      </c>
      <c r="EL249" s="70" t="e">
        <f aca="false">$EL$7*$J$2*$J$5*$AB249</f>
        <v>#N/A</v>
      </c>
      <c r="EM249" s="70" t="e">
        <f aca="false">$EL$7*$J$3*$J$5*$AC249</f>
        <v>#N/A</v>
      </c>
      <c r="EN249" s="131" t="e">
        <f aca="false">SUM(EB249:EC249)</f>
        <v>#N/A</v>
      </c>
      <c r="EO249" s="25" t="e">
        <f aca="false">SUM(EB249:EE249,EJ249:EM249)</f>
        <v>#N/A</v>
      </c>
      <c r="EP249" s="25" t="e">
        <f aca="false">SUM(DZ249:EM249)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3" t="e">
        <f aca="false">(1+($A250/2))^(-2*($D250-$A$1)/365.25)</f>
        <v>#N/A</v>
      </c>
      <c r="C250" s="83" t="n">
        <f aca="false">D251-D250</f>
        <v>31</v>
      </c>
      <c r="D250" s="374" t="n">
        <v>44256</v>
      </c>
      <c r="E250" s="375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76" t="e">
        <f aca="false">VLOOKUP($D250,Curves!$A$2:$H$1700,8)*$B250</f>
        <v>#N/A</v>
      </c>
      <c r="K250" s="51" t="e">
        <f aca="false">($E250+$I250)*$J$5+$J$4</f>
        <v>#N/A</v>
      </c>
      <c r="L250" s="377" t="e">
        <f aca="false">VLOOKUP($D250,Curves!$N$2:$T$2600,2)*$B250</f>
        <v>#N/A</v>
      </c>
      <c r="M250" s="241" t="e">
        <f aca="false">VLOOKUP($D250,Curves!$N$2:$T$2600,3)*$B250</f>
        <v>#N/A</v>
      </c>
      <c r="N250" s="378" t="e">
        <f aca="false">IF($K250&lt;$L250,1,0)</f>
        <v>#N/A</v>
      </c>
      <c r="O250" s="379" t="e">
        <f aca="false">IF($K250&lt;$M250,1,0)</f>
        <v>#N/A</v>
      </c>
      <c r="P250" s="375" t="e">
        <f aca="false">($E250+J250)*$J$5+$J$4</f>
        <v>#N/A</v>
      </c>
      <c r="Q250" s="377" t="e">
        <f aca="false">VLOOKUP($D250,Curves!$N$2:$T$2600,4)*$B250</f>
        <v>#N/A</v>
      </c>
      <c r="R250" s="241" t="e">
        <f aca="false">VLOOKUP($D250,Curves!$N$2:$T$2600,5)*$B250</f>
        <v>#N/A</v>
      </c>
      <c r="S250" s="378" t="e">
        <f aca="false">IF($P250&lt;$Q250,1,0)</f>
        <v>#N/A</v>
      </c>
      <c r="T250" s="379" t="e">
        <f aca="false">IF($P250&lt;$R250,1,0)</f>
        <v>#N/A</v>
      </c>
      <c r="U250" s="380" t="e">
        <f aca="false">($E250+G250)*$J$5+$J$4</f>
        <v>#N/A</v>
      </c>
      <c r="V250" s="380" t="e">
        <f aca="false">($E250+H250)*$J$5+$J$4</f>
        <v>#N/A</v>
      </c>
      <c r="W250" s="380" t="e">
        <f aca="false">($E250+I250)*$J$5+$J$4</f>
        <v>#N/A</v>
      </c>
      <c r="X250" s="269" t="e">
        <f aca="false">VLOOKUP($D250,[5]CurveFetch!$D$8:$S$13000,16,0)*$B250</f>
        <v>#N/A</v>
      </c>
      <c r="Y250" s="241" t="e">
        <f aca="false">VLOOKUP($D250,Curves!$N$2:$T$2600,7)*$B250</f>
        <v>#N/A</v>
      </c>
      <c r="Z250" s="381" t="e">
        <f aca="false">IF($U250&lt;$X250,1,0)</f>
        <v>#N/A</v>
      </c>
      <c r="AA250" s="378" t="e">
        <f aca="false">IF($U250&lt;$Y250,1,0)</f>
        <v>#N/A</v>
      </c>
      <c r="AB250" s="378" t="e">
        <f aca="false">IF($V250&lt;$X250,1,0)</f>
        <v>#N/A</v>
      </c>
      <c r="AC250" s="378" t="e">
        <f aca="false">IF($V250&lt;$X250,1,0)</f>
        <v>#N/A</v>
      </c>
      <c r="AD250" s="378" t="e">
        <f aca="false">IF($W250&lt;$X250,1,0)</f>
        <v>#N/A</v>
      </c>
      <c r="AE250" s="379" t="e">
        <f aca="false">IF($W250&lt;$Y250,1,0)</f>
        <v>#N/A</v>
      </c>
      <c r="AF250" s="70" t="e">
        <f aca="false">$AF$7*$J$2*$J$5*$N250</f>
        <v>#N/A</v>
      </c>
      <c r="AG250" s="70" t="e">
        <f aca="false">$AF$7*$J$2*$J$5*$O250</f>
        <v>#N/A</v>
      </c>
      <c r="AH250" s="70" t="e">
        <f aca="false">$AH$7*$J$2*$J$5*$N250</f>
        <v>#N/A</v>
      </c>
      <c r="AI250" s="70" t="e">
        <f aca="false">$AH$7*$J$2*$J$5*$O250</f>
        <v>#N/A</v>
      </c>
      <c r="AJ250" s="70" t="e">
        <f aca="false">$AJ$7*$J$2*$J$5*$N250</f>
        <v>#N/A</v>
      </c>
      <c r="AK250" s="70" t="e">
        <f aca="false">$AJ$7*$J$2*$J$5*$O250</f>
        <v>#N/A</v>
      </c>
      <c r="AL250" s="70" t="e">
        <f aca="false">$AL$7*$J$2*$J$5*$N250</f>
        <v>#N/A</v>
      </c>
      <c r="AM250" s="70" t="e">
        <f aca="false">$AL$7*$J$3*$J$5*$O250</f>
        <v>#N/A</v>
      </c>
      <c r="AN250" s="70" t="e">
        <f aca="false">$AN$7*$J$2*$J$5*$N250</f>
        <v>#N/A</v>
      </c>
      <c r="AO250" s="70" t="e">
        <f aca="false">$AN$7*$J$3*$J$5*$O250</f>
        <v>#N/A</v>
      </c>
      <c r="AP250" s="70" t="e">
        <f aca="false">$AP$7*$J$2*$J$5*$N250</f>
        <v>#N/A</v>
      </c>
      <c r="AQ250" s="70" t="e">
        <f aca="false">$AN$7*$J$3*$J$5*$O250</f>
        <v>#N/A</v>
      </c>
      <c r="AR250" s="70" t="e">
        <f aca="false">$AR$7*$J$2*$J$5*$N250</f>
        <v>#N/A</v>
      </c>
      <c r="AS250" s="70" t="e">
        <f aca="false">$AR$7*$J$3*$J$5*$O250</f>
        <v>#N/A</v>
      </c>
      <c r="AT250" s="70" t="e">
        <f aca="false">$AT$7*$J$2*$J$5*$N250</f>
        <v>#N/A</v>
      </c>
      <c r="AU250" s="70" t="e">
        <f aca="false">$AT$7*$J$3*$J$5*$O250</f>
        <v>#N/A</v>
      </c>
      <c r="AV250" s="131" t="e">
        <f aca="false">SUM(AF250:AG250,AL250:AM250,AP250:AQ250)</f>
        <v>#N/A</v>
      </c>
      <c r="AW250" s="158" t="e">
        <f aca="false">SUM(AF250:AM250,AP250:AU250)</f>
        <v>#N/A</v>
      </c>
      <c r="AX250" s="131" t="e">
        <f aca="false">SUM(AF250:AU250)</f>
        <v>#N/A</v>
      </c>
      <c r="AY250" s="70" t="e">
        <f aca="false">$AY$7*$J$2*$J$5*$S250</f>
        <v>#N/A</v>
      </c>
      <c r="AZ250" s="70" t="e">
        <f aca="false">$AY$7*$J$3*$J$5*$T250</f>
        <v>#N/A</v>
      </c>
      <c r="BA250" s="70" t="e">
        <f aca="false">$BA$7*$J$2*$J$5*$S250</f>
        <v>#N/A</v>
      </c>
      <c r="BB250" s="70" t="e">
        <f aca="false">$BA$7*$J$3*$J$5*$T250</f>
        <v>#N/A</v>
      </c>
      <c r="BC250" s="70" t="e">
        <f aca="false">$BC$7*$J$2*$J$5*$S250</f>
        <v>#N/A</v>
      </c>
      <c r="BD250" s="70" t="e">
        <f aca="false">$BC$7*$J$3*$J$5*$T250</f>
        <v>#N/A</v>
      </c>
      <c r="BE250" s="70" t="e">
        <f aca="false">$BE$7*$J$2*$J$5*$S250</f>
        <v>#N/A</v>
      </c>
      <c r="BF250" s="70" t="e">
        <f aca="false">$BE$7*$J$3*$J$5*$T250</f>
        <v>#N/A</v>
      </c>
      <c r="BG250" s="70" t="e">
        <f aca="false">$BG$7*$J$2*$J$5*$S250</f>
        <v>#N/A</v>
      </c>
      <c r="BH250" s="70" t="e">
        <f aca="false">$BG$7*$J$3*$J$5*$T250</f>
        <v>#N/A</v>
      </c>
      <c r="BI250" s="70" t="e">
        <f aca="false">$BI$7*$J$2*$J$5*$S250</f>
        <v>#N/A</v>
      </c>
      <c r="BJ250" s="70" t="e">
        <f aca="false">$BI$7*$J$3*$J$5*$T250</f>
        <v>#N/A</v>
      </c>
      <c r="BK250" s="70" t="e">
        <f aca="false">$BK$7*$J$2*$J$5*$S250</f>
        <v>#N/A</v>
      </c>
      <c r="BL250" s="70" t="e">
        <f aca="false">$BK$7*$J$3*$J$5*$T250</f>
        <v>#N/A</v>
      </c>
      <c r="BM250" s="70" t="e">
        <f aca="false">$BM$7*$J$2*$J$5*$S250</f>
        <v>#N/A</v>
      </c>
      <c r="BN250" s="70" t="e">
        <f aca="false">$BM$7*$J$3*$J$5*$T250</f>
        <v>#N/A</v>
      </c>
      <c r="BO250" s="70" t="e">
        <f aca="false">$BO$7*$J$2*$J$5*$S250</f>
        <v>#N/A</v>
      </c>
      <c r="BP250" s="70" t="e">
        <f aca="false">$BO$7*$J$3*$J$5*$T250</f>
        <v>#N/A</v>
      </c>
      <c r="BQ250" s="70" t="e">
        <f aca="false">$BQ$7*$J$2*$J$5*$S250</f>
        <v>#N/A</v>
      </c>
      <c r="BR250" s="70" t="e">
        <f aca="false">$BQ$7*$J$3*$J$5*$T250</f>
        <v>#N/A</v>
      </c>
      <c r="BS250" s="70" t="e">
        <f aca="false">$BS$7*$J$2*$J$5*$S250</f>
        <v>#N/A</v>
      </c>
      <c r="BT250" s="70" t="e">
        <f aca="false">$BS$7*$J$3*$J$5*$T250</f>
        <v>#N/A</v>
      </c>
      <c r="BU250" s="70" t="e">
        <f aca="false">$BU$7*$J$2*$J$5*$S250</f>
        <v>#N/A</v>
      </c>
      <c r="BV250" s="70" t="e">
        <f aca="false">$BU$7*$J$3*$J$5*$T250</f>
        <v>#N/A</v>
      </c>
      <c r="BW250" s="382" t="e">
        <f aca="false">SUM(AY250:BF250,BI250:BL250)</f>
        <v>#N/A</v>
      </c>
      <c r="BX250" s="383" t="e">
        <f aca="false">SUM(AY250:BF250,BI250:BL250,BS250:BV250)</f>
        <v>#N/A</v>
      </c>
      <c r="BY250" s="25" t="e">
        <f aca="false">SUM(AY250:BV250)</f>
        <v>#N/A</v>
      </c>
      <c r="BZ250" s="70" t="e">
        <f aca="false">$BZ$7*$J$2*$J$5*$N250</f>
        <v>#N/A</v>
      </c>
      <c r="CA250" s="70" t="e">
        <f aca="false">$BZ$7*$J$3*$J$5*$O250</f>
        <v>#N/A</v>
      </c>
      <c r="CB250" s="70" t="e">
        <f aca="false">$CB$7*$J$2*$J$5*$N250</f>
        <v>#N/A</v>
      </c>
      <c r="CC250" s="70" t="e">
        <f aca="false">$CB$7*$J$3*$J$5*$O250</f>
        <v>#N/A</v>
      </c>
      <c r="CD250" s="70" t="e">
        <f aca="false">$CD$7*$J$2*$J$5*$N250</f>
        <v>#N/A</v>
      </c>
      <c r="CE250" s="70" t="e">
        <f aca="false">$CD$7*$J$3*$J$5*$O250</f>
        <v>#N/A</v>
      </c>
      <c r="CF250" s="131" t="e">
        <f aca="false">SUM(BZ250:CA250)</f>
        <v>#N/A</v>
      </c>
      <c r="CG250" s="383" t="e">
        <f aca="false">SUM(BZ250:CC250)</f>
        <v>#N/A</v>
      </c>
      <c r="CH250" s="131" t="e">
        <f aca="false">SUM(BZ250:CE250)</f>
        <v>#N/A</v>
      </c>
      <c r="CI250" s="70" t="e">
        <f aca="false">$CI$7*$J$2*$J$5*$AB250</f>
        <v>#N/A</v>
      </c>
      <c r="CJ250" s="70" t="e">
        <f aca="false">$CI$7*$J$3*$J$5*$AC250</f>
        <v>#N/A</v>
      </c>
      <c r="CK250" s="70" t="e">
        <f aca="false">$CK$7*$J$2*$J$5*$AB250</f>
        <v>#N/A</v>
      </c>
      <c r="CL250" s="70" t="e">
        <f aca="false">$CK$7*$J$3*$J$5*$AC250</f>
        <v>#N/A</v>
      </c>
      <c r="CM250" s="70" t="e">
        <f aca="false">$CM$7*$J$2*$J$5*$AB250</f>
        <v>#N/A</v>
      </c>
      <c r="CN250" s="70" t="e">
        <f aca="false">$CM$7*$J$3*$J$5*$AC250</f>
        <v>#N/A</v>
      </c>
      <c r="CO250" s="70" t="e">
        <f aca="false">$CO$7*$J$2*$J$5*$AB250</f>
        <v>#N/A</v>
      </c>
      <c r="CP250" s="70" t="e">
        <f aca="false">$CO$7*$J$3*$J$5*$AC250</f>
        <v>#N/A</v>
      </c>
      <c r="CQ250" s="70" t="e">
        <f aca="false">$CQ$7*$J$2*$J$5*$AB250</f>
        <v>#N/A</v>
      </c>
      <c r="CR250" s="70" t="e">
        <f aca="false">$CQ$7*$J$3*$J$5*$AC250</f>
        <v>#N/A</v>
      </c>
      <c r="CS250" s="70" t="e">
        <f aca="false">$CS$7*$J$2*$J$5*$AB250</f>
        <v>#N/A</v>
      </c>
      <c r="CT250" s="70" t="e">
        <f aca="false">$CS$7*$J$3*$J$5*$AC250</f>
        <v>#N/A</v>
      </c>
      <c r="CU250" s="70" t="e">
        <f aca="false">$CU$7*$J$2*$J$5*$AB250</f>
        <v>#N/A</v>
      </c>
      <c r="CV250" s="70" t="e">
        <f aca="false">$CU$7*$J$3*$J$5*$AC250</f>
        <v>#N/A</v>
      </c>
      <c r="CW250" s="70" t="e">
        <f aca="false">$CW$7*$J$2*$J$5*$AB250</f>
        <v>#N/A</v>
      </c>
      <c r="CX250" s="70" t="e">
        <f aca="false">$CW$7*$J$3*$J$5*$AC250</f>
        <v>#N/A</v>
      </c>
      <c r="CY250" s="70" t="e">
        <f aca="false">$CY$7*$J$2*$J$5*$AB250</f>
        <v>#N/A</v>
      </c>
      <c r="CZ250" s="70" t="e">
        <f aca="false">$CY$7*$J$3*$J$5*$AC250</f>
        <v>#N/A</v>
      </c>
      <c r="DA250" s="70" t="e">
        <f aca="false">$DA$7*$J$2*$J$5*$AB250</f>
        <v>#N/A</v>
      </c>
      <c r="DB250" s="70" t="e">
        <f aca="false">$DA$7*$J$3*$J$5*$AC250</f>
        <v>#N/A</v>
      </c>
      <c r="DC250" s="70"/>
      <c r="DD250" s="70"/>
      <c r="DE250" s="70" t="e">
        <f aca="false">$DF$7*$J$2*$J$5*$AB250</f>
        <v>#N/A</v>
      </c>
      <c r="DF250" s="70" t="e">
        <f aca="false">$DF$7*$J$3*$J$5*$AC250</f>
        <v>#N/A</v>
      </c>
      <c r="DG250" s="70" t="e">
        <f aca="false">$DG$7*$J$2*$J$5*$AB250</f>
        <v>#N/A</v>
      </c>
      <c r="DH250" s="70" t="e">
        <f aca="false">$DG$7*$J$3*$J$5*$AC250</f>
        <v>#N/A</v>
      </c>
      <c r="DI250" s="70" t="e">
        <f aca="false">$DI$7*$J$2*$J$5*$AB250</f>
        <v>#N/A</v>
      </c>
      <c r="DJ250" s="70" t="e">
        <f aca="false">$DI$7*$J$3*$J$5*$AC250</f>
        <v>#N/A</v>
      </c>
      <c r="DK250" s="70" t="e">
        <f aca="false">$DK$7*$J$2*$J$5*$AB250</f>
        <v>#N/A</v>
      </c>
      <c r="DL250" s="70" t="e">
        <f aca="false">$DK$7*$J$3*$J$5*$AC250</f>
        <v>#N/A</v>
      </c>
      <c r="DM250" s="70" t="e">
        <f aca="false">$DM$7*$J$2*$J$5*$AB250</f>
        <v>#N/A</v>
      </c>
      <c r="DN250" s="70" t="e">
        <f aca="false">$DM$7*$J$3*$J$5*$AC250</f>
        <v>#N/A</v>
      </c>
      <c r="DO250" s="70" t="e">
        <f aca="false">$DO$7*$J$2*$J$5*$AB250</f>
        <v>#N/A</v>
      </c>
      <c r="DP250" s="70" t="e">
        <f aca="false">$DO$7*$J$3*$J$5*$AC250</f>
        <v>#N/A</v>
      </c>
      <c r="DQ250" s="70" t="e">
        <f aca="false">$DQ$7*$J$2*$J$5*$AB250</f>
        <v>#N/A</v>
      </c>
      <c r="DR250" s="70" t="e">
        <f aca="false">$DQ$7*$J$3*$J$5*$AC250</f>
        <v>#N/A</v>
      </c>
      <c r="DS250" s="131" t="e">
        <f aca="false">SUM(CI250:CR250,CW250:CX250,DG250:DH250)</f>
        <v>#N/A</v>
      </c>
      <c r="DT250" s="25" t="e">
        <f aca="false">SUM(CI250:CZ250,DC250:DL250)</f>
        <v>#N/A</v>
      </c>
      <c r="DU250" s="131" t="e">
        <f aca="false">SUM(CI250:DR250)</f>
        <v>#N/A</v>
      </c>
      <c r="DZ250" s="70" t="e">
        <f aca="false">$DZ$7*$J$2*$J$5*$AB250</f>
        <v>#N/A</v>
      </c>
      <c r="EA250" s="70" t="e">
        <f aca="false">$DZ$7*$J$3*$J$5*$AC250</f>
        <v>#N/A</v>
      </c>
      <c r="EB250" s="70" t="e">
        <f aca="false">$EB$7*$J$2*$J$5*$AB250</f>
        <v>#N/A</v>
      </c>
      <c r="EC250" s="70" t="e">
        <f aca="false">$EB$7*$J$3*$J$5*$AC250</f>
        <v>#N/A</v>
      </c>
      <c r="ED250" s="70" t="e">
        <f aca="false">$ED$7*$J$2*$J$5*$AB250</f>
        <v>#N/A</v>
      </c>
      <c r="EE250" s="70" t="e">
        <f aca="false">$ED$7*$J$3*$J$5*$AC250</f>
        <v>#N/A</v>
      </c>
      <c r="EF250" s="70" t="e">
        <f aca="false">$EF$7*$J$2*$J$5*$AB250</f>
        <v>#N/A</v>
      </c>
      <c r="EG250" s="70" t="e">
        <f aca="false">$EF$7*$J$3*$J$5*$AC250</f>
        <v>#N/A</v>
      </c>
      <c r="EH250" s="70" t="e">
        <f aca="false">$EH$7*$J$2*$J$5*$AB250</f>
        <v>#N/A</v>
      </c>
      <c r="EI250" s="70" t="e">
        <f aca="false">$EH$7*$J$3*$J$5*$AC250</f>
        <v>#N/A</v>
      </c>
      <c r="EJ250" s="70" t="e">
        <f aca="false">$EJ$7*$J$2*$J$5*$AB250</f>
        <v>#N/A</v>
      </c>
      <c r="EK250" s="70" t="e">
        <f aca="false">$EJ$7*$J$3*$J$5*$AC250</f>
        <v>#N/A</v>
      </c>
      <c r="EL250" s="70" t="e">
        <f aca="false">$EL$7*$J$2*$J$5*$AB250</f>
        <v>#N/A</v>
      </c>
      <c r="EM250" s="70" t="e">
        <f aca="false">$EL$7*$J$3*$J$5*$AC250</f>
        <v>#N/A</v>
      </c>
      <c r="EN250" s="131" t="e">
        <f aca="false">SUM(EB250:EC250)</f>
        <v>#N/A</v>
      </c>
      <c r="EO250" s="25" t="e">
        <f aca="false">SUM(EB250:EE250,EJ250:EM250)</f>
        <v>#N/A</v>
      </c>
      <c r="EP250" s="25" t="e">
        <f aca="false">SUM(DZ250:EM250)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3" t="e">
        <f aca="false">(1+($A251/2))^(-2*($D251-$A$1)/365.25)</f>
        <v>#N/A</v>
      </c>
      <c r="C251" s="83" t="n">
        <f aca="false">D252-D251</f>
        <v>30</v>
      </c>
      <c r="D251" s="374" t="n">
        <v>44287</v>
      </c>
      <c r="E251" s="375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76" t="e">
        <f aca="false">VLOOKUP($D251,Curves!$A$2:$H$1700,8)*$B251</f>
        <v>#N/A</v>
      </c>
      <c r="K251" s="51" t="e">
        <f aca="false">($E251+$I251)*$J$5+$J$4</f>
        <v>#N/A</v>
      </c>
      <c r="L251" s="377" t="e">
        <f aca="false">VLOOKUP($D251,Curves!$N$2:$T$2600,2)*$B251</f>
        <v>#N/A</v>
      </c>
      <c r="M251" s="241" t="e">
        <f aca="false">VLOOKUP($D251,Curves!$N$2:$T$2600,3)*$B251</f>
        <v>#N/A</v>
      </c>
      <c r="N251" s="378" t="e">
        <f aca="false">IF($K251&lt;$L251,1,0)</f>
        <v>#N/A</v>
      </c>
      <c r="O251" s="379" t="e">
        <f aca="false">IF($K251&lt;$M251,1,0)</f>
        <v>#N/A</v>
      </c>
      <c r="P251" s="375" t="e">
        <f aca="false">($E251+J251)*$J$5+$J$4</f>
        <v>#N/A</v>
      </c>
      <c r="Q251" s="377" t="e">
        <f aca="false">VLOOKUP($D251,Curves!$N$2:$T$2600,4)*$B251</f>
        <v>#N/A</v>
      </c>
      <c r="R251" s="241" t="e">
        <f aca="false">VLOOKUP($D251,Curves!$N$2:$T$2600,5)*$B251</f>
        <v>#N/A</v>
      </c>
      <c r="S251" s="378" t="e">
        <f aca="false">IF($P251&lt;$Q251,1,0)</f>
        <v>#N/A</v>
      </c>
      <c r="T251" s="379" t="e">
        <f aca="false">IF($P251&lt;$R251,1,0)</f>
        <v>#N/A</v>
      </c>
      <c r="U251" s="380" t="e">
        <f aca="false">($E251+G251)*$J$5+$J$4</f>
        <v>#N/A</v>
      </c>
      <c r="V251" s="380" t="e">
        <f aca="false">($E251+H251)*$J$5+$J$4</f>
        <v>#N/A</v>
      </c>
      <c r="W251" s="380" t="e">
        <f aca="false">($E251+I251)*$J$5+$J$4</f>
        <v>#N/A</v>
      </c>
      <c r="X251" s="269" t="e">
        <f aca="false">VLOOKUP($D251,[5]CurveFetch!$D$8:$S$13000,16,0)*$B251</f>
        <v>#N/A</v>
      </c>
      <c r="Y251" s="241" t="e">
        <f aca="false">VLOOKUP($D251,Curves!$N$2:$T$2600,7)*$B251</f>
        <v>#N/A</v>
      </c>
      <c r="Z251" s="381" t="e">
        <f aca="false">IF($U251&lt;$X251,1,0)</f>
        <v>#N/A</v>
      </c>
      <c r="AA251" s="378" t="e">
        <f aca="false">IF($U251&lt;$Y251,1,0)</f>
        <v>#N/A</v>
      </c>
      <c r="AB251" s="378" t="e">
        <f aca="false">IF($V251&lt;$X251,1,0)</f>
        <v>#N/A</v>
      </c>
      <c r="AC251" s="378" t="e">
        <f aca="false">IF($V251&lt;$X251,1,0)</f>
        <v>#N/A</v>
      </c>
      <c r="AD251" s="378" t="e">
        <f aca="false">IF($W251&lt;$X251,1,0)</f>
        <v>#N/A</v>
      </c>
      <c r="AE251" s="379" t="e">
        <f aca="false">IF($W251&lt;$Y251,1,0)</f>
        <v>#N/A</v>
      </c>
      <c r="AF251" s="70" t="e">
        <f aca="false">$AF$7*$J$2*$J$5*$N251</f>
        <v>#N/A</v>
      </c>
      <c r="AG251" s="70" t="e">
        <f aca="false">$AF$7*$J$2*$J$5*$O251</f>
        <v>#N/A</v>
      </c>
      <c r="AH251" s="70" t="e">
        <f aca="false">$AH$7*$J$2*$J$5*$N251</f>
        <v>#N/A</v>
      </c>
      <c r="AI251" s="70" t="e">
        <f aca="false">$AH$7*$J$2*$J$5*$O251</f>
        <v>#N/A</v>
      </c>
      <c r="AJ251" s="70" t="e">
        <f aca="false">$AJ$7*$J$2*$J$5*$N251</f>
        <v>#N/A</v>
      </c>
      <c r="AK251" s="70" t="e">
        <f aca="false">$AJ$7*$J$2*$J$5*$O251</f>
        <v>#N/A</v>
      </c>
      <c r="AL251" s="70" t="e">
        <f aca="false">$AL$7*$J$2*$J$5*$N251</f>
        <v>#N/A</v>
      </c>
      <c r="AM251" s="70" t="e">
        <f aca="false">$AL$7*$J$3*$J$5*$O251</f>
        <v>#N/A</v>
      </c>
      <c r="AN251" s="70" t="e">
        <f aca="false">$AN$7*$J$2*$J$5*$N251</f>
        <v>#N/A</v>
      </c>
      <c r="AO251" s="70" t="e">
        <f aca="false">$AN$7*$J$3*$J$5*$O251</f>
        <v>#N/A</v>
      </c>
      <c r="AP251" s="70" t="e">
        <f aca="false">$AP$7*$J$2*$J$5*$N251</f>
        <v>#N/A</v>
      </c>
      <c r="AQ251" s="70" t="e">
        <f aca="false">$AN$7*$J$3*$J$5*$O251</f>
        <v>#N/A</v>
      </c>
      <c r="AR251" s="70" t="e">
        <f aca="false">$AR$7*$J$2*$J$5*$N251</f>
        <v>#N/A</v>
      </c>
      <c r="AS251" s="70" t="e">
        <f aca="false">$AR$7*$J$3*$J$5*$O251</f>
        <v>#N/A</v>
      </c>
      <c r="AT251" s="70" t="e">
        <f aca="false">$AT$7*$J$2*$J$5*$N251</f>
        <v>#N/A</v>
      </c>
      <c r="AU251" s="70" t="e">
        <f aca="false">$AT$7*$J$3*$J$5*$O251</f>
        <v>#N/A</v>
      </c>
      <c r="AV251" s="131" t="e">
        <f aca="false">SUM(AF251:AG251,AL251:AM251,AP251:AQ251)</f>
        <v>#N/A</v>
      </c>
      <c r="AW251" s="158" t="e">
        <f aca="false">SUM(AF251:AM251,AP251:AU251)</f>
        <v>#N/A</v>
      </c>
      <c r="AX251" s="131" t="e">
        <f aca="false">SUM(AF251:AU251)</f>
        <v>#N/A</v>
      </c>
      <c r="AY251" s="70" t="e">
        <f aca="false">$AY$7*$J$2*$J$5*$S251</f>
        <v>#N/A</v>
      </c>
      <c r="AZ251" s="70" t="e">
        <f aca="false">$AY$7*$J$3*$J$5*$T251</f>
        <v>#N/A</v>
      </c>
      <c r="BA251" s="70" t="e">
        <f aca="false">$BA$7*$J$2*$J$5*$S251</f>
        <v>#N/A</v>
      </c>
      <c r="BB251" s="70" t="e">
        <f aca="false">$BA$7*$J$3*$J$5*$T251</f>
        <v>#N/A</v>
      </c>
      <c r="BC251" s="70" t="e">
        <f aca="false">$BC$7*$J$2*$J$5*$S251</f>
        <v>#N/A</v>
      </c>
      <c r="BD251" s="70" t="e">
        <f aca="false">$BC$7*$J$3*$J$5*$T251</f>
        <v>#N/A</v>
      </c>
      <c r="BE251" s="70" t="e">
        <f aca="false">$BE$7*$J$2*$J$5*$S251</f>
        <v>#N/A</v>
      </c>
      <c r="BF251" s="70" t="e">
        <f aca="false">$BE$7*$J$3*$J$5*$T251</f>
        <v>#N/A</v>
      </c>
      <c r="BG251" s="70" t="e">
        <f aca="false">$BG$7*$J$2*$J$5*$S251</f>
        <v>#N/A</v>
      </c>
      <c r="BH251" s="70" t="e">
        <f aca="false">$BG$7*$J$3*$J$5*$T251</f>
        <v>#N/A</v>
      </c>
      <c r="BI251" s="70" t="e">
        <f aca="false">$BI$7*$J$2*$J$5*$S251</f>
        <v>#N/A</v>
      </c>
      <c r="BJ251" s="70" t="e">
        <f aca="false">$BI$7*$J$3*$J$5*$T251</f>
        <v>#N/A</v>
      </c>
      <c r="BK251" s="70" t="e">
        <f aca="false">$BK$7*$J$2*$J$5*$S251</f>
        <v>#N/A</v>
      </c>
      <c r="BL251" s="70" t="e">
        <f aca="false">$BK$7*$J$3*$J$5*$T251</f>
        <v>#N/A</v>
      </c>
      <c r="BM251" s="70" t="e">
        <f aca="false">$BM$7*$J$2*$J$5*$S251</f>
        <v>#N/A</v>
      </c>
      <c r="BN251" s="70" t="e">
        <f aca="false">$BM$7*$J$3*$J$5*$T251</f>
        <v>#N/A</v>
      </c>
      <c r="BO251" s="70" t="e">
        <f aca="false">$BO$7*$J$2*$J$5*$S251</f>
        <v>#N/A</v>
      </c>
      <c r="BP251" s="70" t="e">
        <f aca="false">$BO$7*$J$3*$J$5*$T251</f>
        <v>#N/A</v>
      </c>
      <c r="BQ251" s="70" t="e">
        <f aca="false">$BQ$7*$J$2*$J$5*$S251</f>
        <v>#N/A</v>
      </c>
      <c r="BR251" s="70" t="e">
        <f aca="false">$BQ$7*$J$3*$J$5*$T251</f>
        <v>#N/A</v>
      </c>
      <c r="BS251" s="70" t="e">
        <f aca="false">$BS$7*$J$2*$J$5*$S251</f>
        <v>#N/A</v>
      </c>
      <c r="BT251" s="70" t="e">
        <f aca="false">$BS$7*$J$3*$J$5*$T251</f>
        <v>#N/A</v>
      </c>
      <c r="BU251" s="70" t="e">
        <f aca="false">$BU$7*$J$2*$J$5*$S251</f>
        <v>#N/A</v>
      </c>
      <c r="BV251" s="70" t="e">
        <f aca="false">$BU$7*$J$3*$J$5*$T251</f>
        <v>#N/A</v>
      </c>
      <c r="BW251" s="382" t="e">
        <f aca="false">SUM(AY251:BF251,BI251:BL251)</f>
        <v>#N/A</v>
      </c>
      <c r="BX251" s="383" t="e">
        <f aca="false">SUM(AY251:BF251,BI251:BL251,BS251:BV251)</f>
        <v>#N/A</v>
      </c>
      <c r="BY251" s="25" t="e">
        <f aca="false">SUM(AY251:BV251)</f>
        <v>#N/A</v>
      </c>
      <c r="BZ251" s="70" t="e">
        <f aca="false">$BZ$7*$J$2*$J$5*$N251</f>
        <v>#N/A</v>
      </c>
      <c r="CA251" s="70" t="e">
        <f aca="false">$BZ$7*$J$3*$J$5*$O251</f>
        <v>#N/A</v>
      </c>
      <c r="CB251" s="70" t="e">
        <f aca="false">$CB$7*$J$2*$J$5*$N251</f>
        <v>#N/A</v>
      </c>
      <c r="CC251" s="70" t="e">
        <f aca="false">$CB$7*$J$3*$J$5*$O251</f>
        <v>#N/A</v>
      </c>
      <c r="CD251" s="70" t="e">
        <f aca="false">$CD$7*$J$2*$J$5*$N251</f>
        <v>#N/A</v>
      </c>
      <c r="CE251" s="70" t="e">
        <f aca="false">$CD$7*$J$3*$J$5*$O251</f>
        <v>#N/A</v>
      </c>
      <c r="CF251" s="131" t="e">
        <f aca="false">SUM(BZ251:CA251)</f>
        <v>#N/A</v>
      </c>
      <c r="CG251" s="383" t="e">
        <f aca="false">SUM(BZ251:CC251)</f>
        <v>#N/A</v>
      </c>
      <c r="CH251" s="131" t="e">
        <f aca="false">SUM(BZ251:CE251)</f>
        <v>#N/A</v>
      </c>
      <c r="CI251" s="70" t="e">
        <f aca="false">$CI$7*$J$2*$J$5*$AB251</f>
        <v>#N/A</v>
      </c>
      <c r="CJ251" s="70" t="e">
        <f aca="false">$CI$7*$J$3*$J$5*$AC251</f>
        <v>#N/A</v>
      </c>
      <c r="CK251" s="70" t="e">
        <f aca="false">$CK$7*$J$2*$J$5*$AB251</f>
        <v>#N/A</v>
      </c>
      <c r="CL251" s="70" t="e">
        <f aca="false">$CK$7*$J$3*$J$5*$AC251</f>
        <v>#N/A</v>
      </c>
      <c r="CM251" s="70" t="e">
        <f aca="false">$CM$7*$J$2*$J$5*$AB251</f>
        <v>#N/A</v>
      </c>
      <c r="CN251" s="70" t="e">
        <f aca="false">$CM$7*$J$3*$J$5*$AC251</f>
        <v>#N/A</v>
      </c>
      <c r="CO251" s="70" t="e">
        <f aca="false">$CO$7*$J$2*$J$5*$AB251</f>
        <v>#N/A</v>
      </c>
      <c r="CP251" s="70" t="e">
        <f aca="false">$CO$7*$J$3*$J$5*$AC251</f>
        <v>#N/A</v>
      </c>
      <c r="CQ251" s="70" t="e">
        <f aca="false">$CQ$7*$J$2*$J$5*$AB251</f>
        <v>#N/A</v>
      </c>
      <c r="CR251" s="70" t="e">
        <f aca="false">$CQ$7*$J$3*$J$5*$AC251</f>
        <v>#N/A</v>
      </c>
      <c r="CS251" s="70" t="e">
        <f aca="false">$CS$7*$J$2*$J$5*$AB251</f>
        <v>#N/A</v>
      </c>
      <c r="CT251" s="70" t="e">
        <f aca="false">$CS$7*$J$3*$J$5*$AC251</f>
        <v>#N/A</v>
      </c>
      <c r="CU251" s="70" t="e">
        <f aca="false">$CU$7*$J$2*$J$5*$AB251</f>
        <v>#N/A</v>
      </c>
      <c r="CV251" s="70" t="e">
        <f aca="false">$CU$7*$J$3*$J$5*$AC251</f>
        <v>#N/A</v>
      </c>
      <c r="CW251" s="70" t="e">
        <f aca="false">$CW$7*$J$2*$J$5*$AB251</f>
        <v>#N/A</v>
      </c>
      <c r="CX251" s="70" t="e">
        <f aca="false">$CW$7*$J$3*$J$5*$AC251</f>
        <v>#N/A</v>
      </c>
      <c r="CY251" s="70" t="e">
        <f aca="false">$CY$7*$J$2*$J$5*$AB251</f>
        <v>#N/A</v>
      </c>
      <c r="CZ251" s="70" t="e">
        <f aca="false">$CY$7*$J$3*$J$5*$AC251</f>
        <v>#N/A</v>
      </c>
      <c r="DA251" s="70" t="e">
        <f aca="false">$DA$7*$J$2*$J$5*$AB251</f>
        <v>#N/A</v>
      </c>
      <c r="DB251" s="70" t="e">
        <f aca="false">$DA$7*$J$3*$J$5*$AC251</f>
        <v>#N/A</v>
      </c>
      <c r="DC251" s="70"/>
      <c r="DD251" s="70"/>
      <c r="DE251" s="70" t="e">
        <f aca="false">$DF$7*$J$2*$J$5*$AB251</f>
        <v>#N/A</v>
      </c>
      <c r="DF251" s="70" t="e">
        <f aca="false">$DF$7*$J$3*$J$5*$AC251</f>
        <v>#N/A</v>
      </c>
      <c r="DG251" s="70" t="e">
        <f aca="false">$DG$7*$J$2*$J$5*$AB251</f>
        <v>#N/A</v>
      </c>
      <c r="DH251" s="70" t="e">
        <f aca="false">$DG$7*$J$3*$J$5*$AC251</f>
        <v>#N/A</v>
      </c>
      <c r="DI251" s="70" t="e">
        <f aca="false">$DI$7*$J$2*$J$5*$AB251</f>
        <v>#N/A</v>
      </c>
      <c r="DJ251" s="70" t="e">
        <f aca="false">$DI$7*$J$3*$J$5*$AC251</f>
        <v>#N/A</v>
      </c>
      <c r="DK251" s="70" t="e">
        <f aca="false">$DK$7*$J$2*$J$5*$AB251</f>
        <v>#N/A</v>
      </c>
      <c r="DL251" s="70" t="e">
        <f aca="false">$DK$7*$J$3*$J$5*$AC251</f>
        <v>#N/A</v>
      </c>
      <c r="DM251" s="70" t="e">
        <f aca="false">$DM$7*$J$2*$J$5*$AB251</f>
        <v>#N/A</v>
      </c>
      <c r="DN251" s="70" t="e">
        <f aca="false">$DM$7*$J$3*$J$5*$AC251</f>
        <v>#N/A</v>
      </c>
      <c r="DO251" s="70" t="e">
        <f aca="false">$DO$7*$J$2*$J$5*$AB251</f>
        <v>#N/A</v>
      </c>
      <c r="DP251" s="70" t="e">
        <f aca="false">$DO$7*$J$3*$J$5*$AC251</f>
        <v>#N/A</v>
      </c>
      <c r="DQ251" s="70" t="e">
        <f aca="false">$DQ$7*$J$2*$J$5*$AB251</f>
        <v>#N/A</v>
      </c>
      <c r="DR251" s="70" t="e">
        <f aca="false">$DQ$7*$J$3*$J$5*$AC251</f>
        <v>#N/A</v>
      </c>
      <c r="DS251" s="131" t="e">
        <f aca="false">SUM(CI251:CR251,CW251:CX251,DG251:DH251)</f>
        <v>#N/A</v>
      </c>
      <c r="DT251" s="25" t="e">
        <f aca="false">SUM(CI251:CZ251,DC251:DL251)</f>
        <v>#N/A</v>
      </c>
      <c r="DU251" s="131" t="e">
        <f aca="false">SUM(CI251:DR251)</f>
        <v>#N/A</v>
      </c>
      <c r="DZ251" s="70" t="e">
        <f aca="false">$DZ$7*$J$2*$J$5*$AB251</f>
        <v>#N/A</v>
      </c>
      <c r="EA251" s="70" t="e">
        <f aca="false">$DZ$7*$J$3*$J$5*$AC251</f>
        <v>#N/A</v>
      </c>
      <c r="EB251" s="70" t="e">
        <f aca="false">$EB$7*$J$2*$J$5*$AB251</f>
        <v>#N/A</v>
      </c>
      <c r="EC251" s="70" t="e">
        <f aca="false">$EB$7*$J$3*$J$5*$AC251</f>
        <v>#N/A</v>
      </c>
      <c r="ED251" s="70" t="e">
        <f aca="false">$ED$7*$J$2*$J$5*$AB251</f>
        <v>#N/A</v>
      </c>
      <c r="EE251" s="70" t="e">
        <f aca="false">$ED$7*$J$3*$J$5*$AC251</f>
        <v>#N/A</v>
      </c>
      <c r="EF251" s="70" t="e">
        <f aca="false">$EF$7*$J$2*$J$5*$AB251</f>
        <v>#N/A</v>
      </c>
      <c r="EG251" s="70" t="e">
        <f aca="false">$EF$7*$J$3*$J$5*$AC251</f>
        <v>#N/A</v>
      </c>
      <c r="EH251" s="70" t="e">
        <f aca="false">$EH$7*$J$2*$J$5*$AB251</f>
        <v>#N/A</v>
      </c>
      <c r="EI251" s="70" t="e">
        <f aca="false">$EH$7*$J$3*$J$5*$AC251</f>
        <v>#N/A</v>
      </c>
      <c r="EJ251" s="70" t="e">
        <f aca="false">$EJ$7*$J$2*$J$5*$AB251</f>
        <v>#N/A</v>
      </c>
      <c r="EK251" s="70" t="e">
        <f aca="false">$EJ$7*$J$3*$J$5*$AC251</f>
        <v>#N/A</v>
      </c>
      <c r="EL251" s="70" t="e">
        <f aca="false">$EL$7*$J$2*$J$5*$AB251</f>
        <v>#N/A</v>
      </c>
      <c r="EM251" s="70" t="e">
        <f aca="false">$EL$7*$J$3*$J$5*$AC251</f>
        <v>#N/A</v>
      </c>
      <c r="EN251" s="131" t="e">
        <f aca="false">SUM(EB251:EC251)</f>
        <v>#N/A</v>
      </c>
      <c r="EO251" s="25" t="e">
        <f aca="false">SUM(EB251:EE251,EJ251:EM251)</f>
        <v>#N/A</v>
      </c>
      <c r="EP251" s="25" t="e">
        <f aca="false">SUM(DZ251:EM251)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3" t="e">
        <f aca="false">(1+($A252/2))^(-2*($D252-$A$1)/365.25)</f>
        <v>#N/A</v>
      </c>
      <c r="C252" s="83" t="n">
        <f aca="false">D253-D252</f>
        <v>31</v>
      </c>
      <c r="D252" s="374" t="n">
        <v>44317</v>
      </c>
      <c r="E252" s="375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76" t="e">
        <f aca="false">VLOOKUP($D252,Curves!$A$2:$H$1700,8)*$B252</f>
        <v>#N/A</v>
      </c>
      <c r="K252" s="51" t="e">
        <f aca="false">($E252+$I252)*$J$5+$J$4</f>
        <v>#N/A</v>
      </c>
      <c r="L252" s="377" t="e">
        <f aca="false">VLOOKUP($D252,Curves!$N$2:$T$2600,2)*$B252</f>
        <v>#N/A</v>
      </c>
      <c r="M252" s="241" t="e">
        <f aca="false">VLOOKUP($D252,Curves!$N$2:$T$2600,3)*$B252</f>
        <v>#N/A</v>
      </c>
      <c r="N252" s="378" t="e">
        <f aca="false">IF($K252&lt;$L252,1,0)</f>
        <v>#N/A</v>
      </c>
      <c r="O252" s="379" t="e">
        <f aca="false">IF($K252&lt;$M252,1,0)</f>
        <v>#N/A</v>
      </c>
      <c r="P252" s="375" t="e">
        <f aca="false">($E252+J252)*$J$5+$J$4</f>
        <v>#N/A</v>
      </c>
      <c r="Q252" s="377" t="e">
        <f aca="false">VLOOKUP($D252,Curves!$N$2:$T$2600,4)*$B252</f>
        <v>#N/A</v>
      </c>
      <c r="R252" s="241" t="e">
        <f aca="false">VLOOKUP($D252,Curves!$N$2:$T$2600,5)*$B252</f>
        <v>#N/A</v>
      </c>
      <c r="S252" s="378" t="e">
        <f aca="false">IF($P252&lt;$Q252,1,0)</f>
        <v>#N/A</v>
      </c>
      <c r="T252" s="379" t="e">
        <f aca="false">IF($P252&lt;$R252,1,0)</f>
        <v>#N/A</v>
      </c>
      <c r="U252" s="380" t="e">
        <f aca="false">($E252+G252)*$J$5+$J$4</f>
        <v>#N/A</v>
      </c>
      <c r="V252" s="380" t="e">
        <f aca="false">($E252+H252)*$J$5+$J$4</f>
        <v>#N/A</v>
      </c>
      <c r="W252" s="380" t="e">
        <f aca="false">($E252+I252)*$J$5+$J$4</f>
        <v>#N/A</v>
      </c>
      <c r="X252" s="269" t="e">
        <f aca="false">VLOOKUP($D252,[5]CurveFetch!$D$8:$S$13000,16,0)*$B252</f>
        <v>#N/A</v>
      </c>
      <c r="Y252" s="241" t="e">
        <f aca="false">VLOOKUP($D252,Curves!$N$2:$T$2600,7)*$B252</f>
        <v>#N/A</v>
      </c>
      <c r="Z252" s="381" t="e">
        <f aca="false">IF($U252&lt;$X252,1,0)</f>
        <v>#N/A</v>
      </c>
      <c r="AA252" s="378" t="e">
        <f aca="false">IF($U252&lt;$Y252,1,0)</f>
        <v>#N/A</v>
      </c>
      <c r="AB252" s="378" t="e">
        <f aca="false">IF($V252&lt;$X252,1,0)</f>
        <v>#N/A</v>
      </c>
      <c r="AC252" s="378" t="e">
        <f aca="false">IF($V252&lt;$X252,1,0)</f>
        <v>#N/A</v>
      </c>
      <c r="AD252" s="378" t="e">
        <f aca="false">IF($W252&lt;$X252,1,0)</f>
        <v>#N/A</v>
      </c>
      <c r="AE252" s="379" t="e">
        <f aca="false">IF($W252&lt;$Y252,1,0)</f>
        <v>#N/A</v>
      </c>
      <c r="AF252" s="70" t="e">
        <f aca="false">$AF$7*$J$2*$J$5*$N252</f>
        <v>#N/A</v>
      </c>
      <c r="AG252" s="70" t="e">
        <f aca="false">$AF$7*$J$2*$J$5*$O252</f>
        <v>#N/A</v>
      </c>
      <c r="AH252" s="70" t="e">
        <f aca="false">$AH$7*$J$2*$J$5*$N252</f>
        <v>#N/A</v>
      </c>
      <c r="AI252" s="70" t="e">
        <f aca="false">$AH$7*$J$2*$J$5*$O252</f>
        <v>#N/A</v>
      </c>
      <c r="AJ252" s="70" t="e">
        <f aca="false">$AJ$7*$J$2*$J$5*$N252</f>
        <v>#N/A</v>
      </c>
      <c r="AK252" s="70" t="e">
        <f aca="false">$AJ$7*$J$2*$J$5*$O252</f>
        <v>#N/A</v>
      </c>
      <c r="AL252" s="70" t="e">
        <f aca="false">$AL$7*$J$2*$J$5*$N252</f>
        <v>#N/A</v>
      </c>
      <c r="AM252" s="70" t="e">
        <f aca="false">$AL$7*$J$3*$J$5*$O252</f>
        <v>#N/A</v>
      </c>
      <c r="AN252" s="70" t="e">
        <f aca="false">$AN$7*$J$2*$J$5*$N252</f>
        <v>#N/A</v>
      </c>
      <c r="AO252" s="70" t="e">
        <f aca="false">$AN$7*$J$3*$J$5*$O252</f>
        <v>#N/A</v>
      </c>
      <c r="AP252" s="70" t="e">
        <f aca="false">$AP$7*$J$2*$J$5*$N252</f>
        <v>#N/A</v>
      </c>
      <c r="AQ252" s="70" t="e">
        <f aca="false">$AN$7*$J$3*$J$5*$O252</f>
        <v>#N/A</v>
      </c>
      <c r="AR252" s="70" t="e">
        <f aca="false">$AR$7*$J$2*$J$5*$N252</f>
        <v>#N/A</v>
      </c>
      <c r="AS252" s="70" t="e">
        <f aca="false">$AR$7*$J$3*$J$5*$O252</f>
        <v>#N/A</v>
      </c>
      <c r="AT252" s="70" t="e">
        <f aca="false">$AT$7*$J$2*$J$5*$N252</f>
        <v>#N/A</v>
      </c>
      <c r="AU252" s="70" t="e">
        <f aca="false">$AT$7*$J$3*$J$5*$O252</f>
        <v>#N/A</v>
      </c>
      <c r="AV252" s="131" t="e">
        <f aca="false">SUM(AF252:AG252,AL252:AM252,AP252:AQ252)</f>
        <v>#N/A</v>
      </c>
      <c r="AW252" s="158" t="e">
        <f aca="false">SUM(AF252:AM252,AP252:AU252)</f>
        <v>#N/A</v>
      </c>
      <c r="AX252" s="131" t="e">
        <f aca="false">SUM(AF252:AU252)</f>
        <v>#N/A</v>
      </c>
      <c r="AY252" s="70" t="e">
        <f aca="false">$AY$7*$J$2*$J$5*$S252</f>
        <v>#N/A</v>
      </c>
      <c r="AZ252" s="70" t="e">
        <f aca="false">$AY$7*$J$3*$J$5*$T252</f>
        <v>#N/A</v>
      </c>
      <c r="BA252" s="70" t="e">
        <f aca="false">$BA$7*$J$2*$J$5*$S252</f>
        <v>#N/A</v>
      </c>
      <c r="BB252" s="70" t="e">
        <f aca="false">$BA$7*$J$3*$J$5*$T252</f>
        <v>#N/A</v>
      </c>
      <c r="BC252" s="70" t="e">
        <f aca="false">$BC$7*$J$2*$J$5*$S252</f>
        <v>#N/A</v>
      </c>
      <c r="BD252" s="70" t="e">
        <f aca="false">$BC$7*$J$3*$J$5*$T252</f>
        <v>#N/A</v>
      </c>
      <c r="BE252" s="70" t="e">
        <f aca="false">$BE$7*$J$2*$J$5*$S252</f>
        <v>#N/A</v>
      </c>
      <c r="BF252" s="70" t="e">
        <f aca="false">$BE$7*$J$3*$J$5*$T252</f>
        <v>#N/A</v>
      </c>
      <c r="BG252" s="70" t="e">
        <f aca="false">$BG$7*$J$2*$J$5*$S252</f>
        <v>#N/A</v>
      </c>
      <c r="BH252" s="70" t="e">
        <f aca="false">$BG$7*$J$3*$J$5*$T252</f>
        <v>#N/A</v>
      </c>
      <c r="BI252" s="70" t="e">
        <f aca="false">$BI$7*$J$2*$J$5*$S252</f>
        <v>#N/A</v>
      </c>
      <c r="BJ252" s="70" t="e">
        <f aca="false">$BI$7*$J$3*$J$5*$T252</f>
        <v>#N/A</v>
      </c>
      <c r="BK252" s="70" t="e">
        <f aca="false">$BK$7*$J$2*$J$5*$S252</f>
        <v>#N/A</v>
      </c>
      <c r="BL252" s="70" t="e">
        <f aca="false">$BK$7*$J$3*$J$5*$T252</f>
        <v>#N/A</v>
      </c>
      <c r="BM252" s="70" t="e">
        <f aca="false">$BM$7*$J$2*$J$5*$S252</f>
        <v>#N/A</v>
      </c>
      <c r="BN252" s="70" t="e">
        <f aca="false">$BM$7*$J$3*$J$5*$T252</f>
        <v>#N/A</v>
      </c>
      <c r="BO252" s="70" t="e">
        <f aca="false">$BO$7*$J$2*$J$5*$S252</f>
        <v>#N/A</v>
      </c>
      <c r="BP252" s="70" t="e">
        <f aca="false">$BO$7*$J$3*$J$5*$T252</f>
        <v>#N/A</v>
      </c>
      <c r="BQ252" s="70" t="e">
        <f aca="false">$BQ$7*$J$2*$J$5*$S252</f>
        <v>#N/A</v>
      </c>
      <c r="BR252" s="70" t="e">
        <f aca="false">$BQ$7*$J$3*$J$5*$T252</f>
        <v>#N/A</v>
      </c>
      <c r="BS252" s="70" t="e">
        <f aca="false">$BS$7*$J$2*$J$5*$S252</f>
        <v>#N/A</v>
      </c>
      <c r="BT252" s="70" t="e">
        <f aca="false">$BS$7*$J$3*$J$5*$T252</f>
        <v>#N/A</v>
      </c>
      <c r="BU252" s="70" t="e">
        <f aca="false">$BU$7*$J$2*$J$5*$S252</f>
        <v>#N/A</v>
      </c>
      <c r="BV252" s="70" t="e">
        <f aca="false">$BU$7*$J$3*$J$5*$T252</f>
        <v>#N/A</v>
      </c>
      <c r="BW252" s="382" t="e">
        <f aca="false">SUM(AY252:BF252,BI252:BL252)</f>
        <v>#N/A</v>
      </c>
      <c r="BX252" s="383" t="e">
        <f aca="false">SUM(AY252:BF252,BI252:BL252,BS252:BV252)</f>
        <v>#N/A</v>
      </c>
      <c r="BY252" s="25" t="e">
        <f aca="false">SUM(AY252:BV252)</f>
        <v>#N/A</v>
      </c>
      <c r="BZ252" s="70" t="e">
        <f aca="false">$BZ$7*$J$2*$J$5*$N252</f>
        <v>#N/A</v>
      </c>
      <c r="CA252" s="70" t="e">
        <f aca="false">$BZ$7*$J$3*$J$5*$O252</f>
        <v>#N/A</v>
      </c>
      <c r="CB252" s="70" t="e">
        <f aca="false">$CB$7*$J$2*$J$5*$N252</f>
        <v>#N/A</v>
      </c>
      <c r="CC252" s="70" t="e">
        <f aca="false">$CB$7*$J$3*$J$5*$O252</f>
        <v>#N/A</v>
      </c>
      <c r="CD252" s="70" t="e">
        <f aca="false">$CD$7*$J$2*$J$5*$N252</f>
        <v>#N/A</v>
      </c>
      <c r="CE252" s="70" t="e">
        <f aca="false">$CD$7*$J$3*$J$5*$O252</f>
        <v>#N/A</v>
      </c>
      <c r="CF252" s="131" t="e">
        <f aca="false">SUM(BZ252:CA252)</f>
        <v>#N/A</v>
      </c>
      <c r="CG252" s="383" t="e">
        <f aca="false">SUM(BZ252:CC252)</f>
        <v>#N/A</v>
      </c>
      <c r="CH252" s="131" t="e">
        <f aca="false">SUM(BZ252:CE252)</f>
        <v>#N/A</v>
      </c>
      <c r="CI252" s="70" t="e">
        <f aca="false">$CI$7*$J$2*$J$5*$AB252</f>
        <v>#N/A</v>
      </c>
      <c r="CJ252" s="70" t="e">
        <f aca="false">$CI$7*$J$3*$J$5*$AC252</f>
        <v>#N/A</v>
      </c>
      <c r="CK252" s="70" t="e">
        <f aca="false">$CK$7*$J$2*$J$5*$AB252</f>
        <v>#N/A</v>
      </c>
      <c r="CL252" s="70" t="e">
        <f aca="false">$CK$7*$J$3*$J$5*$AC252</f>
        <v>#N/A</v>
      </c>
      <c r="CM252" s="70" t="e">
        <f aca="false">$CM$7*$J$2*$J$5*$AB252</f>
        <v>#N/A</v>
      </c>
      <c r="CN252" s="70" t="e">
        <f aca="false">$CM$7*$J$3*$J$5*$AC252</f>
        <v>#N/A</v>
      </c>
      <c r="CO252" s="70" t="e">
        <f aca="false">$CO$7*$J$2*$J$5*$AB252</f>
        <v>#N/A</v>
      </c>
      <c r="CP252" s="70" t="e">
        <f aca="false">$CO$7*$J$3*$J$5*$AC252</f>
        <v>#N/A</v>
      </c>
      <c r="CQ252" s="70" t="e">
        <f aca="false">$CQ$7*$J$2*$J$5*$AB252</f>
        <v>#N/A</v>
      </c>
      <c r="CR252" s="70" t="e">
        <f aca="false">$CQ$7*$J$3*$J$5*$AC252</f>
        <v>#N/A</v>
      </c>
      <c r="CS252" s="70" t="e">
        <f aca="false">$CS$7*$J$2*$J$5*$AB252</f>
        <v>#N/A</v>
      </c>
      <c r="CT252" s="70" t="e">
        <f aca="false">$CS$7*$J$3*$J$5*$AC252</f>
        <v>#N/A</v>
      </c>
      <c r="CU252" s="70" t="e">
        <f aca="false">$CU$7*$J$2*$J$5*$AB252</f>
        <v>#N/A</v>
      </c>
      <c r="CV252" s="70" t="e">
        <f aca="false">$CU$7*$J$3*$J$5*$AC252</f>
        <v>#N/A</v>
      </c>
      <c r="CW252" s="70" t="e">
        <f aca="false">$CW$7*$J$2*$J$5*$AB252</f>
        <v>#N/A</v>
      </c>
      <c r="CX252" s="70" t="e">
        <f aca="false">$CW$7*$J$3*$J$5*$AC252</f>
        <v>#N/A</v>
      </c>
      <c r="CY252" s="70" t="e">
        <f aca="false">$CY$7*$J$2*$J$5*$AB252</f>
        <v>#N/A</v>
      </c>
      <c r="CZ252" s="70" t="e">
        <f aca="false">$CY$7*$J$3*$J$5*$AC252</f>
        <v>#N/A</v>
      </c>
      <c r="DA252" s="70" t="e">
        <f aca="false">$DA$7*$J$2*$J$5*$AB252</f>
        <v>#N/A</v>
      </c>
      <c r="DB252" s="70" t="e">
        <f aca="false">$DA$7*$J$3*$J$5*$AC252</f>
        <v>#N/A</v>
      </c>
      <c r="DC252" s="70"/>
      <c r="DD252" s="70"/>
      <c r="DE252" s="70" t="e">
        <f aca="false">$DF$7*$J$2*$J$5*$AB252</f>
        <v>#N/A</v>
      </c>
      <c r="DF252" s="70" t="e">
        <f aca="false">$DF$7*$J$3*$J$5*$AC252</f>
        <v>#N/A</v>
      </c>
      <c r="DG252" s="70" t="e">
        <f aca="false">$DG$7*$J$2*$J$5*$AB252</f>
        <v>#N/A</v>
      </c>
      <c r="DH252" s="70" t="e">
        <f aca="false">$DG$7*$J$3*$J$5*$AC252</f>
        <v>#N/A</v>
      </c>
      <c r="DI252" s="70" t="e">
        <f aca="false">$DI$7*$J$2*$J$5*$AB252</f>
        <v>#N/A</v>
      </c>
      <c r="DJ252" s="70" t="e">
        <f aca="false">$DI$7*$J$3*$J$5*$AC252</f>
        <v>#N/A</v>
      </c>
      <c r="DK252" s="70" t="e">
        <f aca="false">$DK$7*$J$2*$J$5*$AB252</f>
        <v>#N/A</v>
      </c>
      <c r="DL252" s="70" t="e">
        <f aca="false">$DK$7*$J$3*$J$5*$AC252</f>
        <v>#N/A</v>
      </c>
      <c r="DM252" s="70" t="e">
        <f aca="false">$DM$7*$J$2*$J$5*$AB252</f>
        <v>#N/A</v>
      </c>
      <c r="DN252" s="70" t="e">
        <f aca="false">$DM$7*$J$3*$J$5*$AC252</f>
        <v>#N/A</v>
      </c>
      <c r="DO252" s="70" t="e">
        <f aca="false">$DO$7*$J$2*$J$5*$AB252</f>
        <v>#N/A</v>
      </c>
      <c r="DP252" s="70" t="e">
        <f aca="false">$DO$7*$J$3*$J$5*$AC252</f>
        <v>#N/A</v>
      </c>
      <c r="DQ252" s="70" t="e">
        <f aca="false">$DQ$7*$J$2*$J$5*$AB252</f>
        <v>#N/A</v>
      </c>
      <c r="DR252" s="70" t="e">
        <f aca="false">$DQ$7*$J$3*$J$5*$AC252</f>
        <v>#N/A</v>
      </c>
      <c r="DS252" s="131" t="e">
        <f aca="false">SUM(CI252:CR252,CW252:CX252,DG252:DH252)</f>
        <v>#N/A</v>
      </c>
      <c r="DT252" s="25" t="e">
        <f aca="false">SUM(CI252:CZ252,DC252:DL252)</f>
        <v>#N/A</v>
      </c>
      <c r="DU252" s="131" t="e">
        <f aca="false">SUM(CI252:DR252)</f>
        <v>#N/A</v>
      </c>
      <c r="DZ252" s="70" t="e">
        <f aca="false">$DZ$7*$J$2*$J$5*$AB252</f>
        <v>#N/A</v>
      </c>
      <c r="EA252" s="70" t="e">
        <f aca="false">$DZ$7*$J$3*$J$5*$AC252</f>
        <v>#N/A</v>
      </c>
      <c r="EB252" s="70" t="e">
        <f aca="false">$EB$7*$J$2*$J$5*$AB252</f>
        <v>#N/A</v>
      </c>
      <c r="EC252" s="70" t="e">
        <f aca="false">$EB$7*$J$3*$J$5*$AC252</f>
        <v>#N/A</v>
      </c>
      <c r="ED252" s="70" t="e">
        <f aca="false">$ED$7*$J$2*$J$5*$AB252</f>
        <v>#N/A</v>
      </c>
      <c r="EE252" s="70" t="e">
        <f aca="false">$ED$7*$J$3*$J$5*$AC252</f>
        <v>#N/A</v>
      </c>
      <c r="EF252" s="70" t="e">
        <f aca="false">$EF$7*$J$2*$J$5*$AB252</f>
        <v>#N/A</v>
      </c>
      <c r="EG252" s="70" t="e">
        <f aca="false">$EF$7*$J$3*$J$5*$AC252</f>
        <v>#N/A</v>
      </c>
      <c r="EH252" s="70" t="e">
        <f aca="false">$EH$7*$J$2*$J$5*$AB252</f>
        <v>#N/A</v>
      </c>
      <c r="EI252" s="70" t="e">
        <f aca="false">$EH$7*$J$3*$J$5*$AC252</f>
        <v>#N/A</v>
      </c>
      <c r="EJ252" s="70" t="e">
        <f aca="false">$EJ$7*$J$2*$J$5*$AB252</f>
        <v>#N/A</v>
      </c>
      <c r="EK252" s="70" t="e">
        <f aca="false">$EJ$7*$J$3*$J$5*$AC252</f>
        <v>#N/A</v>
      </c>
      <c r="EL252" s="70" t="e">
        <f aca="false">$EL$7*$J$2*$J$5*$AB252</f>
        <v>#N/A</v>
      </c>
      <c r="EM252" s="70" t="e">
        <f aca="false">$EL$7*$J$3*$J$5*$AC252</f>
        <v>#N/A</v>
      </c>
      <c r="EN252" s="131" t="e">
        <f aca="false">SUM(EB252:EC252)</f>
        <v>#N/A</v>
      </c>
      <c r="EO252" s="25" t="e">
        <f aca="false">SUM(EB252:EE252,EJ252:EM252)</f>
        <v>#N/A</v>
      </c>
      <c r="EP252" s="25" t="e">
        <f aca="false">SUM(DZ252:EM252)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3" t="e">
        <f aca="false">(1+($A253/2))^(-2*($D253-$A$1)/365.25)</f>
        <v>#N/A</v>
      </c>
      <c r="C253" s="83" t="n">
        <f aca="false">D254-D253</f>
        <v>30</v>
      </c>
      <c r="D253" s="374" t="n">
        <v>44348</v>
      </c>
      <c r="E253" s="375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76" t="e">
        <f aca="false">VLOOKUP($D253,Curves!$A$2:$H$1700,8)*$B253</f>
        <v>#N/A</v>
      </c>
      <c r="K253" s="51" t="e">
        <f aca="false">($E253+$I253)*$J$5+$J$4</f>
        <v>#N/A</v>
      </c>
      <c r="L253" s="377" t="e">
        <f aca="false">VLOOKUP($D253,Curves!$N$2:$T$2600,2)*$B253</f>
        <v>#N/A</v>
      </c>
      <c r="M253" s="241" t="e">
        <f aca="false">VLOOKUP($D253,Curves!$N$2:$T$2600,3)*$B253</f>
        <v>#N/A</v>
      </c>
      <c r="N253" s="378" t="e">
        <f aca="false">IF($K253&lt;$L253,1,0)</f>
        <v>#N/A</v>
      </c>
      <c r="O253" s="379" t="e">
        <f aca="false">IF($K253&lt;$M253,1,0)</f>
        <v>#N/A</v>
      </c>
      <c r="P253" s="375" t="e">
        <f aca="false">($E253+J253)*$J$5+$J$4</f>
        <v>#N/A</v>
      </c>
      <c r="Q253" s="377" t="e">
        <f aca="false">VLOOKUP($D253,Curves!$N$2:$T$2600,4)*$B253</f>
        <v>#N/A</v>
      </c>
      <c r="R253" s="241" t="e">
        <f aca="false">VLOOKUP($D253,Curves!$N$2:$T$2600,5)*$B253</f>
        <v>#N/A</v>
      </c>
      <c r="S253" s="378" t="e">
        <f aca="false">IF($P253&lt;$Q253,1,0)</f>
        <v>#N/A</v>
      </c>
      <c r="T253" s="379" t="e">
        <f aca="false">IF($P253&lt;$R253,1,0)</f>
        <v>#N/A</v>
      </c>
      <c r="U253" s="380" t="e">
        <f aca="false">($E253+G253)*$J$5+$J$4</f>
        <v>#N/A</v>
      </c>
      <c r="V253" s="380" t="e">
        <f aca="false">($E253+H253)*$J$5+$J$4</f>
        <v>#N/A</v>
      </c>
      <c r="W253" s="380" t="e">
        <f aca="false">($E253+I253)*$J$5+$J$4</f>
        <v>#N/A</v>
      </c>
      <c r="X253" s="269" t="e">
        <f aca="false">VLOOKUP($D253,[5]CurveFetch!$D$8:$S$13000,16,0)*$B253</f>
        <v>#N/A</v>
      </c>
      <c r="Y253" s="241" t="e">
        <f aca="false">VLOOKUP($D253,Curves!$N$2:$T$2600,7)*$B253</f>
        <v>#N/A</v>
      </c>
      <c r="Z253" s="381" t="e">
        <f aca="false">IF($U253&lt;$X253,1,0)</f>
        <v>#N/A</v>
      </c>
      <c r="AA253" s="378" t="e">
        <f aca="false">IF($U253&lt;$Y253,1,0)</f>
        <v>#N/A</v>
      </c>
      <c r="AB253" s="378" t="e">
        <f aca="false">IF($V253&lt;$X253,1,0)</f>
        <v>#N/A</v>
      </c>
      <c r="AC253" s="378" t="e">
        <f aca="false">IF($V253&lt;$X253,1,0)</f>
        <v>#N/A</v>
      </c>
      <c r="AD253" s="378" t="e">
        <f aca="false">IF($W253&lt;$X253,1,0)</f>
        <v>#N/A</v>
      </c>
      <c r="AE253" s="379" t="e">
        <f aca="false">IF($W253&lt;$Y253,1,0)</f>
        <v>#N/A</v>
      </c>
      <c r="AF253" s="70" t="e">
        <f aca="false">$AF$7*$J$2*$J$5*$N253</f>
        <v>#N/A</v>
      </c>
      <c r="AG253" s="70" t="e">
        <f aca="false">$AF$7*$J$2*$J$5*$O253</f>
        <v>#N/A</v>
      </c>
      <c r="AH253" s="70" t="e">
        <f aca="false">$AH$7*$J$2*$J$5*$N253</f>
        <v>#N/A</v>
      </c>
      <c r="AI253" s="70" t="e">
        <f aca="false">$AH$7*$J$2*$J$5*$O253</f>
        <v>#N/A</v>
      </c>
      <c r="AJ253" s="70" t="e">
        <f aca="false">$AJ$7*$J$2*$J$5*$N253</f>
        <v>#N/A</v>
      </c>
      <c r="AK253" s="70" t="e">
        <f aca="false">$AJ$7*$J$2*$J$5*$O253</f>
        <v>#N/A</v>
      </c>
      <c r="AL253" s="70" t="e">
        <f aca="false">$AL$7*$J$2*$J$5*$N253</f>
        <v>#N/A</v>
      </c>
      <c r="AM253" s="70" t="e">
        <f aca="false">$AL$7*$J$3*$J$5*$O253</f>
        <v>#N/A</v>
      </c>
      <c r="AN253" s="70" t="e">
        <f aca="false">$AN$7*$J$2*$J$5*$N253</f>
        <v>#N/A</v>
      </c>
      <c r="AO253" s="70" t="e">
        <f aca="false">$AN$7*$J$3*$J$5*$O253</f>
        <v>#N/A</v>
      </c>
      <c r="AP253" s="70" t="e">
        <f aca="false">$AP$7*$J$2*$J$5*$N253</f>
        <v>#N/A</v>
      </c>
      <c r="AQ253" s="70" t="e">
        <f aca="false">$AN$7*$J$3*$J$5*$O253</f>
        <v>#N/A</v>
      </c>
      <c r="AR253" s="70" t="e">
        <f aca="false">$AR$7*$J$2*$J$5*$N253</f>
        <v>#N/A</v>
      </c>
      <c r="AS253" s="70" t="e">
        <f aca="false">$AR$7*$J$3*$J$5*$O253</f>
        <v>#N/A</v>
      </c>
      <c r="AT253" s="70" t="e">
        <f aca="false">$AT$7*$J$2*$J$5*$N253</f>
        <v>#N/A</v>
      </c>
      <c r="AU253" s="70" t="e">
        <f aca="false">$AT$7*$J$3*$J$5*$O253</f>
        <v>#N/A</v>
      </c>
      <c r="AV253" s="131" t="e">
        <f aca="false">SUM(AF253:AG253,AL253:AM253,AP253:AQ253)</f>
        <v>#N/A</v>
      </c>
      <c r="AW253" s="158" t="e">
        <f aca="false">SUM(AF253:AM253,AP253:AU253)</f>
        <v>#N/A</v>
      </c>
      <c r="AX253" s="131" t="e">
        <f aca="false">SUM(AF253:AU253)</f>
        <v>#N/A</v>
      </c>
      <c r="AY253" s="70" t="e">
        <f aca="false">$AY$7*$J$2*$J$5*$S253</f>
        <v>#N/A</v>
      </c>
      <c r="AZ253" s="70" t="e">
        <f aca="false">$AY$7*$J$3*$J$5*$T253</f>
        <v>#N/A</v>
      </c>
      <c r="BA253" s="70" t="e">
        <f aca="false">$BA$7*$J$2*$J$5*$S253</f>
        <v>#N/A</v>
      </c>
      <c r="BB253" s="70" t="e">
        <f aca="false">$BA$7*$J$3*$J$5*$T253</f>
        <v>#N/A</v>
      </c>
      <c r="BC253" s="70" t="e">
        <f aca="false">$BC$7*$J$2*$J$5*$S253</f>
        <v>#N/A</v>
      </c>
      <c r="BD253" s="70" t="e">
        <f aca="false">$BC$7*$J$3*$J$5*$T253</f>
        <v>#N/A</v>
      </c>
      <c r="BE253" s="70" t="e">
        <f aca="false">$BE$7*$J$2*$J$5*$S253</f>
        <v>#N/A</v>
      </c>
      <c r="BF253" s="70" t="e">
        <f aca="false">$BE$7*$J$3*$J$5*$T253</f>
        <v>#N/A</v>
      </c>
      <c r="BG253" s="70" t="e">
        <f aca="false">$BG$7*$J$2*$J$5*$S253</f>
        <v>#N/A</v>
      </c>
      <c r="BH253" s="70" t="e">
        <f aca="false">$BG$7*$J$3*$J$5*$T253</f>
        <v>#N/A</v>
      </c>
      <c r="BI253" s="70" t="e">
        <f aca="false">$BI$7*$J$2*$J$5*$S253</f>
        <v>#N/A</v>
      </c>
      <c r="BJ253" s="70" t="e">
        <f aca="false">$BI$7*$J$3*$J$5*$T253</f>
        <v>#N/A</v>
      </c>
      <c r="BK253" s="70" t="e">
        <f aca="false">$BK$7*$J$2*$J$5*$S253</f>
        <v>#N/A</v>
      </c>
      <c r="BL253" s="70" t="e">
        <f aca="false">$BK$7*$J$3*$J$5*$T253</f>
        <v>#N/A</v>
      </c>
      <c r="BM253" s="70" t="e">
        <f aca="false">$BM$7*$J$2*$J$5*$S253</f>
        <v>#N/A</v>
      </c>
      <c r="BN253" s="70" t="e">
        <f aca="false">$BM$7*$J$3*$J$5*$T253</f>
        <v>#N/A</v>
      </c>
      <c r="BO253" s="70" t="e">
        <f aca="false">$BO$7*$J$2*$J$5*$S253</f>
        <v>#N/A</v>
      </c>
      <c r="BP253" s="70" t="e">
        <f aca="false">$BO$7*$J$3*$J$5*$T253</f>
        <v>#N/A</v>
      </c>
      <c r="BQ253" s="70" t="e">
        <f aca="false">$BQ$7*$J$2*$J$5*$S253</f>
        <v>#N/A</v>
      </c>
      <c r="BR253" s="70" t="e">
        <f aca="false">$BQ$7*$J$3*$J$5*$T253</f>
        <v>#N/A</v>
      </c>
      <c r="BS253" s="70" t="e">
        <f aca="false">$BS$7*$J$2*$J$5*$S253</f>
        <v>#N/A</v>
      </c>
      <c r="BT253" s="70" t="e">
        <f aca="false">$BS$7*$J$3*$J$5*$T253</f>
        <v>#N/A</v>
      </c>
      <c r="BU253" s="70" t="e">
        <f aca="false">$BU$7*$J$2*$J$5*$S253</f>
        <v>#N/A</v>
      </c>
      <c r="BV253" s="70" t="e">
        <f aca="false">$BU$7*$J$3*$J$5*$T253</f>
        <v>#N/A</v>
      </c>
      <c r="BW253" s="382" t="e">
        <f aca="false">SUM(AY253:BF253,BI253:BL253)</f>
        <v>#N/A</v>
      </c>
      <c r="BX253" s="383" t="e">
        <f aca="false">SUM(AY253:BF253,BI253:BL253,BS253:BV253)</f>
        <v>#N/A</v>
      </c>
      <c r="BY253" s="25" t="e">
        <f aca="false">SUM(AY253:BV253)</f>
        <v>#N/A</v>
      </c>
      <c r="BZ253" s="70" t="e">
        <f aca="false">$BZ$7*$J$2*$J$5*$N253</f>
        <v>#N/A</v>
      </c>
      <c r="CA253" s="70" t="e">
        <f aca="false">$BZ$7*$J$3*$J$5*$O253</f>
        <v>#N/A</v>
      </c>
      <c r="CB253" s="70" t="e">
        <f aca="false">$CB$7*$J$2*$J$5*$N253</f>
        <v>#N/A</v>
      </c>
      <c r="CC253" s="70" t="e">
        <f aca="false">$CB$7*$J$3*$J$5*$O253</f>
        <v>#N/A</v>
      </c>
      <c r="CD253" s="70" t="e">
        <f aca="false">$CD$7*$J$2*$J$5*$N253</f>
        <v>#N/A</v>
      </c>
      <c r="CE253" s="70" t="e">
        <f aca="false">$CD$7*$J$3*$J$5*$O253</f>
        <v>#N/A</v>
      </c>
      <c r="CF253" s="131" t="e">
        <f aca="false">SUM(BZ253:CA253)</f>
        <v>#N/A</v>
      </c>
      <c r="CG253" s="383" t="e">
        <f aca="false">SUM(BZ253:CC253)</f>
        <v>#N/A</v>
      </c>
      <c r="CH253" s="131" t="e">
        <f aca="false">SUM(BZ253:CE253)</f>
        <v>#N/A</v>
      </c>
      <c r="CI253" s="70" t="e">
        <f aca="false">$CI$7*$J$2*$J$5*$AB253</f>
        <v>#N/A</v>
      </c>
      <c r="CJ253" s="70" t="e">
        <f aca="false">$CI$7*$J$3*$J$5*$AC253</f>
        <v>#N/A</v>
      </c>
      <c r="CK253" s="70" t="e">
        <f aca="false">$CK$7*$J$2*$J$5*$AB253</f>
        <v>#N/A</v>
      </c>
      <c r="CL253" s="70" t="e">
        <f aca="false">$CK$7*$J$3*$J$5*$AC253</f>
        <v>#N/A</v>
      </c>
      <c r="CM253" s="70" t="e">
        <f aca="false">$CM$7*$J$2*$J$5*$AB253</f>
        <v>#N/A</v>
      </c>
      <c r="CN253" s="70" t="e">
        <f aca="false">$CM$7*$J$3*$J$5*$AC253</f>
        <v>#N/A</v>
      </c>
      <c r="CO253" s="70" t="e">
        <f aca="false">$CO$7*$J$2*$J$5*$AB253</f>
        <v>#N/A</v>
      </c>
      <c r="CP253" s="70" t="e">
        <f aca="false">$CO$7*$J$3*$J$5*$AC253</f>
        <v>#N/A</v>
      </c>
      <c r="CQ253" s="70" t="e">
        <f aca="false">$CQ$7*$J$2*$J$5*$AB253</f>
        <v>#N/A</v>
      </c>
      <c r="CR253" s="70" t="e">
        <f aca="false">$CQ$7*$J$3*$J$5*$AC253</f>
        <v>#N/A</v>
      </c>
      <c r="CS253" s="70" t="e">
        <f aca="false">$CS$7*$J$2*$J$5*$AB253</f>
        <v>#N/A</v>
      </c>
      <c r="CT253" s="70" t="e">
        <f aca="false">$CS$7*$J$3*$J$5*$AC253</f>
        <v>#N/A</v>
      </c>
      <c r="CU253" s="70" t="e">
        <f aca="false">$CU$7*$J$2*$J$5*$AB253</f>
        <v>#N/A</v>
      </c>
      <c r="CV253" s="70" t="e">
        <f aca="false">$CU$7*$J$3*$J$5*$AC253</f>
        <v>#N/A</v>
      </c>
      <c r="CW253" s="70" t="e">
        <f aca="false">$CW$7*$J$2*$J$5*$AB253</f>
        <v>#N/A</v>
      </c>
      <c r="CX253" s="70" t="e">
        <f aca="false">$CW$7*$J$3*$J$5*$AC253</f>
        <v>#N/A</v>
      </c>
      <c r="CY253" s="70" t="e">
        <f aca="false">$CY$7*$J$2*$J$5*$AB253</f>
        <v>#N/A</v>
      </c>
      <c r="CZ253" s="70" t="e">
        <f aca="false">$CY$7*$J$3*$J$5*$AC253</f>
        <v>#N/A</v>
      </c>
      <c r="DA253" s="70" t="e">
        <f aca="false">$DA$7*$J$2*$J$5*$AB253</f>
        <v>#N/A</v>
      </c>
      <c r="DB253" s="70" t="e">
        <f aca="false">$DA$7*$J$3*$J$5*$AC253</f>
        <v>#N/A</v>
      </c>
      <c r="DC253" s="70"/>
      <c r="DD253" s="70"/>
      <c r="DE253" s="70" t="e">
        <f aca="false">$DF$7*$J$2*$J$5*$AB253</f>
        <v>#N/A</v>
      </c>
      <c r="DF253" s="70" t="e">
        <f aca="false">$DF$7*$J$3*$J$5*$AC253</f>
        <v>#N/A</v>
      </c>
      <c r="DG253" s="70" t="e">
        <f aca="false">$DG$7*$J$2*$J$5*$AB253</f>
        <v>#N/A</v>
      </c>
      <c r="DH253" s="70" t="e">
        <f aca="false">$DG$7*$J$3*$J$5*$AC253</f>
        <v>#N/A</v>
      </c>
      <c r="DI253" s="70" t="e">
        <f aca="false">$DI$7*$J$2*$J$5*$AB253</f>
        <v>#N/A</v>
      </c>
      <c r="DJ253" s="70" t="e">
        <f aca="false">$DI$7*$J$3*$J$5*$AC253</f>
        <v>#N/A</v>
      </c>
      <c r="DK253" s="70" t="e">
        <f aca="false">$DK$7*$J$2*$J$5*$AB253</f>
        <v>#N/A</v>
      </c>
      <c r="DL253" s="70" t="e">
        <f aca="false">$DK$7*$J$3*$J$5*$AC253</f>
        <v>#N/A</v>
      </c>
      <c r="DM253" s="70" t="e">
        <f aca="false">$DM$7*$J$2*$J$5*$AB253</f>
        <v>#N/A</v>
      </c>
      <c r="DN253" s="70" t="e">
        <f aca="false">$DM$7*$J$3*$J$5*$AC253</f>
        <v>#N/A</v>
      </c>
      <c r="DO253" s="70" t="e">
        <f aca="false">$DO$7*$J$2*$J$5*$AB253</f>
        <v>#N/A</v>
      </c>
      <c r="DP253" s="70" t="e">
        <f aca="false">$DO$7*$J$3*$J$5*$AC253</f>
        <v>#N/A</v>
      </c>
      <c r="DQ253" s="70" t="e">
        <f aca="false">$DQ$7*$J$2*$J$5*$AB253</f>
        <v>#N/A</v>
      </c>
      <c r="DR253" s="70" t="e">
        <f aca="false">$DQ$7*$J$3*$J$5*$AC253</f>
        <v>#N/A</v>
      </c>
      <c r="DS253" s="131" t="e">
        <f aca="false">SUM(CI253:CR253,CW253:CX253,DG253:DH253)</f>
        <v>#N/A</v>
      </c>
      <c r="DT253" s="25" t="e">
        <f aca="false">SUM(CI253:CZ253,DC253:DL253)</f>
        <v>#N/A</v>
      </c>
      <c r="DU253" s="131" t="e">
        <f aca="false">SUM(CI253:DR253)</f>
        <v>#N/A</v>
      </c>
      <c r="DZ253" s="70" t="e">
        <f aca="false">$DZ$7*$J$2*$J$5*$AB253</f>
        <v>#N/A</v>
      </c>
      <c r="EA253" s="70" t="e">
        <f aca="false">$DZ$7*$J$3*$J$5*$AC253</f>
        <v>#N/A</v>
      </c>
      <c r="EB253" s="70" t="e">
        <f aca="false">$EB$7*$J$2*$J$5*$AB253</f>
        <v>#N/A</v>
      </c>
      <c r="EC253" s="70" t="e">
        <f aca="false">$EB$7*$J$3*$J$5*$AC253</f>
        <v>#N/A</v>
      </c>
      <c r="ED253" s="70" t="e">
        <f aca="false">$ED$7*$J$2*$J$5*$AB253</f>
        <v>#N/A</v>
      </c>
      <c r="EE253" s="70" t="e">
        <f aca="false">$ED$7*$J$3*$J$5*$AC253</f>
        <v>#N/A</v>
      </c>
      <c r="EF253" s="70" t="e">
        <f aca="false">$EF$7*$J$2*$J$5*$AB253</f>
        <v>#N/A</v>
      </c>
      <c r="EG253" s="70" t="e">
        <f aca="false">$EF$7*$J$3*$J$5*$AC253</f>
        <v>#N/A</v>
      </c>
      <c r="EH253" s="70" t="e">
        <f aca="false">$EH$7*$J$2*$J$5*$AB253</f>
        <v>#N/A</v>
      </c>
      <c r="EI253" s="70" t="e">
        <f aca="false">$EH$7*$J$3*$J$5*$AC253</f>
        <v>#N/A</v>
      </c>
      <c r="EJ253" s="70" t="e">
        <f aca="false">$EJ$7*$J$2*$J$5*$AB253</f>
        <v>#N/A</v>
      </c>
      <c r="EK253" s="70" t="e">
        <f aca="false">$EJ$7*$J$3*$J$5*$AC253</f>
        <v>#N/A</v>
      </c>
      <c r="EL253" s="70" t="e">
        <f aca="false">$EL$7*$J$2*$J$5*$AB253</f>
        <v>#N/A</v>
      </c>
      <c r="EM253" s="70" t="e">
        <f aca="false">$EL$7*$J$3*$J$5*$AC253</f>
        <v>#N/A</v>
      </c>
      <c r="EN253" s="131" t="e">
        <f aca="false">SUM(EB253:EC253)</f>
        <v>#N/A</v>
      </c>
      <c r="EO253" s="25" t="e">
        <f aca="false">SUM(EB253:EE253,EJ253:EM253)</f>
        <v>#N/A</v>
      </c>
      <c r="EP253" s="25" t="e">
        <f aca="false">SUM(DZ253:EM253)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3" t="e">
        <f aca="false">(1+($A254/2))^(-2*($D254-$A$1)/365.25)</f>
        <v>#N/A</v>
      </c>
      <c r="C254" s="83" t="n">
        <f aca="false">D255-D254</f>
        <v>31</v>
      </c>
      <c r="D254" s="374" t="n">
        <v>44378</v>
      </c>
      <c r="E254" s="375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76" t="e">
        <f aca="false">VLOOKUP($D254,Curves!$A$2:$H$1700,8)*$B254</f>
        <v>#N/A</v>
      </c>
      <c r="K254" s="51" t="e">
        <f aca="false">($E254+$I254)*$J$5+$J$4</f>
        <v>#N/A</v>
      </c>
      <c r="L254" s="377" t="e">
        <f aca="false">VLOOKUP($D254,Curves!$N$2:$T$2600,2)*$B254</f>
        <v>#N/A</v>
      </c>
      <c r="M254" s="241" t="e">
        <f aca="false">VLOOKUP($D254,Curves!$N$2:$T$2600,3)*$B254</f>
        <v>#N/A</v>
      </c>
      <c r="N254" s="378" t="e">
        <f aca="false">IF($K254&lt;$L254,1,0)</f>
        <v>#N/A</v>
      </c>
      <c r="O254" s="379" t="e">
        <f aca="false">IF($K254&lt;$M254,1,0)</f>
        <v>#N/A</v>
      </c>
      <c r="P254" s="375" t="e">
        <f aca="false">($E254+J254)*$J$5+$J$4</f>
        <v>#N/A</v>
      </c>
      <c r="Q254" s="377" t="e">
        <f aca="false">VLOOKUP($D254,Curves!$N$2:$T$2600,4)*$B254</f>
        <v>#N/A</v>
      </c>
      <c r="R254" s="241" t="e">
        <f aca="false">VLOOKUP($D254,Curves!$N$2:$T$2600,5)*$B254</f>
        <v>#N/A</v>
      </c>
      <c r="S254" s="378" t="e">
        <f aca="false">IF($P254&lt;$Q254,1,0)</f>
        <v>#N/A</v>
      </c>
      <c r="T254" s="379" t="e">
        <f aca="false">IF($P254&lt;$R254,1,0)</f>
        <v>#N/A</v>
      </c>
      <c r="U254" s="380" t="e">
        <f aca="false">($E254+G254)*$J$5+$J$4</f>
        <v>#N/A</v>
      </c>
      <c r="V254" s="380" t="e">
        <f aca="false">($E254+H254)*$J$5+$J$4</f>
        <v>#N/A</v>
      </c>
      <c r="W254" s="380" t="e">
        <f aca="false">($E254+I254)*$J$5+$J$4</f>
        <v>#N/A</v>
      </c>
      <c r="X254" s="269" t="e">
        <f aca="false">VLOOKUP($D254,[5]CurveFetch!$D$8:$S$13000,16,0)*$B254</f>
        <v>#N/A</v>
      </c>
      <c r="Y254" s="241" t="e">
        <f aca="false">VLOOKUP($D254,Curves!$N$2:$T$2600,7)*$B254</f>
        <v>#N/A</v>
      </c>
      <c r="Z254" s="381" t="e">
        <f aca="false">IF($U254&lt;$X254,1,0)</f>
        <v>#N/A</v>
      </c>
      <c r="AA254" s="378" t="e">
        <f aca="false">IF($U254&lt;$Y254,1,0)</f>
        <v>#N/A</v>
      </c>
      <c r="AB254" s="378" t="e">
        <f aca="false">IF($V254&lt;$X254,1,0)</f>
        <v>#N/A</v>
      </c>
      <c r="AC254" s="378" t="e">
        <f aca="false">IF($V254&lt;$X254,1,0)</f>
        <v>#N/A</v>
      </c>
      <c r="AD254" s="378" t="e">
        <f aca="false">IF($W254&lt;$X254,1,0)</f>
        <v>#N/A</v>
      </c>
      <c r="AE254" s="379" t="e">
        <f aca="false">IF($W254&lt;$Y254,1,0)</f>
        <v>#N/A</v>
      </c>
      <c r="AF254" s="70" t="e">
        <f aca="false">$AF$7*$J$2*$J$5*$N254</f>
        <v>#N/A</v>
      </c>
      <c r="AG254" s="70" t="e">
        <f aca="false">$AF$7*$J$2*$J$5*$O254</f>
        <v>#N/A</v>
      </c>
      <c r="AH254" s="70" t="e">
        <f aca="false">$AH$7*$J$2*$J$5*$N254</f>
        <v>#N/A</v>
      </c>
      <c r="AI254" s="70" t="e">
        <f aca="false">$AH$7*$J$2*$J$5*$O254</f>
        <v>#N/A</v>
      </c>
      <c r="AJ254" s="70" t="e">
        <f aca="false">$AJ$7*$J$2*$J$5*$N254</f>
        <v>#N/A</v>
      </c>
      <c r="AK254" s="70" t="e">
        <f aca="false">$AJ$7*$J$2*$J$5*$O254</f>
        <v>#N/A</v>
      </c>
      <c r="AL254" s="70" t="e">
        <f aca="false">$AL$7*$J$2*$J$5*$N254</f>
        <v>#N/A</v>
      </c>
      <c r="AM254" s="70" t="e">
        <f aca="false">$AL$7*$J$3*$J$5*$O254</f>
        <v>#N/A</v>
      </c>
      <c r="AN254" s="70" t="e">
        <f aca="false">$AN$7*$J$2*$J$5*$N254</f>
        <v>#N/A</v>
      </c>
      <c r="AO254" s="70" t="e">
        <f aca="false">$AN$7*$J$3*$J$5*$O254</f>
        <v>#N/A</v>
      </c>
      <c r="AP254" s="70" t="e">
        <f aca="false">$AP$7*$J$2*$J$5*$N254</f>
        <v>#N/A</v>
      </c>
      <c r="AQ254" s="70" t="e">
        <f aca="false">$AN$7*$J$3*$J$5*$O254</f>
        <v>#N/A</v>
      </c>
      <c r="AR254" s="70" t="e">
        <f aca="false">$AR$7*$J$2*$J$5*$N254</f>
        <v>#N/A</v>
      </c>
      <c r="AS254" s="70" t="e">
        <f aca="false">$AR$7*$J$3*$J$5*$O254</f>
        <v>#N/A</v>
      </c>
      <c r="AT254" s="70" t="e">
        <f aca="false">$AT$7*$J$2*$J$5*$N254</f>
        <v>#N/A</v>
      </c>
      <c r="AU254" s="70" t="e">
        <f aca="false">$AT$7*$J$3*$J$5*$O254</f>
        <v>#N/A</v>
      </c>
      <c r="AV254" s="131" t="e">
        <f aca="false">SUM(AF254:AG254,AL254:AM254,AP254:AQ254)</f>
        <v>#N/A</v>
      </c>
      <c r="AW254" s="158" t="e">
        <f aca="false">SUM(AF254:AM254,AP254:AU254)</f>
        <v>#N/A</v>
      </c>
      <c r="AX254" s="131" t="e">
        <f aca="false">SUM(AF254:AU254)</f>
        <v>#N/A</v>
      </c>
      <c r="AY254" s="70" t="e">
        <f aca="false">$AY$7*$J$2*$J$5*$S254</f>
        <v>#N/A</v>
      </c>
      <c r="AZ254" s="70" t="e">
        <f aca="false">$AY$7*$J$3*$J$5*$T254</f>
        <v>#N/A</v>
      </c>
      <c r="BA254" s="70" t="e">
        <f aca="false">$BA$7*$J$2*$J$5*$S254</f>
        <v>#N/A</v>
      </c>
      <c r="BB254" s="70" t="e">
        <f aca="false">$BA$7*$J$3*$J$5*$T254</f>
        <v>#N/A</v>
      </c>
      <c r="BC254" s="70" t="e">
        <f aca="false">$BC$7*$J$2*$J$5*$S254</f>
        <v>#N/A</v>
      </c>
      <c r="BD254" s="70" t="e">
        <f aca="false">$BC$7*$J$3*$J$5*$T254</f>
        <v>#N/A</v>
      </c>
      <c r="BE254" s="70" t="e">
        <f aca="false">$BE$7*$J$2*$J$5*$S254</f>
        <v>#N/A</v>
      </c>
      <c r="BF254" s="70" t="e">
        <f aca="false">$BE$7*$J$3*$J$5*$T254</f>
        <v>#N/A</v>
      </c>
      <c r="BG254" s="70" t="e">
        <f aca="false">$BG$7*$J$2*$J$5*$S254</f>
        <v>#N/A</v>
      </c>
      <c r="BH254" s="70" t="e">
        <f aca="false">$BG$7*$J$3*$J$5*$T254</f>
        <v>#N/A</v>
      </c>
      <c r="BI254" s="70" t="e">
        <f aca="false">$BI$7*$J$2*$J$5*$S254</f>
        <v>#N/A</v>
      </c>
      <c r="BJ254" s="70" t="e">
        <f aca="false">$BI$7*$J$3*$J$5*$T254</f>
        <v>#N/A</v>
      </c>
      <c r="BK254" s="70" t="e">
        <f aca="false">$BK$7*$J$2*$J$5*$S254</f>
        <v>#N/A</v>
      </c>
      <c r="BL254" s="70" t="e">
        <f aca="false">$BK$7*$J$3*$J$5*$T254</f>
        <v>#N/A</v>
      </c>
      <c r="BM254" s="70" t="e">
        <f aca="false">$BM$7*$J$2*$J$5*$S254</f>
        <v>#N/A</v>
      </c>
      <c r="BN254" s="70" t="e">
        <f aca="false">$BM$7*$J$3*$J$5*$T254</f>
        <v>#N/A</v>
      </c>
      <c r="BO254" s="70" t="e">
        <f aca="false">$BO$7*$J$2*$J$5*$S254</f>
        <v>#N/A</v>
      </c>
      <c r="BP254" s="70" t="e">
        <f aca="false">$BO$7*$J$3*$J$5*$T254</f>
        <v>#N/A</v>
      </c>
      <c r="BQ254" s="70" t="e">
        <f aca="false">$BQ$7*$J$2*$J$5*$S254</f>
        <v>#N/A</v>
      </c>
      <c r="BR254" s="70" t="e">
        <f aca="false">$BQ$7*$J$3*$J$5*$T254</f>
        <v>#N/A</v>
      </c>
      <c r="BS254" s="70" t="e">
        <f aca="false">$BS$7*$J$2*$J$5*$S254</f>
        <v>#N/A</v>
      </c>
      <c r="BT254" s="70" t="e">
        <f aca="false">$BS$7*$J$3*$J$5*$T254</f>
        <v>#N/A</v>
      </c>
      <c r="BU254" s="70" t="e">
        <f aca="false">$BU$7*$J$2*$J$5*$S254</f>
        <v>#N/A</v>
      </c>
      <c r="BV254" s="70" t="e">
        <f aca="false">$BU$7*$J$3*$J$5*$T254</f>
        <v>#N/A</v>
      </c>
      <c r="BW254" s="382" t="e">
        <f aca="false">SUM(AY254:BF254,BI254:BL254)</f>
        <v>#N/A</v>
      </c>
      <c r="BX254" s="383" t="e">
        <f aca="false">SUM(AY254:BF254,BI254:BL254,BS254:BV254)</f>
        <v>#N/A</v>
      </c>
      <c r="BY254" s="25" t="e">
        <f aca="false">SUM(AY254:BV254)</f>
        <v>#N/A</v>
      </c>
      <c r="BZ254" s="70" t="e">
        <f aca="false">$BZ$7*$J$2*$J$5*$N254</f>
        <v>#N/A</v>
      </c>
      <c r="CA254" s="70" t="e">
        <f aca="false">$BZ$7*$J$3*$J$5*$O254</f>
        <v>#N/A</v>
      </c>
      <c r="CB254" s="70" t="e">
        <f aca="false">$CB$7*$J$2*$J$5*$N254</f>
        <v>#N/A</v>
      </c>
      <c r="CC254" s="70" t="e">
        <f aca="false">$CB$7*$J$3*$J$5*$O254</f>
        <v>#N/A</v>
      </c>
      <c r="CD254" s="70" t="e">
        <f aca="false">$CD$7*$J$2*$J$5*$N254</f>
        <v>#N/A</v>
      </c>
      <c r="CE254" s="70" t="e">
        <f aca="false">$CD$7*$J$3*$J$5*$O254</f>
        <v>#N/A</v>
      </c>
      <c r="CF254" s="131" t="e">
        <f aca="false">SUM(BZ254:CA254)</f>
        <v>#N/A</v>
      </c>
      <c r="CG254" s="383" t="e">
        <f aca="false">SUM(BZ254:CC254)</f>
        <v>#N/A</v>
      </c>
      <c r="CH254" s="131" t="e">
        <f aca="false">SUM(BZ254:CE254)</f>
        <v>#N/A</v>
      </c>
      <c r="CI254" s="70" t="e">
        <f aca="false">$CI$7*$J$2*$J$5*$AB254</f>
        <v>#N/A</v>
      </c>
      <c r="CJ254" s="70" t="e">
        <f aca="false">$CI$7*$J$3*$J$5*$AC254</f>
        <v>#N/A</v>
      </c>
      <c r="CK254" s="70" t="e">
        <f aca="false">$CK$7*$J$2*$J$5*$AB254</f>
        <v>#N/A</v>
      </c>
      <c r="CL254" s="70" t="e">
        <f aca="false">$CK$7*$J$3*$J$5*$AC254</f>
        <v>#N/A</v>
      </c>
      <c r="CM254" s="70" t="e">
        <f aca="false">$CM$7*$J$2*$J$5*$AB254</f>
        <v>#N/A</v>
      </c>
      <c r="CN254" s="70" t="e">
        <f aca="false">$CM$7*$J$3*$J$5*$AC254</f>
        <v>#N/A</v>
      </c>
      <c r="CO254" s="70" t="e">
        <f aca="false">$CO$7*$J$2*$J$5*$AB254</f>
        <v>#N/A</v>
      </c>
      <c r="CP254" s="70" t="e">
        <f aca="false">$CO$7*$J$3*$J$5*$AC254</f>
        <v>#N/A</v>
      </c>
      <c r="CQ254" s="70" t="e">
        <f aca="false">$CQ$7*$J$2*$J$5*$AB254</f>
        <v>#N/A</v>
      </c>
      <c r="CR254" s="70" t="e">
        <f aca="false">$CQ$7*$J$3*$J$5*$AC254</f>
        <v>#N/A</v>
      </c>
      <c r="CS254" s="70" t="e">
        <f aca="false">$CS$7*$J$2*$J$5*$AB254</f>
        <v>#N/A</v>
      </c>
      <c r="CT254" s="70" t="e">
        <f aca="false">$CS$7*$J$3*$J$5*$AC254</f>
        <v>#N/A</v>
      </c>
      <c r="CU254" s="70" t="e">
        <f aca="false">$CU$7*$J$2*$J$5*$AB254</f>
        <v>#N/A</v>
      </c>
      <c r="CV254" s="70" t="e">
        <f aca="false">$CU$7*$J$3*$J$5*$AC254</f>
        <v>#N/A</v>
      </c>
      <c r="CW254" s="70" t="e">
        <f aca="false">$CW$7*$J$2*$J$5*$AB254</f>
        <v>#N/A</v>
      </c>
      <c r="CX254" s="70" t="e">
        <f aca="false">$CW$7*$J$3*$J$5*$AC254</f>
        <v>#N/A</v>
      </c>
      <c r="CY254" s="70" t="e">
        <f aca="false">$CY$7*$J$2*$J$5*$AB254</f>
        <v>#N/A</v>
      </c>
      <c r="CZ254" s="70" t="e">
        <f aca="false">$CY$7*$J$3*$J$5*$AC254</f>
        <v>#N/A</v>
      </c>
      <c r="DA254" s="70" t="e">
        <f aca="false">$DA$7*$J$2*$J$5*$AB254</f>
        <v>#N/A</v>
      </c>
      <c r="DB254" s="70" t="e">
        <f aca="false">$DA$7*$J$3*$J$5*$AC254</f>
        <v>#N/A</v>
      </c>
      <c r="DC254" s="70"/>
      <c r="DD254" s="70"/>
      <c r="DE254" s="70" t="e">
        <f aca="false">$DF$7*$J$2*$J$5*$AB254</f>
        <v>#N/A</v>
      </c>
      <c r="DF254" s="70" t="e">
        <f aca="false">$DF$7*$J$3*$J$5*$AC254</f>
        <v>#N/A</v>
      </c>
      <c r="DG254" s="70" t="e">
        <f aca="false">$DG$7*$J$2*$J$5*$AB254</f>
        <v>#N/A</v>
      </c>
      <c r="DH254" s="70" t="e">
        <f aca="false">$DG$7*$J$3*$J$5*$AC254</f>
        <v>#N/A</v>
      </c>
      <c r="DI254" s="70" t="e">
        <f aca="false">$DI$7*$J$2*$J$5*$AB254</f>
        <v>#N/A</v>
      </c>
      <c r="DJ254" s="70" t="e">
        <f aca="false">$DI$7*$J$3*$J$5*$AC254</f>
        <v>#N/A</v>
      </c>
      <c r="DK254" s="70" t="e">
        <f aca="false">$DK$7*$J$2*$J$5*$AB254</f>
        <v>#N/A</v>
      </c>
      <c r="DL254" s="70" t="e">
        <f aca="false">$DK$7*$J$3*$J$5*$AC254</f>
        <v>#N/A</v>
      </c>
      <c r="DM254" s="70" t="e">
        <f aca="false">$DM$7*$J$2*$J$5*$AB254</f>
        <v>#N/A</v>
      </c>
      <c r="DN254" s="70" t="e">
        <f aca="false">$DM$7*$J$3*$J$5*$AC254</f>
        <v>#N/A</v>
      </c>
      <c r="DO254" s="70" t="e">
        <f aca="false">$DO$7*$J$2*$J$5*$AB254</f>
        <v>#N/A</v>
      </c>
      <c r="DP254" s="70" t="e">
        <f aca="false">$DO$7*$J$3*$J$5*$AC254</f>
        <v>#N/A</v>
      </c>
      <c r="DQ254" s="70" t="e">
        <f aca="false">$DQ$7*$J$2*$J$5*$AB254</f>
        <v>#N/A</v>
      </c>
      <c r="DR254" s="70" t="e">
        <f aca="false">$DQ$7*$J$3*$J$5*$AC254</f>
        <v>#N/A</v>
      </c>
      <c r="DS254" s="131" t="e">
        <f aca="false">SUM(CI254:CR254,CW254:CX254,DG254:DH254)</f>
        <v>#N/A</v>
      </c>
      <c r="DT254" s="25" t="e">
        <f aca="false">SUM(CI254:CZ254,DC254:DL254)</f>
        <v>#N/A</v>
      </c>
      <c r="DU254" s="131" t="e">
        <f aca="false">SUM(CI254:DR254)</f>
        <v>#N/A</v>
      </c>
      <c r="DZ254" s="70" t="e">
        <f aca="false">$DZ$7*$J$2*$J$5*$AB254</f>
        <v>#N/A</v>
      </c>
      <c r="EA254" s="70" t="e">
        <f aca="false">$DZ$7*$J$3*$J$5*$AC254</f>
        <v>#N/A</v>
      </c>
      <c r="EB254" s="70" t="e">
        <f aca="false">$EB$7*$J$2*$J$5*$AB254</f>
        <v>#N/A</v>
      </c>
      <c r="EC254" s="70" t="e">
        <f aca="false">$EB$7*$J$3*$J$5*$AC254</f>
        <v>#N/A</v>
      </c>
      <c r="ED254" s="70" t="e">
        <f aca="false">$ED$7*$J$2*$J$5*$AB254</f>
        <v>#N/A</v>
      </c>
      <c r="EE254" s="70" t="e">
        <f aca="false">$ED$7*$J$3*$J$5*$AC254</f>
        <v>#N/A</v>
      </c>
      <c r="EF254" s="70" t="e">
        <f aca="false">$EF$7*$J$2*$J$5*$AB254</f>
        <v>#N/A</v>
      </c>
      <c r="EG254" s="70" t="e">
        <f aca="false">$EF$7*$J$3*$J$5*$AC254</f>
        <v>#N/A</v>
      </c>
      <c r="EH254" s="70" t="e">
        <f aca="false">$EH$7*$J$2*$J$5*$AB254</f>
        <v>#N/A</v>
      </c>
      <c r="EI254" s="70" t="e">
        <f aca="false">$EH$7*$J$3*$J$5*$AC254</f>
        <v>#N/A</v>
      </c>
      <c r="EJ254" s="70" t="e">
        <f aca="false">$EJ$7*$J$2*$J$5*$AB254</f>
        <v>#N/A</v>
      </c>
      <c r="EK254" s="70" t="e">
        <f aca="false">$EJ$7*$J$3*$J$5*$AC254</f>
        <v>#N/A</v>
      </c>
      <c r="EL254" s="70" t="e">
        <f aca="false">$EL$7*$J$2*$J$5*$AB254</f>
        <v>#N/A</v>
      </c>
      <c r="EM254" s="70" t="e">
        <f aca="false">$EL$7*$J$3*$J$5*$AC254</f>
        <v>#N/A</v>
      </c>
      <c r="EN254" s="131" t="e">
        <f aca="false">SUM(EB254:EC254)</f>
        <v>#N/A</v>
      </c>
      <c r="EO254" s="25" t="e">
        <f aca="false">SUM(EB254:EE254,EJ254:EM254)</f>
        <v>#N/A</v>
      </c>
      <c r="EP254" s="25" t="e">
        <f aca="false">SUM(DZ254:EM254)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3" t="e">
        <f aca="false">(1+($A255/2))^(-2*($D255-$A$1)/365.25)</f>
        <v>#N/A</v>
      </c>
      <c r="C255" s="83" t="n">
        <f aca="false">D256-D255</f>
        <v>31</v>
      </c>
      <c r="D255" s="374" t="n">
        <v>44409</v>
      </c>
      <c r="E255" s="375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76" t="e">
        <f aca="false">VLOOKUP($D255,Curves!$A$2:$H$1700,8)*$B255</f>
        <v>#N/A</v>
      </c>
      <c r="K255" s="51" t="e">
        <f aca="false">($E255+$I255)*$J$5+$J$4</f>
        <v>#N/A</v>
      </c>
      <c r="L255" s="377" t="e">
        <f aca="false">VLOOKUP($D255,Curves!$N$2:$T$2600,2)*$B255</f>
        <v>#N/A</v>
      </c>
      <c r="M255" s="241" t="e">
        <f aca="false">VLOOKUP($D255,Curves!$N$2:$T$2600,3)*$B255</f>
        <v>#N/A</v>
      </c>
      <c r="N255" s="378" t="e">
        <f aca="false">IF($K255&lt;$L255,1,0)</f>
        <v>#N/A</v>
      </c>
      <c r="O255" s="379" t="e">
        <f aca="false">IF($K255&lt;$M255,1,0)</f>
        <v>#N/A</v>
      </c>
      <c r="P255" s="375" t="e">
        <f aca="false">($E255+J255)*$J$5+$J$4</f>
        <v>#N/A</v>
      </c>
      <c r="Q255" s="377" t="e">
        <f aca="false">VLOOKUP($D255,Curves!$N$2:$T$2600,4)*$B255</f>
        <v>#N/A</v>
      </c>
      <c r="R255" s="241" t="e">
        <f aca="false">VLOOKUP($D255,Curves!$N$2:$T$2600,5)*$B255</f>
        <v>#N/A</v>
      </c>
      <c r="S255" s="378" t="e">
        <f aca="false">IF($P255&lt;$Q255,1,0)</f>
        <v>#N/A</v>
      </c>
      <c r="T255" s="379" t="e">
        <f aca="false">IF($P255&lt;$R255,1,0)</f>
        <v>#N/A</v>
      </c>
      <c r="U255" s="380" t="e">
        <f aca="false">($E255+G255)*$J$5+$J$4</f>
        <v>#N/A</v>
      </c>
      <c r="V255" s="380" t="e">
        <f aca="false">($E255+H255)*$J$5+$J$4</f>
        <v>#N/A</v>
      </c>
      <c r="W255" s="380" t="e">
        <f aca="false">($E255+I255)*$J$5+$J$4</f>
        <v>#N/A</v>
      </c>
      <c r="X255" s="269" t="e">
        <f aca="false">VLOOKUP($D255,[5]CurveFetch!$D$8:$S$13000,16,0)*$B255</f>
        <v>#N/A</v>
      </c>
      <c r="Y255" s="241" t="e">
        <f aca="false">VLOOKUP($D255,Curves!$N$2:$T$2600,7)*$B255</f>
        <v>#N/A</v>
      </c>
      <c r="Z255" s="381" t="e">
        <f aca="false">IF($U255&lt;$X255,1,0)</f>
        <v>#N/A</v>
      </c>
      <c r="AA255" s="378" t="e">
        <f aca="false">IF($U255&lt;$Y255,1,0)</f>
        <v>#N/A</v>
      </c>
      <c r="AB255" s="378" t="e">
        <f aca="false">IF($V255&lt;$X255,1,0)</f>
        <v>#N/A</v>
      </c>
      <c r="AC255" s="378" t="e">
        <f aca="false">IF($V255&lt;$X255,1,0)</f>
        <v>#N/A</v>
      </c>
      <c r="AD255" s="378" t="e">
        <f aca="false">IF($W255&lt;$X255,1,0)</f>
        <v>#N/A</v>
      </c>
      <c r="AE255" s="379" t="e">
        <f aca="false">IF($W255&lt;$Y255,1,0)</f>
        <v>#N/A</v>
      </c>
      <c r="AF255" s="70" t="e">
        <f aca="false">$AF$7*$J$2*$J$5*$N255</f>
        <v>#N/A</v>
      </c>
      <c r="AG255" s="70" t="e">
        <f aca="false">$AF$7*$J$2*$J$5*$O255</f>
        <v>#N/A</v>
      </c>
      <c r="AH255" s="70" t="e">
        <f aca="false">$AH$7*$J$2*$J$5*$N255</f>
        <v>#N/A</v>
      </c>
      <c r="AI255" s="70" t="e">
        <f aca="false">$AH$7*$J$2*$J$5*$O255</f>
        <v>#N/A</v>
      </c>
      <c r="AJ255" s="70" t="e">
        <f aca="false">$AJ$7*$J$2*$J$5*$N255</f>
        <v>#N/A</v>
      </c>
      <c r="AK255" s="70" t="e">
        <f aca="false">$AJ$7*$J$2*$J$5*$O255</f>
        <v>#N/A</v>
      </c>
      <c r="AL255" s="70" t="e">
        <f aca="false">$AL$7*$J$2*$J$5*$N255</f>
        <v>#N/A</v>
      </c>
      <c r="AM255" s="70" t="e">
        <f aca="false">$AL$7*$J$3*$J$5*$O255</f>
        <v>#N/A</v>
      </c>
      <c r="AN255" s="70" t="e">
        <f aca="false">$AN$7*$J$2*$J$5*$N255</f>
        <v>#N/A</v>
      </c>
      <c r="AO255" s="70" t="e">
        <f aca="false">$AN$7*$J$3*$J$5*$O255</f>
        <v>#N/A</v>
      </c>
      <c r="AP255" s="70" t="e">
        <f aca="false">$AP$7*$J$2*$J$5*$N255</f>
        <v>#N/A</v>
      </c>
      <c r="AQ255" s="70" t="e">
        <f aca="false">$AN$7*$J$3*$J$5*$O255</f>
        <v>#N/A</v>
      </c>
      <c r="AR255" s="70" t="e">
        <f aca="false">$AR$7*$J$2*$J$5*$N255</f>
        <v>#N/A</v>
      </c>
      <c r="AS255" s="70" t="e">
        <f aca="false">$AR$7*$J$3*$J$5*$O255</f>
        <v>#N/A</v>
      </c>
      <c r="AT255" s="70" t="e">
        <f aca="false">$AT$7*$J$2*$J$5*$N255</f>
        <v>#N/A</v>
      </c>
      <c r="AU255" s="70" t="e">
        <f aca="false">$AT$7*$J$3*$J$5*$O255</f>
        <v>#N/A</v>
      </c>
      <c r="AV255" s="131" t="e">
        <f aca="false">SUM(AF255:AG255,AL255:AM255,AP255:AQ255)</f>
        <v>#N/A</v>
      </c>
      <c r="AW255" s="158" t="e">
        <f aca="false">SUM(AF255:AM255,AP255:AU255)</f>
        <v>#N/A</v>
      </c>
      <c r="AX255" s="131" t="e">
        <f aca="false">SUM(AF255:AU255)</f>
        <v>#N/A</v>
      </c>
      <c r="AY255" s="70" t="e">
        <f aca="false">$AY$7*$J$2*$J$5*$S255</f>
        <v>#N/A</v>
      </c>
      <c r="AZ255" s="70" t="e">
        <f aca="false">$AY$7*$J$3*$J$5*$T255</f>
        <v>#N/A</v>
      </c>
      <c r="BA255" s="70" t="e">
        <f aca="false">$BA$7*$J$2*$J$5*$S255</f>
        <v>#N/A</v>
      </c>
      <c r="BB255" s="70" t="e">
        <f aca="false">$BA$7*$J$3*$J$5*$T255</f>
        <v>#N/A</v>
      </c>
      <c r="BC255" s="70" t="e">
        <f aca="false">$BC$7*$J$2*$J$5*$S255</f>
        <v>#N/A</v>
      </c>
      <c r="BD255" s="70" t="e">
        <f aca="false">$BC$7*$J$3*$J$5*$T255</f>
        <v>#N/A</v>
      </c>
      <c r="BE255" s="70" t="e">
        <f aca="false">$BE$7*$J$2*$J$5*$S255</f>
        <v>#N/A</v>
      </c>
      <c r="BF255" s="70" t="e">
        <f aca="false">$BE$7*$J$3*$J$5*$T255</f>
        <v>#N/A</v>
      </c>
      <c r="BG255" s="70" t="e">
        <f aca="false">$BG$7*$J$2*$J$5*$S255</f>
        <v>#N/A</v>
      </c>
      <c r="BH255" s="70" t="e">
        <f aca="false">$BG$7*$J$3*$J$5*$T255</f>
        <v>#N/A</v>
      </c>
      <c r="BI255" s="70" t="e">
        <f aca="false">$BI$7*$J$2*$J$5*$S255</f>
        <v>#N/A</v>
      </c>
      <c r="BJ255" s="70" t="e">
        <f aca="false">$BI$7*$J$3*$J$5*$T255</f>
        <v>#N/A</v>
      </c>
      <c r="BK255" s="70" t="e">
        <f aca="false">$BK$7*$J$2*$J$5*$S255</f>
        <v>#N/A</v>
      </c>
      <c r="BL255" s="70" t="e">
        <f aca="false">$BK$7*$J$3*$J$5*$T255</f>
        <v>#N/A</v>
      </c>
      <c r="BM255" s="70" t="e">
        <f aca="false">$BM$7*$J$2*$J$5*$S255</f>
        <v>#N/A</v>
      </c>
      <c r="BN255" s="70" t="e">
        <f aca="false">$BM$7*$J$3*$J$5*$T255</f>
        <v>#N/A</v>
      </c>
      <c r="BO255" s="70" t="e">
        <f aca="false">$BO$7*$J$2*$J$5*$S255</f>
        <v>#N/A</v>
      </c>
      <c r="BP255" s="70" t="e">
        <f aca="false">$BO$7*$J$3*$J$5*$T255</f>
        <v>#N/A</v>
      </c>
      <c r="BQ255" s="70" t="e">
        <f aca="false">$BQ$7*$J$2*$J$5*$S255</f>
        <v>#N/A</v>
      </c>
      <c r="BR255" s="70" t="e">
        <f aca="false">$BQ$7*$J$3*$J$5*$T255</f>
        <v>#N/A</v>
      </c>
      <c r="BS255" s="70" t="e">
        <f aca="false">$BS$7*$J$2*$J$5*$S255</f>
        <v>#N/A</v>
      </c>
      <c r="BT255" s="70" t="e">
        <f aca="false">$BS$7*$J$3*$J$5*$T255</f>
        <v>#N/A</v>
      </c>
      <c r="BU255" s="70" t="e">
        <f aca="false">$BU$7*$J$2*$J$5*$S255</f>
        <v>#N/A</v>
      </c>
      <c r="BV255" s="70" t="e">
        <f aca="false">$BU$7*$J$3*$J$5*$T255</f>
        <v>#N/A</v>
      </c>
      <c r="BW255" s="382" t="e">
        <f aca="false">SUM(AY255:BF255,BI255:BL255)</f>
        <v>#N/A</v>
      </c>
      <c r="BX255" s="383" t="e">
        <f aca="false">SUM(AY255:BF255,BI255:BL255,BS255:BV255)</f>
        <v>#N/A</v>
      </c>
      <c r="BY255" s="25" t="e">
        <f aca="false">SUM(AY255:BV255)</f>
        <v>#N/A</v>
      </c>
      <c r="BZ255" s="70" t="e">
        <f aca="false">$BZ$7*$J$2*$J$5*$N255</f>
        <v>#N/A</v>
      </c>
      <c r="CA255" s="70" t="e">
        <f aca="false">$BZ$7*$J$3*$J$5*$O255</f>
        <v>#N/A</v>
      </c>
      <c r="CB255" s="70" t="e">
        <f aca="false">$CB$7*$J$2*$J$5*$N255</f>
        <v>#N/A</v>
      </c>
      <c r="CC255" s="70" t="e">
        <f aca="false">$CB$7*$J$3*$J$5*$O255</f>
        <v>#N/A</v>
      </c>
      <c r="CD255" s="70" t="e">
        <f aca="false">$CD$7*$J$2*$J$5*$N255</f>
        <v>#N/A</v>
      </c>
      <c r="CE255" s="70" t="e">
        <f aca="false">$CD$7*$J$3*$J$5*$O255</f>
        <v>#N/A</v>
      </c>
      <c r="CF255" s="131" t="e">
        <f aca="false">SUM(BZ255:CA255)</f>
        <v>#N/A</v>
      </c>
      <c r="CG255" s="383" t="e">
        <f aca="false">SUM(BZ255:CC255)</f>
        <v>#N/A</v>
      </c>
      <c r="CH255" s="131" t="e">
        <f aca="false">SUM(BZ255:CE255)</f>
        <v>#N/A</v>
      </c>
      <c r="CI255" s="70" t="e">
        <f aca="false">$CI$7*$J$2*$J$5*$AB255</f>
        <v>#N/A</v>
      </c>
      <c r="CJ255" s="70" t="e">
        <f aca="false">$CI$7*$J$3*$J$5*$AC255</f>
        <v>#N/A</v>
      </c>
      <c r="CK255" s="70" t="e">
        <f aca="false">$CK$7*$J$2*$J$5*$AB255</f>
        <v>#N/A</v>
      </c>
      <c r="CL255" s="70" t="e">
        <f aca="false">$CK$7*$J$3*$J$5*$AC255</f>
        <v>#N/A</v>
      </c>
      <c r="CM255" s="70" t="e">
        <f aca="false">$CM$7*$J$2*$J$5*$AB255</f>
        <v>#N/A</v>
      </c>
      <c r="CN255" s="70" t="e">
        <f aca="false">$CM$7*$J$3*$J$5*$AC255</f>
        <v>#N/A</v>
      </c>
      <c r="CO255" s="70" t="e">
        <f aca="false">$CO$7*$J$2*$J$5*$AB255</f>
        <v>#N/A</v>
      </c>
      <c r="CP255" s="70" t="e">
        <f aca="false">$CO$7*$J$3*$J$5*$AC255</f>
        <v>#N/A</v>
      </c>
      <c r="CQ255" s="70" t="e">
        <f aca="false">$CQ$7*$J$2*$J$5*$AB255</f>
        <v>#N/A</v>
      </c>
      <c r="CR255" s="70" t="e">
        <f aca="false">$CQ$7*$J$3*$J$5*$AC255</f>
        <v>#N/A</v>
      </c>
      <c r="CS255" s="70" t="e">
        <f aca="false">$CS$7*$J$2*$J$5*$AB255</f>
        <v>#N/A</v>
      </c>
      <c r="CT255" s="70" t="e">
        <f aca="false">$CS$7*$J$3*$J$5*$AC255</f>
        <v>#N/A</v>
      </c>
      <c r="CU255" s="70" t="e">
        <f aca="false">$CU$7*$J$2*$J$5*$AB255</f>
        <v>#N/A</v>
      </c>
      <c r="CV255" s="70" t="e">
        <f aca="false">$CU$7*$J$3*$J$5*$AC255</f>
        <v>#N/A</v>
      </c>
      <c r="CW255" s="70" t="e">
        <f aca="false">$CW$7*$J$2*$J$5*$AB255</f>
        <v>#N/A</v>
      </c>
      <c r="CX255" s="70" t="e">
        <f aca="false">$CW$7*$J$3*$J$5*$AC255</f>
        <v>#N/A</v>
      </c>
      <c r="CY255" s="70" t="e">
        <f aca="false">$CY$7*$J$2*$J$5*$AB255</f>
        <v>#N/A</v>
      </c>
      <c r="CZ255" s="70" t="e">
        <f aca="false">$CY$7*$J$3*$J$5*$AC255</f>
        <v>#N/A</v>
      </c>
      <c r="DA255" s="70" t="e">
        <f aca="false">$DA$7*$J$2*$J$5*$AB255</f>
        <v>#N/A</v>
      </c>
      <c r="DB255" s="70" t="e">
        <f aca="false">$DA$7*$J$3*$J$5*$AC255</f>
        <v>#N/A</v>
      </c>
      <c r="DC255" s="70"/>
      <c r="DD255" s="70"/>
      <c r="DE255" s="70" t="e">
        <f aca="false">$DF$7*$J$2*$J$5*$AB255</f>
        <v>#N/A</v>
      </c>
      <c r="DF255" s="70" t="e">
        <f aca="false">$DF$7*$J$3*$J$5*$AC255</f>
        <v>#N/A</v>
      </c>
      <c r="DG255" s="70" t="e">
        <f aca="false">$DG$7*$J$2*$J$5*$AB255</f>
        <v>#N/A</v>
      </c>
      <c r="DH255" s="70" t="e">
        <f aca="false">$DG$7*$J$3*$J$5*$AC255</f>
        <v>#N/A</v>
      </c>
      <c r="DI255" s="70" t="e">
        <f aca="false">$DI$7*$J$2*$J$5*$AB255</f>
        <v>#N/A</v>
      </c>
      <c r="DJ255" s="70" t="e">
        <f aca="false">$DI$7*$J$3*$J$5*$AC255</f>
        <v>#N/A</v>
      </c>
      <c r="DK255" s="70" t="e">
        <f aca="false">$DK$7*$J$2*$J$5*$AB255</f>
        <v>#N/A</v>
      </c>
      <c r="DL255" s="70" t="e">
        <f aca="false">$DK$7*$J$3*$J$5*$AC255</f>
        <v>#N/A</v>
      </c>
      <c r="DM255" s="70" t="e">
        <f aca="false">$DM$7*$J$2*$J$5*$AB255</f>
        <v>#N/A</v>
      </c>
      <c r="DN255" s="70" t="e">
        <f aca="false">$DM$7*$J$3*$J$5*$AC255</f>
        <v>#N/A</v>
      </c>
      <c r="DO255" s="70" t="e">
        <f aca="false">$DO$7*$J$2*$J$5*$AB255</f>
        <v>#N/A</v>
      </c>
      <c r="DP255" s="70" t="e">
        <f aca="false">$DO$7*$J$3*$J$5*$AC255</f>
        <v>#N/A</v>
      </c>
      <c r="DQ255" s="70" t="e">
        <f aca="false">$DQ$7*$J$2*$J$5*$AB255</f>
        <v>#N/A</v>
      </c>
      <c r="DR255" s="70" t="e">
        <f aca="false">$DQ$7*$J$3*$J$5*$AC255</f>
        <v>#N/A</v>
      </c>
      <c r="DS255" s="131" t="e">
        <f aca="false">SUM(CI255:CR255,CW255:CX255,DG255:DH255)</f>
        <v>#N/A</v>
      </c>
      <c r="DT255" s="25" t="e">
        <f aca="false">SUM(CI255:CZ255,DC255:DL255)</f>
        <v>#N/A</v>
      </c>
      <c r="DU255" s="131" t="e">
        <f aca="false">SUM(CI255:DR255)</f>
        <v>#N/A</v>
      </c>
      <c r="DZ255" s="70" t="e">
        <f aca="false">$DZ$7*$J$2*$J$5*$AB255</f>
        <v>#N/A</v>
      </c>
      <c r="EA255" s="70" t="e">
        <f aca="false">$DZ$7*$J$3*$J$5*$AC255</f>
        <v>#N/A</v>
      </c>
      <c r="EB255" s="70" t="e">
        <f aca="false">$EB$7*$J$2*$J$5*$AB255</f>
        <v>#N/A</v>
      </c>
      <c r="EC255" s="70" t="e">
        <f aca="false">$EB$7*$J$3*$J$5*$AC255</f>
        <v>#N/A</v>
      </c>
      <c r="ED255" s="70" t="e">
        <f aca="false">$ED$7*$J$2*$J$5*$AB255</f>
        <v>#N/A</v>
      </c>
      <c r="EE255" s="70" t="e">
        <f aca="false">$ED$7*$J$3*$J$5*$AC255</f>
        <v>#N/A</v>
      </c>
      <c r="EF255" s="70" t="e">
        <f aca="false">$EF$7*$J$2*$J$5*$AB255</f>
        <v>#N/A</v>
      </c>
      <c r="EG255" s="70" t="e">
        <f aca="false">$EF$7*$J$3*$J$5*$AC255</f>
        <v>#N/A</v>
      </c>
      <c r="EH255" s="70" t="e">
        <f aca="false">$EH$7*$J$2*$J$5*$AB255</f>
        <v>#N/A</v>
      </c>
      <c r="EI255" s="70" t="e">
        <f aca="false">$EH$7*$J$3*$J$5*$AC255</f>
        <v>#N/A</v>
      </c>
      <c r="EJ255" s="70" t="e">
        <f aca="false">$EJ$7*$J$2*$J$5*$AB255</f>
        <v>#N/A</v>
      </c>
      <c r="EK255" s="70" t="e">
        <f aca="false">$EJ$7*$J$3*$J$5*$AC255</f>
        <v>#N/A</v>
      </c>
      <c r="EL255" s="70" t="e">
        <f aca="false">$EL$7*$J$2*$J$5*$AB255</f>
        <v>#N/A</v>
      </c>
      <c r="EM255" s="70" t="e">
        <f aca="false">$EL$7*$J$3*$J$5*$AC255</f>
        <v>#N/A</v>
      </c>
      <c r="EN255" s="131" t="e">
        <f aca="false">SUM(EB255:EC255)</f>
        <v>#N/A</v>
      </c>
      <c r="EO255" s="25" t="e">
        <f aca="false">SUM(EB255:EE255,EJ255:EM255)</f>
        <v>#N/A</v>
      </c>
      <c r="EP255" s="25" t="e">
        <f aca="false">SUM(DZ255:EM255)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3" t="e">
        <f aca="false">(1+($A256/2))^(-2*($D256-$A$1)/365.25)</f>
        <v>#N/A</v>
      </c>
      <c r="C256" s="83" t="n">
        <f aca="false">D257-D256</f>
        <v>30</v>
      </c>
      <c r="D256" s="374" t="n">
        <v>44440</v>
      </c>
      <c r="E256" s="375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76" t="e">
        <f aca="false">VLOOKUP($D256,Curves!$A$2:$H$1700,8)*$B256</f>
        <v>#N/A</v>
      </c>
      <c r="K256" s="51" t="e">
        <f aca="false">($E256+$I256)*$J$5+$J$4</f>
        <v>#N/A</v>
      </c>
      <c r="L256" s="377" t="e">
        <f aca="false">VLOOKUP($D256,Curves!$N$2:$T$2600,2)*$B256</f>
        <v>#N/A</v>
      </c>
      <c r="M256" s="241" t="e">
        <f aca="false">VLOOKUP($D256,Curves!$N$2:$T$2600,3)*$B256</f>
        <v>#N/A</v>
      </c>
      <c r="N256" s="378" t="e">
        <f aca="false">IF($K256&lt;$L256,1,0)</f>
        <v>#N/A</v>
      </c>
      <c r="O256" s="379" t="e">
        <f aca="false">IF($K256&lt;$M256,1,0)</f>
        <v>#N/A</v>
      </c>
      <c r="P256" s="375" t="e">
        <f aca="false">($E256+J256)*$J$5+$J$4</f>
        <v>#N/A</v>
      </c>
      <c r="Q256" s="377" t="e">
        <f aca="false">VLOOKUP($D256,Curves!$N$2:$T$2600,4)*$B256</f>
        <v>#N/A</v>
      </c>
      <c r="R256" s="241" t="e">
        <f aca="false">VLOOKUP($D256,Curves!$N$2:$T$2600,5)*$B256</f>
        <v>#N/A</v>
      </c>
      <c r="S256" s="378" t="e">
        <f aca="false">IF($P256&lt;$Q256,1,0)</f>
        <v>#N/A</v>
      </c>
      <c r="T256" s="379" t="e">
        <f aca="false">IF($P256&lt;$R256,1,0)</f>
        <v>#N/A</v>
      </c>
      <c r="U256" s="380" t="e">
        <f aca="false">($E256+G256)*$J$5+$J$4</f>
        <v>#N/A</v>
      </c>
      <c r="V256" s="380" t="e">
        <f aca="false">($E256+H256)*$J$5+$J$4</f>
        <v>#N/A</v>
      </c>
      <c r="W256" s="380" t="e">
        <f aca="false">($E256+I256)*$J$5+$J$4</f>
        <v>#N/A</v>
      </c>
      <c r="X256" s="269" t="e">
        <f aca="false">VLOOKUP($D256,[5]CurveFetch!$D$8:$S$13000,16,0)*$B256</f>
        <v>#N/A</v>
      </c>
      <c r="Y256" s="241" t="e">
        <f aca="false">VLOOKUP($D256,Curves!$N$2:$T$2600,7)*$B256</f>
        <v>#N/A</v>
      </c>
      <c r="Z256" s="381" t="e">
        <f aca="false">IF($U256&lt;$X256,1,0)</f>
        <v>#N/A</v>
      </c>
      <c r="AA256" s="378" t="e">
        <f aca="false">IF($U256&lt;$Y256,1,0)</f>
        <v>#N/A</v>
      </c>
      <c r="AB256" s="378" t="e">
        <f aca="false">IF($V256&lt;$X256,1,0)</f>
        <v>#N/A</v>
      </c>
      <c r="AC256" s="378" t="e">
        <f aca="false">IF($V256&lt;$X256,1,0)</f>
        <v>#N/A</v>
      </c>
      <c r="AD256" s="378" t="e">
        <f aca="false">IF($W256&lt;$X256,1,0)</f>
        <v>#N/A</v>
      </c>
      <c r="AE256" s="379" t="e">
        <f aca="false">IF($W256&lt;$Y256,1,0)</f>
        <v>#N/A</v>
      </c>
      <c r="AF256" s="70" t="e">
        <f aca="false">$AF$7*$J$2*$J$5*$N256</f>
        <v>#N/A</v>
      </c>
      <c r="AG256" s="70" t="e">
        <f aca="false">$AF$7*$J$2*$J$5*$O256</f>
        <v>#N/A</v>
      </c>
      <c r="AH256" s="70" t="e">
        <f aca="false">$AH$7*$J$2*$J$5*$N256</f>
        <v>#N/A</v>
      </c>
      <c r="AI256" s="70" t="e">
        <f aca="false">$AH$7*$J$2*$J$5*$O256</f>
        <v>#N/A</v>
      </c>
      <c r="AJ256" s="70" t="e">
        <f aca="false">$AJ$7*$J$2*$J$5*$N256</f>
        <v>#N/A</v>
      </c>
      <c r="AK256" s="70" t="e">
        <f aca="false">$AJ$7*$J$2*$J$5*$O256</f>
        <v>#N/A</v>
      </c>
      <c r="AL256" s="70" t="e">
        <f aca="false">$AL$7*$J$2*$J$5*$N256</f>
        <v>#N/A</v>
      </c>
      <c r="AM256" s="70" t="e">
        <f aca="false">$AL$7*$J$3*$J$5*$O256</f>
        <v>#N/A</v>
      </c>
      <c r="AN256" s="70" t="e">
        <f aca="false">$AN$7*$J$2*$J$5*$N256</f>
        <v>#N/A</v>
      </c>
      <c r="AO256" s="70" t="e">
        <f aca="false">$AN$7*$J$3*$J$5*$O256</f>
        <v>#N/A</v>
      </c>
      <c r="AP256" s="70" t="e">
        <f aca="false">$AP$7*$J$2*$J$5*$N256</f>
        <v>#N/A</v>
      </c>
      <c r="AQ256" s="70" t="e">
        <f aca="false">$AN$7*$J$3*$J$5*$O256</f>
        <v>#N/A</v>
      </c>
      <c r="AR256" s="70" t="e">
        <f aca="false">$AR$7*$J$2*$J$5*$N256</f>
        <v>#N/A</v>
      </c>
      <c r="AS256" s="70" t="e">
        <f aca="false">$AR$7*$J$3*$J$5*$O256</f>
        <v>#N/A</v>
      </c>
      <c r="AT256" s="70" t="e">
        <f aca="false">$AT$7*$J$2*$J$5*$N256</f>
        <v>#N/A</v>
      </c>
      <c r="AU256" s="70" t="e">
        <f aca="false">$AT$7*$J$3*$J$5*$O256</f>
        <v>#N/A</v>
      </c>
      <c r="AV256" s="131" t="e">
        <f aca="false">SUM(AF256:AG256,AL256:AM256,AP256:AQ256)</f>
        <v>#N/A</v>
      </c>
      <c r="AW256" s="158" t="e">
        <f aca="false">SUM(AF256:AM256,AP256:AU256)</f>
        <v>#N/A</v>
      </c>
      <c r="AX256" s="131" t="e">
        <f aca="false">SUM(AF256:AU256)</f>
        <v>#N/A</v>
      </c>
      <c r="AY256" s="70" t="e">
        <f aca="false">$AY$7*$J$2*$J$5*$S256</f>
        <v>#N/A</v>
      </c>
      <c r="AZ256" s="70" t="e">
        <f aca="false">$AY$7*$J$3*$J$5*$T256</f>
        <v>#N/A</v>
      </c>
      <c r="BA256" s="70" t="e">
        <f aca="false">$BA$7*$J$2*$J$5*$S256</f>
        <v>#N/A</v>
      </c>
      <c r="BB256" s="70" t="e">
        <f aca="false">$BA$7*$J$3*$J$5*$T256</f>
        <v>#N/A</v>
      </c>
      <c r="BC256" s="70" t="e">
        <f aca="false">$BC$7*$J$2*$J$5*$S256</f>
        <v>#N/A</v>
      </c>
      <c r="BD256" s="70" t="e">
        <f aca="false">$BC$7*$J$3*$J$5*$T256</f>
        <v>#N/A</v>
      </c>
      <c r="BE256" s="70" t="e">
        <f aca="false">$BE$7*$J$2*$J$5*$S256</f>
        <v>#N/A</v>
      </c>
      <c r="BF256" s="70" t="e">
        <f aca="false">$BE$7*$J$3*$J$5*$T256</f>
        <v>#N/A</v>
      </c>
      <c r="BG256" s="70" t="e">
        <f aca="false">$BG$7*$J$2*$J$5*$S256</f>
        <v>#N/A</v>
      </c>
      <c r="BH256" s="70" t="e">
        <f aca="false">$BG$7*$J$3*$J$5*$T256</f>
        <v>#N/A</v>
      </c>
      <c r="BI256" s="70" t="e">
        <f aca="false">$BI$7*$J$2*$J$5*$S256</f>
        <v>#N/A</v>
      </c>
      <c r="BJ256" s="70" t="e">
        <f aca="false">$BI$7*$J$3*$J$5*$T256</f>
        <v>#N/A</v>
      </c>
      <c r="BK256" s="70" t="e">
        <f aca="false">$BK$7*$J$2*$J$5*$S256</f>
        <v>#N/A</v>
      </c>
      <c r="BL256" s="70" t="e">
        <f aca="false">$BK$7*$J$3*$J$5*$T256</f>
        <v>#N/A</v>
      </c>
      <c r="BM256" s="70" t="e">
        <f aca="false">$BM$7*$J$2*$J$5*$S256</f>
        <v>#N/A</v>
      </c>
      <c r="BN256" s="70" t="e">
        <f aca="false">$BM$7*$J$3*$J$5*$T256</f>
        <v>#N/A</v>
      </c>
      <c r="BO256" s="70" t="e">
        <f aca="false">$BO$7*$J$2*$J$5*$S256</f>
        <v>#N/A</v>
      </c>
      <c r="BP256" s="70" t="e">
        <f aca="false">$BO$7*$J$3*$J$5*$T256</f>
        <v>#N/A</v>
      </c>
      <c r="BQ256" s="70" t="e">
        <f aca="false">$BQ$7*$J$2*$J$5*$S256</f>
        <v>#N/A</v>
      </c>
      <c r="BR256" s="70" t="e">
        <f aca="false">$BQ$7*$J$3*$J$5*$T256</f>
        <v>#N/A</v>
      </c>
      <c r="BS256" s="70" t="e">
        <f aca="false">$BS$7*$J$2*$J$5*$S256</f>
        <v>#N/A</v>
      </c>
      <c r="BT256" s="70" t="e">
        <f aca="false">$BS$7*$J$3*$J$5*$T256</f>
        <v>#N/A</v>
      </c>
      <c r="BU256" s="70" t="e">
        <f aca="false">$BU$7*$J$2*$J$5*$S256</f>
        <v>#N/A</v>
      </c>
      <c r="BV256" s="70" t="e">
        <f aca="false">$BU$7*$J$3*$J$5*$T256</f>
        <v>#N/A</v>
      </c>
      <c r="BW256" s="382" t="e">
        <f aca="false">SUM(AY256:BF256,BI256:BL256)</f>
        <v>#N/A</v>
      </c>
      <c r="BX256" s="383" t="e">
        <f aca="false">SUM(AY256:BF256,BI256:BL256,BS256:BV256)</f>
        <v>#N/A</v>
      </c>
      <c r="BY256" s="25" t="e">
        <f aca="false">SUM(AY256:BV256)</f>
        <v>#N/A</v>
      </c>
      <c r="BZ256" s="70" t="e">
        <f aca="false">$BZ$7*$J$2*$J$5*$N256</f>
        <v>#N/A</v>
      </c>
      <c r="CA256" s="70" t="e">
        <f aca="false">$BZ$7*$J$3*$J$5*$O256</f>
        <v>#N/A</v>
      </c>
      <c r="CB256" s="70" t="e">
        <f aca="false">$CB$7*$J$2*$J$5*$N256</f>
        <v>#N/A</v>
      </c>
      <c r="CC256" s="70" t="e">
        <f aca="false">$CB$7*$J$3*$J$5*$O256</f>
        <v>#N/A</v>
      </c>
      <c r="CD256" s="70" t="e">
        <f aca="false">$CD$7*$J$2*$J$5*$N256</f>
        <v>#N/A</v>
      </c>
      <c r="CE256" s="70" t="e">
        <f aca="false">$CD$7*$J$3*$J$5*$O256</f>
        <v>#N/A</v>
      </c>
      <c r="CF256" s="131" t="e">
        <f aca="false">SUM(BZ256:CA256)</f>
        <v>#N/A</v>
      </c>
      <c r="CG256" s="383" t="e">
        <f aca="false">SUM(BZ256:CC256)</f>
        <v>#N/A</v>
      </c>
      <c r="CH256" s="131" t="e">
        <f aca="false">SUM(BZ256:CE256)</f>
        <v>#N/A</v>
      </c>
      <c r="CI256" s="70" t="e">
        <f aca="false">$CI$7*$J$2*$J$5*$AB256</f>
        <v>#N/A</v>
      </c>
      <c r="CJ256" s="70" t="e">
        <f aca="false">$CI$7*$J$3*$J$5*$AC256</f>
        <v>#N/A</v>
      </c>
      <c r="CK256" s="70" t="e">
        <f aca="false">$CK$7*$J$2*$J$5*$AB256</f>
        <v>#N/A</v>
      </c>
      <c r="CL256" s="70" t="e">
        <f aca="false">$CK$7*$J$3*$J$5*$AC256</f>
        <v>#N/A</v>
      </c>
      <c r="CM256" s="70" t="e">
        <f aca="false">$CM$7*$J$2*$J$5*$AB256</f>
        <v>#N/A</v>
      </c>
      <c r="CN256" s="70" t="e">
        <f aca="false">$CM$7*$J$3*$J$5*$AC256</f>
        <v>#N/A</v>
      </c>
      <c r="CO256" s="70" t="e">
        <f aca="false">$CO$7*$J$2*$J$5*$AB256</f>
        <v>#N/A</v>
      </c>
      <c r="CP256" s="70" t="e">
        <f aca="false">$CO$7*$J$3*$J$5*$AC256</f>
        <v>#N/A</v>
      </c>
      <c r="CQ256" s="70" t="e">
        <f aca="false">$CQ$7*$J$2*$J$5*$AB256</f>
        <v>#N/A</v>
      </c>
      <c r="CR256" s="70" t="e">
        <f aca="false">$CQ$7*$J$3*$J$5*$AC256</f>
        <v>#N/A</v>
      </c>
      <c r="CS256" s="70" t="e">
        <f aca="false">$CS$7*$J$2*$J$5*$AB256</f>
        <v>#N/A</v>
      </c>
      <c r="CT256" s="70" t="e">
        <f aca="false">$CS$7*$J$3*$J$5*$AC256</f>
        <v>#N/A</v>
      </c>
      <c r="CU256" s="70" t="e">
        <f aca="false">$CU$7*$J$2*$J$5*$AB256</f>
        <v>#N/A</v>
      </c>
      <c r="CV256" s="70" t="e">
        <f aca="false">$CU$7*$J$3*$J$5*$AC256</f>
        <v>#N/A</v>
      </c>
      <c r="CW256" s="70" t="e">
        <f aca="false">$CW$7*$J$2*$J$5*$AB256</f>
        <v>#N/A</v>
      </c>
      <c r="CX256" s="70" t="e">
        <f aca="false">$CW$7*$J$3*$J$5*$AC256</f>
        <v>#N/A</v>
      </c>
      <c r="CY256" s="70" t="e">
        <f aca="false">$CY$7*$J$2*$J$5*$AB256</f>
        <v>#N/A</v>
      </c>
      <c r="CZ256" s="70" t="e">
        <f aca="false">$CY$7*$J$3*$J$5*$AC256</f>
        <v>#N/A</v>
      </c>
      <c r="DA256" s="70" t="e">
        <f aca="false">$DA$7*$J$2*$J$5*$AB256</f>
        <v>#N/A</v>
      </c>
      <c r="DB256" s="70" t="e">
        <f aca="false">$DA$7*$J$3*$J$5*$AC256</f>
        <v>#N/A</v>
      </c>
      <c r="DC256" s="70"/>
      <c r="DD256" s="70"/>
      <c r="DE256" s="70" t="e">
        <f aca="false">$DF$7*$J$2*$J$5*$AB256</f>
        <v>#N/A</v>
      </c>
      <c r="DF256" s="70" t="e">
        <f aca="false">$DF$7*$J$3*$J$5*$AC256</f>
        <v>#N/A</v>
      </c>
      <c r="DG256" s="70" t="e">
        <f aca="false">$DG$7*$J$2*$J$5*$AB256</f>
        <v>#N/A</v>
      </c>
      <c r="DH256" s="70" t="e">
        <f aca="false">$DG$7*$J$3*$J$5*$AC256</f>
        <v>#N/A</v>
      </c>
      <c r="DI256" s="70" t="e">
        <f aca="false">$DI$7*$J$2*$J$5*$AB256</f>
        <v>#N/A</v>
      </c>
      <c r="DJ256" s="70" t="e">
        <f aca="false">$DI$7*$J$3*$J$5*$AC256</f>
        <v>#N/A</v>
      </c>
      <c r="DK256" s="70" t="e">
        <f aca="false">$DK$7*$J$2*$J$5*$AB256</f>
        <v>#N/A</v>
      </c>
      <c r="DL256" s="70" t="e">
        <f aca="false">$DK$7*$J$3*$J$5*$AC256</f>
        <v>#N/A</v>
      </c>
      <c r="DM256" s="70" t="e">
        <f aca="false">$DM$7*$J$2*$J$5*$AB256</f>
        <v>#N/A</v>
      </c>
      <c r="DN256" s="70" t="e">
        <f aca="false">$DM$7*$J$3*$J$5*$AC256</f>
        <v>#N/A</v>
      </c>
      <c r="DO256" s="70" t="e">
        <f aca="false">$DO$7*$J$2*$J$5*$AB256</f>
        <v>#N/A</v>
      </c>
      <c r="DP256" s="70" t="e">
        <f aca="false">$DO$7*$J$3*$J$5*$AC256</f>
        <v>#N/A</v>
      </c>
      <c r="DQ256" s="70" t="e">
        <f aca="false">$DQ$7*$J$2*$J$5*$AB256</f>
        <v>#N/A</v>
      </c>
      <c r="DR256" s="70" t="e">
        <f aca="false">$DQ$7*$J$3*$J$5*$AC256</f>
        <v>#N/A</v>
      </c>
      <c r="DS256" s="131" t="e">
        <f aca="false">SUM(CI256:CR256,CW256:CX256,DG256:DH256)</f>
        <v>#N/A</v>
      </c>
      <c r="DT256" s="25" t="e">
        <f aca="false">SUM(CI256:CZ256,DC256:DL256)</f>
        <v>#N/A</v>
      </c>
      <c r="DU256" s="131" t="e">
        <f aca="false">SUM(CI256:DR256)</f>
        <v>#N/A</v>
      </c>
      <c r="DZ256" s="70" t="e">
        <f aca="false">$DZ$7*$J$2*$J$5*$AB256</f>
        <v>#N/A</v>
      </c>
      <c r="EA256" s="70" t="e">
        <f aca="false">$DZ$7*$J$3*$J$5*$AC256</f>
        <v>#N/A</v>
      </c>
      <c r="EB256" s="70" t="e">
        <f aca="false">$EB$7*$J$2*$J$5*$AB256</f>
        <v>#N/A</v>
      </c>
      <c r="EC256" s="70" t="e">
        <f aca="false">$EB$7*$J$3*$J$5*$AC256</f>
        <v>#N/A</v>
      </c>
      <c r="ED256" s="70" t="e">
        <f aca="false">$ED$7*$J$2*$J$5*$AB256</f>
        <v>#N/A</v>
      </c>
      <c r="EE256" s="70" t="e">
        <f aca="false">$ED$7*$J$3*$J$5*$AC256</f>
        <v>#N/A</v>
      </c>
      <c r="EF256" s="70" t="e">
        <f aca="false">$EF$7*$J$2*$J$5*$AB256</f>
        <v>#N/A</v>
      </c>
      <c r="EG256" s="70" t="e">
        <f aca="false">$EF$7*$J$3*$J$5*$AC256</f>
        <v>#N/A</v>
      </c>
      <c r="EH256" s="70" t="e">
        <f aca="false">$EH$7*$J$2*$J$5*$AB256</f>
        <v>#N/A</v>
      </c>
      <c r="EI256" s="70" t="e">
        <f aca="false">$EH$7*$J$3*$J$5*$AC256</f>
        <v>#N/A</v>
      </c>
      <c r="EJ256" s="70" t="e">
        <f aca="false">$EJ$7*$J$2*$J$5*$AB256</f>
        <v>#N/A</v>
      </c>
      <c r="EK256" s="70" t="e">
        <f aca="false">$EJ$7*$J$3*$J$5*$AC256</f>
        <v>#N/A</v>
      </c>
      <c r="EL256" s="70" t="e">
        <f aca="false">$EL$7*$J$2*$J$5*$AB256</f>
        <v>#N/A</v>
      </c>
      <c r="EM256" s="70" t="e">
        <f aca="false">$EL$7*$J$3*$J$5*$AC256</f>
        <v>#N/A</v>
      </c>
      <c r="EN256" s="131" t="e">
        <f aca="false">SUM(EB256:EC256)</f>
        <v>#N/A</v>
      </c>
      <c r="EO256" s="25" t="e">
        <f aca="false">SUM(EB256:EE256,EJ256:EM256)</f>
        <v>#N/A</v>
      </c>
      <c r="EP256" s="25" t="e">
        <f aca="false">SUM(DZ256:EM256)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3" t="e">
        <f aca="false">(1+($A257/2))^(-2*($D257-$A$1)/365.25)</f>
        <v>#N/A</v>
      </c>
      <c r="C257" s="83" t="n">
        <f aca="false">D258-D257</f>
        <v>31</v>
      </c>
      <c r="D257" s="374" t="n">
        <v>44470</v>
      </c>
      <c r="E257" s="375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76" t="e">
        <f aca="false">VLOOKUP($D257,Curves!$A$2:$H$1700,8)*$B257</f>
        <v>#N/A</v>
      </c>
      <c r="K257" s="51" t="e">
        <f aca="false">($E257+$I257)*$J$5+$J$4</f>
        <v>#N/A</v>
      </c>
      <c r="L257" s="377" t="e">
        <f aca="false">VLOOKUP($D257,Curves!$N$2:$T$2600,2)*$B257</f>
        <v>#N/A</v>
      </c>
      <c r="M257" s="241" t="e">
        <f aca="false">VLOOKUP($D257,Curves!$N$2:$T$2600,3)*$B257</f>
        <v>#N/A</v>
      </c>
      <c r="N257" s="378" t="e">
        <f aca="false">IF($K257&lt;$L257,1,0)</f>
        <v>#N/A</v>
      </c>
      <c r="O257" s="379" t="e">
        <f aca="false">IF($K257&lt;$M257,1,0)</f>
        <v>#N/A</v>
      </c>
      <c r="P257" s="375" t="e">
        <f aca="false">($E257+J257)*$J$5+$J$4</f>
        <v>#N/A</v>
      </c>
      <c r="Q257" s="377" t="e">
        <f aca="false">VLOOKUP($D257,Curves!$N$2:$T$2600,4)*$B257</f>
        <v>#N/A</v>
      </c>
      <c r="R257" s="241" t="e">
        <f aca="false">VLOOKUP($D257,Curves!$N$2:$T$2600,5)*$B257</f>
        <v>#N/A</v>
      </c>
      <c r="S257" s="378" t="e">
        <f aca="false">IF($P257&lt;$Q257,1,0)</f>
        <v>#N/A</v>
      </c>
      <c r="T257" s="379" t="e">
        <f aca="false">IF($P257&lt;$R257,1,0)</f>
        <v>#N/A</v>
      </c>
      <c r="U257" s="380" t="e">
        <f aca="false">($E257+G257)*$J$5+$J$4</f>
        <v>#N/A</v>
      </c>
      <c r="V257" s="380" t="e">
        <f aca="false">($E257+H257)*$J$5+$J$4</f>
        <v>#N/A</v>
      </c>
      <c r="W257" s="380" t="e">
        <f aca="false">($E257+I257)*$J$5+$J$4</f>
        <v>#N/A</v>
      </c>
      <c r="X257" s="269" t="e">
        <f aca="false">VLOOKUP($D257,[5]CurveFetch!$D$8:$S$13000,16,0)*$B257</f>
        <v>#N/A</v>
      </c>
      <c r="Y257" s="241" t="e">
        <f aca="false">VLOOKUP($D257,Curves!$N$2:$T$2600,7)*$B257</f>
        <v>#N/A</v>
      </c>
      <c r="Z257" s="381" t="e">
        <f aca="false">IF($U257&lt;$X257,1,0)</f>
        <v>#N/A</v>
      </c>
      <c r="AA257" s="378" t="e">
        <f aca="false">IF($U257&lt;$Y257,1,0)</f>
        <v>#N/A</v>
      </c>
      <c r="AB257" s="378" t="e">
        <f aca="false">IF($V257&lt;$X257,1,0)</f>
        <v>#N/A</v>
      </c>
      <c r="AC257" s="378" t="e">
        <f aca="false">IF($V257&lt;$X257,1,0)</f>
        <v>#N/A</v>
      </c>
      <c r="AD257" s="378" t="e">
        <f aca="false">IF($W257&lt;$X257,1,0)</f>
        <v>#N/A</v>
      </c>
      <c r="AE257" s="379" t="e">
        <f aca="false">IF($W257&lt;$Y257,1,0)</f>
        <v>#N/A</v>
      </c>
      <c r="AF257" s="70" t="e">
        <f aca="false">$AF$7*$J$2*$J$5*$N257</f>
        <v>#N/A</v>
      </c>
      <c r="AG257" s="70" t="e">
        <f aca="false">$AF$7*$J$2*$J$5*$O257</f>
        <v>#N/A</v>
      </c>
      <c r="AH257" s="70" t="e">
        <f aca="false">$AH$7*$J$2*$J$5*$N257</f>
        <v>#N/A</v>
      </c>
      <c r="AI257" s="70" t="e">
        <f aca="false">$AH$7*$J$2*$J$5*$O257</f>
        <v>#N/A</v>
      </c>
      <c r="AJ257" s="70" t="e">
        <f aca="false">$AJ$7*$J$2*$J$5*$N257</f>
        <v>#N/A</v>
      </c>
      <c r="AK257" s="70" t="e">
        <f aca="false">$AJ$7*$J$2*$J$5*$O257</f>
        <v>#N/A</v>
      </c>
      <c r="AL257" s="70" t="e">
        <f aca="false">$AL$7*$J$2*$J$5*$N257</f>
        <v>#N/A</v>
      </c>
      <c r="AM257" s="70" t="e">
        <f aca="false">$AL$7*$J$3*$J$5*$O257</f>
        <v>#N/A</v>
      </c>
      <c r="AN257" s="70" t="e">
        <f aca="false">$AN$7*$J$2*$J$5*$N257</f>
        <v>#N/A</v>
      </c>
      <c r="AO257" s="70" t="e">
        <f aca="false">$AN$7*$J$3*$J$5*$O257</f>
        <v>#N/A</v>
      </c>
      <c r="AP257" s="70" t="e">
        <f aca="false">$AP$7*$J$2*$J$5*$N257</f>
        <v>#N/A</v>
      </c>
      <c r="AQ257" s="70" t="e">
        <f aca="false">$AN$7*$J$3*$J$5*$O257</f>
        <v>#N/A</v>
      </c>
      <c r="AR257" s="70" t="e">
        <f aca="false">$AR$7*$J$2*$J$5*$N257</f>
        <v>#N/A</v>
      </c>
      <c r="AS257" s="70" t="e">
        <f aca="false">$AR$7*$J$3*$J$5*$O257</f>
        <v>#N/A</v>
      </c>
      <c r="AT257" s="70" t="e">
        <f aca="false">$AT$7*$J$2*$J$5*$N257</f>
        <v>#N/A</v>
      </c>
      <c r="AU257" s="70" t="e">
        <f aca="false">$AT$7*$J$3*$J$5*$O257</f>
        <v>#N/A</v>
      </c>
      <c r="AV257" s="131" t="e">
        <f aca="false">SUM(AF257:AG257,AL257:AM257,AP257:AQ257)</f>
        <v>#N/A</v>
      </c>
      <c r="AW257" s="158" t="e">
        <f aca="false">SUM(AF257:AM257,AP257:AU257)</f>
        <v>#N/A</v>
      </c>
      <c r="AX257" s="131" t="e">
        <f aca="false">SUM(AF257:AU257)</f>
        <v>#N/A</v>
      </c>
      <c r="AY257" s="70" t="e">
        <f aca="false">$AY$7*$J$2*$J$5*$S257</f>
        <v>#N/A</v>
      </c>
      <c r="AZ257" s="70" t="e">
        <f aca="false">$AY$7*$J$3*$J$5*$T257</f>
        <v>#N/A</v>
      </c>
      <c r="BA257" s="70" t="e">
        <f aca="false">$BA$7*$J$2*$J$5*$S257</f>
        <v>#N/A</v>
      </c>
      <c r="BB257" s="70" t="e">
        <f aca="false">$BA$7*$J$3*$J$5*$T257</f>
        <v>#N/A</v>
      </c>
      <c r="BC257" s="70" t="e">
        <f aca="false">$BC$7*$J$2*$J$5*$S257</f>
        <v>#N/A</v>
      </c>
      <c r="BD257" s="70" t="e">
        <f aca="false">$BC$7*$J$3*$J$5*$T257</f>
        <v>#N/A</v>
      </c>
      <c r="BE257" s="70" t="e">
        <f aca="false">$BE$7*$J$2*$J$5*$S257</f>
        <v>#N/A</v>
      </c>
      <c r="BF257" s="70" t="e">
        <f aca="false">$BE$7*$J$3*$J$5*$T257</f>
        <v>#N/A</v>
      </c>
      <c r="BG257" s="70" t="e">
        <f aca="false">$BG$7*$J$2*$J$5*$S257</f>
        <v>#N/A</v>
      </c>
      <c r="BH257" s="70" t="e">
        <f aca="false">$BG$7*$J$3*$J$5*$T257</f>
        <v>#N/A</v>
      </c>
      <c r="BI257" s="70" t="e">
        <f aca="false">$BI$7*$J$2*$J$5*$S257</f>
        <v>#N/A</v>
      </c>
      <c r="BJ257" s="70" t="e">
        <f aca="false">$BI$7*$J$3*$J$5*$T257</f>
        <v>#N/A</v>
      </c>
      <c r="BK257" s="70" t="e">
        <f aca="false">$BK$7*$J$2*$J$5*$S257</f>
        <v>#N/A</v>
      </c>
      <c r="BL257" s="70" t="e">
        <f aca="false">$BK$7*$J$3*$J$5*$T257</f>
        <v>#N/A</v>
      </c>
      <c r="BM257" s="70" t="e">
        <f aca="false">$BM$7*$J$2*$J$5*$S257</f>
        <v>#N/A</v>
      </c>
      <c r="BN257" s="70" t="e">
        <f aca="false">$BM$7*$J$3*$J$5*$T257</f>
        <v>#N/A</v>
      </c>
      <c r="BO257" s="70" t="e">
        <f aca="false">$BO$7*$J$2*$J$5*$S257</f>
        <v>#N/A</v>
      </c>
      <c r="BP257" s="70" t="e">
        <f aca="false">$BO$7*$J$3*$J$5*$T257</f>
        <v>#N/A</v>
      </c>
      <c r="BQ257" s="70" t="e">
        <f aca="false">$BQ$7*$J$2*$J$5*$S257</f>
        <v>#N/A</v>
      </c>
      <c r="BR257" s="70" t="e">
        <f aca="false">$BQ$7*$J$3*$J$5*$T257</f>
        <v>#N/A</v>
      </c>
      <c r="BS257" s="70" t="e">
        <f aca="false">$BS$7*$J$2*$J$5*$S257</f>
        <v>#N/A</v>
      </c>
      <c r="BT257" s="70" t="e">
        <f aca="false">$BS$7*$J$3*$J$5*$T257</f>
        <v>#N/A</v>
      </c>
      <c r="BU257" s="70" t="e">
        <f aca="false">$BU$7*$J$2*$J$5*$S257</f>
        <v>#N/A</v>
      </c>
      <c r="BV257" s="70" t="e">
        <f aca="false">$BU$7*$J$3*$J$5*$T257</f>
        <v>#N/A</v>
      </c>
      <c r="BW257" s="382" t="e">
        <f aca="false">SUM(AY257:BF257,BI257:BL257)</f>
        <v>#N/A</v>
      </c>
      <c r="BX257" s="383" t="e">
        <f aca="false">SUM(AY257:BF257,BI257:BL257,BS257:BV257)</f>
        <v>#N/A</v>
      </c>
      <c r="BY257" s="25" t="e">
        <f aca="false">SUM(AY257:BV257)</f>
        <v>#N/A</v>
      </c>
      <c r="BZ257" s="70" t="e">
        <f aca="false">$BZ$7*$J$2*$J$5*$N257</f>
        <v>#N/A</v>
      </c>
      <c r="CA257" s="70" t="e">
        <f aca="false">$BZ$7*$J$3*$J$5*$O257</f>
        <v>#N/A</v>
      </c>
      <c r="CB257" s="70" t="e">
        <f aca="false">$CB$7*$J$2*$J$5*$N257</f>
        <v>#N/A</v>
      </c>
      <c r="CC257" s="70" t="e">
        <f aca="false">$CB$7*$J$3*$J$5*$O257</f>
        <v>#N/A</v>
      </c>
      <c r="CD257" s="70" t="e">
        <f aca="false">$CD$7*$J$2*$J$5*$N257</f>
        <v>#N/A</v>
      </c>
      <c r="CE257" s="70" t="e">
        <f aca="false">$CD$7*$J$3*$J$5*$O257</f>
        <v>#N/A</v>
      </c>
      <c r="CF257" s="131" t="e">
        <f aca="false">SUM(BZ257:CA257)</f>
        <v>#N/A</v>
      </c>
      <c r="CG257" s="383" t="e">
        <f aca="false">SUM(BZ257:CC257)</f>
        <v>#N/A</v>
      </c>
      <c r="CH257" s="131" t="e">
        <f aca="false">SUM(BZ257:CE257)</f>
        <v>#N/A</v>
      </c>
      <c r="CI257" s="70" t="e">
        <f aca="false">$CI$7*$J$2*$J$5*$AB257</f>
        <v>#N/A</v>
      </c>
      <c r="CJ257" s="70" t="e">
        <f aca="false">$CI$7*$J$3*$J$5*$AC257</f>
        <v>#N/A</v>
      </c>
      <c r="CK257" s="70" t="e">
        <f aca="false">$CK$7*$J$2*$J$5*$AB257</f>
        <v>#N/A</v>
      </c>
      <c r="CL257" s="70" t="e">
        <f aca="false">$CK$7*$J$3*$J$5*$AC257</f>
        <v>#N/A</v>
      </c>
      <c r="CM257" s="70" t="e">
        <f aca="false">$CM$7*$J$2*$J$5*$AB257</f>
        <v>#N/A</v>
      </c>
      <c r="CN257" s="70" t="e">
        <f aca="false">$CM$7*$J$3*$J$5*$AC257</f>
        <v>#N/A</v>
      </c>
      <c r="CO257" s="70" t="e">
        <f aca="false">$CO$7*$J$2*$J$5*$AB257</f>
        <v>#N/A</v>
      </c>
      <c r="CP257" s="70" t="e">
        <f aca="false">$CO$7*$J$3*$J$5*$AC257</f>
        <v>#N/A</v>
      </c>
      <c r="CQ257" s="70" t="e">
        <f aca="false">$CQ$7*$J$2*$J$5*$AB257</f>
        <v>#N/A</v>
      </c>
      <c r="CR257" s="70" t="e">
        <f aca="false">$CQ$7*$J$3*$J$5*$AC257</f>
        <v>#N/A</v>
      </c>
      <c r="CS257" s="70" t="e">
        <f aca="false">$CS$7*$J$2*$J$5*$AB257</f>
        <v>#N/A</v>
      </c>
      <c r="CT257" s="70" t="e">
        <f aca="false">$CS$7*$J$3*$J$5*$AC257</f>
        <v>#N/A</v>
      </c>
      <c r="CU257" s="70" t="e">
        <f aca="false">$CU$7*$J$2*$J$5*$AB257</f>
        <v>#N/A</v>
      </c>
      <c r="CV257" s="70" t="e">
        <f aca="false">$CU$7*$J$3*$J$5*$AC257</f>
        <v>#N/A</v>
      </c>
      <c r="CW257" s="70" t="e">
        <f aca="false">$CW$7*$J$2*$J$5*$AB257</f>
        <v>#N/A</v>
      </c>
      <c r="CX257" s="70" t="e">
        <f aca="false">$CW$7*$J$3*$J$5*$AC257</f>
        <v>#N/A</v>
      </c>
      <c r="CY257" s="70" t="e">
        <f aca="false">$CY$7*$J$2*$J$5*$AB257</f>
        <v>#N/A</v>
      </c>
      <c r="CZ257" s="70" t="e">
        <f aca="false">$CY$7*$J$3*$J$5*$AC257</f>
        <v>#N/A</v>
      </c>
      <c r="DA257" s="70" t="e">
        <f aca="false">$DA$7*$J$2*$J$5*$AB257</f>
        <v>#N/A</v>
      </c>
      <c r="DB257" s="70" t="e">
        <f aca="false">$DA$7*$J$3*$J$5*$AC257</f>
        <v>#N/A</v>
      </c>
      <c r="DC257" s="70"/>
      <c r="DD257" s="70"/>
      <c r="DE257" s="70" t="e">
        <f aca="false">$DF$7*$J$2*$J$5*$AB257</f>
        <v>#N/A</v>
      </c>
      <c r="DF257" s="70" t="e">
        <f aca="false">$DF$7*$J$3*$J$5*$AC257</f>
        <v>#N/A</v>
      </c>
      <c r="DG257" s="70" t="e">
        <f aca="false">$DG$7*$J$2*$J$5*$AB257</f>
        <v>#N/A</v>
      </c>
      <c r="DH257" s="70" t="e">
        <f aca="false">$DG$7*$J$3*$J$5*$AC257</f>
        <v>#N/A</v>
      </c>
      <c r="DI257" s="70" t="e">
        <f aca="false">$DI$7*$J$2*$J$5*$AB257</f>
        <v>#N/A</v>
      </c>
      <c r="DJ257" s="70" t="e">
        <f aca="false">$DI$7*$J$3*$J$5*$AC257</f>
        <v>#N/A</v>
      </c>
      <c r="DK257" s="70" t="e">
        <f aca="false">$DK$7*$J$2*$J$5*$AB257</f>
        <v>#N/A</v>
      </c>
      <c r="DL257" s="70" t="e">
        <f aca="false">$DK$7*$J$3*$J$5*$AC257</f>
        <v>#N/A</v>
      </c>
      <c r="DM257" s="70" t="e">
        <f aca="false">$DM$7*$J$2*$J$5*$AB257</f>
        <v>#N/A</v>
      </c>
      <c r="DN257" s="70" t="e">
        <f aca="false">$DM$7*$J$3*$J$5*$AC257</f>
        <v>#N/A</v>
      </c>
      <c r="DO257" s="70" t="e">
        <f aca="false">$DO$7*$J$2*$J$5*$AB257</f>
        <v>#N/A</v>
      </c>
      <c r="DP257" s="70" t="e">
        <f aca="false">$DO$7*$J$3*$J$5*$AC257</f>
        <v>#N/A</v>
      </c>
      <c r="DQ257" s="70" t="e">
        <f aca="false">$DQ$7*$J$2*$J$5*$AB257</f>
        <v>#N/A</v>
      </c>
      <c r="DR257" s="70" t="e">
        <f aca="false">$DQ$7*$J$3*$J$5*$AC257</f>
        <v>#N/A</v>
      </c>
      <c r="DS257" s="131" t="e">
        <f aca="false">SUM(CI257:CR257,CW257:CX257,DG257:DH257)</f>
        <v>#N/A</v>
      </c>
      <c r="DT257" s="25" t="e">
        <f aca="false">SUM(CI257:CZ257,DC257:DL257)</f>
        <v>#N/A</v>
      </c>
      <c r="DU257" s="131" t="e">
        <f aca="false">SUM(CI257:DR257)</f>
        <v>#N/A</v>
      </c>
      <c r="DZ257" s="70" t="e">
        <f aca="false">$DZ$7*$J$2*$J$5*$AB257</f>
        <v>#N/A</v>
      </c>
      <c r="EA257" s="70" t="e">
        <f aca="false">$DZ$7*$J$3*$J$5*$AC257</f>
        <v>#N/A</v>
      </c>
      <c r="EB257" s="70" t="e">
        <f aca="false">$EB$7*$J$2*$J$5*$AB257</f>
        <v>#N/A</v>
      </c>
      <c r="EC257" s="70" t="e">
        <f aca="false">$EB$7*$J$3*$J$5*$AC257</f>
        <v>#N/A</v>
      </c>
      <c r="ED257" s="70" t="e">
        <f aca="false">$ED$7*$J$2*$J$5*$AB257</f>
        <v>#N/A</v>
      </c>
      <c r="EE257" s="70" t="e">
        <f aca="false">$ED$7*$J$3*$J$5*$AC257</f>
        <v>#N/A</v>
      </c>
      <c r="EF257" s="70" t="e">
        <f aca="false">$EF$7*$J$2*$J$5*$AB257</f>
        <v>#N/A</v>
      </c>
      <c r="EG257" s="70" t="e">
        <f aca="false">$EF$7*$J$3*$J$5*$AC257</f>
        <v>#N/A</v>
      </c>
      <c r="EH257" s="70" t="e">
        <f aca="false">$EH$7*$J$2*$J$5*$AB257</f>
        <v>#N/A</v>
      </c>
      <c r="EI257" s="70" t="e">
        <f aca="false">$EH$7*$J$3*$J$5*$AC257</f>
        <v>#N/A</v>
      </c>
      <c r="EJ257" s="70" t="e">
        <f aca="false">$EJ$7*$J$2*$J$5*$AB257</f>
        <v>#N/A</v>
      </c>
      <c r="EK257" s="70" t="e">
        <f aca="false">$EJ$7*$J$3*$J$5*$AC257</f>
        <v>#N/A</v>
      </c>
      <c r="EL257" s="70" t="e">
        <f aca="false">$EL$7*$J$2*$J$5*$AB257</f>
        <v>#N/A</v>
      </c>
      <c r="EM257" s="70" t="e">
        <f aca="false">$EL$7*$J$3*$J$5*$AC257</f>
        <v>#N/A</v>
      </c>
      <c r="EN257" s="131" t="e">
        <f aca="false">SUM(EB257:EC257)</f>
        <v>#N/A</v>
      </c>
      <c r="EO257" s="25" t="e">
        <f aca="false">SUM(EB257:EE257,EJ257:EM257)</f>
        <v>#N/A</v>
      </c>
      <c r="EP257" s="25" t="e">
        <f aca="false">SUM(DZ257:EM257)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3" t="e">
        <f aca="false">(1+($A258/2))^(-2*($D258-$A$1)/365.25)</f>
        <v>#N/A</v>
      </c>
      <c r="C258" s="83" t="n">
        <f aca="false">D259-D258</f>
        <v>30</v>
      </c>
      <c r="D258" s="374" t="n">
        <v>44501</v>
      </c>
      <c r="E258" s="375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76" t="e">
        <f aca="false">VLOOKUP($D258,Curves!$A$2:$H$1700,8)*$B258</f>
        <v>#N/A</v>
      </c>
      <c r="K258" s="51" t="e">
        <f aca="false">($E258+$I258)*$J$5+$J$4</f>
        <v>#N/A</v>
      </c>
      <c r="L258" s="377" t="e">
        <f aca="false">VLOOKUP($D258,Curves!$N$2:$T$2600,2)*$B258</f>
        <v>#N/A</v>
      </c>
      <c r="M258" s="241" t="e">
        <f aca="false">VLOOKUP($D258,Curves!$N$2:$T$2600,3)*$B258</f>
        <v>#N/A</v>
      </c>
      <c r="N258" s="378" t="e">
        <f aca="false">IF($K258&lt;$L258,1,0)</f>
        <v>#N/A</v>
      </c>
      <c r="O258" s="379" t="e">
        <f aca="false">IF($K258&lt;$M258,1,0)</f>
        <v>#N/A</v>
      </c>
      <c r="P258" s="375" t="e">
        <f aca="false">($E258+J258)*$J$5+$J$4</f>
        <v>#N/A</v>
      </c>
      <c r="Q258" s="377" t="e">
        <f aca="false">VLOOKUP($D258,Curves!$N$2:$T$2600,4)*$B258</f>
        <v>#N/A</v>
      </c>
      <c r="R258" s="241" t="e">
        <f aca="false">VLOOKUP($D258,Curves!$N$2:$T$2600,5)*$B258</f>
        <v>#N/A</v>
      </c>
      <c r="S258" s="378" t="e">
        <f aca="false">IF($P258&lt;$Q258,1,0)</f>
        <v>#N/A</v>
      </c>
      <c r="T258" s="379" t="e">
        <f aca="false">IF($P258&lt;$R258,1,0)</f>
        <v>#N/A</v>
      </c>
      <c r="U258" s="380" t="e">
        <f aca="false">($E258+G258)*$J$5+$J$4</f>
        <v>#N/A</v>
      </c>
      <c r="V258" s="380" t="e">
        <f aca="false">($E258+H258)*$J$5+$J$4</f>
        <v>#N/A</v>
      </c>
      <c r="W258" s="380" t="e">
        <f aca="false">($E258+I258)*$J$5+$J$4</f>
        <v>#N/A</v>
      </c>
      <c r="X258" s="269" t="e">
        <f aca="false">VLOOKUP($D258,[5]CurveFetch!$D$8:$S$13000,16,0)*$B258</f>
        <v>#N/A</v>
      </c>
      <c r="Y258" s="241" t="e">
        <f aca="false">VLOOKUP($D258,Curves!$N$2:$T$2600,7)*$B258</f>
        <v>#N/A</v>
      </c>
      <c r="Z258" s="381" t="e">
        <f aca="false">IF($U258&lt;$X258,1,0)</f>
        <v>#N/A</v>
      </c>
      <c r="AA258" s="378" t="e">
        <f aca="false">IF($U258&lt;$Y258,1,0)</f>
        <v>#N/A</v>
      </c>
      <c r="AB258" s="378" t="e">
        <f aca="false">IF($V258&lt;$X258,1,0)</f>
        <v>#N/A</v>
      </c>
      <c r="AC258" s="378" t="e">
        <f aca="false">IF($V258&lt;$X258,1,0)</f>
        <v>#N/A</v>
      </c>
      <c r="AD258" s="378" t="e">
        <f aca="false">IF($W258&lt;$X258,1,0)</f>
        <v>#N/A</v>
      </c>
      <c r="AE258" s="379" t="e">
        <f aca="false">IF($W258&lt;$Y258,1,0)</f>
        <v>#N/A</v>
      </c>
      <c r="AF258" s="70" t="e">
        <f aca="false">$AF$7*$J$2*$J$5*$N258</f>
        <v>#N/A</v>
      </c>
      <c r="AG258" s="70" t="e">
        <f aca="false">$AF$7*$J$2*$J$5*$O258</f>
        <v>#N/A</v>
      </c>
      <c r="AH258" s="70" t="e">
        <f aca="false">$AH$7*$J$2*$J$5*$N258</f>
        <v>#N/A</v>
      </c>
      <c r="AI258" s="70" t="e">
        <f aca="false">$AH$7*$J$2*$J$5*$O258</f>
        <v>#N/A</v>
      </c>
      <c r="AJ258" s="70" t="e">
        <f aca="false">$AJ$7*$J$2*$J$5*$N258</f>
        <v>#N/A</v>
      </c>
      <c r="AK258" s="70" t="e">
        <f aca="false">$AJ$7*$J$2*$J$5*$O258</f>
        <v>#N/A</v>
      </c>
      <c r="AL258" s="70" t="e">
        <f aca="false">$AL$7*$J$2*$J$5*$N258</f>
        <v>#N/A</v>
      </c>
      <c r="AM258" s="70" t="e">
        <f aca="false">$AL$7*$J$3*$J$5*$O258</f>
        <v>#N/A</v>
      </c>
      <c r="AN258" s="70" t="e">
        <f aca="false">$AN$7*$J$2*$J$5*$N258</f>
        <v>#N/A</v>
      </c>
      <c r="AO258" s="70" t="e">
        <f aca="false">$AN$7*$J$3*$J$5*$O258</f>
        <v>#N/A</v>
      </c>
      <c r="AP258" s="70" t="e">
        <f aca="false">$AP$7*$J$2*$J$5*$N258</f>
        <v>#N/A</v>
      </c>
      <c r="AQ258" s="70" t="e">
        <f aca="false">$AN$7*$J$3*$J$5*$O258</f>
        <v>#N/A</v>
      </c>
      <c r="AR258" s="70" t="e">
        <f aca="false">$AR$7*$J$2*$J$5*$N258</f>
        <v>#N/A</v>
      </c>
      <c r="AS258" s="70" t="e">
        <f aca="false">$AR$7*$J$3*$J$5*$O258</f>
        <v>#N/A</v>
      </c>
      <c r="AT258" s="70" t="e">
        <f aca="false">$AT$7*$J$2*$J$5*$N258</f>
        <v>#N/A</v>
      </c>
      <c r="AU258" s="70" t="e">
        <f aca="false">$AT$7*$J$3*$J$5*$O258</f>
        <v>#N/A</v>
      </c>
      <c r="AV258" s="131" t="e">
        <f aca="false">SUM(AF258:AG258,AL258:AM258,AP258:AQ258)</f>
        <v>#N/A</v>
      </c>
      <c r="AW258" s="158" t="e">
        <f aca="false">SUM(AF258:AM258,AP258:AU258)</f>
        <v>#N/A</v>
      </c>
      <c r="AX258" s="131" t="e">
        <f aca="false">SUM(AF258:AU258)</f>
        <v>#N/A</v>
      </c>
      <c r="AY258" s="70" t="e">
        <f aca="false">$AY$7*$J$2*$J$5*$S258</f>
        <v>#N/A</v>
      </c>
      <c r="AZ258" s="70" t="e">
        <f aca="false">$AY$7*$J$3*$J$5*$T258</f>
        <v>#N/A</v>
      </c>
      <c r="BA258" s="70" t="e">
        <f aca="false">$BA$7*$J$2*$J$5*$S258</f>
        <v>#N/A</v>
      </c>
      <c r="BB258" s="70" t="e">
        <f aca="false">$BA$7*$J$3*$J$5*$T258</f>
        <v>#N/A</v>
      </c>
      <c r="BC258" s="70" t="e">
        <f aca="false">$BC$7*$J$2*$J$5*$S258</f>
        <v>#N/A</v>
      </c>
      <c r="BD258" s="70" t="e">
        <f aca="false">$BC$7*$J$3*$J$5*$T258</f>
        <v>#N/A</v>
      </c>
      <c r="BE258" s="70" t="e">
        <f aca="false">$BE$7*$J$2*$J$5*$S258</f>
        <v>#N/A</v>
      </c>
      <c r="BF258" s="70" t="e">
        <f aca="false">$BE$7*$J$3*$J$5*$T258</f>
        <v>#N/A</v>
      </c>
      <c r="BG258" s="70" t="e">
        <f aca="false">$BG$7*$J$2*$J$5*$S258</f>
        <v>#N/A</v>
      </c>
      <c r="BH258" s="70" t="e">
        <f aca="false">$BG$7*$J$3*$J$5*$T258</f>
        <v>#N/A</v>
      </c>
      <c r="BI258" s="70" t="e">
        <f aca="false">$BI$7*$J$2*$J$5*$S258</f>
        <v>#N/A</v>
      </c>
      <c r="BJ258" s="70" t="e">
        <f aca="false">$BI$7*$J$3*$J$5*$T258</f>
        <v>#N/A</v>
      </c>
      <c r="BK258" s="70" t="e">
        <f aca="false">$BK$7*$J$2*$J$5*$S258</f>
        <v>#N/A</v>
      </c>
      <c r="BL258" s="70" t="e">
        <f aca="false">$BK$7*$J$3*$J$5*$T258</f>
        <v>#N/A</v>
      </c>
      <c r="BM258" s="70" t="e">
        <f aca="false">$BM$7*$J$2*$J$5*$S258</f>
        <v>#N/A</v>
      </c>
      <c r="BN258" s="70" t="e">
        <f aca="false">$BM$7*$J$3*$J$5*$T258</f>
        <v>#N/A</v>
      </c>
      <c r="BO258" s="70" t="e">
        <f aca="false">$BO$7*$J$2*$J$5*$S258</f>
        <v>#N/A</v>
      </c>
      <c r="BP258" s="70" t="e">
        <f aca="false">$BO$7*$J$3*$J$5*$T258</f>
        <v>#N/A</v>
      </c>
      <c r="BQ258" s="70" t="e">
        <f aca="false">$BQ$7*$J$2*$J$5*$S258</f>
        <v>#N/A</v>
      </c>
      <c r="BR258" s="70" t="e">
        <f aca="false">$BQ$7*$J$3*$J$5*$T258</f>
        <v>#N/A</v>
      </c>
      <c r="BS258" s="70" t="e">
        <f aca="false">$BS$7*$J$2*$J$5*$S258</f>
        <v>#N/A</v>
      </c>
      <c r="BT258" s="70" t="e">
        <f aca="false">$BS$7*$J$3*$J$5*$T258</f>
        <v>#N/A</v>
      </c>
      <c r="BU258" s="70" t="e">
        <f aca="false">$BU$7*$J$2*$J$5*$S258</f>
        <v>#N/A</v>
      </c>
      <c r="BV258" s="70" t="e">
        <f aca="false">$BU$7*$J$3*$J$5*$T258</f>
        <v>#N/A</v>
      </c>
      <c r="BW258" s="382" t="e">
        <f aca="false">SUM(AY258:BF258,BI258:BL258)</f>
        <v>#N/A</v>
      </c>
      <c r="BX258" s="383" t="e">
        <f aca="false">SUM(AY258:BF258,BI258:BL258,BS258:BV258)</f>
        <v>#N/A</v>
      </c>
      <c r="BY258" s="25" t="e">
        <f aca="false">SUM(AY258:BV258)</f>
        <v>#N/A</v>
      </c>
      <c r="BZ258" s="70" t="e">
        <f aca="false">$BZ$7*$J$2*$J$5*$N258</f>
        <v>#N/A</v>
      </c>
      <c r="CA258" s="70" t="e">
        <f aca="false">$BZ$7*$J$3*$J$5*$O258</f>
        <v>#N/A</v>
      </c>
      <c r="CB258" s="70" t="e">
        <f aca="false">$CB$7*$J$2*$J$5*$N258</f>
        <v>#N/A</v>
      </c>
      <c r="CC258" s="70" t="e">
        <f aca="false">$CB$7*$J$3*$J$5*$O258</f>
        <v>#N/A</v>
      </c>
      <c r="CD258" s="70" t="e">
        <f aca="false">$CD$7*$J$2*$J$5*$N258</f>
        <v>#N/A</v>
      </c>
      <c r="CE258" s="70" t="e">
        <f aca="false">$CD$7*$J$3*$J$5*$O258</f>
        <v>#N/A</v>
      </c>
      <c r="CF258" s="131" t="e">
        <f aca="false">SUM(BZ258:CA258)</f>
        <v>#N/A</v>
      </c>
      <c r="CG258" s="383" t="e">
        <f aca="false">SUM(BZ258:CC258)</f>
        <v>#N/A</v>
      </c>
      <c r="CH258" s="131" t="e">
        <f aca="false">SUM(BZ258:CE258)</f>
        <v>#N/A</v>
      </c>
      <c r="CI258" s="70" t="e">
        <f aca="false">$CI$7*$J$2*$J$5*$AB258</f>
        <v>#N/A</v>
      </c>
      <c r="CJ258" s="70" t="e">
        <f aca="false">$CI$7*$J$3*$J$5*$AC258</f>
        <v>#N/A</v>
      </c>
      <c r="CK258" s="70" t="e">
        <f aca="false">$CK$7*$J$2*$J$5*$AB258</f>
        <v>#N/A</v>
      </c>
      <c r="CL258" s="70" t="e">
        <f aca="false">$CK$7*$J$3*$J$5*$AC258</f>
        <v>#N/A</v>
      </c>
      <c r="CM258" s="70" t="e">
        <f aca="false">$CM$7*$J$2*$J$5*$AB258</f>
        <v>#N/A</v>
      </c>
      <c r="CN258" s="70" t="e">
        <f aca="false">$CM$7*$J$3*$J$5*$AC258</f>
        <v>#N/A</v>
      </c>
      <c r="CO258" s="70" t="e">
        <f aca="false">$CO$7*$J$2*$J$5*$AB258</f>
        <v>#N/A</v>
      </c>
      <c r="CP258" s="70" t="e">
        <f aca="false">$CO$7*$J$3*$J$5*$AC258</f>
        <v>#N/A</v>
      </c>
      <c r="CQ258" s="70" t="e">
        <f aca="false">$CQ$7*$J$2*$J$5*$AB258</f>
        <v>#N/A</v>
      </c>
      <c r="CR258" s="70" t="e">
        <f aca="false">$CQ$7*$J$3*$J$5*$AC258</f>
        <v>#N/A</v>
      </c>
      <c r="CS258" s="70" t="e">
        <f aca="false">$CS$7*$J$2*$J$5*$AB258</f>
        <v>#N/A</v>
      </c>
      <c r="CT258" s="70" t="e">
        <f aca="false">$CS$7*$J$3*$J$5*$AC258</f>
        <v>#N/A</v>
      </c>
      <c r="CU258" s="70" t="e">
        <f aca="false">$CU$7*$J$2*$J$5*$AB258</f>
        <v>#N/A</v>
      </c>
      <c r="CV258" s="70" t="e">
        <f aca="false">$CU$7*$J$3*$J$5*$AC258</f>
        <v>#N/A</v>
      </c>
      <c r="CW258" s="70" t="e">
        <f aca="false">$CW$7*$J$2*$J$5*$AB258</f>
        <v>#N/A</v>
      </c>
      <c r="CX258" s="70" t="e">
        <f aca="false">$CW$7*$J$3*$J$5*$AC258</f>
        <v>#N/A</v>
      </c>
      <c r="CY258" s="70" t="e">
        <f aca="false">$CY$7*$J$2*$J$5*$AB258</f>
        <v>#N/A</v>
      </c>
      <c r="CZ258" s="70" t="e">
        <f aca="false">$CY$7*$J$3*$J$5*$AC258</f>
        <v>#N/A</v>
      </c>
      <c r="DA258" s="70" t="e">
        <f aca="false">$DA$7*$J$2*$J$5*$AB258</f>
        <v>#N/A</v>
      </c>
      <c r="DB258" s="70" t="e">
        <f aca="false">$DA$7*$J$3*$J$5*$AC258</f>
        <v>#N/A</v>
      </c>
      <c r="DC258" s="70"/>
      <c r="DD258" s="70"/>
      <c r="DE258" s="70" t="e">
        <f aca="false">$DF$7*$J$2*$J$5*$AB258</f>
        <v>#N/A</v>
      </c>
      <c r="DF258" s="70" t="e">
        <f aca="false">$DF$7*$J$3*$J$5*$AC258</f>
        <v>#N/A</v>
      </c>
      <c r="DG258" s="70" t="e">
        <f aca="false">$DG$7*$J$2*$J$5*$AB258</f>
        <v>#N/A</v>
      </c>
      <c r="DH258" s="70" t="e">
        <f aca="false">$DG$7*$J$3*$J$5*$AC258</f>
        <v>#N/A</v>
      </c>
      <c r="DI258" s="70" t="e">
        <f aca="false">$DI$7*$J$2*$J$5*$AB258</f>
        <v>#N/A</v>
      </c>
      <c r="DJ258" s="70" t="e">
        <f aca="false">$DI$7*$J$3*$J$5*$AC258</f>
        <v>#N/A</v>
      </c>
      <c r="DK258" s="70" t="e">
        <f aca="false">$DK$7*$J$2*$J$5*$AB258</f>
        <v>#N/A</v>
      </c>
      <c r="DL258" s="70" t="e">
        <f aca="false">$DK$7*$J$3*$J$5*$AC258</f>
        <v>#N/A</v>
      </c>
      <c r="DM258" s="70" t="e">
        <f aca="false">$DM$7*$J$2*$J$5*$AB258</f>
        <v>#N/A</v>
      </c>
      <c r="DN258" s="70" t="e">
        <f aca="false">$DM$7*$J$3*$J$5*$AC258</f>
        <v>#N/A</v>
      </c>
      <c r="DO258" s="70" t="e">
        <f aca="false">$DO$7*$J$2*$J$5*$AB258</f>
        <v>#N/A</v>
      </c>
      <c r="DP258" s="70" t="e">
        <f aca="false">$DO$7*$J$3*$J$5*$AC258</f>
        <v>#N/A</v>
      </c>
      <c r="DQ258" s="70" t="e">
        <f aca="false">$DQ$7*$J$2*$J$5*$AB258</f>
        <v>#N/A</v>
      </c>
      <c r="DR258" s="70" t="e">
        <f aca="false">$DQ$7*$J$3*$J$5*$AC258</f>
        <v>#N/A</v>
      </c>
      <c r="DS258" s="131" t="e">
        <f aca="false">SUM(CI258:CR258,CW258:CX258,DG258:DH258)</f>
        <v>#N/A</v>
      </c>
      <c r="DT258" s="25" t="e">
        <f aca="false">SUM(CI258:CZ258,DC258:DL258)</f>
        <v>#N/A</v>
      </c>
      <c r="DU258" s="131" t="e">
        <f aca="false">SUM(CI258:DR258)</f>
        <v>#N/A</v>
      </c>
      <c r="DZ258" s="70" t="e">
        <f aca="false">$DZ$7*$J$2*$J$5*$AB258</f>
        <v>#N/A</v>
      </c>
      <c r="EA258" s="70" t="e">
        <f aca="false">$DZ$7*$J$3*$J$5*$AC258</f>
        <v>#N/A</v>
      </c>
      <c r="EB258" s="70" t="e">
        <f aca="false">$EB$7*$J$2*$J$5*$AB258</f>
        <v>#N/A</v>
      </c>
      <c r="EC258" s="70" t="e">
        <f aca="false">$EB$7*$J$3*$J$5*$AC258</f>
        <v>#N/A</v>
      </c>
      <c r="ED258" s="70" t="e">
        <f aca="false">$ED$7*$J$2*$J$5*$AB258</f>
        <v>#N/A</v>
      </c>
      <c r="EE258" s="70" t="e">
        <f aca="false">$ED$7*$J$3*$J$5*$AC258</f>
        <v>#N/A</v>
      </c>
      <c r="EF258" s="70" t="e">
        <f aca="false">$EF$7*$J$2*$J$5*$AB258</f>
        <v>#N/A</v>
      </c>
      <c r="EG258" s="70" t="e">
        <f aca="false">$EF$7*$J$3*$J$5*$AC258</f>
        <v>#N/A</v>
      </c>
      <c r="EH258" s="70" t="e">
        <f aca="false">$EH$7*$J$2*$J$5*$AB258</f>
        <v>#N/A</v>
      </c>
      <c r="EI258" s="70" t="e">
        <f aca="false">$EH$7*$J$3*$J$5*$AC258</f>
        <v>#N/A</v>
      </c>
      <c r="EJ258" s="70" t="e">
        <f aca="false">$EJ$7*$J$2*$J$5*$AB258</f>
        <v>#N/A</v>
      </c>
      <c r="EK258" s="70" t="e">
        <f aca="false">$EJ$7*$J$3*$J$5*$AC258</f>
        <v>#N/A</v>
      </c>
      <c r="EL258" s="70" t="e">
        <f aca="false">$EL$7*$J$2*$J$5*$AB258</f>
        <v>#N/A</v>
      </c>
      <c r="EM258" s="70" t="e">
        <f aca="false">$EL$7*$J$3*$J$5*$AC258</f>
        <v>#N/A</v>
      </c>
      <c r="EN258" s="131" t="e">
        <f aca="false">SUM(EB258:EC258)</f>
        <v>#N/A</v>
      </c>
      <c r="EO258" s="25" t="e">
        <f aca="false">SUM(EB258:EE258,EJ258:EM258)</f>
        <v>#N/A</v>
      </c>
      <c r="EP258" s="25" t="e">
        <f aca="false">SUM(DZ258:EM258)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3" t="e">
        <f aca="false">(1+($A259/2))^(-2*($D259-$A$1)/365.25)</f>
        <v>#N/A</v>
      </c>
      <c r="C259" s="83" t="n">
        <f aca="false">D260-D259</f>
        <v>31</v>
      </c>
      <c r="D259" s="374" t="n">
        <v>44531</v>
      </c>
      <c r="E259" s="375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76" t="e">
        <f aca="false">VLOOKUP($D259,Curves!$A$2:$H$1700,8)*$B259</f>
        <v>#N/A</v>
      </c>
      <c r="K259" s="51" t="e">
        <f aca="false">($E259+$I259)*$J$5+$J$4</f>
        <v>#N/A</v>
      </c>
      <c r="L259" s="377" t="e">
        <f aca="false">VLOOKUP($D259,Curves!$N$2:$T$2600,2)*$B259</f>
        <v>#N/A</v>
      </c>
      <c r="M259" s="241" t="e">
        <f aca="false">VLOOKUP($D259,Curves!$N$2:$T$2600,3)*$B259</f>
        <v>#N/A</v>
      </c>
      <c r="N259" s="378" t="e">
        <f aca="false">IF($K259&lt;$L259,1,0)</f>
        <v>#N/A</v>
      </c>
      <c r="O259" s="379" t="e">
        <f aca="false">IF($K259&lt;$M259,1,0)</f>
        <v>#N/A</v>
      </c>
      <c r="P259" s="375" t="e">
        <f aca="false">($E259+J259)*$J$5+$J$4</f>
        <v>#N/A</v>
      </c>
      <c r="Q259" s="377" t="e">
        <f aca="false">VLOOKUP($D259,Curves!$N$2:$T$2600,4)*$B259</f>
        <v>#N/A</v>
      </c>
      <c r="R259" s="241" t="e">
        <f aca="false">VLOOKUP($D259,Curves!$N$2:$T$2600,5)*$B259</f>
        <v>#N/A</v>
      </c>
      <c r="S259" s="378" t="e">
        <f aca="false">IF($P259&lt;$Q259,1,0)</f>
        <v>#N/A</v>
      </c>
      <c r="T259" s="379" t="e">
        <f aca="false">IF($P259&lt;$R259,1,0)</f>
        <v>#N/A</v>
      </c>
      <c r="U259" s="380" t="e">
        <f aca="false">($E259+G259)*$J$5+$J$4</f>
        <v>#N/A</v>
      </c>
      <c r="V259" s="380" t="e">
        <f aca="false">($E259+H259)*$J$5+$J$4</f>
        <v>#N/A</v>
      </c>
      <c r="W259" s="380" t="e">
        <f aca="false">($E259+I259)*$J$5+$J$4</f>
        <v>#N/A</v>
      </c>
      <c r="X259" s="269" t="e">
        <f aca="false">VLOOKUP($D259,[5]CurveFetch!$D$8:$S$13000,16,0)*$B259</f>
        <v>#N/A</v>
      </c>
      <c r="Y259" s="241" t="e">
        <f aca="false">VLOOKUP($D259,Curves!$N$2:$T$2600,7)*$B259</f>
        <v>#N/A</v>
      </c>
      <c r="Z259" s="381" t="e">
        <f aca="false">IF($U259&lt;$X259,1,0)</f>
        <v>#N/A</v>
      </c>
      <c r="AA259" s="378" t="e">
        <f aca="false">IF($U259&lt;$Y259,1,0)</f>
        <v>#N/A</v>
      </c>
      <c r="AB259" s="378" t="e">
        <f aca="false">IF($V259&lt;$X259,1,0)</f>
        <v>#N/A</v>
      </c>
      <c r="AC259" s="378" t="e">
        <f aca="false">IF($V259&lt;$X259,1,0)</f>
        <v>#N/A</v>
      </c>
      <c r="AD259" s="378" t="e">
        <f aca="false">IF($W259&lt;$X259,1,0)</f>
        <v>#N/A</v>
      </c>
      <c r="AE259" s="379" t="e">
        <f aca="false">IF($W259&lt;$Y259,1,0)</f>
        <v>#N/A</v>
      </c>
      <c r="AF259" s="70" t="e">
        <f aca="false">$AF$7*$J$2*$J$5*$N259</f>
        <v>#N/A</v>
      </c>
      <c r="AG259" s="70" t="e">
        <f aca="false">$AF$7*$J$2*$J$5*$O259</f>
        <v>#N/A</v>
      </c>
      <c r="AH259" s="70" t="e">
        <f aca="false">$AH$7*$J$2*$J$5*$N259</f>
        <v>#N/A</v>
      </c>
      <c r="AI259" s="70" t="e">
        <f aca="false">$AH$7*$J$2*$J$5*$O259</f>
        <v>#N/A</v>
      </c>
      <c r="AJ259" s="70" t="e">
        <f aca="false">$AJ$7*$J$2*$J$5*$N259</f>
        <v>#N/A</v>
      </c>
      <c r="AK259" s="70" t="e">
        <f aca="false">$AJ$7*$J$2*$J$5*$O259</f>
        <v>#N/A</v>
      </c>
      <c r="AL259" s="70" t="e">
        <f aca="false">$AL$7*$J$2*$J$5*$N259</f>
        <v>#N/A</v>
      </c>
      <c r="AM259" s="70" t="e">
        <f aca="false">$AL$7*$J$3*$J$5*$O259</f>
        <v>#N/A</v>
      </c>
      <c r="AN259" s="70" t="e">
        <f aca="false">$AN$7*$J$2*$J$5*$N259</f>
        <v>#N/A</v>
      </c>
      <c r="AO259" s="70" t="e">
        <f aca="false">$AN$7*$J$3*$J$5*$O259</f>
        <v>#N/A</v>
      </c>
      <c r="AP259" s="70" t="e">
        <f aca="false">$AP$7*$J$2*$J$5*$N259</f>
        <v>#N/A</v>
      </c>
      <c r="AQ259" s="70" t="e">
        <f aca="false">$AN$7*$J$3*$J$5*$O259</f>
        <v>#N/A</v>
      </c>
      <c r="AR259" s="70" t="e">
        <f aca="false">$AR$7*$J$2*$J$5*$N259</f>
        <v>#N/A</v>
      </c>
      <c r="AS259" s="70" t="e">
        <f aca="false">$AR$7*$J$3*$J$5*$O259</f>
        <v>#N/A</v>
      </c>
      <c r="AT259" s="70" t="e">
        <f aca="false">$AT$7*$J$2*$J$5*$N259</f>
        <v>#N/A</v>
      </c>
      <c r="AU259" s="70" t="e">
        <f aca="false">$AT$7*$J$3*$J$5*$O259</f>
        <v>#N/A</v>
      </c>
      <c r="AV259" s="131" t="e">
        <f aca="false">SUM(AF259:AG259,AL259:AM259,AP259:AQ259)</f>
        <v>#N/A</v>
      </c>
      <c r="AW259" s="158" t="e">
        <f aca="false">SUM(AF259:AM259,AP259:AU259)</f>
        <v>#N/A</v>
      </c>
      <c r="AX259" s="131" t="e">
        <f aca="false">SUM(AF259:AU259)</f>
        <v>#N/A</v>
      </c>
      <c r="AY259" s="70" t="e">
        <f aca="false">$AY$7*$J$2*$J$5*$S259</f>
        <v>#N/A</v>
      </c>
      <c r="AZ259" s="70" t="e">
        <f aca="false">$AY$7*$J$3*$J$5*$T259</f>
        <v>#N/A</v>
      </c>
      <c r="BA259" s="70" t="e">
        <f aca="false">$BA$7*$J$2*$J$5*$S259</f>
        <v>#N/A</v>
      </c>
      <c r="BB259" s="70" t="e">
        <f aca="false">$BA$7*$J$3*$J$5*$T259</f>
        <v>#N/A</v>
      </c>
      <c r="BC259" s="70" t="e">
        <f aca="false">$BC$7*$J$2*$J$5*$S259</f>
        <v>#N/A</v>
      </c>
      <c r="BD259" s="70" t="e">
        <f aca="false">$BC$7*$J$3*$J$5*$T259</f>
        <v>#N/A</v>
      </c>
      <c r="BE259" s="70" t="e">
        <f aca="false">$BE$7*$J$2*$J$5*$S259</f>
        <v>#N/A</v>
      </c>
      <c r="BF259" s="70" t="e">
        <f aca="false">$BE$7*$J$3*$J$5*$T259</f>
        <v>#N/A</v>
      </c>
      <c r="BG259" s="70" t="e">
        <f aca="false">$BG$7*$J$2*$J$5*$S259</f>
        <v>#N/A</v>
      </c>
      <c r="BH259" s="70" t="e">
        <f aca="false">$BG$7*$J$3*$J$5*$T259</f>
        <v>#N/A</v>
      </c>
      <c r="BI259" s="70" t="e">
        <f aca="false">$BI$7*$J$2*$J$5*$S259</f>
        <v>#N/A</v>
      </c>
      <c r="BJ259" s="70" t="e">
        <f aca="false">$BI$7*$J$3*$J$5*$T259</f>
        <v>#N/A</v>
      </c>
      <c r="BK259" s="70" t="e">
        <f aca="false">$BK$7*$J$2*$J$5*$S259</f>
        <v>#N/A</v>
      </c>
      <c r="BL259" s="70" t="e">
        <f aca="false">$BK$7*$J$3*$J$5*$T259</f>
        <v>#N/A</v>
      </c>
      <c r="BM259" s="70" t="e">
        <f aca="false">$BM$7*$J$2*$J$5*$S259</f>
        <v>#N/A</v>
      </c>
      <c r="BN259" s="70" t="e">
        <f aca="false">$BM$7*$J$3*$J$5*$T259</f>
        <v>#N/A</v>
      </c>
      <c r="BO259" s="70" t="e">
        <f aca="false">$BO$7*$J$2*$J$5*$S259</f>
        <v>#N/A</v>
      </c>
      <c r="BP259" s="70" t="e">
        <f aca="false">$BO$7*$J$3*$J$5*$T259</f>
        <v>#N/A</v>
      </c>
      <c r="BQ259" s="70" t="e">
        <f aca="false">$BQ$7*$J$2*$J$5*$S259</f>
        <v>#N/A</v>
      </c>
      <c r="BR259" s="70" t="e">
        <f aca="false">$BQ$7*$J$3*$J$5*$T259</f>
        <v>#N/A</v>
      </c>
      <c r="BS259" s="70" t="e">
        <f aca="false">$BS$7*$J$2*$J$5*$S259</f>
        <v>#N/A</v>
      </c>
      <c r="BT259" s="70" t="e">
        <f aca="false">$BS$7*$J$3*$J$5*$T259</f>
        <v>#N/A</v>
      </c>
      <c r="BU259" s="70" t="e">
        <f aca="false">$BU$7*$J$2*$J$5*$S259</f>
        <v>#N/A</v>
      </c>
      <c r="BV259" s="70" t="e">
        <f aca="false">$BU$7*$J$3*$J$5*$T259</f>
        <v>#N/A</v>
      </c>
      <c r="BW259" s="382" t="e">
        <f aca="false">SUM(AY259:BF259,BI259:BL259)</f>
        <v>#N/A</v>
      </c>
      <c r="BX259" s="383" t="e">
        <f aca="false">SUM(AY259:BF259,BI259:BL259,BS259:BV259)</f>
        <v>#N/A</v>
      </c>
      <c r="BY259" s="25" t="e">
        <f aca="false">SUM(AY259:BV259)</f>
        <v>#N/A</v>
      </c>
      <c r="BZ259" s="70" t="e">
        <f aca="false">$BZ$7*$J$2*$J$5*$N259</f>
        <v>#N/A</v>
      </c>
      <c r="CA259" s="70" t="e">
        <f aca="false">$BZ$7*$J$3*$J$5*$O259</f>
        <v>#N/A</v>
      </c>
      <c r="CB259" s="70" t="e">
        <f aca="false">$CB$7*$J$2*$J$5*$N259</f>
        <v>#N/A</v>
      </c>
      <c r="CC259" s="70" t="e">
        <f aca="false">$CB$7*$J$3*$J$5*$O259</f>
        <v>#N/A</v>
      </c>
      <c r="CD259" s="70" t="e">
        <f aca="false">$CD$7*$J$2*$J$5*$N259</f>
        <v>#N/A</v>
      </c>
      <c r="CE259" s="70" t="e">
        <f aca="false">$CD$7*$J$3*$J$5*$O259</f>
        <v>#N/A</v>
      </c>
      <c r="CF259" s="131" t="e">
        <f aca="false">SUM(BZ259:CA259)</f>
        <v>#N/A</v>
      </c>
      <c r="CG259" s="383" t="e">
        <f aca="false">SUM(BZ259:CC259)</f>
        <v>#N/A</v>
      </c>
      <c r="CH259" s="131" t="e">
        <f aca="false">SUM(BZ259:CE259)</f>
        <v>#N/A</v>
      </c>
      <c r="CI259" s="70" t="e">
        <f aca="false">$CI$7*$J$2*$J$5*$AB259</f>
        <v>#N/A</v>
      </c>
      <c r="CJ259" s="70" t="e">
        <f aca="false">$CI$7*$J$3*$J$5*$AC259</f>
        <v>#N/A</v>
      </c>
      <c r="CK259" s="70" t="e">
        <f aca="false">$CK$7*$J$2*$J$5*$AB259</f>
        <v>#N/A</v>
      </c>
      <c r="CL259" s="70" t="e">
        <f aca="false">$CK$7*$J$3*$J$5*$AC259</f>
        <v>#N/A</v>
      </c>
      <c r="CM259" s="70" t="e">
        <f aca="false">$CM$7*$J$2*$J$5*$AB259</f>
        <v>#N/A</v>
      </c>
      <c r="CN259" s="70" t="e">
        <f aca="false">$CM$7*$J$3*$J$5*$AC259</f>
        <v>#N/A</v>
      </c>
      <c r="CO259" s="70" t="e">
        <f aca="false">$CO$7*$J$2*$J$5*$AB259</f>
        <v>#N/A</v>
      </c>
      <c r="CP259" s="70" t="e">
        <f aca="false">$CO$7*$J$3*$J$5*$AC259</f>
        <v>#N/A</v>
      </c>
      <c r="CQ259" s="70" t="e">
        <f aca="false">$CQ$7*$J$2*$J$5*$AB259</f>
        <v>#N/A</v>
      </c>
      <c r="CR259" s="70" t="e">
        <f aca="false">$CQ$7*$J$3*$J$5*$AC259</f>
        <v>#N/A</v>
      </c>
      <c r="CS259" s="70" t="e">
        <f aca="false">$CS$7*$J$2*$J$5*$AB259</f>
        <v>#N/A</v>
      </c>
      <c r="CT259" s="70" t="e">
        <f aca="false">$CS$7*$J$3*$J$5*$AC259</f>
        <v>#N/A</v>
      </c>
      <c r="CU259" s="70" t="e">
        <f aca="false">$CU$7*$J$2*$J$5*$AB259</f>
        <v>#N/A</v>
      </c>
      <c r="CV259" s="70" t="e">
        <f aca="false">$CU$7*$J$3*$J$5*$AC259</f>
        <v>#N/A</v>
      </c>
      <c r="CW259" s="70" t="e">
        <f aca="false">$CW$7*$J$2*$J$5*$AB259</f>
        <v>#N/A</v>
      </c>
      <c r="CX259" s="70" t="e">
        <f aca="false">$CW$7*$J$3*$J$5*$AC259</f>
        <v>#N/A</v>
      </c>
      <c r="CY259" s="70" t="e">
        <f aca="false">$CY$7*$J$2*$J$5*$AB259</f>
        <v>#N/A</v>
      </c>
      <c r="CZ259" s="70" t="e">
        <f aca="false">$CY$7*$J$3*$J$5*$AC259</f>
        <v>#N/A</v>
      </c>
      <c r="DA259" s="70" t="e">
        <f aca="false">$DA$7*$J$2*$J$5*$AB259</f>
        <v>#N/A</v>
      </c>
      <c r="DB259" s="70" t="e">
        <f aca="false">$DA$7*$J$3*$J$5*$AC259</f>
        <v>#N/A</v>
      </c>
      <c r="DC259" s="70"/>
      <c r="DD259" s="70"/>
      <c r="DE259" s="70" t="e">
        <f aca="false">$DF$7*$J$2*$J$5*$AB259</f>
        <v>#N/A</v>
      </c>
      <c r="DF259" s="70" t="e">
        <f aca="false">$DF$7*$J$3*$J$5*$AC259</f>
        <v>#N/A</v>
      </c>
      <c r="DG259" s="70" t="e">
        <f aca="false">$DG$7*$J$2*$J$5*$AB259</f>
        <v>#N/A</v>
      </c>
      <c r="DH259" s="70" t="e">
        <f aca="false">$DG$7*$J$3*$J$5*$AC259</f>
        <v>#N/A</v>
      </c>
      <c r="DI259" s="70" t="e">
        <f aca="false">$DI$7*$J$2*$J$5*$AB259</f>
        <v>#N/A</v>
      </c>
      <c r="DJ259" s="70" t="e">
        <f aca="false">$DI$7*$J$3*$J$5*$AC259</f>
        <v>#N/A</v>
      </c>
      <c r="DK259" s="70" t="e">
        <f aca="false">$DK$7*$J$2*$J$5*$AB259</f>
        <v>#N/A</v>
      </c>
      <c r="DL259" s="70" t="e">
        <f aca="false">$DK$7*$J$3*$J$5*$AC259</f>
        <v>#N/A</v>
      </c>
      <c r="DM259" s="70" t="e">
        <f aca="false">$DM$7*$J$2*$J$5*$AB259</f>
        <v>#N/A</v>
      </c>
      <c r="DN259" s="70" t="e">
        <f aca="false">$DM$7*$J$3*$J$5*$AC259</f>
        <v>#N/A</v>
      </c>
      <c r="DO259" s="70" t="e">
        <f aca="false">$DO$7*$J$2*$J$5*$AB259</f>
        <v>#N/A</v>
      </c>
      <c r="DP259" s="70" t="e">
        <f aca="false">$DO$7*$J$3*$J$5*$AC259</f>
        <v>#N/A</v>
      </c>
      <c r="DQ259" s="70" t="e">
        <f aca="false">$DQ$7*$J$2*$J$5*$AB259</f>
        <v>#N/A</v>
      </c>
      <c r="DR259" s="70" t="e">
        <f aca="false">$DQ$7*$J$3*$J$5*$AC259</f>
        <v>#N/A</v>
      </c>
      <c r="DS259" s="131" t="e">
        <f aca="false">SUM(CI259:CR259,CW259:CX259,DG259:DH259)</f>
        <v>#N/A</v>
      </c>
      <c r="DT259" s="25" t="e">
        <f aca="false">SUM(CI259:CZ259,DC259:DL259)</f>
        <v>#N/A</v>
      </c>
      <c r="DU259" s="131" t="e">
        <f aca="false">SUM(CI259:DR259)</f>
        <v>#N/A</v>
      </c>
      <c r="DZ259" s="70" t="e">
        <f aca="false">$DZ$7*$J$2*$J$5*$AB259</f>
        <v>#N/A</v>
      </c>
      <c r="EA259" s="70" t="e">
        <f aca="false">$DZ$7*$J$3*$J$5*$AC259</f>
        <v>#N/A</v>
      </c>
      <c r="EB259" s="70" t="e">
        <f aca="false">$EB$7*$J$2*$J$5*$AB259</f>
        <v>#N/A</v>
      </c>
      <c r="EC259" s="70" t="e">
        <f aca="false">$EB$7*$J$3*$J$5*$AC259</f>
        <v>#N/A</v>
      </c>
      <c r="ED259" s="70" t="e">
        <f aca="false">$ED$7*$J$2*$J$5*$AB259</f>
        <v>#N/A</v>
      </c>
      <c r="EE259" s="70" t="e">
        <f aca="false">$ED$7*$J$3*$J$5*$AC259</f>
        <v>#N/A</v>
      </c>
      <c r="EF259" s="70" t="e">
        <f aca="false">$EF$7*$J$2*$J$5*$AB259</f>
        <v>#N/A</v>
      </c>
      <c r="EG259" s="70" t="e">
        <f aca="false">$EF$7*$J$3*$J$5*$AC259</f>
        <v>#N/A</v>
      </c>
      <c r="EH259" s="70" t="e">
        <f aca="false">$EH$7*$J$2*$J$5*$AB259</f>
        <v>#N/A</v>
      </c>
      <c r="EI259" s="70" t="e">
        <f aca="false">$EH$7*$J$3*$J$5*$AC259</f>
        <v>#N/A</v>
      </c>
      <c r="EJ259" s="70" t="e">
        <f aca="false">$EJ$7*$J$2*$J$5*$AB259</f>
        <v>#N/A</v>
      </c>
      <c r="EK259" s="70" t="e">
        <f aca="false">$EJ$7*$J$3*$J$5*$AC259</f>
        <v>#N/A</v>
      </c>
      <c r="EL259" s="70" t="e">
        <f aca="false">$EL$7*$J$2*$J$5*$AB259</f>
        <v>#N/A</v>
      </c>
      <c r="EM259" s="70" t="e">
        <f aca="false">$EL$7*$J$3*$J$5*$AC259</f>
        <v>#N/A</v>
      </c>
      <c r="EN259" s="131" t="e">
        <f aca="false">SUM(EB259:EC259)</f>
        <v>#N/A</v>
      </c>
      <c r="EO259" s="25" t="e">
        <f aca="false">SUM(EB259:EE259,EJ259:EM259)</f>
        <v>#N/A</v>
      </c>
      <c r="EP259" s="25" t="e">
        <f aca="false">SUM(DZ259:EM259)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3" t="e">
        <f aca="false">(1+($A260/2))^(-2*($D260-$A$1)/365.25)</f>
        <v>#N/A</v>
      </c>
      <c r="C260" s="83" t="n">
        <f aca="false">D261-D260</f>
        <v>31</v>
      </c>
      <c r="D260" s="374" t="n">
        <v>44562</v>
      </c>
      <c r="E260" s="375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76" t="e">
        <f aca="false">VLOOKUP($D260,Curves!$A$2:$H$1700,8)*$B260</f>
        <v>#N/A</v>
      </c>
      <c r="K260" s="51" t="e">
        <f aca="false">($E260+$I260)*$J$5+$J$4</f>
        <v>#N/A</v>
      </c>
      <c r="L260" s="377" t="e">
        <f aca="false">VLOOKUP($D260,Curves!$N$2:$T$2600,2)*$B260</f>
        <v>#N/A</v>
      </c>
      <c r="M260" s="241" t="e">
        <f aca="false">VLOOKUP($D260,Curves!$N$2:$T$2600,3)*$B260</f>
        <v>#N/A</v>
      </c>
      <c r="N260" s="378" t="e">
        <f aca="false">IF($K260&lt;$L260,1,0)</f>
        <v>#N/A</v>
      </c>
      <c r="O260" s="379" t="e">
        <f aca="false">IF($K260&lt;$M260,1,0)</f>
        <v>#N/A</v>
      </c>
      <c r="P260" s="375" t="e">
        <f aca="false">($E260+J260)*$J$5+$J$4</f>
        <v>#N/A</v>
      </c>
      <c r="Q260" s="377" t="e">
        <f aca="false">VLOOKUP($D260,Curves!$N$2:$T$2600,4)*$B260</f>
        <v>#N/A</v>
      </c>
      <c r="R260" s="241" t="e">
        <f aca="false">VLOOKUP($D260,Curves!$N$2:$T$2600,5)*$B260</f>
        <v>#N/A</v>
      </c>
      <c r="S260" s="378" t="e">
        <f aca="false">IF($P260&lt;$Q260,1,0)</f>
        <v>#N/A</v>
      </c>
      <c r="T260" s="379" t="e">
        <f aca="false">IF($P260&lt;$R260,1,0)</f>
        <v>#N/A</v>
      </c>
      <c r="U260" s="380" t="e">
        <f aca="false">($E260+G260)*$J$5+$J$4</f>
        <v>#N/A</v>
      </c>
      <c r="V260" s="380" t="e">
        <f aca="false">($E260+H260)*$J$5+$J$4</f>
        <v>#N/A</v>
      </c>
      <c r="W260" s="380" t="e">
        <f aca="false">($E260+I260)*$J$5+$J$4</f>
        <v>#N/A</v>
      </c>
      <c r="X260" s="269" t="e">
        <f aca="false">VLOOKUP($D260,[5]CurveFetch!$D$8:$S$13000,16,0)*$B260</f>
        <v>#N/A</v>
      </c>
      <c r="Y260" s="241" t="e">
        <f aca="false">VLOOKUP($D260,Curves!$N$2:$T$2600,7)*$B260</f>
        <v>#N/A</v>
      </c>
      <c r="Z260" s="381" t="e">
        <f aca="false">IF($U260&lt;$X260,1,0)</f>
        <v>#N/A</v>
      </c>
      <c r="AA260" s="378" t="e">
        <f aca="false">IF($U260&lt;$Y260,1,0)</f>
        <v>#N/A</v>
      </c>
      <c r="AB260" s="378" t="e">
        <f aca="false">IF($V260&lt;$X260,1,0)</f>
        <v>#N/A</v>
      </c>
      <c r="AC260" s="378" t="e">
        <f aca="false">IF($V260&lt;$X260,1,0)</f>
        <v>#N/A</v>
      </c>
      <c r="AD260" s="378" t="e">
        <f aca="false">IF($W260&lt;$X260,1,0)</f>
        <v>#N/A</v>
      </c>
      <c r="AE260" s="379" t="e">
        <f aca="false">IF($W260&lt;$Y260,1,0)</f>
        <v>#N/A</v>
      </c>
      <c r="AF260" s="70" t="e">
        <f aca="false">$AF$7*$J$2*$J$5*$N260</f>
        <v>#N/A</v>
      </c>
      <c r="AG260" s="70" t="e">
        <f aca="false">$AF$7*$J$2*$J$5*$O260</f>
        <v>#N/A</v>
      </c>
      <c r="AH260" s="70" t="e">
        <f aca="false">$AH$7*$J$2*$J$5*$N260</f>
        <v>#N/A</v>
      </c>
      <c r="AI260" s="70" t="e">
        <f aca="false">$AH$7*$J$2*$J$5*$O260</f>
        <v>#N/A</v>
      </c>
      <c r="AJ260" s="70" t="e">
        <f aca="false">$AJ$7*$J$2*$J$5*$N260</f>
        <v>#N/A</v>
      </c>
      <c r="AK260" s="70" t="e">
        <f aca="false">$AJ$7*$J$2*$J$5*$O260</f>
        <v>#N/A</v>
      </c>
      <c r="AL260" s="70" t="e">
        <f aca="false">$AL$7*$J$2*$J$5*$N260</f>
        <v>#N/A</v>
      </c>
      <c r="AM260" s="70" t="e">
        <f aca="false">$AL$7*$J$3*$J$5*$O260</f>
        <v>#N/A</v>
      </c>
      <c r="AN260" s="70" t="e">
        <f aca="false">$AN$7*$J$2*$J$5*$N260</f>
        <v>#N/A</v>
      </c>
      <c r="AO260" s="70" t="e">
        <f aca="false">$AN$7*$J$3*$J$5*$O260</f>
        <v>#N/A</v>
      </c>
      <c r="AP260" s="70" t="e">
        <f aca="false">$AP$7*$J$2*$J$5*$N260</f>
        <v>#N/A</v>
      </c>
      <c r="AQ260" s="70" t="e">
        <f aca="false">$AN$7*$J$3*$J$5*$O260</f>
        <v>#N/A</v>
      </c>
      <c r="AR260" s="70" t="e">
        <f aca="false">$AR$7*$J$2*$J$5*$N260</f>
        <v>#N/A</v>
      </c>
      <c r="AS260" s="70" t="e">
        <f aca="false">$AR$7*$J$3*$J$5*$O260</f>
        <v>#N/A</v>
      </c>
      <c r="AT260" s="70" t="e">
        <f aca="false">$AT$7*$J$2*$J$5*$N260</f>
        <v>#N/A</v>
      </c>
      <c r="AU260" s="70" t="e">
        <f aca="false">$AT$7*$J$3*$J$5*$O260</f>
        <v>#N/A</v>
      </c>
      <c r="AV260" s="131" t="e">
        <f aca="false">SUM(AF260:AG260,AL260:AM260,AP260:AQ260)</f>
        <v>#N/A</v>
      </c>
      <c r="AW260" s="158" t="e">
        <f aca="false">SUM(AF260:AM260,AP260:AU260)</f>
        <v>#N/A</v>
      </c>
      <c r="AX260" s="131" t="e">
        <f aca="false">SUM(AF260:AU260)</f>
        <v>#N/A</v>
      </c>
      <c r="AY260" s="70" t="e">
        <f aca="false">$AY$7*$J$2*$J$5*$S260</f>
        <v>#N/A</v>
      </c>
      <c r="AZ260" s="70" t="e">
        <f aca="false">$AY$7*$J$3*$J$5*$T260</f>
        <v>#N/A</v>
      </c>
      <c r="BA260" s="70" t="e">
        <f aca="false">$BA$7*$J$2*$J$5*$S260</f>
        <v>#N/A</v>
      </c>
      <c r="BB260" s="70" t="e">
        <f aca="false">$BA$7*$J$3*$J$5*$T260</f>
        <v>#N/A</v>
      </c>
      <c r="BC260" s="70" t="e">
        <f aca="false">$BC$7*$J$2*$J$5*$S260</f>
        <v>#N/A</v>
      </c>
      <c r="BD260" s="70" t="e">
        <f aca="false">$BC$7*$J$3*$J$5*$T260</f>
        <v>#N/A</v>
      </c>
      <c r="BE260" s="70" t="e">
        <f aca="false">$BE$7*$J$2*$J$5*$S260</f>
        <v>#N/A</v>
      </c>
      <c r="BF260" s="70" t="e">
        <f aca="false">$BE$7*$J$3*$J$5*$T260</f>
        <v>#N/A</v>
      </c>
      <c r="BG260" s="70" t="e">
        <f aca="false">$BG$7*$J$2*$J$5*$S260</f>
        <v>#N/A</v>
      </c>
      <c r="BH260" s="70" t="e">
        <f aca="false">$BG$7*$J$3*$J$5*$T260</f>
        <v>#N/A</v>
      </c>
      <c r="BI260" s="70" t="e">
        <f aca="false">$BI$7*$J$2*$J$5*$S260</f>
        <v>#N/A</v>
      </c>
      <c r="BJ260" s="70" t="e">
        <f aca="false">$BI$7*$J$3*$J$5*$T260</f>
        <v>#N/A</v>
      </c>
      <c r="BK260" s="70" t="e">
        <f aca="false">$BK$7*$J$2*$J$5*$S260</f>
        <v>#N/A</v>
      </c>
      <c r="BL260" s="70" t="e">
        <f aca="false">$BK$7*$J$3*$J$5*$T260</f>
        <v>#N/A</v>
      </c>
      <c r="BM260" s="70" t="e">
        <f aca="false">$BM$7*$J$2*$J$5*$S260</f>
        <v>#N/A</v>
      </c>
      <c r="BN260" s="70" t="e">
        <f aca="false">$BM$7*$J$3*$J$5*$T260</f>
        <v>#N/A</v>
      </c>
      <c r="BO260" s="70" t="e">
        <f aca="false">$BO$7*$J$2*$J$5*$S260</f>
        <v>#N/A</v>
      </c>
      <c r="BP260" s="70" t="e">
        <f aca="false">$BO$7*$J$3*$J$5*$T260</f>
        <v>#N/A</v>
      </c>
      <c r="BQ260" s="70" t="e">
        <f aca="false">$BQ$7*$J$2*$J$5*$S260</f>
        <v>#N/A</v>
      </c>
      <c r="BR260" s="70" t="e">
        <f aca="false">$BQ$7*$J$3*$J$5*$T260</f>
        <v>#N/A</v>
      </c>
      <c r="BS260" s="70" t="e">
        <f aca="false">$BS$7*$J$2*$J$5*$S260</f>
        <v>#N/A</v>
      </c>
      <c r="BT260" s="70" t="e">
        <f aca="false">$BS$7*$J$3*$J$5*$T260</f>
        <v>#N/A</v>
      </c>
      <c r="BU260" s="70" t="e">
        <f aca="false">$BU$7*$J$2*$J$5*$S260</f>
        <v>#N/A</v>
      </c>
      <c r="BV260" s="70" t="e">
        <f aca="false">$BU$7*$J$3*$J$5*$T260</f>
        <v>#N/A</v>
      </c>
      <c r="BW260" s="382" t="e">
        <f aca="false">SUM(AY260:BF260,BI260:BL260)</f>
        <v>#N/A</v>
      </c>
      <c r="BX260" s="383" t="e">
        <f aca="false">SUM(AY260:BF260,BI260:BL260,BS260:BV260)</f>
        <v>#N/A</v>
      </c>
      <c r="BY260" s="25" t="e">
        <f aca="false">SUM(AY260:BV260)</f>
        <v>#N/A</v>
      </c>
      <c r="BZ260" s="70" t="e">
        <f aca="false">$BZ$7*$J$2*$J$5*$N260</f>
        <v>#N/A</v>
      </c>
      <c r="CA260" s="70" t="e">
        <f aca="false">$BZ$7*$J$3*$J$5*$O260</f>
        <v>#N/A</v>
      </c>
      <c r="CB260" s="70" t="e">
        <f aca="false">$CB$7*$J$2*$J$5*$N260</f>
        <v>#N/A</v>
      </c>
      <c r="CC260" s="70" t="e">
        <f aca="false">$CB$7*$J$3*$J$5*$O260</f>
        <v>#N/A</v>
      </c>
      <c r="CD260" s="70" t="e">
        <f aca="false">$CD$7*$J$2*$J$5*$N260</f>
        <v>#N/A</v>
      </c>
      <c r="CE260" s="70" t="e">
        <f aca="false">$CD$7*$J$3*$J$5*$O260</f>
        <v>#N/A</v>
      </c>
      <c r="CF260" s="131" t="e">
        <f aca="false">SUM(BZ260:CA260)</f>
        <v>#N/A</v>
      </c>
      <c r="CG260" s="383" t="e">
        <f aca="false">SUM(BZ260:CC260)</f>
        <v>#N/A</v>
      </c>
      <c r="CH260" s="131" t="e">
        <f aca="false">SUM(BZ260:CE260)</f>
        <v>#N/A</v>
      </c>
      <c r="CI260" s="70" t="e">
        <f aca="false">$CI$7*$J$2*$J$5*$AB260</f>
        <v>#N/A</v>
      </c>
      <c r="CJ260" s="70" t="e">
        <f aca="false">$CI$7*$J$3*$J$5*$AC260</f>
        <v>#N/A</v>
      </c>
      <c r="CK260" s="70" t="e">
        <f aca="false">$CK$7*$J$2*$J$5*$AB260</f>
        <v>#N/A</v>
      </c>
      <c r="CL260" s="70" t="e">
        <f aca="false">$CK$7*$J$3*$J$5*$AC260</f>
        <v>#N/A</v>
      </c>
      <c r="CM260" s="70" t="e">
        <f aca="false">$CM$7*$J$2*$J$5*$AB260</f>
        <v>#N/A</v>
      </c>
      <c r="CN260" s="70" t="e">
        <f aca="false">$CM$7*$J$3*$J$5*$AC260</f>
        <v>#N/A</v>
      </c>
      <c r="CO260" s="70" t="e">
        <f aca="false">$CO$7*$J$2*$J$5*$AB260</f>
        <v>#N/A</v>
      </c>
      <c r="CP260" s="70" t="e">
        <f aca="false">$CO$7*$J$3*$J$5*$AC260</f>
        <v>#N/A</v>
      </c>
      <c r="CQ260" s="70" t="e">
        <f aca="false">$CQ$7*$J$2*$J$5*$AB260</f>
        <v>#N/A</v>
      </c>
      <c r="CR260" s="70" t="e">
        <f aca="false">$CQ$7*$J$3*$J$5*$AC260</f>
        <v>#N/A</v>
      </c>
      <c r="CS260" s="70" t="e">
        <f aca="false">$CS$7*$J$2*$J$5*$AB260</f>
        <v>#N/A</v>
      </c>
      <c r="CT260" s="70" t="e">
        <f aca="false">$CS$7*$J$3*$J$5*$AC260</f>
        <v>#N/A</v>
      </c>
      <c r="CU260" s="70" t="e">
        <f aca="false">$CU$7*$J$2*$J$5*$AB260</f>
        <v>#N/A</v>
      </c>
      <c r="CV260" s="70" t="e">
        <f aca="false">$CU$7*$J$3*$J$5*$AC260</f>
        <v>#N/A</v>
      </c>
      <c r="CW260" s="70" t="e">
        <f aca="false">$CW$7*$J$2*$J$5*$AB260</f>
        <v>#N/A</v>
      </c>
      <c r="CX260" s="70" t="e">
        <f aca="false">$CW$7*$J$3*$J$5*$AC260</f>
        <v>#N/A</v>
      </c>
      <c r="CY260" s="70" t="e">
        <f aca="false">$CY$7*$J$2*$J$5*$AB260</f>
        <v>#N/A</v>
      </c>
      <c r="CZ260" s="70" t="e">
        <f aca="false">$CY$7*$J$3*$J$5*$AC260</f>
        <v>#N/A</v>
      </c>
      <c r="DA260" s="70" t="e">
        <f aca="false">$DA$7*$J$2*$J$5*$AB260</f>
        <v>#N/A</v>
      </c>
      <c r="DB260" s="70" t="e">
        <f aca="false">$DA$7*$J$3*$J$5*$AC260</f>
        <v>#N/A</v>
      </c>
      <c r="DC260" s="70"/>
      <c r="DD260" s="70"/>
      <c r="DE260" s="70" t="e">
        <f aca="false">$DF$7*$J$2*$J$5*$AB260</f>
        <v>#N/A</v>
      </c>
      <c r="DF260" s="70" t="e">
        <f aca="false">$DF$7*$J$3*$J$5*$AC260</f>
        <v>#N/A</v>
      </c>
      <c r="DG260" s="70" t="e">
        <f aca="false">$DG$7*$J$2*$J$5*$AB260</f>
        <v>#N/A</v>
      </c>
      <c r="DH260" s="70" t="e">
        <f aca="false">$DG$7*$J$3*$J$5*$AC260</f>
        <v>#N/A</v>
      </c>
      <c r="DI260" s="70" t="e">
        <f aca="false">$DI$7*$J$2*$J$5*$AB260</f>
        <v>#N/A</v>
      </c>
      <c r="DJ260" s="70" t="e">
        <f aca="false">$DI$7*$J$3*$J$5*$AC260</f>
        <v>#N/A</v>
      </c>
      <c r="DK260" s="70" t="e">
        <f aca="false">$DK$7*$J$2*$J$5*$AB260</f>
        <v>#N/A</v>
      </c>
      <c r="DL260" s="70" t="e">
        <f aca="false">$DK$7*$J$3*$J$5*$AC260</f>
        <v>#N/A</v>
      </c>
      <c r="DM260" s="70" t="e">
        <f aca="false">$DM$7*$J$2*$J$5*$AB260</f>
        <v>#N/A</v>
      </c>
      <c r="DN260" s="70" t="e">
        <f aca="false">$DM$7*$J$3*$J$5*$AC260</f>
        <v>#N/A</v>
      </c>
      <c r="DO260" s="70" t="e">
        <f aca="false">$DO$7*$J$2*$J$5*$AB260</f>
        <v>#N/A</v>
      </c>
      <c r="DP260" s="70" t="e">
        <f aca="false">$DO$7*$J$3*$J$5*$AC260</f>
        <v>#N/A</v>
      </c>
      <c r="DQ260" s="70" t="e">
        <f aca="false">$DQ$7*$J$2*$J$5*$AB260</f>
        <v>#N/A</v>
      </c>
      <c r="DR260" s="70" t="e">
        <f aca="false">$DQ$7*$J$3*$J$5*$AC260</f>
        <v>#N/A</v>
      </c>
      <c r="DS260" s="131" t="e">
        <f aca="false">SUM(CI260:CR260,CW260:CX260,DG260:DH260)</f>
        <v>#N/A</v>
      </c>
      <c r="DT260" s="25" t="e">
        <f aca="false">SUM(CI260:CZ260,DC260:DL260)</f>
        <v>#N/A</v>
      </c>
      <c r="DU260" s="131" t="e">
        <f aca="false">SUM(CI260:DR260)</f>
        <v>#N/A</v>
      </c>
      <c r="DZ260" s="70" t="e">
        <f aca="false">$DZ$7*$J$2*$J$5*$AB260</f>
        <v>#N/A</v>
      </c>
      <c r="EA260" s="70" t="e">
        <f aca="false">$DZ$7*$J$3*$J$5*$AC260</f>
        <v>#N/A</v>
      </c>
      <c r="EB260" s="70" t="e">
        <f aca="false">$EB$7*$J$2*$J$5*$AB260</f>
        <v>#N/A</v>
      </c>
      <c r="EC260" s="70" t="e">
        <f aca="false">$EB$7*$J$3*$J$5*$AC260</f>
        <v>#N/A</v>
      </c>
      <c r="ED260" s="70" t="e">
        <f aca="false">$ED$7*$J$2*$J$5*$AB260</f>
        <v>#N/A</v>
      </c>
      <c r="EE260" s="70" t="e">
        <f aca="false">$ED$7*$J$3*$J$5*$AC260</f>
        <v>#N/A</v>
      </c>
      <c r="EF260" s="70" t="e">
        <f aca="false">$EF$7*$J$2*$J$5*$AB260</f>
        <v>#N/A</v>
      </c>
      <c r="EG260" s="70" t="e">
        <f aca="false">$EF$7*$J$3*$J$5*$AC260</f>
        <v>#N/A</v>
      </c>
      <c r="EH260" s="70" t="e">
        <f aca="false">$EH$7*$J$2*$J$5*$AB260</f>
        <v>#N/A</v>
      </c>
      <c r="EI260" s="70" t="e">
        <f aca="false">$EH$7*$J$3*$J$5*$AC260</f>
        <v>#N/A</v>
      </c>
      <c r="EJ260" s="70" t="e">
        <f aca="false">$EJ$7*$J$2*$J$5*$AB260</f>
        <v>#N/A</v>
      </c>
      <c r="EK260" s="70" t="e">
        <f aca="false">$EJ$7*$J$3*$J$5*$AC260</f>
        <v>#N/A</v>
      </c>
      <c r="EL260" s="70" t="e">
        <f aca="false">$EL$7*$J$2*$J$5*$AB260</f>
        <v>#N/A</v>
      </c>
      <c r="EM260" s="70" t="e">
        <f aca="false">$EL$7*$J$3*$J$5*$AC260</f>
        <v>#N/A</v>
      </c>
      <c r="EN260" s="131" t="e">
        <f aca="false">SUM(EB260:EC260)</f>
        <v>#N/A</v>
      </c>
      <c r="EO260" s="25" t="e">
        <f aca="false">SUM(EB260:EE260,EJ260:EM260)</f>
        <v>#N/A</v>
      </c>
      <c r="EP260" s="25" t="e">
        <f aca="false">SUM(DZ260:EM260)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3" t="e">
        <f aca="false">(1+($A261/2))^(-2*($D261-$A$1)/365.25)</f>
        <v>#N/A</v>
      </c>
      <c r="C261" s="83" t="n">
        <f aca="false">D262-D261</f>
        <v>28</v>
      </c>
      <c r="D261" s="374" t="n">
        <v>44593</v>
      </c>
      <c r="E261" s="375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76" t="e">
        <f aca="false">VLOOKUP($D261,Curves!$A$2:$H$1700,8)*$B261</f>
        <v>#N/A</v>
      </c>
      <c r="K261" s="51" t="e">
        <f aca="false">($E261+$I261)*$J$5+$J$4</f>
        <v>#N/A</v>
      </c>
      <c r="L261" s="377" t="e">
        <f aca="false">VLOOKUP($D261,Curves!$N$2:$T$2600,2)*$B261</f>
        <v>#N/A</v>
      </c>
      <c r="M261" s="241" t="e">
        <f aca="false">VLOOKUP($D261,Curves!$N$2:$T$2600,3)*$B261</f>
        <v>#N/A</v>
      </c>
      <c r="N261" s="378" t="e">
        <f aca="false">IF($K261&lt;$L261,1,0)</f>
        <v>#N/A</v>
      </c>
      <c r="O261" s="379" t="e">
        <f aca="false">IF($K261&lt;$M261,1,0)</f>
        <v>#N/A</v>
      </c>
      <c r="P261" s="375" t="e">
        <f aca="false">($E261+J261)*$J$5+$J$4</f>
        <v>#N/A</v>
      </c>
      <c r="Q261" s="377" t="e">
        <f aca="false">VLOOKUP($D261,Curves!$N$2:$T$2600,4)*$B261</f>
        <v>#N/A</v>
      </c>
      <c r="R261" s="241" t="e">
        <f aca="false">VLOOKUP($D261,Curves!$N$2:$T$2600,5)*$B261</f>
        <v>#N/A</v>
      </c>
      <c r="S261" s="378" t="e">
        <f aca="false">IF($P261&lt;$Q261,1,0)</f>
        <v>#N/A</v>
      </c>
      <c r="T261" s="379" t="e">
        <f aca="false">IF($P261&lt;$R261,1,0)</f>
        <v>#N/A</v>
      </c>
      <c r="U261" s="380" t="e">
        <f aca="false">($E261+G261)*$J$5+$J$4</f>
        <v>#N/A</v>
      </c>
      <c r="V261" s="380" t="e">
        <f aca="false">($E261+H261)*$J$5+$J$4</f>
        <v>#N/A</v>
      </c>
      <c r="W261" s="380" t="e">
        <f aca="false">($E261+I261)*$J$5+$J$4</f>
        <v>#N/A</v>
      </c>
      <c r="X261" s="269" t="e">
        <f aca="false">VLOOKUP($D261,[5]CurveFetch!$D$8:$S$13000,16,0)*$B261</f>
        <v>#N/A</v>
      </c>
      <c r="Y261" s="241" t="e">
        <f aca="false">VLOOKUP($D261,Curves!$N$2:$T$2600,7)*$B261</f>
        <v>#N/A</v>
      </c>
      <c r="Z261" s="381" t="e">
        <f aca="false">IF($U261&lt;$X261,1,0)</f>
        <v>#N/A</v>
      </c>
      <c r="AA261" s="378" t="e">
        <f aca="false">IF($U261&lt;$Y261,1,0)</f>
        <v>#N/A</v>
      </c>
      <c r="AB261" s="378" t="e">
        <f aca="false">IF($V261&lt;$X261,1,0)</f>
        <v>#N/A</v>
      </c>
      <c r="AC261" s="378" t="e">
        <f aca="false">IF($V261&lt;$X261,1,0)</f>
        <v>#N/A</v>
      </c>
      <c r="AD261" s="378" t="e">
        <f aca="false">IF($W261&lt;$X261,1,0)</f>
        <v>#N/A</v>
      </c>
      <c r="AE261" s="379" t="e">
        <f aca="false">IF($W261&lt;$Y261,1,0)</f>
        <v>#N/A</v>
      </c>
      <c r="AF261" s="70" t="e">
        <f aca="false">$AF$7*$J$2*$J$5*$N261</f>
        <v>#N/A</v>
      </c>
      <c r="AG261" s="70" t="e">
        <f aca="false">$AF$7*$J$2*$J$5*$O261</f>
        <v>#N/A</v>
      </c>
      <c r="AH261" s="70" t="e">
        <f aca="false">$AH$7*$J$2*$J$5*$N261</f>
        <v>#N/A</v>
      </c>
      <c r="AI261" s="70" t="e">
        <f aca="false">$AH$7*$J$2*$J$5*$O261</f>
        <v>#N/A</v>
      </c>
      <c r="AJ261" s="70" t="e">
        <f aca="false">$AJ$7*$J$2*$J$5*$N261</f>
        <v>#N/A</v>
      </c>
      <c r="AK261" s="70" t="e">
        <f aca="false">$AJ$7*$J$2*$J$5*$O261</f>
        <v>#N/A</v>
      </c>
      <c r="AL261" s="70" t="e">
        <f aca="false">$AL$7*$J$2*$J$5*$N261</f>
        <v>#N/A</v>
      </c>
      <c r="AM261" s="70" t="e">
        <f aca="false">$AL$7*$J$3*$J$5*$O261</f>
        <v>#N/A</v>
      </c>
      <c r="AN261" s="70" t="e">
        <f aca="false">$AN$7*$J$2*$J$5*$N261</f>
        <v>#N/A</v>
      </c>
      <c r="AO261" s="70" t="e">
        <f aca="false">$AN$7*$J$3*$J$5*$O261</f>
        <v>#N/A</v>
      </c>
      <c r="AP261" s="70" t="e">
        <f aca="false">$AP$7*$J$2*$J$5*$N261</f>
        <v>#N/A</v>
      </c>
      <c r="AQ261" s="70" t="e">
        <f aca="false">$AN$7*$J$3*$J$5*$O261</f>
        <v>#N/A</v>
      </c>
      <c r="AR261" s="70" t="e">
        <f aca="false">$AR$7*$J$2*$J$5*$N261</f>
        <v>#N/A</v>
      </c>
      <c r="AS261" s="70" t="e">
        <f aca="false">$AR$7*$J$3*$J$5*$O261</f>
        <v>#N/A</v>
      </c>
      <c r="AT261" s="70" t="e">
        <f aca="false">$AT$7*$J$2*$J$5*$N261</f>
        <v>#N/A</v>
      </c>
      <c r="AU261" s="70" t="e">
        <f aca="false">$AT$7*$J$3*$J$5*$O261</f>
        <v>#N/A</v>
      </c>
      <c r="AV261" s="131" t="e">
        <f aca="false">SUM(AF261:AG261,AL261:AM261,AP261:AQ261)</f>
        <v>#N/A</v>
      </c>
      <c r="AW261" s="158" t="e">
        <f aca="false">SUM(AF261:AM261,AP261:AU261)</f>
        <v>#N/A</v>
      </c>
      <c r="AX261" s="131" t="e">
        <f aca="false">SUM(AF261:AU261)</f>
        <v>#N/A</v>
      </c>
      <c r="AY261" s="70" t="e">
        <f aca="false">$AY$7*$J$2*$J$5*$S261</f>
        <v>#N/A</v>
      </c>
      <c r="AZ261" s="70" t="e">
        <f aca="false">$AY$7*$J$3*$J$5*$T261</f>
        <v>#N/A</v>
      </c>
      <c r="BA261" s="70" t="e">
        <f aca="false">$BA$7*$J$2*$J$5*$S261</f>
        <v>#N/A</v>
      </c>
      <c r="BB261" s="70" t="e">
        <f aca="false">$BA$7*$J$3*$J$5*$T261</f>
        <v>#N/A</v>
      </c>
      <c r="BC261" s="70" t="e">
        <f aca="false">$BC$7*$J$2*$J$5*$S261</f>
        <v>#N/A</v>
      </c>
      <c r="BD261" s="70" t="e">
        <f aca="false">$BC$7*$J$3*$J$5*$T261</f>
        <v>#N/A</v>
      </c>
      <c r="BE261" s="70" t="e">
        <f aca="false">$BE$7*$J$2*$J$5*$S261</f>
        <v>#N/A</v>
      </c>
      <c r="BF261" s="70" t="e">
        <f aca="false">$BE$7*$J$3*$J$5*$T261</f>
        <v>#N/A</v>
      </c>
      <c r="BG261" s="70" t="e">
        <f aca="false">$BG$7*$J$2*$J$5*$S261</f>
        <v>#N/A</v>
      </c>
      <c r="BH261" s="70" t="e">
        <f aca="false">$BG$7*$J$3*$J$5*$T261</f>
        <v>#N/A</v>
      </c>
      <c r="BI261" s="70" t="e">
        <f aca="false">$BI$7*$J$2*$J$5*$S261</f>
        <v>#N/A</v>
      </c>
      <c r="BJ261" s="70" t="e">
        <f aca="false">$BI$7*$J$3*$J$5*$T261</f>
        <v>#N/A</v>
      </c>
      <c r="BK261" s="70" t="e">
        <f aca="false">$BK$7*$J$2*$J$5*$S261</f>
        <v>#N/A</v>
      </c>
      <c r="BL261" s="70" t="e">
        <f aca="false">$BK$7*$J$3*$J$5*$T261</f>
        <v>#N/A</v>
      </c>
      <c r="BM261" s="70" t="e">
        <f aca="false">$BM$7*$J$2*$J$5*$S261</f>
        <v>#N/A</v>
      </c>
      <c r="BN261" s="70" t="e">
        <f aca="false">$BM$7*$J$3*$J$5*$T261</f>
        <v>#N/A</v>
      </c>
      <c r="BO261" s="70" t="e">
        <f aca="false">$BO$7*$J$2*$J$5*$S261</f>
        <v>#N/A</v>
      </c>
      <c r="BP261" s="70" t="e">
        <f aca="false">$BO$7*$J$3*$J$5*$T261</f>
        <v>#N/A</v>
      </c>
      <c r="BQ261" s="70" t="e">
        <f aca="false">$BQ$7*$J$2*$J$5*$S261</f>
        <v>#N/A</v>
      </c>
      <c r="BR261" s="70" t="e">
        <f aca="false">$BQ$7*$J$3*$J$5*$T261</f>
        <v>#N/A</v>
      </c>
      <c r="BS261" s="70" t="e">
        <f aca="false">$BS$7*$J$2*$J$5*$S261</f>
        <v>#N/A</v>
      </c>
      <c r="BT261" s="70" t="e">
        <f aca="false">$BS$7*$J$3*$J$5*$T261</f>
        <v>#N/A</v>
      </c>
      <c r="BU261" s="70" t="e">
        <f aca="false">$BU$7*$J$2*$J$5*$S261</f>
        <v>#N/A</v>
      </c>
      <c r="BV261" s="70" t="e">
        <f aca="false">$BU$7*$J$3*$J$5*$T261</f>
        <v>#N/A</v>
      </c>
      <c r="BW261" s="382" t="e">
        <f aca="false">SUM(AY261:BF261,BI261:BL261)</f>
        <v>#N/A</v>
      </c>
      <c r="BX261" s="383" t="e">
        <f aca="false">SUM(AY261:BF261,BI261:BL261,BS261:BV261)</f>
        <v>#N/A</v>
      </c>
      <c r="BY261" s="25" t="e">
        <f aca="false">SUM(AY261:BV261)</f>
        <v>#N/A</v>
      </c>
      <c r="BZ261" s="70" t="e">
        <f aca="false">$BZ$7*$J$2*$J$5*$N261</f>
        <v>#N/A</v>
      </c>
      <c r="CA261" s="70" t="e">
        <f aca="false">$BZ$7*$J$3*$J$5*$O261</f>
        <v>#N/A</v>
      </c>
      <c r="CB261" s="70" t="e">
        <f aca="false">$CB$7*$J$2*$J$5*$N261</f>
        <v>#N/A</v>
      </c>
      <c r="CC261" s="70" t="e">
        <f aca="false">$CB$7*$J$3*$J$5*$O261</f>
        <v>#N/A</v>
      </c>
      <c r="CD261" s="70" t="e">
        <f aca="false">$CD$7*$J$2*$J$5*$N261</f>
        <v>#N/A</v>
      </c>
      <c r="CE261" s="70" t="e">
        <f aca="false">$CD$7*$J$3*$J$5*$O261</f>
        <v>#N/A</v>
      </c>
      <c r="CF261" s="131" t="e">
        <f aca="false">SUM(BZ261:CA261)</f>
        <v>#N/A</v>
      </c>
      <c r="CG261" s="383" t="e">
        <f aca="false">SUM(BZ261:CC261)</f>
        <v>#N/A</v>
      </c>
      <c r="CH261" s="131" t="e">
        <f aca="false">SUM(BZ261:CE261)</f>
        <v>#N/A</v>
      </c>
      <c r="CI261" s="70" t="e">
        <f aca="false">$CI$7*$J$2*$J$5*$AB261</f>
        <v>#N/A</v>
      </c>
      <c r="CJ261" s="70" t="e">
        <f aca="false">$CI$7*$J$3*$J$5*$AC261</f>
        <v>#N/A</v>
      </c>
      <c r="CK261" s="70" t="e">
        <f aca="false">$CK$7*$J$2*$J$5*$AB261</f>
        <v>#N/A</v>
      </c>
      <c r="CL261" s="70" t="e">
        <f aca="false">$CK$7*$J$3*$J$5*$AC261</f>
        <v>#N/A</v>
      </c>
      <c r="CM261" s="70" t="e">
        <f aca="false">$CM$7*$J$2*$J$5*$AB261</f>
        <v>#N/A</v>
      </c>
      <c r="CN261" s="70" t="e">
        <f aca="false">$CM$7*$J$3*$J$5*$AC261</f>
        <v>#N/A</v>
      </c>
      <c r="CO261" s="70" t="e">
        <f aca="false">$CO$7*$J$2*$J$5*$AB261</f>
        <v>#N/A</v>
      </c>
      <c r="CP261" s="70" t="e">
        <f aca="false">$CO$7*$J$3*$J$5*$AC261</f>
        <v>#N/A</v>
      </c>
      <c r="CQ261" s="70" t="e">
        <f aca="false">$CQ$7*$J$2*$J$5*$AB261</f>
        <v>#N/A</v>
      </c>
      <c r="CR261" s="70" t="e">
        <f aca="false">$CQ$7*$J$3*$J$5*$AC261</f>
        <v>#N/A</v>
      </c>
      <c r="CS261" s="70" t="e">
        <f aca="false">$CS$7*$J$2*$J$5*$AB261</f>
        <v>#N/A</v>
      </c>
      <c r="CT261" s="70" t="e">
        <f aca="false">$CS$7*$J$3*$J$5*$AC261</f>
        <v>#N/A</v>
      </c>
      <c r="CU261" s="70" t="e">
        <f aca="false">$CU$7*$J$2*$J$5*$AB261</f>
        <v>#N/A</v>
      </c>
      <c r="CV261" s="70" t="e">
        <f aca="false">$CU$7*$J$3*$J$5*$AC261</f>
        <v>#N/A</v>
      </c>
      <c r="CW261" s="70" t="e">
        <f aca="false">$CW$7*$J$2*$J$5*$AB261</f>
        <v>#N/A</v>
      </c>
      <c r="CX261" s="70" t="e">
        <f aca="false">$CW$7*$J$3*$J$5*$AC261</f>
        <v>#N/A</v>
      </c>
      <c r="CY261" s="70" t="e">
        <f aca="false">$CY$7*$J$2*$J$5*$AB261</f>
        <v>#N/A</v>
      </c>
      <c r="CZ261" s="70" t="e">
        <f aca="false">$CY$7*$J$3*$J$5*$AC261</f>
        <v>#N/A</v>
      </c>
      <c r="DA261" s="70" t="e">
        <f aca="false">$DA$7*$J$2*$J$5*$AB261</f>
        <v>#N/A</v>
      </c>
      <c r="DB261" s="70" t="e">
        <f aca="false">$DA$7*$J$3*$J$5*$AC261</f>
        <v>#N/A</v>
      </c>
      <c r="DC261" s="70"/>
      <c r="DD261" s="70"/>
      <c r="DE261" s="70" t="e">
        <f aca="false">$DF$7*$J$2*$J$5*$AB261</f>
        <v>#N/A</v>
      </c>
      <c r="DF261" s="70" t="e">
        <f aca="false">$DF$7*$J$3*$J$5*$AC261</f>
        <v>#N/A</v>
      </c>
      <c r="DG261" s="70" t="e">
        <f aca="false">$DG$7*$J$2*$J$5*$AB261</f>
        <v>#N/A</v>
      </c>
      <c r="DH261" s="70" t="e">
        <f aca="false">$DG$7*$J$3*$J$5*$AC261</f>
        <v>#N/A</v>
      </c>
      <c r="DI261" s="70" t="e">
        <f aca="false">$DI$7*$J$2*$J$5*$AB261</f>
        <v>#N/A</v>
      </c>
      <c r="DJ261" s="70" t="e">
        <f aca="false">$DI$7*$J$3*$J$5*$AC261</f>
        <v>#N/A</v>
      </c>
      <c r="DK261" s="70" t="e">
        <f aca="false">$DK$7*$J$2*$J$5*$AB261</f>
        <v>#N/A</v>
      </c>
      <c r="DL261" s="70" t="e">
        <f aca="false">$DK$7*$J$3*$J$5*$AC261</f>
        <v>#N/A</v>
      </c>
      <c r="DM261" s="70" t="e">
        <f aca="false">$DM$7*$J$2*$J$5*$AB261</f>
        <v>#N/A</v>
      </c>
      <c r="DN261" s="70" t="e">
        <f aca="false">$DM$7*$J$3*$J$5*$AC261</f>
        <v>#N/A</v>
      </c>
      <c r="DO261" s="70" t="e">
        <f aca="false">$DO$7*$J$2*$J$5*$AB261</f>
        <v>#N/A</v>
      </c>
      <c r="DP261" s="70" t="e">
        <f aca="false">$DO$7*$J$3*$J$5*$AC261</f>
        <v>#N/A</v>
      </c>
      <c r="DQ261" s="70" t="e">
        <f aca="false">$DQ$7*$J$2*$J$5*$AB261</f>
        <v>#N/A</v>
      </c>
      <c r="DR261" s="70" t="e">
        <f aca="false">$DQ$7*$J$3*$J$5*$AC261</f>
        <v>#N/A</v>
      </c>
      <c r="DS261" s="131" t="e">
        <f aca="false">SUM(CI261:CR261,CW261:CX261,DG261:DH261)</f>
        <v>#N/A</v>
      </c>
      <c r="DT261" s="25" t="e">
        <f aca="false">SUM(CI261:CZ261,DC261:DL261)</f>
        <v>#N/A</v>
      </c>
      <c r="DU261" s="131" t="e">
        <f aca="false">SUM(CI261:DR261)</f>
        <v>#N/A</v>
      </c>
      <c r="DZ261" s="70" t="e">
        <f aca="false">$DZ$7*$J$2*$J$5*$AB261</f>
        <v>#N/A</v>
      </c>
      <c r="EA261" s="70" t="e">
        <f aca="false">$DZ$7*$J$3*$J$5*$AC261</f>
        <v>#N/A</v>
      </c>
      <c r="EB261" s="70" t="e">
        <f aca="false">$EB$7*$J$2*$J$5*$AB261</f>
        <v>#N/A</v>
      </c>
      <c r="EC261" s="70" t="e">
        <f aca="false">$EB$7*$J$3*$J$5*$AC261</f>
        <v>#N/A</v>
      </c>
      <c r="ED261" s="70" t="e">
        <f aca="false">$ED$7*$J$2*$J$5*$AB261</f>
        <v>#N/A</v>
      </c>
      <c r="EE261" s="70" t="e">
        <f aca="false">$ED$7*$J$3*$J$5*$AC261</f>
        <v>#N/A</v>
      </c>
      <c r="EF261" s="70" t="e">
        <f aca="false">$EF$7*$J$2*$J$5*$AB261</f>
        <v>#N/A</v>
      </c>
      <c r="EG261" s="70" t="e">
        <f aca="false">$EF$7*$J$3*$J$5*$AC261</f>
        <v>#N/A</v>
      </c>
      <c r="EH261" s="70" t="e">
        <f aca="false">$EH$7*$J$2*$J$5*$AB261</f>
        <v>#N/A</v>
      </c>
      <c r="EI261" s="70" t="e">
        <f aca="false">$EH$7*$J$3*$J$5*$AC261</f>
        <v>#N/A</v>
      </c>
      <c r="EJ261" s="70" t="e">
        <f aca="false">$EJ$7*$J$2*$J$5*$AB261</f>
        <v>#N/A</v>
      </c>
      <c r="EK261" s="70" t="e">
        <f aca="false">$EJ$7*$J$3*$J$5*$AC261</f>
        <v>#N/A</v>
      </c>
      <c r="EL261" s="70" t="e">
        <f aca="false">$EL$7*$J$2*$J$5*$AB261</f>
        <v>#N/A</v>
      </c>
      <c r="EM261" s="70" t="e">
        <f aca="false">$EL$7*$J$3*$J$5*$AC261</f>
        <v>#N/A</v>
      </c>
      <c r="EN261" s="131" t="e">
        <f aca="false">SUM(EB261:EC261)</f>
        <v>#N/A</v>
      </c>
      <c r="EO261" s="25" t="e">
        <f aca="false">SUM(EB261:EE261,EJ261:EM261)</f>
        <v>#N/A</v>
      </c>
      <c r="EP261" s="25" t="e">
        <f aca="false">SUM(DZ261:EM261)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3" t="e">
        <f aca="false">(1+($A262/2))^(-2*($D262-$A$1)/365.25)</f>
        <v>#N/A</v>
      </c>
      <c r="C262" s="83" t="n">
        <f aca="false">D263-D262</f>
        <v>31</v>
      </c>
      <c r="D262" s="374" t="n">
        <v>44621</v>
      </c>
      <c r="E262" s="375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76" t="e">
        <f aca="false">VLOOKUP($D262,Curves!$A$2:$H$1700,8)*$B262</f>
        <v>#N/A</v>
      </c>
      <c r="K262" s="51" t="e">
        <f aca="false">($E262+$I262)*$J$5+$J$4</f>
        <v>#N/A</v>
      </c>
      <c r="L262" s="377" t="e">
        <f aca="false">VLOOKUP($D262,Curves!$N$2:$T$2600,2)*$B262</f>
        <v>#N/A</v>
      </c>
      <c r="M262" s="241" t="e">
        <f aca="false">VLOOKUP($D262,Curves!$N$2:$T$2600,3)*$B262</f>
        <v>#N/A</v>
      </c>
      <c r="N262" s="378" t="e">
        <f aca="false">IF($K262&lt;$L262,1,0)</f>
        <v>#N/A</v>
      </c>
      <c r="O262" s="379" t="e">
        <f aca="false">IF($K262&lt;$M262,1,0)</f>
        <v>#N/A</v>
      </c>
      <c r="P262" s="375" t="e">
        <f aca="false">($E262+J262)*$J$5+$J$4</f>
        <v>#N/A</v>
      </c>
      <c r="Q262" s="377" t="e">
        <f aca="false">VLOOKUP($D262,Curves!$N$2:$T$2600,4)*$B262</f>
        <v>#N/A</v>
      </c>
      <c r="R262" s="241" t="e">
        <f aca="false">VLOOKUP($D262,Curves!$N$2:$T$2600,5)*$B262</f>
        <v>#N/A</v>
      </c>
      <c r="S262" s="378" t="e">
        <f aca="false">IF($P262&lt;$Q262,1,0)</f>
        <v>#N/A</v>
      </c>
      <c r="T262" s="379" t="e">
        <f aca="false">IF($P262&lt;$R262,1,0)</f>
        <v>#N/A</v>
      </c>
      <c r="U262" s="380" t="e">
        <f aca="false">($E262+G262)*$J$5+$J$4</f>
        <v>#N/A</v>
      </c>
      <c r="V262" s="380" t="e">
        <f aca="false">($E262+H262)*$J$5+$J$4</f>
        <v>#N/A</v>
      </c>
      <c r="W262" s="380" t="e">
        <f aca="false">($E262+I262)*$J$5+$J$4</f>
        <v>#N/A</v>
      </c>
      <c r="X262" s="269" t="e">
        <f aca="false">VLOOKUP($D262,[5]CurveFetch!$D$8:$S$13000,16,0)*$B262</f>
        <v>#N/A</v>
      </c>
      <c r="Y262" s="241" t="e">
        <f aca="false">VLOOKUP($D262,Curves!$N$2:$T$2600,7)*$B262</f>
        <v>#N/A</v>
      </c>
      <c r="Z262" s="381" t="e">
        <f aca="false">IF($U262&lt;$X262,1,0)</f>
        <v>#N/A</v>
      </c>
      <c r="AA262" s="378" t="e">
        <f aca="false">IF($U262&lt;$Y262,1,0)</f>
        <v>#N/A</v>
      </c>
      <c r="AB262" s="378" t="e">
        <f aca="false">IF($V262&lt;$X262,1,0)</f>
        <v>#N/A</v>
      </c>
      <c r="AC262" s="378" t="e">
        <f aca="false">IF($V262&lt;$X262,1,0)</f>
        <v>#N/A</v>
      </c>
      <c r="AD262" s="378" t="e">
        <f aca="false">IF($W262&lt;$X262,1,0)</f>
        <v>#N/A</v>
      </c>
      <c r="AE262" s="379" t="e">
        <f aca="false">IF($W262&lt;$Y262,1,0)</f>
        <v>#N/A</v>
      </c>
      <c r="AF262" s="70" t="e">
        <f aca="false">$AF$7*$J$2*$J$5*$N262</f>
        <v>#N/A</v>
      </c>
      <c r="AG262" s="70" t="e">
        <f aca="false">$AF$7*$J$2*$J$5*$O262</f>
        <v>#N/A</v>
      </c>
      <c r="AH262" s="70" t="e">
        <f aca="false">$AH$7*$J$2*$J$5*$N262</f>
        <v>#N/A</v>
      </c>
      <c r="AI262" s="70" t="e">
        <f aca="false">$AH$7*$J$2*$J$5*$O262</f>
        <v>#N/A</v>
      </c>
      <c r="AJ262" s="70" t="e">
        <f aca="false">$AJ$7*$J$2*$J$5*$N262</f>
        <v>#N/A</v>
      </c>
      <c r="AK262" s="70" t="e">
        <f aca="false">$AJ$7*$J$2*$J$5*$O262</f>
        <v>#N/A</v>
      </c>
      <c r="AL262" s="70" t="e">
        <f aca="false">$AL$7*$J$2*$J$5*$N262</f>
        <v>#N/A</v>
      </c>
      <c r="AM262" s="70" t="e">
        <f aca="false">$AL$7*$J$3*$J$5*$O262</f>
        <v>#N/A</v>
      </c>
      <c r="AN262" s="70" t="e">
        <f aca="false">$AN$7*$J$2*$J$5*$N262</f>
        <v>#N/A</v>
      </c>
      <c r="AO262" s="70" t="e">
        <f aca="false">$AN$7*$J$3*$J$5*$O262</f>
        <v>#N/A</v>
      </c>
      <c r="AP262" s="70" t="e">
        <f aca="false">$AP$7*$J$2*$J$5*$N262</f>
        <v>#N/A</v>
      </c>
      <c r="AQ262" s="70" t="e">
        <f aca="false">$AN$7*$J$3*$J$5*$O262</f>
        <v>#N/A</v>
      </c>
      <c r="AR262" s="70" t="e">
        <f aca="false">$AR$7*$J$2*$J$5*$N262</f>
        <v>#N/A</v>
      </c>
      <c r="AS262" s="70" t="e">
        <f aca="false">$AR$7*$J$3*$J$5*$O262</f>
        <v>#N/A</v>
      </c>
      <c r="AT262" s="70" t="e">
        <f aca="false">$AT$7*$J$2*$J$5*$N262</f>
        <v>#N/A</v>
      </c>
      <c r="AU262" s="70" t="e">
        <f aca="false">$AT$7*$J$3*$J$5*$O262</f>
        <v>#N/A</v>
      </c>
      <c r="AV262" s="131" t="e">
        <f aca="false">SUM(AF262:AG262,AL262:AM262,AP262:AQ262)</f>
        <v>#N/A</v>
      </c>
      <c r="AW262" s="158" t="e">
        <f aca="false">SUM(AF262:AM262,AP262:AU262)</f>
        <v>#N/A</v>
      </c>
      <c r="AX262" s="131" t="e">
        <f aca="false">SUM(AF262:AU262)</f>
        <v>#N/A</v>
      </c>
      <c r="AY262" s="70" t="e">
        <f aca="false">$AY$7*$J$2*$J$5*$S262</f>
        <v>#N/A</v>
      </c>
      <c r="AZ262" s="70" t="e">
        <f aca="false">$AY$7*$J$3*$J$5*$T262</f>
        <v>#N/A</v>
      </c>
      <c r="BA262" s="70" t="e">
        <f aca="false">$BA$7*$J$2*$J$5*$S262</f>
        <v>#N/A</v>
      </c>
      <c r="BB262" s="70" t="e">
        <f aca="false">$BA$7*$J$3*$J$5*$T262</f>
        <v>#N/A</v>
      </c>
      <c r="BC262" s="70" t="e">
        <f aca="false">$BC$7*$J$2*$J$5*$S262</f>
        <v>#N/A</v>
      </c>
      <c r="BD262" s="70" t="e">
        <f aca="false">$BC$7*$J$3*$J$5*$T262</f>
        <v>#N/A</v>
      </c>
      <c r="BE262" s="70" t="e">
        <f aca="false">$BE$7*$J$2*$J$5*$S262</f>
        <v>#N/A</v>
      </c>
      <c r="BF262" s="70" t="e">
        <f aca="false">$BE$7*$J$3*$J$5*$T262</f>
        <v>#N/A</v>
      </c>
      <c r="BG262" s="70" t="e">
        <f aca="false">$BG$7*$J$2*$J$5*$S262</f>
        <v>#N/A</v>
      </c>
      <c r="BH262" s="70" t="e">
        <f aca="false">$BG$7*$J$3*$J$5*$T262</f>
        <v>#N/A</v>
      </c>
      <c r="BI262" s="70" t="e">
        <f aca="false">$BI$7*$J$2*$J$5*$S262</f>
        <v>#N/A</v>
      </c>
      <c r="BJ262" s="70" t="e">
        <f aca="false">$BI$7*$J$3*$J$5*$T262</f>
        <v>#N/A</v>
      </c>
      <c r="BK262" s="70" t="e">
        <f aca="false">$BK$7*$J$2*$J$5*$S262</f>
        <v>#N/A</v>
      </c>
      <c r="BL262" s="70" t="e">
        <f aca="false">$BK$7*$J$3*$J$5*$T262</f>
        <v>#N/A</v>
      </c>
      <c r="BM262" s="70" t="e">
        <f aca="false">$BM$7*$J$2*$J$5*$S262</f>
        <v>#N/A</v>
      </c>
      <c r="BN262" s="70" t="e">
        <f aca="false">$BM$7*$J$3*$J$5*$T262</f>
        <v>#N/A</v>
      </c>
      <c r="BO262" s="70" t="e">
        <f aca="false">$BO$7*$J$2*$J$5*$S262</f>
        <v>#N/A</v>
      </c>
      <c r="BP262" s="70" t="e">
        <f aca="false">$BO$7*$J$3*$J$5*$T262</f>
        <v>#N/A</v>
      </c>
      <c r="BQ262" s="70" t="e">
        <f aca="false">$BQ$7*$J$2*$J$5*$S262</f>
        <v>#N/A</v>
      </c>
      <c r="BR262" s="70" t="e">
        <f aca="false">$BQ$7*$J$3*$J$5*$T262</f>
        <v>#N/A</v>
      </c>
      <c r="BS262" s="70" t="e">
        <f aca="false">$BS$7*$J$2*$J$5*$S262</f>
        <v>#N/A</v>
      </c>
      <c r="BT262" s="70" t="e">
        <f aca="false">$BS$7*$J$3*$J$5*$T262</f>
        <v>#N/A</v>
      </c>
      <c r="BU262" s="70" t="e">
        <f aca="false">$BU$7*$J$2*$J$5*$S262</f>
        <v>#N/A</v>
      </c>
      <c r="BV262" s="70" t="e">
        <f aca="false">$BU$7*$J$3*$J$5*$T262</f>
        <v>#N/A</v>
      </c>
      <c r="BW262" s="382" t="e">
        <f aca="false">SUM(AY262:BF262,BI262:BL262)</f>
        <v>#N/A</v>
      </c>
      <c r="BX262" s="383" t="e">
        <f aca="false">SUM(AY262:BF262,BI262:BL262,BS262:BV262)</f>
        <v>#N/A</v>
      </c>
      <c r="BY262" s="25" t="e">
        <f aca="false">SUM(AY262:BV262)</f>
        <v>#N/A</v>
      </c>
      <c r="BZ262" s="70" t="e">
        <f aca="false">$BZ$7*$J$2*$J$5*$N262</f>
        <v>#N/A</v>
      </c>
      <c r="CA262" s="70" t="e">
        <f aca="false">$BZ$7*$J$3*$J$5*$O262</f>
        <v>#N/A</v>
      </c>
      <c r="CB262" s="70" t="e">
        <f aca="false">$CB$7*$J$2*$J$5*$N262</f>
        <v>#N/A</v>
      </c>
      <c r="CC262" s="70" t="e">
        <f aca="false">$CB$7*$J$3*$J$5*$O262</f>
        <v>#N/A</v>
      </c>
      <c r="CD262" s="70" t="e">
        <f aca="false">$CD$7*$J$2*$J$5*$N262</f>
        <v>#N/A</v>
      </c>
      <c r="CE262" s="70" t="e">
        <f aca="false">$CD$7*$J$3*$J$5*$O262</f>
        <v>#N/A</v>
      </c>
      <c r="CF262" s="131" t="e">
        <f aca="false">SUM(BZ262:CA262)</f>
        <v>#N/A</v>
      </c>
      <c r="CG262" s="383" t="e">
        <f aca="false">SUM(BZ262:CC262)</f>
        <v>#N/A</v>
      </c>
      <c r="CH262" s="131" t="e">
        <f aca="false">SUM(BZ262:CE262)</f>
        <v>#N/A</v>
      </c>
      <c r="CI262" s="70" t="e">
        <f aca="false">$CI$7*$J$2*$J$5*$AB262</f>
        <v>#N/A</v>
      </c>
      <c r="CJ262" s="70" t="e">
        <f aca="false">$CI$7*$J$3*$J$5*$AC262</f>
        <v>#N/A</v>
      </c>
      <c r="CK262" s="70" t="e">
        <f aca="false">$CK$7*$J$2*$J$5*$AB262</f>
        <v>#N/A</v>
      </c>
      <c r="CL262" s="70" t="e">
        <f aca="false">$CK$7*$J$3*$J$5*$AC262</f>
        <v>#N/A</v>
      </c>
      <c r="CM262" s="70" t="e">
        <f aca="false">$CM$7*$J$2*$J$5*$AB262</f>
        <v>#N/A</v>
      </c>
      <c r="CN262" s="70" t="e">
        <f aca="false">$CM$7*$J$3*$J$5*$AC262</f>
        <v>#N/A</v>
      </c>
      <c r="CO262" s="70" t="e">
        <f aca="false">$CO$7*$J$2*$J$5*$AB262</f>
        <v>#N/A</v>
      </c>
      <c r="CP262" s="70" t="e">
        <f aca="false">$CO$7*$J$3*$J$5*$AC262</f>
        <v>#N/A</v>
      </c>
      <c r="CQ262" s="70" t="e">
        <f aca="false">$CQ$7*$J$2*$J$5*$AB262</f>
        <v>#N/A</v>
      </c>
      <c r="CR262" s="70" t="e">
        <f aca="false">$CQ$7*$J$3*$J$5*$AC262</f>
        <v>#N/A</v>
      </c>
      <c r="CS262" s="70" t="e">
        <f aca="false">$CS$7*$J$2*$J$5*$AB262</f>
        <v>#N/A</v>
      </c>
      <c r="CT262" s="70" t="e">
        <f aca="false">$CS$7*$J$3*$J$5*$AC262</f>
        <v>#N/A</v>
      </c>
      <c r="CU262" s="70" t="e">
        <f aca="false">$CU$7*$J$2*$J$5*$AB262</f>
        <v>#N/A</v>
      </c>
      <c r="CV262" s="70" t="e">
        <f aca="false">$CU$7*$J$3*$J$5*$AC262</f>
        <v>#N/A</v>
      </c>
      <c r="CW262" s="70" t="e">
        <f aca="false">$CW$7*$J$2*$J$5*$AB262</f>
        <v>#N/A</v>
      </c>
      <c r="CX262" s="70" t="e">
        <f aca="false">$CW$7*$J$3*$J$5*$AC262</f>
        <v>#N/A</v>
      </c>
      <c r="CY262" s="70" t="e">
        <f aca="false">$CY$7*$J$2*$J$5*$AB262</f>
        <v>#N/A</v>
      </c>
      <c r="CZ262" s="70" t="e">
        <f aca="false">$CY$7*$J$3*$J$5*$AC262</f>
        <v>#N/A</v>
      </c>
      <c r="DA262" s="70" t="e">
        <f aca="false">$DA$7*$J$2*$J$5*$AB262</f>
        <v>#N/A</v>
      </c>
      <c r="DB262" s="70" t="e">
        <f aca="false">$DA$7*$J$3*$J$5*$AC262</f>
        <v>#N/A</v>
      </c>
      <c r="DC262" s="70"/>
      <c r="DD262" s="70"/>
      <c r="DE262" s="70" t="e">
        <f aca="false">$DF$7*$J$2*$J$5*$AB262</f>
        <v>#N/A</v>
      </c>
      <c r="DF262" s="70" t="e">
        <f aca="false">$DF$7*$J$3*$J$5*$AC262</f>
        <v>#N/A</v>
      </c>
      <c r="DG262" s="70" t="e">
        <f aca="false">$DG$7*$J$2*$J$5*$AB262</f>
        <v>#N/A</v>
      </c>
      <c r="DH262" s="70" t="e">
        <f aca="false">$DG$7*$J$3*$J$5*$AC262</f>
        <v>#N/A</v>
      </c>
      <c r="DI262" s="70" t="e">
        <f aca="false">$DI$7*$J$2*$J$5*$AB262</f>
        <v>#N/A</v>
      </c>
      <c r="DJ262" s="70" t="e">
        <f aca="false">$DI$7*$J$3*$J$5*$AC262</f>
        <v>#N/A</v>
      </c>
      <c r="DK262" s="70" t="e">
        <f aca="false">$DK$7*$J$2*$J$5*$AB262</f>
        <v>#N/A</v>
      </c>
      <c r="DL262" s="70" t="e">
        <f aca="false">$DK$7*$J$3*$J$5*$AC262</f>
        <v>#N/A</v>
      </c>
      <c r="DM262" s="70" t="e">
        <f aca="false">$DM$7*$J$2*$J$5*$AB262</f>
        <v>#N/A</v>
      </c>
      <c r="DN262" s="70" t="e">
        <f aca="false">$DM$7*$J$3*$J$5*$AC262</f>
        <v>#N/A</v>
      </c>
      <c r="DO262" s="70" t="e">
        <f aca="false">$DO$7*$J$2*$J$5*$AB262</f>
        <v>#N/A</v>
      </c>
      <c r="DP262" s="70" t="e">
        <f aca="false">$DO$7*$J$3*$J$5*$AC262</f>
        <v>#N/A</v>
      </c>
      <c r="DQ262" s="70" t="e">
        <f aca="false">$DQ$7*$J$2*$J$5*$AB262</f>
        <v>#N/A</v>
      </c>
      <c r="DR262" s="70" t="e">
        <f aca="false">$DQ$7*$J$3*$J$5*$AC262</f>
        <v>#N/A</v>
      </c>
      <c r="DS262" s="131" t="e">
        <f aca="false">SUM(CI262:CR262,CW262:CX262,DG262:DH262)</f>
        <v>#N/A</v>
      </c>
      <c r="DT262" s="25" t="e">
        <f aca="false">SUM(CI262:CZ262,DC262:DL262)</f>
        <v>#N/A</v>
      </c>
      <c r="DU262" s="131" t="e">
        <f aca="false">SUM(CI262:DR262)</f>
        <v>#N/A</v>
      </c>
      <c r="DZ262" s="70" t="e">
        <f aca="false">$DZ$7*$J$2*$J$5*$AB262</f>
        <v>#N/A</v>
      </c>
      <c r="EA262" s="70" t="e">
        <f aca="false">$DZ$7*$J$3*$J$5*$AC262</f>
        <v>#N/A</v>
      </c>
      <c r="EB262" s="70" t="e">
        <f aca="false">$EB$7*$J$2*$J$5*$AB262</f>
        <v>#N/A</v>
      </c>
      <c r="EC262" s="70" t="e">
        <f aca="false">$EB$7*$J$3*$J$5*$AC262</f>
        <v>#N/A</v>
      </c>
      <c r="ED262" s="70" t="e">
        <f aca="false">$ED$7*$J$2*$J$5*$AB262</f>
        <v>#N/A</v>
      </c>
      <c r="EE262" s="70" t="e">
        <f aca="false">$ED$7*$J$3*$J$5*$AC262</f>
        <v>#N/A</v>
      </c>
      <c r="EF262" s="70" t="e">
        <f aca="false">$EF$7*$J$2*$J$5*$AB262</f>
        <v>#N/A</v>
      </c>
      <c r="EG262" s="70" t="e">
        <f aca="false">$EF$7*$J$3*$J$5*$AC262</f>
        <v>#N/A</v>
      </c>
      <c r="EH262" s="70" t="e">
        <f aca="false">$EH$7*$J$2*$J$5*$AB262</f>
        <v>#N/A</v>
      </c>
      <c r="EI262" s="70" t="e">
        <f aca="false">$EH$7*$J$3*$J$5*$AC262</f>
        <v>#N/A</v>
      </c>
      <c r="EJ262" s="70" t="e">
        <f aca="false">$EJ$7*$J$2*$J$5*$AB262</f>
        <v>#N/A</v>
      </c>
      <c r="EK262" s="70" t="e">
        <f aca="false">$EJ$7*$J$3*$J$5*$AC262</f>
        <v>#N/A</v>
      </c>
      <c r="EL262" s="70" t="e">
        <f aca="false">$EL$7*$J$2*$J$5*$AB262</f>
        <v>#N/A</v>
      </c>
      <c r="EM262" s="70" t="e">
        <f aca="false">$EL$7*$J$3*$J$5*$AC262</f>
        <v>#N/A</v>
      </c>
      <c r="EN262" s="131" t="e">
        <f aca="false">SUM(EB262:EC262)</f>
        <v>#N/A</v>
      </c>
      <c r="EO262" s="25" t="e">
        <f aca="false">SUM(EB262:EE262,EJ262:EM262)</f>
        <v>#N/A</v>
      </c>
      <c r="EP262" s="25" t="e">
        <f aca="false">SUM(DZ262:EM262)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3" t="e">
        <f aca="false">(1+($A263/2))^(-2*($D263-$A$1)/365.25)</f>
        <v>#N/A</v>
      </c>
      <c r="C263" s="83" t="n">
        <f aca="false">D264-D263</f>
        <v>30</v>
      </c>
      <c r="D263" s="374" t="n">
        <v>44652</v>
      </c>
      <c r="E263" s="375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76" t="e">
        <f aca="false">VLOOKUP($D263,Curves!$A$2:$H$1700,8)*$B263</f>
        <v>#N/A</v>
      </c>
      <c r="K263" s="51" t="e">
        <f aca="false">($E263+$I263)*$J$5+$J$4</f>
        <v>#N/A</v>
      </c>
      <c r="L263" s="377" t="e">
        <f aca="false">VLOOKUP($D263,Curves!$N$2:$T$2600,2)*$B263</f>
        <v>#N/A</v>
      </c>
      <c r="M263" s="241" t="e">
        <f aca="false">VLOOKUP($D263,Curves!$N$2:$T$2600,3)*$B263</f>
        <v>#N/A</v>
      </c>
      <c r="N263" s="378" t="e">
        <f aca="false">IF($K263&lt;$L263,1,0)</f>
        <v>#N/A</v>
      </c>
      <c r="O263" s="379" t="e">
        <f aca="false">IF($K263&lt;$M263,1,0)</f>
        <v>#N/A</v>
      </c>
      <c r="P263" s="375" t="e">
        <f aca="false">($E263+J263)*$J$5+$J$4</f>
        <v>#N/A</v>
      </c>
      <c r="Q263" s="377" t="e">
        <f aca="false">VLOOKUP($D263,Curves!$N$2:$T$2600,4)*$B263</f>
        <v>#N/A</v>
      </c>
      <c r="R263" s="241" t="e">
        <f aca="false">VLOOKUP($D263,Curves!$N$2:$T$2600,5)*$B263</f>
        <v>#N/A</v>
      </c>
      <c r="S263" s="378" t="e">
        <f aca="false">IF($P263&lt;$Q263,1,0)</f>
        <v>#N/A</v>
      </c>
      <c r="T263" s="379" t="e">
        <f aca="false">IF($P263&lt;$R263,1,0)</f>
        <v>#N/A</v>
      </c>
      <c r="U263" s="380" t="e">
        <f aca="false">($E263+G263)*$J$5+$J$4</f>
        <v>#N/A</v>
      </c>
      <c r="V263" s="380" t="e">
        <f aca="false">($E263+H263)*$J$5+$J$4</f>
        <v>#N/A</v>
      </c>
      <c r="W263" s="380" t="e">
        <f aca="false">($E263+I263)*$J$5+$J$4</f>
        <v>#N/A</v>
      </c>
      <c r="X263" s="269" t="e">
        <f aca="false">VLOOKUP($D263,[5]CurveFetch!$D$8:$S$13000,16,0)*$B263</f>
        <v>#N/A</v>
      </c>
      <c r="Y263" s="241" t="e">
        <f aca="false">VLOOKUP($D263,Curves!$N$2:$T$2600,7)*$B263</f>
        <v>#N/A</v>
      </c>
      <c r="Z263" s="381" t="e">
        <f aca="false">IF($U263&lt;$X263,1,0)</f>
        <v>#N/A</v>
      </c>
      <c r="AA263" s="378" t="e">
        <f aca="false">IF($U263&lt;$Y263,1,0)</f>
        <v>#N/A</v>
      </c>
      <c r="AB263" s="378" t="e">
        <f aca="false">IF($V263&lt;$X263,1,0)</f>
        <v>#N/A</v>
      </c>
      <c r="AC263" s="378" t="e">
        <f aca="false">IF($V263&lt;$X263,1,0)</f>
        <v>#N/A</v>
      </c>
      <c r="AD263" s="378" t="e">
        <f aca="false">IF($W263&lt;$X263,1,0)</f>
        <v>#N/A</v>
      </c>
      <c r="AE263" s="379" t="e">
        <f aca="false">IF($W263&lt;$Y263,1,0)</f>
        <v>#N/A</v>
      </c>
      <c r="AF263" s="70" t="e">
        <f aca="false">$AF$7*$J$2*$J$5*$N263</f>
        <v>#N/A</v>
      </c>
      <c r="AG263" s="70" t="e">
        <f aca="false">$AF$7*$J$2*$J$5*$O263</f>
        <v>#N/A</v>
      </c>
      <c r="AH263" s="70" t="e">
        <f aca="false">$AH$7*$J$2*$J$5*$N263</f>
        <v>#N/A</v>
      </c>
      <c r="AI263" s="70" t="e">
        <f aca="false">$AH$7*$J$2*$J$5*$O263</f>
        <v>#N/A</v>
      </c>
      <c r="AJ263" s="70" t="e">
        <f aca="false">$AJ$7*$J$2*$J$5*$N263</f>
        <v>#N/A</v>
      </c>
      <c r="AK263" s="70" t="e">
        <f aca="false">$AJ$7*$J$2*$J$5*$O263</f>
        <v>#N/A</v>
      </c>
      <c r="AL263" s="70" t="e">
        <f aca="false">$AL$7*$J$2*$J$5*$N263</f>
        <v>#N/A</v>
      </c>
      <c r="AM263" s="70" t="e">
        <f aca="false">$AL$7*$J$3*$J$5*$O263</f>
        <v>#N/A</v>
      </c>
      <c r="AN263" s="70" t="e">
        <f aca="false">$AN$7*$J$2*$J$5*$N263</f>
        <v>#N/A</v>
      </c>
      <c r="AO263" s="70" t="e">
        <f aca="false">$AN$7*$J$3*$J$5*$O263</f>
        <v>#N/A</v>
      </c>
      <c r="AP263" s="70" t="e">
        <f aca="false">$AP$7*$J$2*$J$5*$N263</f>
        <v>#N/A</v>
      </c>
      <c r="AQ263" s="70" t="e">
        <f aca="false">$AN$7*$J$3*$J$5*$O263</f>
        <v>#N/A</v>
      </c>
      <c r="AR263" s="70" t="e">
        <f aca="false">$AR$7*$J$2*$J$5*$N263</f>
        <v>#N/A</v>
      </c>
      <c r="AS263" s="70" t="e">
        <f aca="false">$AR$7*$J$3*$J$5*$O263</f>
        <v>#N/A</v>
      </c>
      <c r="AT263" s="70" t="e">
        <f aca="false">$AT$7*$J$2*$J$5*$N263</f>
        <v>#N/A</v>
      </c>
      <c r="AU263" s="70" t="e">
        <f aca="false">$AT$7*$J$3*$J$5*$O263</f>
        <v>#N/A</v>
      </c>
      <c r="AV263" s="131" t="e">
        <f aca="false">SUM(AF263:AG263,AL263:AM263,AP263:AQ263)</f>
        <v>#N/A</v>
      </c>
      <c r="AW263" s="158" t="e">
        <f aca="false">SUM(AF263:AM263,AP263:AU263)</f>
        <v>#N/A</v>
      </c>
      <c r="AX263" s="131" t="e">
        <f aca="false">SUM(AF263:AU263)</f>
        <v>#N/A</v>
      </c>
      <c r="AY263" s="70" t="e">
        <f aca="false">$AY$7*$J$2*$J$5*$S263</f>
        <v>#N/A</v>
      </c>
      <c r="AZ263" s="70" t="e">
        <f aca="false">$AY$7*$J$3*$J$5*$T263</f>
        <v>#N/A</v>
      </c>
      <c r="BA263" s="70" t="e">
        <f aca="false">$BA$7*$J$2*$J$5*$S263</f>
        <v>#N/A</v>
      </c>
      <c r="BB263" s="70" t="e">
        <f aca="false">$BA$7*$J$3*$J$5*$T263</f>
        <v>#N/A</v>
      </c>
      <c r="BC263" s="70" t="e">
        <f aca="false">$BC$7*$J$2*$J$5*$S263</f>
        <v>#N/A</v>
      </c>
      <c r="BD263" s="70" t="e">
        <f aca="false">$BC$7*$J$3*$J$5*$T263</f>
        <v>#N/A</v>
      </c>
      <c r="BE263" s="70" t="e">
        <f aca="false">$BE$7*$J$2*$J$5*$S263</f>
        <v>#N/A</v>
      </c>
      <c r="BF263" s="70" t="e">
        <f aca="false">$BE$7*$J$3*$J$5*$T263</f>
        <v>#N/A</v>
      </c>
      <c r="BG263" s="70" t="e">
        <f aca="false">$BG$7*$J$2*$J$5*$S263</f>
        <v>#N/A</v>
      </c>
      <c r="BH263" s="70" t="e">
        <f aca="false">$BG$7*$J$3*$J$5*$T263</f>
        <v>#N/A</v>
      </c>
      <c r="BI263" s="70" t="e">
        <f aca="false">$BI$7*$J$2*$J$5*$S263</f>
        <v>#N/A</v>
      </c>
      <c r="BJ263" s="70" t="e">
        <f aca="false">$BI$7*$J$3*$J$5*$T263</f>
        <v>#N/A</v>
      </c>
      <c r="BK263" s="70" t="e">
        <f aca="false">$BK$7*$J$2*$J$5*$S263</f>
        <v>#N/A</v>
      </c>
      <c r="BL263" s="70" t="e">
        <f aca="false">$BK$7*$J$3*$J$5*$T263</f>
        <v>#N/A</v>
      </c>
      <c r="BM263" s="70" t="e">
        <f aca="false">$BM$7*$J$2*$J$5*$S263</f>
        <v>#N/A</v>
      </c>
      <c r="BN263" s="70" t="e">
        <f aca="false">$BM$7*$J$3*$J$5*$T263</f>
        <v>#N/A</v>
      </c>
      <c r="BO263" s="70" t="e">
        <f aca="false">$BO$7*$J$2*$J$5*$S263</f>
        <v>#N/A</v>
      </c>
      <c r="BP263" s="70" t="e">
        <f aca="false">$BO$7*$J$3*$J$5*$T263</f>
        <v>#N/A</v>
      </c>
      <c r="BQ263" s="70" t="e">
        <f aca="false">$BQ$7*$J$2*$J$5*$S263</f>
        <v>#N/A</v>
      </c>
      <c r="BR263" s="70" t="e">
        <f aca="false">$BQ$7*$J$3*$J$5*$T263</f>
        <v>#N/A</v>
      </c>
      <c r="BS263" s="70" t="e">
        <f aca="false">$BS$7*$J$2*$J$5*$S263</f>
        <v>#N/A</v>
      </c>
      <c r="BT263" s="70" t="e">
        <f aca="false">$BS$7*$J$3*$J$5*$T263</f>
        <v>#N/A</v>
      </c>
      <c r="BU263" s="70" t="e">
        <f aca="false">$BU$7*$J$2*$J$5*$S263</f>
        <v>#N/A</v>
      </c>
      <c r="BV263" s="70" t="e">
        <f aca="false">$BU$7*$J$3*$J$5*$T263</f>
        <v>#N/A</v>
      </c>
      <c r="BW263" s="382" t="e">
        <f aca="false">SUM(AY263:BF263,BI263:BL263)</f>
        <v>#N/A</v>
      </c>
      <c r="BX263" s="383" t="e">
        <f aca="false">SUM(AY263:BF263,BI263:BL263,BS263:BV263)</f>
        <v>#N/A</v>
      </c>
      <c r="BY263" s="25" t="e">
        <f aca="false">SUM(AY263:BV263)</f>
        <v>#N/A</v>
      </c>
      <c r="BZ263" s="70" t="e">
        <f aca="false">$BZ$7*$J$2*$J$5*$N263</f>
        <v>#N/A</v>
      </c>
      <c r="CA263" s="70" t="e">
        <f aca="false">$BZ$7*$J$3*$J$5*$O263</f>
        <v>#N/A</v>
      </c>
      <c r="CB263" s="70" t="e">
        <f aca="false">$CB$7*$J$2*$J$5*$N263</f>
        <v>#N/A</v>
      </c>
      <c r="CC263" s="70" t="e">
        <f aca="false">$CB$7*$J$3*$J$5*$O263</f>
        <v>#N/A</v>
      </c>
      <c r="CD263" s="70" t="e">
        <f aca="false">$CD$7*$J$2*$J$5*$N263</f>
        <v>#N/A</v>
      </c>
      <c r="CE263" s="70" t="e">
        <f aca="false">$CD$7*$J$3*$J$5*$O263</f>
        <v>#N/A</v>
      </c>
      <c r="CF263" s="131" t="e">
        <f aca="false">SUM(BZ263:CA263)</f>
        <v>#N/A</v>
      </c>
      <c r="CG263" s="383" t="e">
        <f aca="false">SUM(BZ263:CC263)</f>
        <v>#N/A</v>
      </c>
      <c r="CH263" s="131" t="e">
        <f aca="false">SUM(BZ263:CE263)</f>
        <v>#N/A</v>
      </c>
      <c r="CI263" s="70" t="e">
        <f aca="false">$CI$7*$J$2*$J$5*$AB263</f>
        <v>#N/A</v>
      </c>
      <c r="CJ263" s="70" t="e">
        <f aca="false">$CI$7*$J$3*$J$5*$AC263</f>
        <v>#N/A</v>
      </c>
      <c r="CK263" s="70" t="e">
        <f aca="false">$CK$7*$J$2*$J$5*$AB263</f>
        <v>#N/A</v>
      </c>
      <c r="CL263" s="70" t="e">
        <f aca="false">$CK$7*$J$3*$J$5*$AC263</f>
        <v>#N/A</v>
      </c>
      <c r="CM263" s="70" t="e">
        <f aca="false">$CM$7*$J$2*$J$5*$AB263</f>
        <v>#N/A</v>
      </c>
      <c r="CN263" s="70" t="e">
        <f aca="false">$CM$7*$J$3*$J$5*$AC263</f>
        <v>#N/A</v>
      </c>
      <c r="CO263" s="70" t="e">
        <f aca="false">$CO$7*$J$2*$J$5*$AB263</f>
        <v>#N/A</v>
      </c>
      <c r="CP263" s="70" t="e">
        <f aca="false">$CO$7*$J$3*$J$5*$AC263</f>
        <v>#N/A</v>
      </c>
      <c r="CQ263" s="70" t="e">
        <f aca="false">$CQ$7*$J$2*$J$5*$AB263</f>
        <v>#N/A</v>
      </c>
      <c r="CR263" s="70" t="e">
        <f aca="false">$CQ$7*$J$3*$J$5*$AC263</f>
        <v>#N/A</v>
      </c>
      <c r="CS263" s="70" t="e">
        <f aca="false">$CS$7*$J$2*$J$5*$AB263</f>
        <v>#N/A</v>
      </c>
      <c r="CT263" s="70" t="e">
        <f aca="false">$CS$7*$J$3*$J$5*$AC263</f>
        <v>#N/A</v>
      </c>
      <c r="CU263" s="70" t="e">
        <f aca="false">$CU$7*$J$2*$J$5*$AB263</f>
        <v>#N/A</v>
      </c>
      <c r="CV263" s="70" t="e">
        <f aca="false">$CU$7*$J$3*$J$5*$AC263</f>
        <v>#N/A</v>
      </c>
      <c r="CW263" s="70" t="e">
        <f aca="false">$CW$7*$J$2*$J$5*$AB263</f>
        <v>#N/A</v>
      </c>
      <c r="CX263" s="70" t="e">
        <f aca="false">$CW$7*$J$3*$J$5*$AC263</f>
        <v>#N/A</v>
      </c>
      <c r="CY263" s="70" t="e">
        <f aca="false">$CY$7*$J$2*$J$5*$AB263</f>
        <v>#N/A</v>
      </c>
      <c r="CZ263" s="70" t="e">
        <f aca="false">$CY$7*$J$3*$J$5*$AC263</f>
        <v>#N/A</v>
      </c>
      <c r="DA263" s="70" t="e">
        <f aca="false">$DA$7*$J$2*$J$5*$AB263</f>
        <v>#N/A</v>
      </c>
      <c r="DB263" s="70" t="e">
        <f aca="false">$DA$7*$J$3*$J$5*$AC263</f>
        <v>#N/A</v>
      </c>
      <c r="DC263" s="70"/>
      <c r="DD263" s="70"/>
      <c r="DE263" s="70" t="e">
        <f aca="false">$DF$7*$J$2*$J$5*$AB263</f>
        <v>#N/A</v>
      </c>
      <c r="DF263" s="70" t="e">
        <f aca="false">$DF$7*$J$3*$J$5*$AC263</f>
        <v>#N/A</v>
      </c>
      <c r="DG263" s="70" t="e">
        <f aca="false">$DG$7*$J$2*$J$5*$AB263</f>
        <v>#N/A</v>
      </c>
      <c r="DH263" s="70" t="e">
        <f aca="false">$DG$7*$J$3*$J$5*$AC263</f>
        <v>#N/A</v>
      </c>
      <c r="DI263" s="70" t="e">
        <f aca="false">$DI$7*$J$2*$J$5*$AB263</f>
        <v>#N/A</v>
      </c>
      <c r="DJ263" s="70" t="e">
        <f aca="false">$DI$7*$J$3*$J$5*$AC263</f>
        <v>#N/A</v>
      </c>
      <c r="DK263" s="70" t="e">
        <f aca="false">$DK$7*$J$2*$J$5*$AB263</f>
        <v>#N/A</v>
      </c>
      <c r="DL263" s="70" t="e">
        <f aca="false">$DK$7*$J$3*$J$5*$AC263</f>
        <v>#N/A</v>
      </c>
      <c r="DM263" s="70" t="e">
        <f aca="false">$DM$7*$J$2*$J$5*$AB263</f>
        <v>#N/A</v>
      </c>
      <c r="DN263" s="70" t="e">
        <f aca="false">$DM$7*$J$3*$J$5*$AC263</f>
        <v>#N/A</v>
      </c>
      <c r="DO263" s="70" t="e">
        <f aca="false">$DO$7*$J$2*$J$5*$AB263</f>
        <v>#N/A</v>
      </c>
      <c r="DP263" s="70" t="e">
        <f aca="false">$DO$7*$J$3*$J$5*$AC263</f>
        <v>#N/A</v>
      </c>
      <c r="DQ263" s="70" t="e">
        <f aca="false">$DQ$7*$J$2*$J$5*$AB263</f>
        <v>#N/A</v>
      </c>
      <c r="DR263" s="70" t="e">
        <f aca="false">$DQ$7*$J$3*$J$5*$AC263</f>
        <v>#N/A</v>
      </c>
      <c r="DS263" s="131" t="e">
        <f aca="false">SUM(CI263:CR263,CW263:CX263,DG263:DH263)</f>
        <v>#N/A</v>
      </c>
      <c r="DT263" s="25" t="e">
        <f aca="false">SUM(CI263:CZ263,DC263:DL263)</f>
        <v>#N/A</v>
      </c>
      <c r="DU263" s="131" t="e">
        <f aca="false">SUM(CI263:DR263)</f>
        <v>#N/A</v>
      </c>
      <c r="DZ263" s="70" t="e">
        <f aca="false">$DZ$7*$J$2*$J$5*$AB263</f>
        <v>#N/A</v>
      </c>
      <c r="EA263" s="70" t="e">
        <f aca="false">$DZ$7*$J$3*$J$5*$AC263</f>
        <v>#N/A</v>
      </c>
      <c r="EB263" s="70" t="e">
        <f aca="false">$EB$7*$J$2*$J$5*$AB263</f>
        <v>#N/A</v>
      </c>
      <c r="EC263" s="70" t="e">
        <f aca="false">$EB$7*$J$3*$J$5*$AC263</f>
        <v>#N/A</v>
      </c>
      <c r="ED263" s="70" t="e">
        <f aca="false">$ED$7*$J$2*$J$5*$AB263</f>
        <v>#N/A</v>
      </c>
      <c r="EE263" s="70" t="e">
        <f aca="false">$ED$7*$J$3*$J$5*$AC263</f>
        <v>#N/A</v>
      </c>
      <c r="EF263" s="70" t="e">
        <f aca="false">$EF$7*$J$2*$J$5*$AB263</f>
        <v>#N/A</v>
      </c>
      <c r="EG263" s="70" t="e">
        <f aca="false">$EF$7*$J$3*$J$5*$AC263</f>
        <v>#N/A</v>
      </c>
      <c r="EH263" s="70" t="e">
        <f aca="false">$EH$7*$J$2*$J$5*$AB263</f>
        <v>#N/A</v>
      </c>
      <c r="EI263" s="70" t="e">
        <f aca="false">$EH$7*$J$3*$J$5*$AC263</f>
        <v>#N/A</v>
      </c>
      <c r="EJ263" s="70" t="e">
        <f aca="false">$EJ$7*$J$2*$J$5*$AB263</f>
        <v>#N/A</v>
      </c>
      <c r="EK263" s="70" t="e">
        <f aca="false">$EJ$7*$J$3*$J$5*$AC263</f>
        <v>#N/A</v>
      </c>
      <c r="EL263" s="70" t="e">
        <f aca="false">$EL$7*$J$2*$J$5*$AB263</f>
        <v>#N/A</v>
      </c>
      <c r="EM263" s="70" t="e">
        <f aca="false">$EL$7*$J$3*$J$5*$AC263</f>
        <v>#N/A</v>
      </c>
      <c r="EN263" s="131" t="e">
        <f aca="false">SUM(EB263:EC263)</f>
        <v>#N/A</v>
      </c>
      <c r="EO263" s="25" t="e">
        <f aca="false">SUM(EB263:EE263,EJ263:EM263)</f>
        <v>#N/A</v>
      </c>
      <c r="EP263" s="25" t="e">
        <f aca="false">SUM(DZ263:EM263)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3" t="e">
        <f aca="false">(1+($A264/2))^(-2*($D264-$A$1)/365.25)</f>
        <v>#N/A</v>
      </c>
      <c r="C264" s="83" t="n">
        <f aca="false">D265-D264</f>
        <v>31</v>
      </c>
      <c r="D264" s="374" t="n">
        <v>44682</v>
      </c>
      <c r="E264" s="375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76" t="e">
        <f aca="false">VLOOKUP($D264,Curves!$A$2:$H$1700,8)*$B264</f>
        <v>#N/A</v>
      </c>
      <c r="K264" s="51" t="e">
        <f aca="false">($E264+$I264)*$J$5+$J$4</f>
        <v>#N/A</v>
      </c>
      <c r="L264" s="377" t="e">
        <f aca="false">VLOOKUP($D264,Curves!$N$2:$T$2600,2)*$B264</f>
        <v>#N/A</v>
      </c>
      <c r="M264" s="241" t="e">
        <f aca="false">VLOOKUP($D264,Curves!$N$2:$T$2600,3)*$B264</f>
        <v>#N/A</v>
      </c>
      <c r="N264" s="378" t="e">
        <f aca="false">IF($K264&lt;$L264,1,0)</f>
        <v>#N/A</v>
      </c>
      <c r="O264" s="379" t="e">
        <f aca="false">IF($K264&lt;$M264,1,0)</f>
        <v>#N/A</v>
      </c>
      <c r="P264" s="375" t="e">
        <f aca="false">($E264+J264)*$J$5+$J$4</f>
        <v>#N/A</v>
      </c>
      <c r="Q264" s="377" t="e">
        <f aca="false">VLOOKUP($D264,Curves!$N$2:$T$2600,4)*$B264</f>
        <v>#N/A</v>
      </c>
      <c r="R264" s="241" t="e">
        <f aca="false">VLOOKUP($D264,Curves!$N$2:$T$2600,5)*$B264</f>
        <v>#N/A</v>
      </c>
      <c r="S264" s="378" t="e">
        <f aca="false">IF($P264&lt;$Q264,1,0)</f>
        <v>#N/A</v>
      </c>
      <c r="T264" s="379" t="e">
        <f aca="false">IF($P264&lt;$R264,1,0)</f>
        <v>#N/A</v>
      </c>
      <c r="U264" s="380" t="e">
        <f aca="false">($E264+G264)*$J$5+$J$4</f>
        <v>#N/A</v>
      </c>
      <c r="V264" s="380" t="e">
        <f aca="false">($E264+H264)*$J$5+$J$4</f>
        <v>#N/A</v>
      </c>
      <c r="W264" s="380" t="e">
        <f aca="false">($E264+I264)*$J$5+$J$4</f>
        <v>#N/A</v>
      </c>
      <c r="X264" s="269" t="e">
        <f aca="false">VLOOKUP($D264,[5]CurveFetch!$D$8:$S$13000,16,0)*$B264</f>
        <v>#N/A</v>
      </c>
      <c r="Y264" s="241" t="e">
        <f aca="false">VLOOKUP($D264,Curves!$N$2:$T$2600,7)*$B264</f>
        <v>#N/A</v>
      </c>
      <c r="Z264" s="381" t="e">
        <f aca="false">IF($U264&lt;$X264,1,0)</f>
        <v>#N/A</v>
      </c>
      <c r="AA264" s="378" t="e">
        <f aca="false">IF($U264&lt;$Y264,1,0)</f>
        <v>#N/A</v>
      </c>
      <c r="AB264" s="378" t="e">
        <f aca="false">IF($V264&lt;$X264,1,0)</f>
        <v>#N/A</v>
      </c>
      <c r="AC264" s="378" t="e">
        <f aca="false">IF($V264&lt;$X264,1,0)</f>
        <v>#N/A</v>
      </c>
      <c r="AD264" s="378" t="e">
        <f aca="false">IF($W264&lt;$X264,1,0)</f>
        <v>#N/A</v>
      </c>
      <c r="AE264" s="379" t="e">
        <f aca="false">IF($W264&lt;$Y264,1,0)</f>
        <v>#N/A</v>
      </c>
      <c r="AF264" s="70" t="e">
        <f aca="false">$AF$7*$J$2*$J$5*$N264</f>
        <v>#N/A</v>
      </c>
      <c r="AG264" s="70" t="e">
        <f aca="false">$AF$7*$J$2*$J$5*$O264</f>
        <v>#N/A</v>
      </c>
      <c r="AH264" s="70" t="e">
        <f aca="false">$AH$7*$J$2*$J$5*$N264</f>
        <v>#N/A</v>
      </c>
      <c r="AI264" s="70" t="e">
        <f aca="false">$AH$7*$J$2*$J$5*$O264</f>
        <v>#N/A</v>
      </c>
      <c r="AJ264" s="70" t="e">
        <f aca="false">$AJ$7*$J$2*$J$5*$N264</f>
        <v>#N/A</v>
      </c>
      <c r="AK264" s="70" t="e">
        <f aca="false">$AJ$7*$J$2*$J$5*$O264</f>
        <v>#N/A</v>
      </c>
      <c r="AL264" s="70" t="e">
        <f aca="false">$AL$7*$J$2*$J$5*$N264</f>
        <v>#N/A</v>
      </c>
      <c r="AM264" s="70" t="e">
        <f aca="false">$AL$7*$J$3*$J$5*$O264</f>
        <v>#N/A</v>
      </c>
      <c r="AN264" s="70" t="e">
        <f aca="false">$AN$7*$J$2*$J$5*$N264</f>
        <v>#N/A</v>
      </c>
      <c r="AO264" s="70" t="e">
        <f aca="false">$AN$7*$J$3*$J$5*$O264</f>
        <v>#N/A</v>
      </c>
      <c r="AP264" s="70" t="e">
        <f aca="false">$AP$7*$J$2*$J$5*$N264</f>
        <v>#N/A</v>
      </c>
      <c r="AQ264" s="70" t="e">
        <f aca="false">$AN$7*$J$3*$J$5*$O264</f>
        <v>#N/A</v>
      </c>
      <c r="AR264" s="70" t="e">
        <f aca="false">$AR$7*$J$2*$J$5*$N264</f>
        <v>#N/A</v>
      </c>
      <c r="AS264" s="70" t="e">
        <f aca="false">$AR$7*$J$3*$J$5*$O264</f>
        <v>#N/A</v>
      </c>
      <c r="AT264" s="70" t="e">
        <f aca="false">$AT$7*$J$2*$J$5*$N264</f>
        <v>#N/A</v>
      </c>
      <c r="AU264" s="70" t="e">
        <f aca="false">$AT$7*$J$3*$J$5*$O264</f>
        <v>#N/A</v>
      </c>
      <c r="AV264" s="131" t="e">
        <f aca="false">SUM(AF264:AG264,AL264:AM264,AP264:AQ264)</f>
        <v>#N/A</v>
      </c>
      <c r="AW264" s="158" t="e">
        <f aca="false">SUM(AF264:AM264,AP264:AU264)</f>
        <v>#N/A</v>
      </c>
      <c r="AX264" s="131" t="e">
        <f aca="false">SUM(AF264:AU264)</f>
        <v>#N/A</v>
      </c>
      <c r="AY264" s="70" t="e">
        <f aca="false">$AY$7*$J$2*$J$5*$S264</f>
        <v>#N/A</v>
      </c>
      <c r="AZ264" s="70" t="e">
        <f aca="false">$AY$7*$J$3*$J$5*$T264</f>
        <v>#N/A</v>
      </c>
      <c r="BA264" s="70" t="e">
        <f aca="false">$BA$7*$J$2*$J$5*$S264</f>
        <v>#N/A</v>
      </c>
      <c r="BB264" s="70" t="e">
        <f aca="false">$BA$7*$J$3*$J$5*$T264</f>
        <v>#N/A</v>
      </c>
      <c r="BC264" s="70" t="e">
        <f aca="false">$BC$7*$J$2*$J$5*$S264</f>
        <v>#N/A</v>
      </c>
      <c r="BD264" s="70" t="e">
        <f aca="false">$BC$7*$J$3*$J$5*$T264</f>
        <v>#N/A</v>
      </c>
      <c r="BE264" s="70" t="e">
        <f aca="false">$BE$7*$J$2*$J$5*$S264</f>
        <v>#N/A</v>
      </c>
      <c r="BF264" s="70" t="e">
        <f aca="false">$BE$7*$J$3*$J$5*$T264</f>
        <v>#N/A</v>
      </c>
      <c r="BG264" s="70" t="e">
        <f aca="false">$BG$7*$J$2*$J$5*$S264</f>
        <v>#N/A</v>
      </c>
      <c r="BH264" s="70" t="e">
        <f aca="false">$BG$7*$J$3*$J$5*$T264</f>
        <v>#N/A</v>
      </c>
      <c r="BI264" s="70" t="e">
        <f aca="false">$BI$7*$J$2*$J$5*$S264</f>
        <v>#N/A</v>
      </c>
      <c r="BJ264" s="70" t="e">
        <f aca="false">$BI$7*$J$3*$J$5*$T264</f>
        <v>#N/A</v>
      </c>
      <c r="BK264" s="70" t="e">
        <f aca="false">$BK$7*$J$2*$J$5*$S264</f>
        <v>#N/A</v>
      </c>
      <c r="BL264" s="70" t="e">
        <f aca="false">$BK$7*$J$3*$J$5*$T264</f>
        <v>#N/A</v>
      </c>
      <c r="BM264" s="70" t="e">
        <f aca="false">$BM$7*$J$2*$J$5*$S264</f>
        <v>#N/A</v>
      </c>
      <c r="BN264" s="70" t="e">
        <f aca="false">$BM$7*$J$3*$J$5*$T264</f>
        <v>#N/A</v>
      </c>
      <c r="BO264" s="70" t="e">
        <f aca="false">$BO$7*$J$2*$J$5*$S264</f>
        <v>#N/A</v>
      </c>
      <c r="BP264" s="70" t="e">
        <f aca="false">$BO$7*$J$3*$J$5*$T264</f>
        <v>#N/A</v>
      </c>
      <c r="BQ264" s="70" t="e">
        <f aca="false">$BQ$7*$J$2*$J$5*$S264</f>
        <v>#N/A</v>
      </c>
      <c r="BR264" s="70" t="e">
        <f aca="false">$BQ$7*$J$3*$J$5*$T264</f>
        <v>#N/A</v>
      </c>
      <c r="BS264" s="70" t="e">
        <f aca="false">$BS$7*$J$2*$J$5*$S264</f>
        <v>#N/A</v>
      </c>
      <c r="BT264" s="70" t="e">
        <f aca="false">$BS$7*$J$3*$J$5*$T264</f>
        <v>#N/A</v>
      </c>
      <c r="BU264" s="70" t="e">
        <f aca="false">$BU$7*$J$2*$J$5*$S264</f>
        <v>#N/A</v>
      </c>
      <c r="BV264" s="70" t="e">
        <f aca="false">$BU$7*$J$3*$J$5*$T264</f>
        <v>#N/A</v>
      </c>
      <c r="BW264" s="382" t="e">
        <f aca="false">SUM(AY264:BF264,BI264:BL264)</f>
        <v>#N/A</v>
      </c>
      <c r="BX264" s="383" t="e">
        <f aca="false">SUM(AY264:BF264,BI264:BL264,BS264:BV264)</f>
        <v>#N/A</v>
      </c>
      <c r="BY264" s="25" t="e">
        <f aca="false">SUM(AY264:BV264)</f>
        <v>#N/A</v>
      </c>
      <c r="BZ264" s="70" t="e">
        <f aca="false">$BZ$7*$J$2*$J$5*$N264</f>
        <v>#N/A</v>
      </c>
      <c r="CA264" s="70" t="e">
        <f aca="false">$BZ$7*$J$3*$J$5*$O264</f>
        <v>#N/A</v>
      </c>
      <c r="CB264" s="70" t="e">
        <f aca="false">$CB$7*$J$2*$J$5*$N264</f>
        <v>#N/A</v>
      </c>
      <c r="CC264" s="70" t="e">
        <f aca="false">$CB$7*$J$3*$J$5*$O264</f>
        <v>#N/A</v>
      </c>
      <c r="CD264" s="70" t="e">
        <f aca="false">$CD$7*$J$2*$J$5*$N264</f>
        <v>#N/A</v>
      </c>
      <c r="CE264" s="70" t="e">
        <f aca="false">$CD$7*$J$3*$J$5*$O264</f>
        <v>#N/A</v>
      </c>
      <c r="CF264" s="131" t="e">
        <f aca="false">SUM(BZ264:CA264)</f>
        <v>#N/A</v>
      </c>
      <c r="CG264" s="383" t="e">
        <f aca="false">SUM(BZ264:CC264)</f>
        <v>#N/A</v>
      </c>
      <c r="CH264" s="131" t="e">
        <f aca="false">SUM(BZ264:CE264)</f>
        <v>#N/A</v>
      </c>
      <c r="CI264" s="70" t="e">
        <f aca="false">$CI$7*$J$2*$J$5*$AB264</f>
        <v>#N/A</v>
      </c>
      <c r="CJ264" s="70" t="e">
        <f aca="false">$CI$7*$J$3*$J$5*$AC264</f>
        <v>#N/A</v>
      </c>
      <c r="CK264" s="70" t="e">
        <f aca="false">$CK$7*$J$2*$J$5*$AB264</f>
        <v>#N/A</v>
      </c>
      <c r="CL264" s="70" t="e">
        <f aca="false">$CK$7*$J$3*$J$5*$AC264</f>
        <v>#N/A</v>
      </c>
      <c r="CM264" s="70" t="e">
        <f aca="false">$CM$7*$J$2*$J$5*$AB264</f>
        <v>#N/A</v>
      </c>
      <c r="CN264" s="70" t="e">
        <f aca="false">$CM$7*$J$3*$J$5*$AC264</f>
        <v>#N/A</v>
      </c>
      <c r="CO264" s="70" t="e">
        <f aca="false">$CO$7*$J$2*$J$5*$AB264</f>
        <v>#N/A</v>
      </c>
      <c r="CP264" s="70" t="e">
        <f aca="false">$CO$7*$J$3*$J$5*$AC264</f>
        <v>#N/A</v>
      </c>
      <c r="CQ264" s="70" t="e">
        <f aca="false">$CQ$7*$J$2*$J$5*$AB264</f>
        <v>#N/A</v>
      </c>
      <c r="CR264" s="70" t="e">
        <f aca="false">$CQ$7*$J$3*$J$5*$AC264</f>
        <v>#N/A</v>
      </c>
      <c r="CS264" s="70" t="e">
        <f aca="false">$CS$7*$J$2*$J$5*$AB264</f>
        <v>#N/A</v>
      </c>
      <c r="CT264" s="70" t="e">
        <f aca="false">$CS$7*$J$3*$J$5*$AC264</f>
        <v>#N/A</v>
      </c>
      <c r="CU264" s="70" t="e">
        <f aca="false">$CU$7*$J$2*$J$5*$AB264</f>
        <v>#N/A</v>
      </c>
      <c r="CV264" s="70" t="e">
        <f aca="false">$CU$7*$J$3*$J$5*$AC264</f>
        <v>#N/A</v>
      </c>
      <c r="CW264" s="70" t="e">
        <f aca="false">$CW$7*$J$2*$J$5*$AB264</f>
        <v>#N/A</v>
      </c>
      <c r="CX264" s="70" t="e">
        <f aca="false">$CW$7*$J$3*$J$5*$AC264</f>
        <v>#N/A</v>
      </c>
      <c r="CY264" s="70" t="e">
        <f aca="false">$CY$7*$J$2*$J$5*$AB264</f>
        <v>#N/A</v>
      </c>
      <c r="CZ264" s="70" t="e">
        <f aca="false">$CY$7*$J$3*$J$5*$AC264</f>
        <v>#N/A</v>
      </c>
      <c r="DA264" s="70" t="e">
        <f aca="false">$DA$7*$J$2*$J$5*$AB264</f>
        <v>#N/A</v>
      </c>
      <c r="DB264" s="70" t="e">
        <f aca="false">$DA$7*$J$3*$J$5*$AC264</f>
        <v>#N/A</v>
      </c>
      <c r="DC264" s="70"/>
      <c r="DD264" s="70"/>
      <c r="DE264" s="70" t="e">
        <f aca="false">$DF$7*$J$2*$J$5*$AB264</f>
        <v>#N/A</v>
      </c>
      <c r="DF264" s="70" t="e">
        <f aca="false">$DF$7*$J$3*$J$5*$AC264</f>
        <v>#N/A</v>
      </c>
      <c r="DG264" s="70" t="e">
        <f aca="false">$DG$7*$J$2*$J$5*$AB264</f>
        <v>#N/A</v>
      </c>
      <c r="DH264" s="70" t="e">
        <f aca="false">$DG$7*$J$3*$J$5*$AC264</f>
        <v>#N/A</v>
      </c>
      <c r="DI264" s="70" t="e">
        <f aca="false">$DI$7*$J$2*$J$5*$AB264</f>
        <v>#N/A</v>
      </c>
      <c r="DJ264" s="70" t="e">
        <f aca="false">$DI$7*$J$3*$J$5*$AC264</f>
        <v>#N/A</v>
      </c>
      <c r="DK264" s="70" t="e">
        <f aca="false">$DK$7*$J$2*$J$5*$AB264</f>
        <v>#N/A</v>
      </c>
      <c r="DL264" s="70" t="e">
        <f aca="false">$DK$7*$J$3*$J$5*$AC264</f>
        <v>#N/A</v>
      </c>
      <c r="DM264" s="70" t="e">
        <f aca="false">$DM$7*$J$2*$J$5*$AB264</f>
        <v>#N/A</v>
      </c>
      <c r="DN264" s="70" t="e">
        <f aca="false">$DM$7*$J$3*$J$5*$AC264</f>
        <v>#N/A</v>
      </c>
      <c r="DO264" s="70" t="e">
        <f aca="false">$DO$7*$J$2*$J$5*$AB264</f>
        <v>#N/A</v>
      </c>
      <c r="DP264" s="70" t="e">
        <f aca="false">$DO$7*$J$3*$J$5*$AC264</f>
        <v>#N/A</v>
      </c>
      <c r="DQ264" s="70" t="e">
        <f aca="false">$DQ$7*$J$2*$J$5*$AB264</f>
        <v>#N/A</v>
      </c>
      <c r="DR264" s="70" t="e">
        <f aca="false">$DQ$7*$J$3*$J$5*$AC264</f>
        <v>#N/A</v>
      </c>
      <c r="DS264" s="131" t="e">
        <f aca="false">SUM(CI264:CR264,CW264:CX264,DG264:DH264)</f>
        <v>#N/A</v>
      </c>
      <c r="DT264" s="25" t="e">
        <f aca="false">SUM(CI264:CZ264,DC264:DL264)</f>
        <v>#N/A</v>
      </c>
      <c r="DU264" s="131" t="e">
        <f aca="false">SUM(CI264:DR264)</f>
        <v>#N/A</v>
      </c>
      <c r="DZ264" s="70" t="e">
        <f aca="false">$DZ$7*$J$2*$J$5*$AB264</f>
        <v>#N/A</v>
      </c>
      <c r="EA264" s="70" t="e">
        <f aca="false">$DZ$7*$J$3*$J$5*$AC264</f>
        <v>#N/A</v>
      </c>
      <c r="EB264" s="70" t="e">
        <f aca="false">$EB$7*$J$2*$J$5*$AB264</f>
        <v>#N/A</v>
      </c>
      <c r="EC264" s="70" t="e">
        <f aca="false">$EB$7*$J$3*$J$5*$AC264</f>
        <v>#N/A</v>
      </c>
      <c r="ED264" s="70" t="e">
        <f aca="false">$ED$7*$J$2*$J$5*$AB264</f>
        <v>#N/A</v>
      </c>
      <c r="EE264" s="70" t="e">
        <f aca="false">$ED$7*$J$3*$J$5*$AC264</f>
        <v>#N/A</v>
      </c>
      <c r="EF264" s="70" t="e">
        <f aca="false">$EF$7*$J$2*$J$5*$AB264</f>
        <v>#N/A</v>
      </c>
      <c r="EG264" s="70" t="e">
        <f aca="false">$EF$7*$J$3*$J$5*$AC264</f>
        <v>#N/A</v>
      </c>
      <c r="EH264" s="70" t="e">
        <f aca="false">$EH$7*$J$2*$J$5*$AB264</f>
        <v>#N/A</v>
      </c>
      <c r="EI264" s="70" t="e">
        <f aca="false">$EH$7*$J$3*$J$5*$AC264</f>
        <v>#N/A</v>
      </c>
      <c r="EJ264" s="70" t="e">
        <f aca="false">$EJ$7*$J$2*$J$5*$AB264</f>
        <v>#N/A</v>
      </c>
      <c r="EK264" s="70" t="e">
        <f aca="false">$EJ$7*$J$3*$J$5*$AC264</f>
        <v>#N/A</v>
      </c>
      <c r="EL264" s="70" t="e">
        <f aca="false">$EL$7*$J$2*$J$5*$AB264</f>
        <v>#N/A</v>
      </c>
      <c r="EM264" s="70" t="e">
        <f aca="false">$EL$7*$J$3*$J$5*$AC264</f>
        <v>#N/A</v>
      </c>
      <c r="EN264" s="131" t="e">
        <f aca="false">SUM(EB264:EC264)</f>
        <v>#N/A</v>
      </c>
      <c r="EO264" s="25" t="e">
        <f aca="false">SUM(EB264:EE264,EJ264:EM264)</f>
        <v>#N/A</v>
      </c>
      <c r="EP264" s="25" t="e">
        <f aca="false">SUM(DZ264:EM264)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3" t="e">
        <f aca="false">(1+($A265/2))^(-2*($D265-$A$1)/365.25)</f>
        <v>#N/A</v>
      </c>
      <c r="C265" s="83" t="n">
        <f aca="false">D266-D265</f>
        <v>30</v>
      </c>
      <c r="D265" s="374" t="n">
        <v>44713</v>
      </c>
      <c r="E265" s="375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76" t="e">
        <f aca="false">VLOOKUP($D265,Curves!$A$2:$H$1700,8)*$B265</f>
        <v>#N/A</v>
      </c>
      <c r="K265" s="51" t="e">
        <f aca="false">($E265+$I265)*$J$5+$J$4</f>
        <v>#N/A</v>
      </c>
      <c r="L265" s="377" t="e">
        <f aca="false">VLOOKUP($D265,Curves!$N$2:$T$2600,2)*$B265</f>
        <v>#N/A</v>
      </c>
      <c r="M265" s="241" t="e">
        <f aca="false">VLOOKUP($D265,Curves!$N$2:$T$2600,3)*$B265</f>
        <v>#N/A</v>
      </c>
      <c r="N265" s="378" t="e">
        <f aca="false">IF($K265&lt;$L265,1,0)</f>
        <v>#N/A</v>
      </c>
      <c r="O265" s="379" t="e">
        <f aca="false">IF($K265&lt;$M265,1,0)</f>
        <v>#N/A</v>
      </c>
      <c r="P265" s="375" t="e">
        <f aca="false">($E265+J265)*$J$5+$J$4</f>
        <v>#N/A</v>
      </c>
      <c r="Q265" s="377" t="e">
        <f aca="false">VLOOKUP($D265,Curves!$N$2:$T$2600,4)*$B265</f>
        <v>#N/A</v>
      </c>
      <c r="R265" s="241" t="e">
        <f aca="false">VLOOKUP($D265,Curves!$N$2:$T$2600,5)*$B265</f>
        <v>#N/A</v>
      </c>
      <c r="S265" s="378" t="e">
        <f aca="false">IF($P265&lt;$Q265,1,0)</f>
        <v>#N/A</v>
      </c>
      <c r="T265" s="379" t="e">
        <f aca="false">IF($P265&lt;$R265,1,0)</f>
        <v>#N/A</v>
      </c>
      <c r="U265" s="380" t="e">
        <f aca="false">($E265+G265)*$J$5+$J$4</f>
        <v>#N/A</v>
      </c>
      <c r="V265" s="380" t="e">
        <f aca="false">($E265+H265)*$J$5+$J$4</f>
        <v>#N/A</v>
      </c>
      <c r="W265" s="380" t="e">
        <f aca="false">($E265+I265)*$J$5+$J$4</f>
        <v>#N/A</v>
      </c>
      <c r="X265" s="269" t="e">
        <f aca="false">VLOOKUP($D265,[5]CurveFetch!$D$8:$S$13000,16,0)*$B265</f>
        <v>#N/A</v>
      </c>
      <c r="Y265" s="241" t="e">
        <f aca="false">VLOOKUP($D265,Curves!$N$2:$T$2600,7)*$B265</f>
        <v>#N/A</v>
      </c>
      <c r="Z265" s="381" t="e">
        <f aca="false">IF($U265&lt;$X265,1,0)</f>
        <v>#N/A</v>
      </c>
      <c r="AA265" s="378" t="e">
        <f aca="false">IF($U265&lt;$Y265,1,0)</f>
        <v>#N/A</v>
      </c>
      <c r="AB265" s="378" t="e">
        <f aca="false">IF($V265&lt;$X265,1,0)</f>
        <v>#N/A</v>
      </c>
      <c r="AC265" s="378" t="e">
        <f aca="false">IF($V265&lt;$X265,1,0)</f>
        <v>#N/A</v>
      </c>
      <c r="AD265" s="378" t="e">
        <f aca="false">IF($W265&lt;$X265,1,0)</f>
        <v>#N/A</v>
      </c>
      <c r="AE265" s="379" t="e">
        <f aca="false">IF($W265&lt;$Y265,1,0)</f>
        <v>#N/A</v>
      </c>
      <c r="AF265" s="70" t="e">
        <f aca="false">$AF$7*$J$2*$J$5*$N265</f>
        <v>#N/A</v>
      </c>
      <c r="AG265" s="70" t="e">
        <f aca="false">$AF$7*$J$2*$J$5*$O265</f>
        <v>#N/A</v>
      </c>
      <c r="AH265" s="70" t="e">
        <f aca="false">$AH$7*$J$2*$J$5*$N265</f>
        <v>#N/A</v>
      </c>
      <c r="AI265" s="70" t="e">
        <f aca="false">$AH$7*$J$2*$J$5*$O265</f>
        <v>#N/A</v>
      </c>
      <c r="AJ265" s="70" t="e">
        <f aca="false">$AJ$7*$J$2*$J$5*$N265</f>
        <v>#N/A</v>
      </c>
      <c r="AK265" s="70" t="e">
        <f aca="false">$AJ$7*$J$2*$J$5*$O265</f>
        <v>#N/A</v>
      </c>
      <c r="AL265" s="70" t="e">
        <f aca="false">$AL$7*$J$2*$J$5*$N265</f>
        <v>#N/A</v>
      </c>
      <c r="AM265" s="70" t="e">
        <f aca="false">$AL$7*$J$3*$J$5*$O265</f>
        <v>#N/A</v>
      </c>
      <c r="AN265" s="70" t="e">
        <f aca="false">$AN$7*$J$2*$J$5*$N265</f>
        <v>#N/A</v>
      </c>
      <c r="AO265" s="70" t="e">
        <f aca="false">$AN$7*$J$3*$J$5*$O265</f>
        <v>#N/A</v>
      </c>
      <c r="AP265" s="70" t="e">
        <f aca="false">$AP$7*$J$2*$J$5*$N265</f>
        <v>#N/A</v>
      </c>
      <c r="AQ265" s="70" t="e">
        <f aca="false">$AN$7*$J$3*$J$5*$O265</f>
        <v>#N/A</v>
      </c>
      <c r="AR265" s="70" t="e">
        <f aca="false">$AR$7*$J$2*$J$5*$N265</f>
        <v>#N/A</v>
      </c>
      <c r="AS265" s="70" t="e">
        <f aca="false">$AR$7*$J$3*$J$5*$O265</f>
        <v>#N/A</v>
      </c>
      <c r="AT265" s="70" t="e">
        <f aca="false">$AT$7*$J$2*$J$5*$N265</f>
        <v>#N/A</v>
      </c>
      <c r="AU265" s="70" t="e">
        <f aca="false">$AT$7*$J$3*$J$5*$O265</f>
        <v>#N/A</v>
      </c>
      <c r="AV265" s="131" t="e">
        <f aca="false">SUM(AF265:AG265,AL265:AM265,AP265:AQ265)</f>
        <v>#N/A</v>
      </c>
      <c r="AW265" s="158" t="e">
        <f aca="false">SUM(AF265:AM265,AP265:AU265)</f>
        <v>#N/A</v>
      </c>
      <c r="AX265" s="131" t="e">
        <f aca="false">SUM(AF265:AU265)</f>
        <v>#N/A</v>
      </c>
      <c r="AY265" s="70" t="e">
        <f aca="false">$AY$7*$J$2*$J$5*$S265</f>
        <v>#N/A</v>
      </c>
      <c r="AZ265" s="70" t="e">
        <f aca="false">$AY$7*$J$3*$J$5*$T265</f>
        <v>#N/A</v>
      </c>
      <c r="BA265" s="70" t="e">
        <f aca="false">$BA$7*$J$2*$J$5*$S265</f>
        <v>#N/A</v>
      </c>
      <c r="BB265" s="70" t="e">
        <f aca="false">$BA$7*$J$3*$J$5*$T265</f>
        <v>#N/A</v>
      </c>
      <c r="BC265" s="70" t="e">
        <f aca="false">$BC$7*$J$2*$J$5*$S265</f>
        <v>#N/A</v>
      </c>
      <c r="BD265" s="70" t="e">
        <f aca="false">$BC$7*$J$3*$J$5*$T265</f>
        <v>#N/A</v>
      </c>
      <c r="BE265" s="70" t="e">
        <f aca="false">$BE$7*$J$2*$J$5*$S265</f>
        <v>#N/A</v>
      </c>
      <c r="BF265" s="70" t="e">
        <f aca="false">$BE$7*$J$3*$J$5*$T265</f>
        <v>#N/A</v>
      </c>
      <c r="BG265" s="70" t="e">
        <f aca="false">$BG$7*$J$2*$J$5*$S265</f>
        <v>#N/A</v>
      </c>
      <c r="BH265" s="70" t="e">
        <f aca="false">$BG$7*$J$3*$J$5*$T265</f>
        <v>#N/A</v>
      </c>
      <c r="BI265" s="70" t="e">
        <f aca="false">$BI$7*$J$2*$J$5*$S265</f>
        <v>#N/A</v>
      </c>
      <c r="BJ265" s="70" t="e">
        <f aca="false">$BI$7*$J$3*$J$5*$T265</f>
        <v>#N/A</v>
      </c>
      <c r="BK265" s="70" t="e">
        <f aca="false">$BK$7*$J$2*$J$5*$S265</f>
        <v>#N/A</v>
      </c>
      <c r="BL265" s="70" t="e">
        <f aca="false">$BK$7*$J$3*$J$5*$T265</f>
        <v>#N/A</v>
      </c>
      <c r="BM265" s="70" t="e">
        <f aca="false">$BM$7*$J$2*$J$5*$S265</f>
        <v>#N/A</v>
      </c>
      <c r="BN265" s="70" t="e">
        <f aca="false">$BM$7*$J$3*$J$5*$T265</f>
        <v>#N/A</v>
      </c>
      <c r="BO265" s="70" t="e">
        <f aca="false">$BO$7*$J$2*$J$5*$S265</f>
        <v>#N/A</v>
      </c>
      <c r="BP265" s="70" t="e">
        <f aca="false">$BO$7*$J$3*$J$5*$T265</f>
        <v>#N/A</v>
      </c>
      <c r="BQ265" s="70" t="e">
        <f aca="false">$BQ$7*$J$2*$J$5*$S265</f>
        <v>#N/A</v>
      </c>
      <c r="BR265" s="70" t="e">
        <f aca="false">$BQ$7*$J$3*$J$5*$T265</f>
        <v>#N/A</v>
      </c>
      <c r="BS265" s="70" t="e">
        <f aca="false">$BS$7*$J$2*$J$5*$S265</f>
        <v>#N/A</v>
      </c>
      <c r="BT265" s="70" t="e">
        <f aca="false">$BS$7*$J$3*$J$5*$T265</f>
        <v>#N/A</v>
      </c>
      <c r="BU265" s="70" t="e">
        <f aca="false">$BU$7*$J$2*$J$5*$S265</f>
        <v>#N/A</v>
      </c>
      <c r="BV265" s="70" t="e">
        <f aca="false">$BU$7*$J$3*$J$5*$T265</f>
        <v>#N/A</v>
      </c>
      <c r="BW265" s="382" t="e">
        <f aca="false">SUM(AY265:BF265,BI265:BL265)</f>
        <v>#N/A</v>
      </c>
      <c r="BX265" s="383" t="e">
        <f aca="false">SUM(AY265:BF265,BI265:BL265,BS265:BV265)</f>
        <v>#N/A</v>
      </c>
      <c r="BY265" s="25" t="e">
        <f aca="false">SUM(AY265:BV265)</f>
        <v>#N/A</v>
      </c>
      <c r="BZ265" s="70" t="e">
        <f aca="false">$BZ$7*$J$2*$J$5*$N265</f>
        <v>#N/A</v>
      </c>
      <c r="CA265" s="70" t="e">
        <f aca="false">$BZ$7*$J$3*$J$5*$O265</f>
        <v>#N/A</v>
      </c>
      <c r="CB265" s="70" t="e">
        <f aca="false">$CB$7*$J$2*$J$5*$N265</f>
        <v>#N/A</v>
      </c>
      <c r="CC265" s="70" t="e">
        <f aca="false">$CB$7*$J$3*$J$5*$O265</f>
        <v>#N/A</v>
      </c>
      <c r="CD265" s="70" t="e">
        <f aca="false">$CD$7*$J$2*$J$5*$N265</f>
        <v>#N/A</v>
      </c>
      <c r="CE265" s="70" t="e">
        <f aca="false">$CD$7*$J$3*$J$5*$O265</f>
        <v>#N/A</v>
      </c>
      <c r="CF265" s="131" t="e">
        <f aca="false">SUM(BZ265:CA265)</f>
        <v>#N/A</v>
      </c>
      <c r="CG265" s="383" t="e">
        <f aca="false">SUM(BZ265:CC265)</f>
        <v>#N/A</v>
      </c>
      <c r="CH265" s="131" t="e">
        <f aca="false">SUM(BZ265:CE265)</f>
        <v>#N/A</v>
      </c>
      <c r="CI265" s="70" t="e">
        <f aca="false">$CI$7*$J$2*$J$5*$AB265</f>
        <v>#N/A</v>
      </c>
      <c r="CJ265" s="70" t="e">
        <f aca="false">$CI$7*$J$3*$J$5*$AC265</f>
        <v>#N/A</v>
      </c>
      <c r="CK265" s="70" t="e">
        <f aca="false">$CK$7*$J$2*$J$5*$AB265</f>
        <v>#N/A</v>
      </c>
      <c r="CL265" s="70" t="e">
        <f aca="false">$CK$7*$J$3*$J$5*$AC265</f>
        <v>#N/A</v>
      </c>
      <c r="CM265" s="70" t="e">
        <f aca="false">$CM$7*$J$2*$J$5*$AB265</f>
        <v>#N/A</v>
      </c>
      <c r="CN265" s="70" t="e">
        <f aca="false">$CM$7*$J$3*$J$5*$AC265</f>
        <v>#N/A</v>
      </c>
      <c r="CO265" s="70" t="e">
        <f aca="false">$CO$7*$J$2*$J$5*$AB265</f>
        <v>#N/A</v>
      </c>
      <c r="CP265" s="70" t="e">
        <f aca="false">$CO$7*$J$3*$J$5*$AC265</f>
        <v>#N/A</v>
      </c>
      <c r="CQ265" s="70" t="e">
        <f aca="false">$CQ$7*$J$2*$J$5*$AB265</f>
        <v>#N/A</v>
      </c>
      <c r="CR265" s="70" t="e">
        <f aca="false">$CQ$7*$J$3*$J$5*$AC265</f>
        <v>#N/A</v>
      </c>
      <c r="CS265" s="70" t="e">
        <f aca="false">$CS$7*$J$2*$J$5*$AB265</f>
        <v>#N/A</v>
      </c>
      <c r="CT265" s="70" t="e">
        <f aca="false">$CS$7*$J$3*$J$5*$AC265</f>
        <v>#N/A</v>
      </c>
      <c r="CU265" s="70" t="e">
        <f aca="false">$CU$7*$J$2*$J$5*$AB265</f>
        <v>#N/A</v>
      </c>
      <c r="CV265" s="70" t="e">
        <f aca="false">$CU$7*$J$3*$J$5*$AC265</f>
        <v>#N/A</v>
      </c>
      <c r="CW265" s="70" t="e">
        <f aca="false">$CW$7*$J$2*$J$5*$AB265</f>
        <v>#N/A</v>
      </c>
      <c r="CX265" s="70" t="e">
        <f aca="false">$CW$7*$J$3*$J$5*$AC265</f>
        <v>#N/A</v>
      </c>
      <c r="CY265" s="70" t="e">
        <f aca="false">$CY$7*$J$2*$J$5*$AB265</f>
        <v>#N/A</v>
      </c>
      <c r="CZ265" s="70" t="e">
        <f aca="false">$CY$7*$J$3*$J$5*$AC265</f>
        <v>#N/A</v>
      </c>
      <c r="DA265" s="70" t="e">
        <f aca="false">$DA$7*$J$2*$J$5*$AB265</f>
        <v>#N/A</v>
      </c>
      <c r="DB265" s="70" t="e">
        <f aca="false">$DA$7*$J$3*$J$5*$AC265</f>
        <v>#N/A</v>
      </c>
      <c r="DC265" s="70"/>
      <c r="DD265" s="70"/>
      <c r="DE265" s="70" t="e">
        <f aca="false">$DF$7*$J$2*$J$5*$AB265</f>
        <v>#N/A</v>
      </c>
      <c r="DF265" s="70" t="e">
        <f aca="false">$DF$7*$J$3*$J$5*$AC265</f>
        <v>#N/A</v>
      </c>
      <c r="DG265" s="70" t="e">
        <f aca="false">$DG$7*$J$2*$J$5*$AB265</f>
        <v>#N/A</v>
      </c>
      <c r="DH265" s="70" t="e">
        <f aca="false">$DG$7*$J$3*$J$5*$AC265</f>
        <v>#N/A</v>
      </c>
      <c r="DI265" s="70" t="e">
        <f aca="false">$DI$7*$J$2*$J$5*$AB265</f>
        <v>#N/A</v>
      </c>
      <c r="DJ265" s="70" t="e">
        <f aca="false">$DI$7*$J$3*$J$5*$AC265</f>
        <v>#N/A</v>
      </c>
      <c r="DK265" s="70" t="e">
        <f aca="false">$DK$7*$J$2*$J$5*$AB265</f>
        <v>#N/A</v>
      </c>
      <c r="DL265" s="70" t="e">
        <f aca="false">$DK$7*$J$3*$J$5*$AC265</f>
        <v>#N/A</v>
      </c>
      <c r="DM265" s="70" t="e">
        <f aca="false">$DM$7*$J$2*$J$5*$AB265</f>
        <v>#N/A</v>
      </c>
      <c r="DN265" s="70" t="e">
        <f aca="false">$DM$7*$J$3*$J$5*$AC265</f>
        <v>#N/A</v>
      </c>
      <c r="DO265" s="70" t="e">
        <f aca="false">$DO$7*$J$2*$J$5*$AB265</f>
        <v>#N/A</v>
      </c>
      <c r="DP265" s="70" t="e">
        <f aca="false">$DO$7*$J$3*$J$5*$AC265</f>
        <v>#N/A</v>
      </c>
      <c r="DQ265" s="70" t="e">
        <f aca="false">$DQ$7*$J$2*$J$5*$AB265</f>
        <v>#N/A</v>
      </c>
      <c r="DR265" s="70" t="e">
        <f aca="false">$DQ$7*$J$3*$J$5*$AC265</f>
        <v>#N/A</v>
      </c>
      <c r="DS265" s="131" t="e">
        <f aca="false">SUM(CI265:CR265,CW265:CX265,DG265:DH265)</f>
        <v>#N/A</v>
      </c>
      <c r="DT265" s="25" t="e">
        <f aca="false">SUM(CI265:CZ265,DC265:DL265)</f>
        <v>#N/A</v>
      </c>
      <c r="DU265" s="131" t="e">
        <f aca="false">SUM(CI265:DR265)</f>
        <v>#N/A</v>
      </c>
      <c r="DZ265" s="70" t="e">
        <f aca="false">$DZ$7*$J$2*$J$5*$AB265</f>
        <v>#N/A</v>
      </c>
      <c r="EA265" s="70" t="e">
        <f aca="false">$DZ$7*$J$3*$J$5*$AC265</f>
        <v>#N/A</v>
      </c>
      <c r="EB265" s="70" t="e">
        <f aca="false">$EB$7*$J$2*$J$5*$AB265</f>
        <v>#N/A</v>
      </c>
      <c r="EC265" s="70" t="e">
        <f aca="false">$EB$7*$J$3*$J$5*$AC265</f>
        <v>#N/A</v>
      </c>
      <c r="ED265" s="70" t="e">
        <f aca="false">$ED$7*$J$2*$J$5*$AB265</f>
        <v>#N/A</v>
      </c>
      <c r="EE265" s="70" t="e">
        <f aca="false">$ED$7*$J$3*$J$5*$AC265</f>
        <v>#N/A</v>
      </c>
      <c r="EF265" s="70" t="e">
        <f aca="false">$EF$7*$J$2*$J$5*$AB265</f>
        <v>#N/A</v>
      </c>
      <c r="EG265" s="70" t="e">
        <f aca="false">$EF$7*$J$3*$J$5*$AC265</f>
        <v>#N/A</v>
      </c>
      <c r="EH265" s="70" t="e">
        <f aca="false">$EH$7*$J$2*$J$5*$AB265</f>
        <v>#N/A</v>
      </c>
      <c r="EI265" s="70" t="e">
        <f aca="false">$EH$7*$J$3*$J$5*$AC265</f>
        <v>#N/A</v>
      </c>
      <c r="EJ265" s="70" t="e">
        <f aca="false">$EJ$7*$J$2*$J$5*$AB265</f>
        <v>#N/A</v>
      </c>
      <c r="EK265" s="70" t="e">
        <f aca="false">$EJ$7*$J$3*$J$5*$AC265</f>
        <v>#N/A</v>
      </c>
      <c r="EL265" s="70" t="e">
        <f aca="false">$EL$7*$J$2*$J$5*$AB265</f>
        <v>#N/A</v>
      </c>
      <c r="EM265" s="70" t="e">
        <f aca="false">$EL$7*$J$3*$J$5*$AC265</f>
        <v>#N/A</v>
      </c>
      <c r="EN265" s="131" t="e">
        <f aca="false">SUM(EB265:EC265)</f>
        <v>#N/A</v>
      </c>
      <c r="EO265" s="25" t="e">
        <f aca="false">SUM(EB265:EE265,EJ265:EM265)</f>
        <v>#N/A</v>
      </c>
      <c r="EP265" s="25" t="e">
        <f aca="false">SUM(DZ265:EM265)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3" t="e">
        <f aca="false">(1+($A266/2))^(-2*($D266-$A$1)/365.25)</f>
        <v>#N/A</v>
      </c>
      <c r="C266" s="83" t="n">
        <f aca="false">D267-D266</f>
        <v>31</v>
      </c>
      <c r="D266" s="374" t="n">
        <v>44743</v>
      </c>
      <c r="E266" s="375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76" t="e">
        <f aca="false">VLOOKUP($D266,Curves!$A$2:$H$1700,8)*$B266</f>
        <v>#N/A</v>
      </c>
      <c r="K266" s="51" t="e">
        <f aca="false">($E266+$I266)*$J$5+$J$4</f>
        <v>#N/A</v>
      </c>
      <c r="L266" s="377" t="e">
        <f aca="false">VLOOKUP($D266,Curves!$N$2:$T$2600,2)*$B266</f>
        <v>#N/A</v>
      </c>
      <c r="M266" s="241" t="e">
        <f aca="false">VLOOKUP($D266,Curves!$N$2:$T$2600,3)*$B266</f>
        <v>#N/A</v>
      </c>
      <c r="N266" s="378" t="e">
        <f aca="false">IF($K266&lt;$L266,1,0)</f>
        <v>#N/A</v>
      </c>
      <c r="O266" s="379" t="e">
        <f aca="false">IF($K266&lt;$M266,1,0)</f>
        <v>#N/A</v>
      </c>
      <c r="P266" s="375" t="e">
        <f aca="false">($E266+J266)*$J$5+$J$4</f>
        <v>#N/A</v>
      </c>
      <c r="Q266" s="377" t="e">
        <f aca="false">VLOOKUP($D266,Curves!$N$2:$T$2600,4)*$B266</f>
        <v>#N/A</v>
      </c>
      <c r="R266" s="241" t="e">
        <f aca="false">VLOOKUP($D266,Curves!$N$2:$T$2600,5)*$B266</f>
        <v>#N/A</v>
      </c>
      <c r="S266" s="378" t="e">
        <f aca="false">IF($P266&lt;$Q266,1,0)</f>
        <v>#N/A</v>
      </c>
      <c r="T266" s="379" t="e">
        <f aca="false">IF($P266&lt;$R266,1,0)</f>
        <v>#N/A</v>
      </c>
      <c r="U266" s="380" t="e">
        <f aca="false">($E266+G266)*$J$5+$J$4</f>
        <v>#N/A</v>
      </c>
      <c r="V266" s="380" t="e">
        <f aca="false">($E266+H266)*$J$5+$J$4</f>
        <v>#N/A</v>
      </c>
      <c r="W266" s="380" t="e">
        <f aca="false">($E266+I266)*$J$5+$J$4</f>
        <v>#N/A</v>
      </c>
      <c r="X266" s="269" t="e">
        <f aca="false">VLOOKUP($D266,[5]CurveFetch!$D$8:$S$13000,16,0)*$B266</f>
        <v>#N/A</v>
      </c>
      <c r="Y266" s="241" t="e">
        <f aca="false">VLOOKUP($D266,Curves!$N$2:$T$2600,7)*$B266</f>
        <v>#N/A</v>
      </c>
      <c r="Z266" s="381" t="e">
        <f aca="false">IF($U266&lt;$X266,1,0)</f>
        <v>#N/A</v>
      </c>
      <c r="AA266" s="378" t="e">
        <f aca="false">IF($U266&lt;$Y266,1,0)</f>
        <v>#N/A</v>
      </c>
      <c r="AB266" s="378" t="e">
        <f aca="false">IF($V266&lt;$X266,1,0)</f>
        <v>#N/A</v>
      </c>
      <c r="AC266" s="378" t="e">
        <f aca="false">IF($V266&lt;$X266,1,0)</f>
        <v>#N/A</v>
      </c>
      <c r="AD266" s="378" t="e">
        <f aca="false">IF($W266&lt;$X266,1,0)</f>
        <v>#N/A</v>
      </c>
      <c r="AE266" s="379" t="e">
        <f aca="false">IF($W266&lt;$Y266,1,0)</f>
        <v>#N/A</v>
      </c>
      <c r="AF266" s="70" t="e">
        <f aca="false">$AF$7*$J$2*$J$5*$N266</f>
        <v>#N/A</v>
      </c>
      <c r="AG266" s="70" t="e">
        <f aca="false">$AF$7*$J$2*$J$5*$O266</f>
        <v>#N/A</v>
      </c>
      <c r="AH266" s="70" t="e">
        <f aca="false">$AH$7*$J$2*$J$5*$N266</f>
        <v>#N/A</v>
      </c>
      <c r="AI266" s="70" t="e">
        <f aca="false">$AH$7*$J$2*$J$5*$O266</f>
        <v>#N/A</v>
      </c>
      <c r="AJ266" s="70" t="e">
        <f aca="false">$AJ$7*$J$2*$J$5*$N266</f>
        <v>#N/A</v>
      </c>
      <c r="AK266" s="70" t="e">
        <f aca="false">$AJ$7*$J$2*$J$5*$O266</f>
        <v>#N/A</v>
      </c>
      <c r="AL266" s="70" t="e">
        <f aca="false">$AL$7*$J$2*$J$5*$N266</f>
        <v>#N/A</v>
      </c>
      <c r="AM266" s="70" t="e">
        <f aca="false">$AL$7*$J$3*$J$5*$O266</f>
        <v>#N/A</v>
      </c>
      <c r="AN266" s="70" t="e">
        <f aca="false">$AN$7*$J$2*$J$5*$N266</f>
        <v>#N/A</v>
      </c>
      <c r="AO266" s="70" t="e">
        <f aca="false">$AN$7*$J$3*$J$5*$O266</f>
        <v>#N/A</v>
      </c>
      <c r="AP266" s="70" t="e">
        <f aca="false">$AP$7*$J$2*$J$5*$N266</f>
        <v>#N/A</v>
      </c>
      <c r="AQ266" s="70" t="e">
        <f aca="false">$AN$7*$J$3*$J$5*$O266</f>
        <v>#N/A</v>
      </c>
      <c r="AR266" s="70" t="e">
        <f aca="false">$AR$7*$J$2*$J$5*$N266</f>
        <v>#N/A</v>
      </c>
      <c r="AS266" s="70" t="e">
        <f aca="false">$AR$7*$J$3*$J$5*$O266</f>
        <v>#N/A</v>
      </c>
      <c r="AT266" s="70" t="e">
        <f aca="false">$AT$7*$J$2*$J$5*$N266</f>
        <v>#N/A</v>
      </c>
      <c r="AU266" s="70" t="e">
        <f aca="false">$AT$7*$J$3*$J$5*$O266</f>
        <v>#N/A</v>
      </c>
      <c r="AV266" s="131" t="e">
        <f aca="false">SUM(AF266:AG266,AL266:AM266,AP266:AQ266)</f>
        <v>#N/A</v>
      </c>
      <c r="AW266" s="158" t="e">
        <f aca="false">SUM(AF266:AM266,AP266:AU266)</f>
        <v>#N/A</v>
      </c>
      <c r="AX266" s="131" t="e">
        <f aca="false">SUM(AF266:AU266)</f>
        <v>#N/A</v>
      </c>
      <c r="AY266" s="70" t="e">
        <f aca="false">$AY$7*$J$2*$J$5*$S266</f>
        <v>#N/A</v>
      </c>
      <c r="AZ266" s="70" t="e">
        <f aca="false">$AY$7*$J$3*$J$5*$T266</f>
        <v>#N/A</v>
      </c>
      <c r="BA266" s="70" t="e">
        <f aca="false">$BA$7*$J$2*$J$5*$S266</f>
        <v>#N/A</v>
      </c>
      <c r="BB266" s="70" t="e">
        <f aca="false">$BA$7*$J$3*$J$5*$T266</f>
        <v>#N/A</v>
      </c>
      <c r="BC266" s="70" t="e">
        <f aca="false">$BC$7*$J$2*$J$5*$S266</f>
        <v>#N/A</v>
      </c>
      <c r="BD266" s="70" t="e">
        <f aca="false">$BC$7*$J$3*$J$5*$T266</f>
        <v>#N/A</v>
      </c>
      <c r="BE266" s="70" t="e">
        <f aca="false">$BE$7*$J$2*$J$5*$S266</f>
        <v>#N/A</v>
      </c>
      <c r="BF266" s="70" t="e">
        <f aca="false">$BE$7*$J$3*$J$5*$T266</f>
        <v>#N/A</v>
      </c>
      <c r="BG266" s="70" t="e">
        <f aca="false">$BG$7*$J$2*$J$5*$S266</f>
        <v>#N/A</v>
      </c>
      <c r="BH266" s="70" t="e">
        <f aca="false">$BG$7*$J$3*$J$5*$T266</f>
        <v>#N/A</v>
      </c>
      <c r="BI266" s="70" t="e">
        <f aca="false">$BI$7*$J$2*$J$5*$S266</f>
        <v>#N/A</v>
      </c>
      <c r="BJ266" s="70" t="e">
        <f aca="false">$BI$7*$J$3*$J$5*$T266</f>
        <v>#N/A</v>
      </c>
      <c r="BK266" s="70" t="e">
        <f aca="false">$BK$7*$J$2*$J$5*$S266</f>
        <v>#N/A</v>
      </c>
      <c r="BL266" s="70" t="e">
        <f aca="false">$BK$7*$J$3*$J$5*$T266</f>
        <v>#N/A</v>
      </c>
      <c r="BM266" s="70" t="e">
        <f aca="false">$BM$7*$J$2*$J$5*$S266</f>
        <v>#N/A</v>
      </c>
      <c r="BN266" s="70" t="e">
        <f aca="false">$BM$7*$J$3*$J$5*$T266</f>
        <v>#N/A</v>
      </c>
      <c r="BO266" s="70" t="e">
        <f aca="false">$BO$7*$J$2*$J$5*$S266</f>
        <v>#N/A</v>
      </c>
      <c r="BP266" s="70" t="e">
        <f aca="false">$BO$7*$J$3*$J$5*$T266</f>
        <v>#N/A</v>
      </c>
      <c r="BQ266" s="70" t="e">
        <f aca="false">$BQ$7*$J$2*$J$5*$S266</f>
        <v>#N/A</v>
      </c>
      <c r="BR266" s="70" t="e">
        <f aca="false">$BQ$7*$J$3*$J$5*$T266</f>
        <v>#N/A</v>
      </c>
      <c r="BS266" s="70" t="e">
        <f aca="false">$BS$7*$J$2*$J$5*$S266</f>
        <v>#N/A</v>
      </c>
      <c r="BT266" s="70" t="e">
        <f aca="false">$BS$7*$J$3*$J$5*$T266</f>
        <v>#N/A</v>
      </c>
      <c r="BU266" s="70" t="e">
        <f aca="false">$BU$7*$J$2*$J$5*$S266</f>
        <v>#N/A</v>
      </c>
      <c r="BV266" s="70" t="e">
        <f aca="false">$BU$7*$J$3*$J$5*$T266</f>
        <v>#N/A</v>
      </c>
      <c r="BW266" s="382" t="e">
        <f aca="false">SUM(AY266:BF266,BI266:BL266)</f>
        <v>#N/A</v>
      </c>
      <c r="BX266" s="383" t="e">
        <f aca="false">SUM(AY266:BF266,BI266:BL266,BS266:BV266)</f>
        <v>#N/A</v>
      </c>
      <c r="BY266" s="25" t="e">
        <f aca="false">SUM(AY266:BV266)</f>
        <v>#N/A</v>
      </c>
      <c r="BZ266" s="70" t="e">
        <f aca="false">$BZ$7*$J$2*$J$5*$N266</f>
        <v>#N/A</v>
      </c>
      <c r="CA266" s="70" t="e">
        <f aca="false">$BZ$7*$J$3*$J$5*$O266</f>
        <v>#N/A</v>
      </c>
      <c r="CB266" s="70" t="e">
        <f aca="false">$CB$7*$J$2*$J$5*$N266</f>
        <v>#N/A</v>
      </c>
      <c r="CC266" s="70" t="e">
        <f aca="false">$CB$7*$J$3*$J$5*$O266</f>
        <v>#N/A</v>
      </c>
      <c r="CD266" s="70" t="e">
        <f aca="false">$CD$7*$J$2*$J$5*$N266</f>
        <v>#N/A</v>
      </c>
      <c r="CE266" s="70" t="e">
        <f aca="false">$CD$7*$J$3*$J$5*$O266</f>
        <v>#N/A</v>
      </c>
      <c r="CF266" s="131" t="e">
        <f aca="false">SUM(BZ266:CA266)</f>
        <v>#N/A</v>
      </c>
      <c r="CG266" s="383" t="e">
        <f aca="false">SUM(BZ266:CC266)</f>
        <v>#N/A</v>
      </c>
      <c r="CH266" s="131" t="e">
        <f aca="false">SUM(BZ266:CE266)</f>
        <v>#N/A</v>
      </c>
      <c r="CI266" s="70" t="e">
        <f aca="false">$CI$7*$J$2*$J$5*$AB266</f>
        <v>#N/A</v>
      </c>
      <c r="CJ266" s="70" t="e">
        <f aca="false">$CI$7*$J$3*$J$5*$AC266</f>
        <v>#N/A</v>
      </c>
      <c r="CK266" s="70" t="e">
        <f aca="false">$CK$7*$J$2*$J$5*$AB266</f>
        <v>#N/A</v>
      </c>
      <c r="CL266" s="70" t="e">
        <f aca="false">$CK$7*$J$3*$J$5*$AC266</f>
        <v>#N/A</v>
      </c>
      <c r="CM266" s="70" t="e">
        <f aca="false">$CM$7*$J$2*$J$5*$AB266</f>
        <v>#N/A</v>
      </c>
      <c r="CN266" s="70" t="e">
        <f aca="false">$CM$7*$J$3*$J$5*$AC266</f>
        <v>#N/A</v>
      </c>
      <c r="CO266" s="70" t="e">
        <f aca="false">$CO$7*$J$2*$J$5*$AB266</f>
        <v>#N/A</v>
      </c>
      <c r="CP266" s="70" t="e">
        <f aca="false">$CO$7*$J$3*$J$5*$AC266</f>
        <v>#N/A</v>
      </c>
      <c r="CQ266" s="70" t="e">
        <f aca="false">$CQ$7*$J$2*$J$5*$AB266</f>
        <v>#N/A</v>
      </c>
      <c r="CR266" s="70" t="e">
        <f aca="false">$CQ$7*$J$3*$J$5*$AC266</f>
        <v>#N/A</v>
      </c>
      <c r="CS266" s="70" t="e">
        <f aca="false">$CS$7*$J$2*$J$5*$AB266</f>
        <v>#N/A</v>
      </c>
      <c r="CT266" s="70" t="e">
        <f aca="false">$CS$7*$J$3*$J$5*$AC266</f>
        <v>#N/A</v>
      </c>
      <c r="CU266" s="70" t="e">
        <f aca="false">$CU$7*$J$2*$J$5*$AB266</f>
        <v>#N/A</v>
      </c>
      <c r="CV266" s="70" t="e">
        <f aca="false">$CU$7*$J$3*$J$5*$AC266</f>
        <v>#N/A</v>
      </c>
      <c r="CW266" s="70" t="e">
        <f aca="false">$CW$7*$J$2*$J$5*$AB266</f>
        <v>#N/A</v>
      </c>
      <c r="CX266" s="70" t="e">
        <f aca="false">$CW$7*$J$3*$J$5*$AC266</f>
        <v>#N/A</v>
      </c>
      <c r="CY266" s="70" t="e">
        <f aca="false">$CY$7*$J$2*$J$5*$AB266</f>
        <v>#N/A</v>
      </c>
      <c r="CZ266" s="70" t="e">
        <f aca="false">$CY$7*$J$3*$J$5*$AC266</f>
        <v>#N/A</v>
      </c>
      <c r="DA266" s="70" t="e">
        <f aca="false">$DA$7*$J$2*$J$5*$AB266</f>
        <v>#N/A</v>
      </c>
      <c r="DB266" s="70" t="e">
        <f aca="false">$DA$7*$J$3*$J$5*$AC266</f>
        <v>#N/A</v>
      </c>
      <c r="DC266" s="70"/>
      <c r="DD266" s="70"/>
      <c r="DE266" s="70" t="e">
        <f aca="false">$DF$7*$J$2*$J$5*$AB266</f>
        <v>#N/A</v>
      </c>
      <c r="DF266" s="70" t="e">
        <f aca="false">$DF$7*$J$3*$J$5*$AC266</f>
        <v>#N/A</v>
      </c>
      <c r="DG266" s="70" t="e">
        <f aca="false">$DG$7*$J$2*$J$5*$AB266</f>
        <v>#N/A</v>
      </c>
      <c r="DH266" s="70" t="e">
        <f aca="false">$DG$7*$J$3*$J$5*$AC266</f>
        <v>#N/A</v>
      </c>
      <c r="DI266" s="70" t="e">
        <f aca="false">$DI$7*$J$2*$J$5*$AB266</f>
        <v>#N/A</v>
      </c>
      <c r="DJ266" s="70" t="e">
        <f aca="false">$DI$7*$J$3*$J$5*$AC266</f>
        <v>#N/A</v>
      </c>
      <c r="DK266" s="70" t="e">
        <f aca="false">$DK$7*$J$2*$J$5*$AB266</f>
        <v>#N/A</v>
      </c>
      <c r="DL266" s="70" t="e">
        <f aca="false">$DK$7*$J$3*$J$5*$AC266</f>
        <v>#N/A</v>
      </c>
      <c r="DM266" s="70" t="e">
        <f aca="false">$DM$7*$J$2*$J$5*$AB266</f>
        <v>#N/A</v>
      </c>
      <c r="DN266" s="70" t="e">
        <f aca="false">$DM$7*$J$3*$J$5*$AC266</f>
        <v>#N/A</v>
      </c>
      <c r="DO266" s="70" t="e">
        <f aca="false">$DO$7*$J$2*$J$5*$AB266</f>
        <v>#N/A</v>
      </c>
      <c r="DP266" s="70" t="e">
        <f aca="false">$DO$7*$J$3*$J$5*$AC266</f>
        <v>#N/A</v>
      </c>
      <c r="DQ266" s="70" t="e">
        <f aca="false">$DQ$7*$J$2*$J$5*$AB266</f>
        <v>#N/A</v>
      </c>
      <c r="DR266" s="70" t="e">
        <f aca="false">$DQ$7*$J$3*$J$5*$AC266</f>
        <v>#N/A</v>
      </c>
      <c r="DS266" s="131" t="e">
        <f aca="false">SUM(CI266:CR266,CW266:CX266,DG266:DH266)</f>
        <v>#N/A</v>
      </c>
      <c r="DT266" s="25" t="e">
        <f aca="false">SUM(CI266:CZ266,DC266:DL266)</f>
        <v>#N/A</v>
      </c>
      <c r="DU266" s="131" t="e">
        <f aca="false">SUM(CI266:DR266)</f>
        <v>#N/A</v>
      </c>
      <c r="DZ266" s="70" t="e">
        <f aca="false">$DZ$7*$J$2*$J$5*$AB266</f>
        <v>#N/A</v>
      </c>
      <c r="EA266" s="70" t="e">
        <f aca="false">$DZ$7*$J$3*$J$5*$AC266</f>
        <v>#N/A</v>
      </c>
      <c r="EB266" s="70" t="e">
        <f aca="false">$EB$7*$J$2*$J$5*$AB266</f>
        <v>#N/A</v>
      </c>
      <c r="EC266" s="70" t="e">
        <f aca="false">$EB$7*$J$3*$J$5*$AC266</f>
        <v>#N/A</v>
      </c>
      <c r="ED266" s="70" t="e">
        <f aca="false">$ED$7*$J$2*$J$5*$AB266</f>
        <v>#N/A</v>
      </c>
      <c r="EE266" s="70" t="e">
        <f aca="false">$ED$7*$J$3*$J$5*$AC266</f>
        <v>#N/A</v>
      </c>
      <c r="EF266" s="70" t="e">
        <f aca="false">$EF$7*$J$2*$J$5*$AB266</f>
        <v>#N/A</v>
      </c>
      <c r="EG266" s="70" t="e">
        <f aca="false">$EF$7*$J$3*$J$5*$AC266</f>
        <v>#N/A</v>
      </c>
      <c r="EH266" s="70" t="e">
        <f aca="false">$EH$7*$J$2*$J$5*$AB266</f>
        <v>#N/A</v>
      </c>
      <c r="EI266" s="70" t="e">
        <f aca="false">$EH$7*$J$3*$J$5*$AC266</f>
        <v>#N/A</v>
      </c>
      <c r="EJ266" s="70" t="e">
        <f aca="false">$EJ$7*$J$2*$J$5*$AB266</f>
        <v>#N/A</v>
      </c>
      <c r="EK266" s="70" t="e">
        <f aca="false">$EJ$7*$J$3*$J$5*$AC266</f>
        <v>#N/A</v>
      </c>
      <c r="EL266" s="70" t="e">
        <f aca="false">$EL$7*$J$2*$J$5*$AB266</f>
        <v>#N/A</v>
      </c>
      <c r="EM266" s="70" t="e">
        <f aca="false">$EL$7*$J$3*$J$5*$AC266</f>
        <v>#N/A</v>
      </c>
      <c r="EN266" s="131" t="e">
        <f aca="false">SUM(EB266:EC266)</f>
        <v>#N/A</v>
      </c>
      <c r="EO266" s="25" t="e">
        <f aca="false">SUM(EB266:EE266,EJ266:EM266)</f>
        <v>#N/A</v>
      </c>
      <c r="EP266" s="25" t="e">
        <f aca="false">SUM(DZ266:EM266)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3" t="e">
        <f aca="false">(1+($A267/2))^(-2*($D267-$A$1)/365.25)</f>
        <v>#N/A</v>
      </c>
      <c r="C267" s="83" t="n">
        <f aca="false">D268-D267</f>
        <v>31</v>
      </c>
      <c r="D267" s="374" t="n">
        <v>44774</v>
      </c>
      <c r="E267" s="375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76" t="e">
        <f aca="false">VLOOKUP($D267,Curves!$A$2:$H$1700,8)*$B267</f>
        <v>#N/A</v>
      </c>
      <c r="K267" s="51" t="e">
        <f aca="false">($E267+$I267)*$J$5+$J$4</f>
        <v>#N/A</v>
      </c>
      <c r="L267" s="377" t="e">
        <f aca="false">VLOOKUP($D267,Curves!$N$2:$T$2600,2)*$B267</f>
        <v>#N/A</v>
      </c>
      <c r="M267" s="241" t="e">
        <f aca="false">VLOOKUP($D267,Curves!$N$2:$T$2600,3)*$B267</f>
        <v>#N/A</v>
      </c>
      <c r="N267" s="378" t="e">
        <f aca="false">IF($K267&lt;$L267,1,0)</f>
        <v>#N/A</v>
      </c>
      <c r="O267" s="379" t="e">
        <f aca="false">IF($K267&lt;$M267,1,0)</f>
        <v>#N/A</v>
      </c>
      <c r="P267" s="375" t="e">
        <f aca="false">($E267+J267)*$J$5+$J$4</f>
        <v>#N/A</v>
      </c>
      <c r="Q267" s="377" t="e">
        <f aca="false">VLOOKUP($D267,Curves!$N$2:$T$2600,4)*$B267</f>
        <v>#N/A</v>
      </c>
      <c r="R267" s="241" t="e">
        <f aca="false">VLOOKUP($D267,Curves!$N$2:$T$2600,5)*$B267</f>
        <v>#N/A</v>
      </c>
      <c r="S267" s="378" t="e">
        <f aca="false">IF($P267&lt;$Q267,1,0)</f>
        <v>#N/A</v>
      </c>
      <c r="T267" s="379" t="e">
        <f aca="false">IF($P267&lt;$R267,1,0)</f>
        <v>#N/A</v>
      </c>
      <c r="U267" s="380" t="e">
        <f aca="false">($E267+G267)*$J$5+$J$4</f>
        <v>#N/A</v>
      </c>
      <c r="V267" s="380" t="e">
        <f aca="false">($E267+H267)*$J$5+$J$4</f>
        <v>#N/A</v>
      </c>
      <c r="W267" s="380" t="e">
        <f aca="false">($E267+I267)*$J$5+$J$4</f>
        <v>#N/A</v>
      </c>
      <c r="X267" s="269" t="e">
        <f aca="false">VLOOKUP($D267,[5]CurveFetch!$D$8:$S$13000,16,0)*$B267</f>
        <v>#N/A</v>
      </c>
      <c r="Y267" s="241" t="e">
        <f aca="false">VLOOKUP($D267,Curves!$N$2:$T$2600,7)*$B267</f>
        <v>#N/A</v>
      </c>
      <c r="Z267" s="381" t="e">
        <f aca="false">IF($U267&lt;$X267,1,0)</f>
        <v>#N/A</v>
      </c>
      <c r="AA267" s="378" t="e">
        <f aca="false">IF($U267&lt;$Y267,1,0)</f>
        <v>#N/A</v>
      </c>
      <c r="AB267" s="378" t="e">
        <f aca="false">IF($V267&lt;$X267,1,0)</f>
        <v>#N/A</v>
      </c>
      <c r="AC267" s="378" t="e">
        <f aca="false">IF($V267&lt;$X267,1,0)</f>
        <v>#N/A</v>
      </c>
      <c r="AD267" s="378" t="e">
        <f aca="false">IF($W267&lt;$X267,1,0)</f>
        <v>#N/A</v>
      </c>
      <c r="AE267" s="379" t="e">
        <f aca="false">IF($W267&lt;$Y267,1,0)</f>
        <v>#N/A</v>
      </c>
      <c r="AF267" s="70" t="e">
        <f aca="false">$AF$7*$J$2*$J$5*$N267</f>
        <v>#N/A</v>
      </c>
      <c r="AG267" s="70" t="e">
        <f aca="false">$AF$7*$J$2*$J$5*$O267</f>
        <v>#N/A</v>
      </c>
      <c r="AH267" s="70" t="e">
        <f aca="false">$AH$7*$J$2*$J$5*$N267</f>
        <v>#N/A</v>
      </c>
      <c r="AI267" s="70" t="e">
        <f aca="false">$AH$7*$J$2*$J$5*$O267</f>
        <v>#N/A</v>
      </c>
      <c r="AJ267" s="70" t="e">
        <f aca="false">$AJ$7*$J$2*$J$5*$N267</f>
        <v>#N/A</v>
      </c>
      <c r="AK267" s="70" t="e">
        <f aca="false">$AJ$7*$J$2*$J$5*$O267</f>
        <v>#N/A</v>
      </c>
      <c r="AL267" s="70" t="e">
        <f aca="false">$AL$7*$J$2*$J$5*$N267</f>
        <v>#N/A</v>
      </c>
      <c r="AM267" s="70" t="e">
        <f aca="false">$AL$7*$J$3*$J$5*$O267</f>
        <v>#N/A</v>
      </c>
      <c r="AN267" s="70" t="e">
        <f aca="false">$AN$7*$J$2*$J$5*$N267</f>
        <v>#N/A</v>
      </c>
      <c r="AO267" s="70" t="e">
        <f aca="false">$AN$7*$J$3*$J$5*$O267</f>
        <v>#N/A</v>
      </c>
      <c r="AP267" s="70" t="e">
        <f aca="false">$AP$7*$J$2*$J$5*$N267</f>
        <v>#N/A</v>
      </c>
      <c r="AQ267" s="70" t="e">
        <f aca="false">$AN$7*$J$3*$J$5*$O267</f>
        <v>#N/A</v>
      </c>
      <c r="AR267" s="70" t="e">
        <f aca="false">$AR$7*$J$2*$J$5*$N267</f>
        <v>#N/A</v>
      </c>
      <c r="AS267" s="70" t="e">
        <f aca="false">$AR$7*$J$3*$J$5*$O267</f>
        <v>#N/A</v>
      </c>
      <c r="AT267" s="70" t="e">
        <f aca="false">$AT$7*$J$2*$J$5*$N267</f>
        <v>#N/A</v>
      </c>
      <c r="AU267" s="70" t="e">
        <f aca="false">$AT$7*$J$3*$J$5*$O267</f>
        <v>#N/A</v>
      </c>
      <c r="AV267" s="131" t="e">
        <f aca="false">SUM(AF267:AG267,AL267:AM267,AP267:AQ267)</f>
        <v>#N/A</v>
      </c>
      <c r="AW267" s="158" t="e">
        <f aca="false">SUM(AF267:AM267,AP267:AU267)</f>
        <v>#N/A</v>
      </c>
      <c r="AX267" s="131" t="e">
        <f aca="false">SUM(AF267:AU267)</f>
        <v>#N/A</v>
      </c>
      <c r="AY267" s="70" t="e">
        <f aca="false">$AY$7*$J$2*$J$5*$S267</f>
        <v>#N/A</v>
      </c>
      <c r="AZ267" s="70" t="e">
        <f aca="false">$AY$7*$J$3*$J$5*$T267</f>
        <v>#N/A</v>
      </c>
      <c r="BA267" s="70" t="e">
        <f aca="false">$BA$7*$J$2*$J$5*$S267</f>
        <v>#N/A</v>
      </c>
      <c r="BB267" s="70" t="e">
        <f aca="false">$BA$7*$J$3*$J$5*$T267</f>
        <v>#N/A</v>
      </c>
      <c r="BC267" s="70" t="e">
        <f aca="false">$BC$7*$J$2*$J$5*$S267</f>
        <v>#N/A</v>
      </c>
      <c r="BD267" s="70" t="e">
        <f aca="false">$BC$7*$J$3*$J$5*$T267</f>
        <v>#N/A</v>
      </c>
      <c r="BE267" s="70" t="e">
        <f aca="false">$BE$7*$J$2*$J$5*$S267</f>
        <v>#N/A</v>
      </c>
      <c r="BF267" s="70" t="e">
        <f aca="false">$BE$7*$J$3*$J$5*$T267</f>
        <v>#N/A</v>
      </c>
      <c r="BG267" s="70" t="e">
        <f aca="false">$BG$7*$J$2*$J$5*$S267</f>
        <v>#N/A</v>
      </c>
      <c r="BH267" s="70" t="e">
        <f aca="false">$BG$7*$J$3*$J$5*$T267</f>
        <v>#N/A</v>
      </c>
      <c r="BI267" s="70" t="e">
        <f aca="false">$BI$7*$J$2*$J$5*$S267</f>
        <v>#N/A</v>
      </c>
      <c r="BJ267" s="70" t="e">
        <f aca="false">$BI$7*$J$3*$J$5*$T267</f>
        <v>#N/A</v>
      </c>
      <c r="BK267" s="70" t="e">
        <f aca="false">$BK$7*$J$2*$J$5*$S267</f>
        <v>#N/A</v>
      </c>
      <c r="BL267" s="70" t="e">
        <f aca="false">$BK$7*$J$3*$J$5*$T267</f>
        <v>#N/A</v>
      </c>
      <c r="BM267" s="70" t="e">
        <f aca="false">$BM$7*$J$2*$J$5*$S267</f>
        <v>#N/A</v>
      </c>
      <c r="BN267" s="70" t="e">
        <f aca="false">$BM$7*$J$3*$J$5*$T267</f>
        <v>#N/A</v>
      </c>
      <c r="BO267" s="70" t="e">
        <f aca="false">$BO$7*$J$2*$J$5*$S267</f>
        <v>#N/A</v>
      </c>
      <c r="BP267" s="70" t="e">
        <f aca="false">$BO$7*$J$3*$J$5*$T267</f>
        <v>#N/A</v>
      </c>
      <c r="BQ267" s="70" t="e">
        <f aca="false">$BQ$7*$J$2*$J$5*$S267</f>
        <v>#N/A</v>
      </c>
      <c r="BR267" s="70" t="e">
        <f aca="false">$BQ$7*$J$3*$J$5*$T267</f>
        <v>#N/A</v>
      </c>
      <c r="BS267" s="70" t="e">
        <f aca="false">$BS$7*$J$2*$J$5*$S267</f>
        <v>#N/A</v>
      </c>
      <c r="BT267" s="70" t="e">
        <f aca="false">$BS$7*$J$3*$J$5*$T267</f>
        <v>#N/A</v>
      </c>
      <c r="BU267" s="70" t="e">
        <f aca="false">$BU$7*$J$2*$J$5*$S267</f>
        <v>#N/A</v>
      </c>
      <c r="BV267" s="70" t="e">
        <f aca="false">$BU$7*$J$3*$J$5*$T267</f>
        <v>#N/A</v>
      </c>
      <c r="BW267" s="382" t="e">
        <f aca="false">SUM(AY267:BF267,BI267:BL267)</f>
        <v>#N/A</v>
      </c>
      <c r="BX267" s="383" t="e">
        <f aca="false">SUM(AY267:BF267,BI267:BL267,BS267:BV267)</f>
        <v>#N/A</v>
      </c>
      <c r="BY267" s="25" t="e">
        <f aca="false">SUM(AY267:BV267)</f>
        <v>#N/A</v>
      </c>
      <c r="BZ267" s="70" t="e">
        <f aca="false">$BZ$7*$J$2*$J$5*$N267</f>
        <v>#N/A</v>
      </c>
      <c r="CA267" s="70" t="e">
        <f aca="false">$BZ$7*$J$3*$J$5*$O267</f>
        <v>#N/A</v>
      </c>
      <c r="CB267" s="70" t="e">
        <f aca="false">$CB$7*$J$2*$J$5*$N267</f>
        <v>#N/A</v>
      </c>
      <c r="CC267" s="70" t="e">
        <f aca="false">$CB$7*$J$3*$J$5*$O267</f>
        <v>#N/A</v>
      </c>
      <c r="CD267" s="70" t="e">
        <f aca="false">$CD$7*$J$2*$J$5*$N267</f>
        <v>#N/A</v>
      </c>
      <c r="CE267" s="70" t="e">
        <f aca="false">$CD$7*$J$3*$J$5*$O267</f>
        <v>#N/A</v>
      </c>
      <c r="CF267" s="131" t="e">
        <f aca="false">SUM(BZ267:CA267)</f>
        <v>#N/A</v>
      </c>
      <c r="CG267" s="383" t="e">
        <f aca="false">SUM(BZ267:CC267)</f>
        <v>#N/A</v>
      </c>
      <c r="CH267" s="131" t="e">
        <f aca="false">SUM(BZ267:CE267)</f>
        <v>#N/A</v>
      </c>
      <c r="CI267" s="70" t="e">
        <f aca="false">$CI$7*$J$2*$J$5*$AB267</f>
        <v>#N/A</v>
      </c>
      <c r="CJ267" s="70" t="e">
        <f aca="false">$CI$7*$J$3*$J$5*$AC267</f>
        <v>#N/A</v>
      </c>
      <c r="CK267" s="70" t="e">
        <f aca="false">$CK$7*$J$2*$J$5*$AB267</f>
        <v>#N/A</v>
      </c>
      <c r="CL267" s="70" t="e">
        <f aca="false">$CK$7*$J$3*$J$5*$AC267</f>
        <v>#N/A</v>
      </c>
      <c r="CM267" s="70" t="e">
        <f aca="false">$CM$7*$J$2*$J$5*$AB267</f>
        <v>#N/A</v>
      </c>
      <c r="CN267" s="70" t="e">
        <f aca="false">$CM$7*$J$3*$J$5*$AC267</f>
        <v>#N/A</v>
      </c>
      <c r="CO267" s="70" t="e">
        <f aca="false">$CO$7*$J$2*$J$5*$AB267</f>
        <v>#N/A</v>
      </c>
      <c r="CP267" s="70" t="e">
        <f aca="false">$CO$7*$J$3*$J$5*$AC267</f>
        <v>#N/A</v>
      </c>
      <c r="CQ267" s="70" t="e">
        <f aca="false">$CQ$7*$J$2*$J$5*$AB267</f>
        <v>#N/A</v>
      </c>
      <c r="CR267" s="70" t="e">
        <f aca="false">$CQ$7*$J$3*$J$5*$AC267</f>
        <v>#N/A</v>
      </c>
      <c r="CS267" s="70" t="e">
        <f aca="false">$CS$7*$J$2*$J$5*$AB267</f>
        <v>#N/A</v>
      </c>
      <c r="CT267" s="70" t="e">
        <f aca="false">$CS$7*$J$3*$J$5*$AC267</f>
        <v>#N/A</v>
      </c>
      <c r="CU267" s="70" t="e">
        <f aca="false">$CU$7*$J$2*$J$5*$AB267</f>
        <v>#N/A</v>
      </c>
      <c r="CV267" s="70" t="e">
        <f aca="false">$CU$7*$J$3*$J$5*$AC267</f>
        <v>#N/A</v>
      </c>
      <c r="CW267" s="70" t="e">
        <f aca="false">$CW$7*$J$2*$J$5*$AB267</f>
        <v>#N/A</v>
      </c>
      <c r="CX267" s="70" t="e">
        <f aca="false">$CW$7*$J$3*$J$5*$AC267</f>
        <v>#N/A</v>
      </c>
      <c r="CY267" s="70" t="e">
        <f aca="false">$CY$7*$J$2*$J$5*$AB267</f>
        <v>#N/A</v>
      </c>
      <c r="CZ267" s="70" t="e">
        <f aca="false">$CY$7*$J$3*$J$5*$AC267</f>
        <v>#N/A</v>
      </c>
      <c r="DA267" s="70" t="e">
        <f aca="false">$DA$7*$J$2*$J$5*$AB267</f>
        <v>#N/A</v>
      </c>
      <c r="DB267" s="70" t="e">
        <f aca="false">$DA$7*$J$3*$J$5*$AC267</f>
        <v>#N/A</v>
      </c>
      <c r="DC267" s="70"/>
      <c r="DD267" s="70"/>
      <c r="DE267" s="70" t="e">
        <f aca="false">$DF$7*$J$2*$J$5*$AB267</f>
        <v>#N/A</v>
      </c>
      <c r="DF267" s="70" t="e">
        <f aca="false">$DF$7*$J$3*$J$5*$AC267</f>
        <v>#N/A</v>
      </c>
      <c r="DG267" s="70" t="e">
        <f aca="false">$DG$7*$J$2*$J$5*$AB267</f>
        <v>#N/A</v>
      </c>
      <c r="DH267" s="70" t="e">
        <f aca="false">$DG$7*$J$3*$J$5*$AC267</f>
        <v>#N/A</v>
      </c>
      <c r="DI267" s="70" t="e">
        <f aca="false">$DI$7*$J$2*$J$5*$AB267</f>
        <v>#N/A</v>
      </c>
      <c r="DJ267" s="70" t="e">
        <f aca="false">$DI$7*$J$3*$J$5*$AC267</f>
        <v>#N/A</v>
      </c>
      <c r="DK267" s="70" t="e">
        <f aca="false">$DK$7*$J$2*$J$5*$AB267</f>
        <v>#N/A</v>
      </c>
      <c r="DL267" s="70" t="e">
        <f aca="false">$DK$7*$J$3*$J$5*$AC267</f>
        <v>#N/A</v>
      </c>
      <c r="DM267" s="70" t="e">
        <f aca="false">$DM$7*$J$2*$J$5*$AB267</f>
        <v>#N/A</v>
      </c>
      <c r="DN267" s="70" t="e">
        <f aca="false">$DM$7*$J$3*$J$5*$AC267</f>
        <v>#N/A</v>
      </c>
      <c r="DO267" s="70" t="e">
        <f aca="false">$DO$7*$J$2*$J$5*$AB267</f>
        <v>#N/A</v>
      </c>
      <c r="DP267" s="70" t="e">
        <f aca="false">$DO$7*$J$3*$J$5*$AC267</f>
        <v>#N/A</v>
      </c>
      <c r="DQ267" s="70" t="e">
        <f aca="false">$DQ$7*$J$2*$J$5*$AB267</f>
        <v>#N/A</v>
      </c>
      <c r="DR267" s="70" t="e">
        <f aca="false">$DQ$7*$J$3*$J$5*$AC267</f>
        <v>#N/A</v>
      </c>
      <c r="DS267" s="131" t="e">
        <f aca="false">SUM(CI267:CR267,CW267:CX267,DG267:DH267)</f>
        <v>#N/A</v>
      </c>
      <c r="DT267" s="25" t="e">
        <f aca="false">SUM(CI267:CZ267,DC267:DL267)</f>
        <v>#N/A</v>
      </c>
      <c r="DU267" s="131" t="e">
        <f aca="false">SUM(CI267:DR267)</f>
        <v>#N/A</v>
      </c>
      <c r="DZ267" s="70" t="e">
        <f aca="false">$DZ$7*$J$2*$J$5*$AB267</f>
        <v>#N/A</v>
      </c>
      <c r="EA267" s="70" t="e">
        <f aca="false">$DZ$7*$J$3*$J$5*$AC267</f>
        <v>#N/A</v>
      </c>
      <c r="EB267" s="70" t="e">
        <f aca="false">$EB$7*$J$2*$J$5*$AB267</f>
        <v>#N/A</v>
      </c>
      <c r="EC267" s="70" t="e">
        <f aca="false">$EB$7*$J$3*$J$5*$AC267</f>
        <v>#N/A</v>
      </c>
      <c r="ED267" s="70" t="e">
        <f aca="false">$ED$7*$J$2*$J$5*$AB267</f>
        <v>#N/A</v>
      </c>
      <c r="EE267" s="70" t="e">
        <f aca="false">$ED$7*$J$3*$J$5*$AC267</f>
        <v>#N/A</v>
      </c>
      <c r="EF267" s="70" t="e">
        <f aca="false">$EF$7*$J$2*$J$5*$AB267</f>
        <v>#N/A</v>
      </c>
      <c r="EG267" s="70" t="e">
        <f aca="false">$EF$7*$J$3*$J$5*$AC267</f>
        <v>#N/A</v>
      </c>
      <c r="EH267" s="70" t="e">
        <f aca="false">$EH$7*$J$2*$J$5*$AB267</f>
        <v>#N/A</v>
      </c>
      <c r="EI267" s="70" t="e">
        <f aca="false">$EH$7*$J$3*$J$5*$AC267</f>
        <v>#N/A</v>
      </c>
      <c r="EJ267" s="70" t="e">
        <f aca="false">$EJ$7*$J$2*$J$5*$AB267</f>
        <v>#N/A</v>
      </c>
      <c r="EK267" s="70" t="e">
        <f aca="false">$EJ$7*$J$3*$J$5*$AC267</f>
        <v>#N/A</v>
      </c>
      <c r="EL267" s="70" t="e">
        <f aca="false">$EL$7*$J$2*$J$5*$AB267</f>
        <v>#N/A</v>
      </c>
      <c r="EM267" s="70" t="e">
        <f aca="false">$EL$7*$J$3*$J$5*$AC267</f>
        <v>#N/A</v>
      </c>
      <c r="EN267" s="131" t="e">
        <f aca="false">SUM(EB267:EC267)</f>
        <v>#N/A</v>
      </c>
      <c r="EO267" s="25" t="e">
        <f aca="false">SUM(EB267:EE267,EJ267:EM267)</f>
        <v>#N/A</v>
      </c>
      <c r="EP267" s="25" t="e">
        <f aca="false">SUM(DZ267:EM267)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3" t="e">
        <f aca="false">(1+($A268/2))^(-2*($D268-$A$1)/365.25)</f>
        <v>#N/A</v>
      </c>
      <c r="C268" s="83" t="n">
        <f aca="false">D269-D268</f>
        <v>30</v>
      </c>
      <c r="D268" s="374" t="n">
        <v>44805</v>
      </c>
      <c r="E268" s="375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76" t="e">
        <f aca="false">VLOOKUP($D268,Curves!$A$2:$H$1700,8)*$B268</f>
        <v>#N/A</v>
      </c>
      <c r="K268" s="51" t="e">
        <f aca="false">($E268+$I268)*$J$5+$J$4</f>
        <v>#N/A</v>
      </c>
      <c r="L268" s="377" t="e">
        <f aca="false">VLOOKUP($D268,Curves!$N$2:$T$2600,2)*$B268</f>
        <v>#N/A</v>
      </c>
      <c r="M268" s="241" t="e">
        <f aca="false">VLOOKUP($D268,Curves!$N$2:$T$2600,3)*$B268</f>
        <v>#N/A</v>
      </c>
      <c r="N268" s="378" t="e">
        <f aca="false">IF($K268&lt;$L268,1,0)</f>
        <v>#N/A</v>
      </c>
      <c r="O268" s="379" t="e">
        <f aca="false">IF($K268&lt;$M268,1,0)</f>
        <v>#N/A</v>
      </c>
      <c r="P268" s="375" t="e">
        <f aca="false">($E268+J268)*$J$5+$J$4</f>
        <v>#N/A</v>
      </c>
      <c r="Q268" s="377" t="e">
        <f aca="false">VLOOKUP($D268,Curves!$N$2:$T$2600,4)*$B268</f>
        <v>#N/A</v>
      </c>
      <c r="R268" s="241" t="e">
        <f aca="false">VLOOKUP($D268,Curves!$N$2:$T$2600,5)*$B268</f>
        <v>#N/A</v>
      </c>
      <c r="S268" s="378" t="e">
        <f aca="false">IF($P268&lt;$Q268,1,0)</f>
        <v>#N/A</v>
      </c>
      <c r="T268" s="379" t="e">
        <f aca="false">IF($P268&lt;$R268,1,0)</f>
        <v>#N/A</v>
      </c>
      <c r="U268" s="380" t="e">
        <f aca="false">($E268+G268)*$J$5+$J$4</f>
        <v>#N/A</v>
      </c>
      <c r="V268" s="380" t="e">
        <f aca="false">($E268+H268)*$J$5+$J$4</f>
        <v>#N/A</v>
      </c>
      <c r="W268" s="380" t="e">
        <f aca="false">($E268+I268)*$J$5+$J$4</f>
        <v>#N/A</v>
      </c>
      <c r="X268" s="269" t="e">
        <f aca="false">VLOOKUP($D268,[5]CurveFetch!$D$8:$S$13000,16,0)*$B268</f>
        <v>#N/A</v>
      </c>
      <c r="Y268" s="241" t="e">
        <f aca="false">VLOOKUP($D268,Curves!$N$2:$T$2600,7)*$B268</f>
        <v>#N/A</v>
      </c>
      <c r="Z268" s="381" t="e">
        <f aca="false">IF($U268&lt;$X268,1,0)</f>
        <v>#N/A</v>
      </c>
      <c r="AA268" s="378" t="e">
        <f aca="false">IF($U268&lt;$Y268,1,0)</f>
        <v>#N/A</v>
      </c>
      <c r="AB268" s="378" t="e">
        <f aca="false">IF($V268&lt;$X268,1,0)</f>
        <v>#N/A</v>
      </c>
      <c r="AC268" s="378" t="e">
        <f aca="false">IF($V268&lt;$X268,1,0)</f>
        <v>#N/A</v>
      </c>
      <c r="AD268" s="378" t="e">
        <f aca="false">IF($W268&lt;$X268,1,0)</f>
        <v>#N/A</v>
      </c>
      <c r="AE268" s="379" t="e">
        <f aca="false">IF($W268&lt;$Y268,1,0)</f>
        <v>#N/A</v>
      </c>
      <c r="AF268" s="70" t="e">
        <f aca="false">$AF$7*$J$2*$J$5*$N268</f>
        <v>#N/A</v>
      </c>
      <c r="AG268" s="70" t="e">
        <f aca="false">$AF$7*$J$2*$J$5*$O268</f>
        <v>#N/A</v>
      </c>
      <c r="AH268" s="70" t="e">
        <f aca="false">$AH$7*$J$2*$J$5*$N268</f>
        <v>#N/A</v>
      </c>
      <c r="AI268" s="70" t="e">
        <f aca="false">$AH$7*$J$2*$J$5*$O268</f>
        <v>#N/A</v>
      </c>
      <c r="AJ268" s="70" t="e">
        <f aca="false">$AJ$7*$J$2*$J$5*$N268</f>
        <v>#N/A</v>
      </c>
      <c r="AK268" s="70" t="e">
        <f aca="false">$AJ$7*$J$2*$J$5*$O268</f>
        <v>#N/A</v>
      </c>
      <c r="AL268" s="70" t="e">
        <f aca="false">$AL$7*$J$2*$J$5*$N268</f>
        <v>#N/A</v>
      </c>
      <c r="AM268" s="70" t="e">
        <f aca="false">$AL$7*$J$3*$J$5*$O268</f>
        <v>#N/A</v>
      </c>
      <c r="AN268" s="70" t="e">
        <f aca="false">$AN$7*$J$2*$J$5*$N268</f>
        <v>#N/A</v>
      </c>
      <c r="AO268" s="70" t="e">
        <f aca="false">$AN$7*$J$3*$J$5*$O268</f>
        <v>#N/A</v>
      </c>
      <c r="AP268" s="70" t="e">
        <f aca="false">$AP$7*$J$2*$J$5*$N268</f>
        <v>#N/A</v>
      </c>
      <c r="AQ268" s="70" t="e">
        <f aca="false">$AN$7*$J$3*$J$5*$O268</f>
        <v>#N/A</v>
      </c>
      <c r="AR268" s="70" t="e">
        <f aca="false">$AR$7*$J$2*$J$5*$N268</f>
        <v>#N/A</v>
      </c>
      <c r="AS268" s="70" t="e">
        <f aca="false">$AR$7*$J$3*$J$5*$O268</f>
        <v>#N/A</v>
      </c>
      <c r="AT268" s="70" t="e">
        <f aca="false">$AT$7*$J$2*$J$5*$N268</f>
        <v>#N/A</v>
      </c>
      <c r="AU268" s="70" t="e">
        <f aca="false">$AT$7*$J$3*$J$5*$O268</f>
        <v>#N/A</v>
      </c>
      <c r="AV268" s="131" t="e">
        <f aca="false">SUM(AF268:AG268,AL268:AM268,AP268:AQ268)</f>
        <v>#N/A</v>
      </c>
      <c r="AW268" s="158" t="e">
        <f aca="false">SUM(AF268:AM268,AP268:AU268)</f>
        <v>#N/A</v>
      </c>
      <c r="AX268" s="131" t="e">
        <f aca="false">SUM(AF268:AU268)</f>
        <v>#N/A</v>
      </c>
      <c r="AY268" s="70" t="e">
        <f aca="false">$AY$7*$J$2*$J$5*$S268</f>
        <v>#N/A</v>
      </c>
      <c r="AZ268" s="70" t="e">
        <f aca="false">$AY$7*$J$3*$J$5*$T268</f>
        <v>#N/A</v>
      </c>
      <c r="BA268" s="70" t="e">
        <f aca="false">$BA$7*$J$2*$J$5*$S268</f>
        <v>#N/A</v>
      </c>
      <c r="BB268" s="70" t="e">
        <f aca="false">$BA$7*$J$3*$J$5*$T268</f>
        <v>#N/A</v>
      </c>
      <c r="BC268" s="70" t="e">
        <f aca="false">$BC$7*$J$2*$J$5*$S268</f>
        <v>#N/A</v>
      </c>
      <c r="BD268" s="70" t="e">
        <f aca="false">$BC$7*$J$3*$J$5*$T268</f>
        <v>#N/A</v>
      </c>
      <c r="BE268" s="70" t="e">
        <f aca="false">$BE$7*$J$2*$J$5*$S268</f>
        <v>#N/A</v>
      </c>
      <c r="BF268" s="70" t="e">
        <f aca="false">$BE$7*$J$3*$J$5*$T268</f>
        <v>#N/A</v>
      </c>
      <c r="BG268" s="70" t="e">
        <f aca="false">$BG$7*$J$2*$J$5*$S268</f>
        <v>#N/A</v>
      </c>
      <c r="BH268" s="70" t="e">
        <f aca="false">$BG$7*$J$3*$J$5*$T268</f>
        <v>#N/A</v>
      </c>
      <c r="BI268" s="70" t="e">
        <f aca="false">$BI$7*$J$2*$J$5*$S268</f>
        <v>#N/A</v>
      </c>
      <c r="BJ268" s="70" t="e">
        <f aca="false">$BI$7*$J$3*$J$5*$T268</f>
        <v>#N/A</v>
      </c>
      <c r="BK268" s="70" t="e">
        <f aca="false">$BK$7*$J$2*$J$5*$S268</f>
        <v>#N/A</v>
      </c>
      <c r="BL268" s="70" t="e">
        <f aca="false">$BK$7*$J$3*$J$5*$T268</f>
        <v>#N/A</v>
      </c>
      <c r="BM268" s="70" t="e">
        <f aca="false">$BM$7*$J$2*$J$5*$S268</f>
        <v>#N/A</v>
      </c>
      <c r="BN268" s="70" t="e">
        <f aca="false">$BM$7*$J$3*$J$5*$T268</f>
        <v>#N/A</v>
      </c>
      <c r="BO268" s="70" t="e">
        <f aca="false">$BO$7*$J$2*$J$5*$S268</f>
        <v>#N/A</v>
      </c>
      <c r="BP268" s="70" t="e">
        <f aca="false">$BO$7*$J$3*$J$5*$T268</f>
        <v>#N/A</v>
      </c>
      <c r="BQ268" s="70" t="e">
        <f aca="false">$BQ$7*$J$2*$J$5*$S268</f>
        <v>#N/A</v>
      </c>
      <c r="BR268" s="70" t="e">
        <f aca="false">$BQ$7*$J$3*$J$5*$T268</f>
        <v>#N/A</v>
      </c>
      <c r="BS268" s="70" t="e">
        <f aca="false">$BS$7*$J$2*$J$5*$S268</f>
        <v>#N/A</v>
      </c>
      <c r="BT268" s="70" t="e">
        <f aca="false">$BS$7*$J$3*$J$5*$T268</f>
        <v>#N/A</v>
      </c>
      <c r="BU268" s="70" t="e">
        <f aca="false">$BU$7*$J$2*$J$5*$S268</f>
        <v>#N/A</v>
      </c>
      <c r="BV268" s="70" t="e">
        <f aca="false">$BU$7*$J$3*$J$5*$T268</f>
        <v>#N/A</v>
      </c>
      <c r="BW268" s="382" t="e">
        <f aca="false">SUM(AY268:BF268,BI268:BL268)</f>
        <v>#N/A</v>
      </c>
      <c r="BX268" s="383" t="e">
        <f aca="false">SUM(AY268:BF268,BI268:BL268,BS268:BV268)</f>
        <v>#N/A</v>
      </c>
      <c r="BY268" s="25" t="e">
        <f aca="false">SUM(AY268:BV268)</f>
        <v>#N/A</v>
      </c>
      <c r="BZ268" s="70" t="e">
        <f aca="false">$BZ$7*$J$2*$J$5*$N268</f>
        <v>#N/A</v>
      </c>
      <c r="CA268" s="70" t="e">
        <f aca="false">$BZ$7*$J$3*$J$5*$O268</f>
        <v>#N/A</v>
      </c>
      <c r="CB268" s="70" t="e">
        <f aca="false">$CB$7*$J$2*$J$5*$N268</f>
        <v>#N/A</v>
      </c>
      <c r="CC268" s="70" t="e">
        <f aca="false">$CB$7*$J$3*$J$5*$O268</f>
        <v>#N/A</v>
      </c>
      <c r="CD268" s="70" t="e">
        <f aca="false">$CD$7*$J$2*$J$5*$N268</f>
        <v>#N/A</v>
      </c>
      <c r="CE268" s="70" t="e">
        <f aca="false">$CD$7*$J$3*$J$5*$O268</f>
        <v>#N/A</v>
      </c>
      <c r="CF268" s="131" t="e">
        <f aca="false">SUM(BZ268:CA268)</f>
        <v>#N/A</v>
      </c>
      <c r="CG268" s="383" t="e">
        <f aca="false">SUM(BZ268:CC268)</f>
        <v>#N/A</v>
      </c>
      <c r="CH268" s="131" t="e">
        <f aca="false">SUM(BZ268:CE268)</f>
        <v>#N/A</v>
      </c>
      <c r="CI268" s="70" t="e">
        <f aca="false">$CI$7*$J$2*$J$5*$AB268</f>
        <v>#N/A</v>
      </c>
      <c r="CJ268" s="70" t="e">
        <f aca="false">$CI$7*$J$3*$J$5*$AC268</f>
        <v>#N/A</v>
      </c>
      <c r="CK268" s="70" t="e">
        <f aca="false">$CK$7*$J$2*$J$5*$AB268</f>
        <v>#N/A</v>
      </c>
      <c r="CL268" s="70" t="e">
        <f aca="false">$CK$7*$J$3*$J$5*$AC268</f>
        <v>#N/A</v>
      </c>
      <c r="CM268" s="70" t="e">
        <f aca="false">$CM$7*$J$2*$J$5*$AB268</f>
        <v>#N/A</v>
      </c>
      <c r="CN268" s="70" t="e">
        <f aca="false">$CM$7*$J$3*$J$5*$AC268</f>
        <v>#N/A</v>
      </c>
      <c r="CO268" s="70" t="e">
        <f aca="false">$CO$7*$J$2*$J$5*$AB268</f>
        <v>#N/A</v>
      </c>
      <c r="CP268" s="70" t="e">
        <f aca="false">$CO$7*$J$3*$J$5*$AC268</f>
        <v>#N/A</v>
      </c>
      <c r="CQ268" s="70" t="e">
        <f aca="false">$CQ$7*$J$2*$J$5*$AB268</f>
        <v>#N/A</v>
      </c>
      <c r="CR268" s="70" t="e">
        <f aca="false">$CQ$7*$J$3*$J$5*$AC268</f>
        <v>#N/A</v>
      </c>
      <c r="CS268" s="70" t="e">
        <f aca="false">$CS$7*$J$2*$J$5*$AB268</f>
        <v>#N/A</v>
      </c>
      <c r="CT268" s="70" t="e">
        <f aca="false">$CS$7*$J$3*$J$5*$AC268</f>
        <v>#N/A</v>
      </c>
      <c r="CU268" s="70" t="e">
        <f aca="false">$CU$7*$J$2*$J$5*$AB268</f>
        <v>#N/A</v>
      </c>
      <c r="CV268" s="70" t="e">
        <f aca="false">$CU$7*$J$3*$J$5*$AC268</f>
        <v>#N/A</v>
      </c>
      <c r="CW268" s="70" t="e">
        <f aca="false">$CW$7*$J$2*$J$5*$AB268</f>
        <v>#N/A</v>
      </c>
      <c r="CX268" s="70" t="e">
        <f aca="false">$CW$7*$J$3*$J$5*$AC268</f>
        <v>#N/A</v>
      </c>
      <c r="CY268" s="70" t="e">
        <f aca="false">$CY$7*$J$2*$J$5*$AB268</f>
        <v>#N/A</v>
      </c>
      <c r="CZ268" s="70" t="e">
        <f aca="false">$CY$7*$J$3*$J$5*$AC268</f>
        <v>#N/A</v>
      </c>
      <c r="DA268" s="70" t="e">
        <f aca="false">$DA$7*$J$2*$J$5*$AB268</f>
        <v>#N/A</v>
      </c>
      <c r="DB268" s="70" t="e">
        <f aca="false">$DA$7*$J$3*$J$5*$AC268</f>
        <v>#N/A</v>
      </c>
      <c r="DC268" s="70"/>
      <c r="DD268" s="70"/>
      <c r="DE268" s="70" t="e">
        <f aca="false">$DF$7*$J$2*$J$5*$AB268</f>
        <v>#N/A</v>
      </c>
      <c r="DF268" s="70" t="e">
        <f aca="false">$DF$7*$J$3*$J$5*$AC268</f>
        <v>#N/A</v>
      </c>
      <c r="DG268" s="70" t="e">
        <f aca="false">$DG$7*$J$2*$J$5*$AB268</f>
        <v>#N/A</v>
      </c>
      <c r="DH268" s="70" t="e">
        <f aca="false">$DG$7*$J$3*$J$5*$AC268</f>
        <v>#N/A</v>
      </c>
      <c r="DI268" s="70" t="e">
        <f aca="false">$DI$7*$J$2*$J$5*$AB268</f>
        <v>#N/A</v>
      </c>
      <c r="DJ268" s="70" t="e">
        <f aca="false">$DI$7*$J$3*$J$5*$AC268</f>
        <v>#N/A</v>
      </c>
      <c r="DK268" s="70" t="e">
        <f aca="false">$DK$7*$J$2*$J$5*$AB268</f>
        <v>#N/A</v>
      </c>
      <c r="DL268" s="70" t="e">
        <f aca="false">$DK$7*$J$3*$J$5*$AC268</f>
        <v>#N/A</v>
      </c>
      <c r="DM268" s="70" t="e">
        <f aca="false">$DM$7*$J$2*$J$5*$AB268</f>
        <v>#N/A</v>
      </c>
      <c r="DN268" s="70" t="e">
        <f aca="false">$DM$7*$J$3*$J$5*$AC268</f>
        <v>#N/A</v>
      </c>
      <c r="DO268" s="70" t="e">
        <f aca="false">$DO$7*$J$2*$J$5*$AB268</f>
        <v>#N/A</v>
      </c>
      <c r="DP268" s="70" t="e">
        <f aca="false">$DO$7*$J$3*$J$5*$AC268</f>
        <v>#N/A</v>
      </c>
      <c r="DQ268" s="70" t="e">
        <f aca="false">$DQ$7*$J$2*$J$5*$AB268</f>
        <v>#N/A</v>
      </c>
      <c r="DR268" s="70" t="e">
        <f aca="false">$DQ$7*$J$3*$J$5*$AC268</f>
        <v>#N/A</v>
      </c>
      <c r="DS268" s="131" t="e">
        <f aca="false">SUM(CI268:CR268,CW268:CX268,DG268:DH268)</f>
        <v>#N/A</v>
      </c>
      <c r="DT268" s="25" t="e">
        <f aca="false">SUM(CI268:CZ268,DC268:DL268)</f>
        <v>#N/A</v>
      </c>
      <c r="DU268" s="131" t="e">
        <f aca="false">SUM(CI268:DR268)</f>
        <v>#N/A</v>
      </c>
      <c r="DZ268" s="70" t="e">
        <f aca="false">$DZ$7*$J$2*$J$5*$AB268</f>
        <v>#N/A</v>
      </c>
      <c r="EA268" s="70" t="e">
        <f aca="false">$DZ$7*$J$3*$J$5*$AC268</f>
        <v>#N/A</v>
      </c>
      <c r="EB268" s="70" t="e">
        <f aca="false">$EB$7*$J$2*$J$5*$AB268</f>
        <v>#N/A</v>
      </c>
      <c r="EC268" s="70" t="e">
        <f aca="false">$EB$7*$J$3*$J$5*$AC268</f>
        <v>#N/A</v>
      </c>
      <c r="ED268" s="70" t="e">
        <f aca="false">$ED$7*$J$2*$J$5*$AB268</f>
        <v>#N/A</v>
      </c>
      <c r="EE268" s="70" t="e">
        <f aca="false">$ED$7*$J$3*$J$5*$AC268</f>
        <v>#N/A</v>
      </c>
      <c r="EF268" s="70" t="e">
        <f aca="false">$EF$7*$J$2*$J$5*$AB268</f>
        <v>#N/A</v>
      </c>
      <c r="EG268" s="70" t="e">
        <f aca="false">$EF$7*$J$3*$J$5*$AC268</f>
        <v>#N/A</v>
      </c>
      <c r="EH268" s="70" t="e">
        <f aca="false">$EH$7*$J$2*$J$5*$AB268</f>
        <v>#N/A</v>
      </c>
      <c r="EI268" s="70" t="e">
        <f aca="false">$EH$7*$J$3*$J$5*$AC268</f>
        <v>#N/A</v>
      </c>
      <c r="EJ268" s="70" t="e">
        <f aca="false">$EJ$7*$J$2*$J$5*$AB268</f>
        <v>#N/A</v>
      </c>
      <c r="EK268" s="70" t="e">
        <f aca="false">$EJ$7*$J$3*$J$5*$AC268</f>
        <v>#N/A</v>
      </c>
      <c r="EL268" s="70" t="e">
        <f aca="false">$EL$7*$J$2*$J$5*$AB268</f>
        <v>#N/A</v>
      </c>
      <c r="EM268" s="70" t="e">
        <f aca="false">$EL$7*$J$3*$J$5*$AC268</f>
        <v>#N/A</v>
      </c>
      <c r="EN268" s="131" t="e">
        <f aca="false">SUM(EB268:EC268)</f>
        <v>#N/A</v>
      </c>
      <c r="EO268" s="25" t="e">
        <f aca="false">SUM(EB268:EE268,EJ268:EM268)</f>
        <v>#N/A</v>
      </c>
      <c r="EP268" s="25" t="e">
        <f aca="false">SUM(DZ268:EM268)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3" t="e">
        <f aca="false">(1+($A269/2))^(-2*($D269-$A$1)/365.25)</f>
        <v>#N/A</v>
      </c>
      <c r="C269" s="83" t="n">
        <f aca="false">D270-D269</f>
        <v>31</v>
      </c>
      <c r="D269" s="374" t="n">
        <v>44835</v>
      </c>
      <c r="E269" s="375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76" t="e">
        <f aca="false">VLOOKUP($D269,Curves!$A$2:$H$1700,8)*$B269</f>
        <v>#N/A</v>
      </c>
      <c r="K269" s="51" t="e">
        <f aca="false">($E269+$I269)*$J$5+$J$4</f>
        <v>#N/A</v>
      </c>
      <c r="L269" s="377" t="e">
        <f aca="false">VLOOKUP($D269,Curves!$N$2:$T$2600,2)*$B269</f>
        <v>#N/A</v>
      </c>
      <c r="M269" s="241" t="e">
        <f aca="false">VLOOKUP($D269,Curves!$N$2:$T$2600,3)*$B269</f>
        <v>#N/A</v>
      </c>
      <c r="N269" s="378" t="e">
        <f aca="false">IF($K269&lt;$L269,1,0)</f>
        <v>#N/A</v>
      </c>
      <c r="O269" s="379" t="e">
        <f aca="false">IF($K269&lt;$M269,1,0)</f>
        <v>#N/A</v>
      </c>
      <c r="P269" s="375" t="e">
        <f aca="false">($E269+J269)*$J$5+$J$4</f>
        <v>#N/A</v>
      </c>
      <c r="Q269" s="377" t="e">
        <f aca="false">VLOOKUP($D269,Curves!$N$2:$T$2600,4)*$B269</f>
        <v>#N/A</v>
      </c>
      <c r="R269" s="241" t="e">
        <f aca="false">VLOOKUP($D269,Curves!$N$2:$T$2600,5)*$B269</f>
        <v>#N/A</v>
      </c>
      <c r="S269" s="378" t="e">
        <f aca="false">IF($P269&lt;$Q269,1,0)</f>
        <v>#N/A</v>
      </c>
      <c r="T269" s="379" t="e">
        <f aca="false">IF($P269&lt;$R269,1,0)</f>
        <v>#N/A</v>
      </c>
      <c r="U269" s="380" t="e">
        <f aca="false">($E269+G269)*$J$5+$J$4</f>
        <v>#N/A</v>
      </c>
      <c r="V269" s="380" t="e">
        <f aca="false">($E269+H269)*$J$5+$J$4</f>
        <v>#N/A</v>
      </c>
      <c r="W269" s="380" t="e">
        <f aca="false">($E269+I269)*$J$5+$J$4</f>
        <v>#N/A</v>
      </c>
      <c r="X269" s="269" t="e">
        <f aca="false">VLOOKUP($D269,[5]CurveFetch!$D$8:$S$13000,16,0)*$B269</f>
        <v>#N/A</v>
      </c>
      <c r="Y269" s="241" t="e">
        <f aca="false">VLOOKUP($D269,Curves!$N$2:$T$2600,7)*$B269</f>
        <v>#N/A</v>
      </c>
      <c r="Z269" s="381" t="e">
        <f aca="false">IF($U269&lt;$X269,1,0)</f>
        <v>#N/A</v>
      </c>
      <c r="AA269" s="378" t="e">
        <f aca="false">IF($U269&lt;$Y269,1,0)</f>
        <v>#N/A</v>
      </c>
      <c r="AB269" s="378" t="e">
        <f aca="false">IF($V269&lt;$X269,1,0)</f>
        <v>#N/A</v>
      </c>
      <c r="AC269" s="378" t="e">
        <f aca="false">IF($V269&lt;$X269,1,0)</f>
        <v>#N/A</v>
      </c>
      <c r="AD269" s="378" t="e">
        <f aca="false">IF($W269&lt;$X269,1,0)</f>
        <v>#N/A</v>
      </c>
      <c r="AE269" s="379" t="e">
        <f aca="false">IF($W269&lt;$Y269,1,0)</f>
        <v>#N/A</v>
      </c>
      <c r="AF269" s="70" t="e">
        <f aca="false">$AF$7*$J$2*$J$5*$N269</f>
        <v>#N/A</v>
      </c>
      <c r="AG269" s="70" t="e">
        <f aca="false">$AF$7*$J$2*$J$5*$O269</f>
        <v>#N/A</v>
      </c>
      <c r="AH269" s="70" t="e">
        <f aca="false">$AH$7*$J$2*$J$5*$N269</f>
        <v>#N/A</v>
      </c>
      <c r="AI269" s="70" t="e">
        <f aca="false">$AH$7*$J$2*$J$5*$O269</f>
        <v>#N/A</v>
      </c>
      <c r="AJ269" s="70" t="e">
        <f aca="false">$AJ$7*$J$2*$J$5*$N269</f>
        <v>#N/A</v>
      </c>
      <c r="AK269" s="70" t="e">
        <f aca="false">$AJ$7*$J$2*$J$5*$O269</f>
        <v>#N/A</v>
      </c>
      <c r="AL269" s="70" t="e">
        <f aca="false">$AL$7*$J$2*$J$5*$N269</f>
        <v>#N/A</v>
      </c>
      <c r="AM269" s="70" t="e">
        <f aca="false">$AL$7*$J$3*$J$5*$O269</f>
        <v>#N/A</v>
      </c>
      <c r="AN269" s="70" t="e">
        <f aca="false">$AN$7*$J$2*$J$5*$N269</f>
        <v>#N/A</v>
      </c>
      <c r="AO269" s="70" t="e">
        <f aca="false">$AN$7*$J$3*$J$5*$O269</f>
        <v>#N/A</v>
      </c>
      <c r="AP269" s="70" t="e">
        <f aca="false">$AP$7*$J$2*$J$5*$N269</f>
        <v>#N/A</v>
      </c>
      <c r="AQ269" s="70" t="e">
        <f aca="false">$AN$7*$J$3*$J$5*$O269</f>
        <v>#N/A</v>
      </c>
      <c r="AR269" s="70" t="e">
        <f aca="false">$AR$7*$J$2*$J$5*$N269</f>
        <v>#N/A</v>
      </c>
      <c r="AS269" s="70" t="e">
        <f aca="false">$AR$7*$J$3*$J$5*$O269</f>
        <v>#N/A</v>
      </c>
      <c r="AT269" s="70" t="e">
        <f aca="false">$AT$7*$J$2*$J$5*$N269</f>
        <v>#N/A</v>
      </c>
      <c r="AU269" s="70" t="e">
        <f aca="false">$AT$7*$J$3*$J$5*$O269</f>
        <v>#N/A</v>
      </c>
      <c r="AV269" s="131" t="e">
        <f aca="false">SUM(AF269:AG269,AL269:AM269,AP269:AQ269)</f>
        <v>#N/A</v>
      </c>
      <c r="AW269" s="158" t="e">
        <f aca="false">SUM(AF269:AM269,AP269:AU269)</f>
        <v>#N/A</v>
      </c>
      <c r="AX269" s="131" t="e">
        <f aca="false">SUM(AF269:AU269)</f>
        <v>#N/A</v>
      </c>
      <c r="AY269" s="70" t="e">
        <f aca="false">$AY$7*$J$2*$J$5*$S269</f>
        <v>#N/A</v>
      </c>
      <c r="AZ269" s="70" t="e">
        <f aca="false">$AY$7*$J$3*$J$5*$T269</f>
        <v>#N/A</v>
      </c>
      <c r="BA269" s="70" t="e">
        <f aca="false">$BA$7*$J$2*$J$5*$S269</f>
        <v>#N/A</v>
      </c>
      <c r="BB269" s="70" t="e">
        <f aca="false">$BA$7*$J$3*$J$5*$T269</f>
        <v>#N/A</v>
      </c>
      <c r="BC269" s="70" t="e">
        <f aca="false">$BC$7*$J$2*$J$5*$S269</f>
        <v>#N/A</v>
      </c>
      <c r="BD269" s="70" t="e">
        <f aca="false">$BC$7*$J$3*$J$5*$T269</f>
        <v>#N/A</v>
      </c>
      <c r="BE269" s="70" t="e">
        <f aca="false">$BE$7*$J$2*$J$5*$S269</f>
        <v>#N/A</v>
      </c>
      <c r="BF269" s="70" t="e">
        <f aca="false">$BE$7*$J$3*$J$5*$T269</f>
        <v>#N/A</v>
      </c>
      <c r="BG269" s="70" t="e">
        <f aca="false">$BG$7*$J$2*$J$5*$S269</f>
        <v>#N/A</v>
      </c>
      <c r="BH269" s="70" t="e">
        <f aca="false">$BG$7*$J$3*$J$5*$T269</f>
        <v>#N/A</v>
      </c>
      <c r="BI269" s="70" t="e">
        <f aca="false">$BI$7*$J$2*$J$5*$S269</f>
        <v>#N/A</v>
      </c>
      <c r="BJ269" s="70" t="e">
        <f aca="false">$BI$7*$J$3*$J$5*$T269</f>
        <v>#N/A</v>
      </c>
      <c r="BK269" s="70" t="e">
        <f aca="false">$BK$7*$J$2*$J$5*$S269</f>
        <v>#N/A</v>
      </c>
      <c r="BL269" s="70" t="e">
        <f aca="false">$BK$7*$J$3*$J$5*$T269</f>
        <v>#N/A</v>
      </c>
      <c r="BM269" s="70" t="e">
        <f aca="false">$BM$7*$J$2*$J$5*$S269</f>
        <v>#N/A</v>
      </c>
      <c r="BN269" s="70" t="e">
        <f aca="false">$BM$7*$J$3*$J$5*$T269</f>
        <v>#N/A</v>
      </c>
      <c r="BO269" s="70" t="e">
        <f aca="false">$BO$7*$J$2*$J$5*$S269</f>
        <v>#N/A</v>
      </c>
      <c r="BP269" s="70" t="e">
        <f aca="false">$BO$7*$J$3*$J$5*$T269</f>
        <v>#N/A</v>
      </c>
      <c r="BQ269" s="70" t="e">
        <f aca="false">$BQ$7*$J$2*$J$5*$S269</f>
        <v>#N/A</v>
      </c>
      <c r="BR269" s="70" t="e">
        <f aca="false">$BQ$7*$J$3*$J$5*$T269</f>
        <v>#N/A</v>
      </c>
      <c r="BS269" s="70" t="e">
        <f aca="false">$BS$7*$J$2*$J$5*$S269</f>
        <v>#N/A</v>
      </c>
      <c r="BT269" s="70" t="e">
        <f aca="false">$BS$7*$J$3*$J$5*$T269</f>
        <v>#N/A</v>
      </c>
      <c r="BU269" s="70" t="e">
        <f aca="false">$BU$7*$J$2*$J$5*$S269</f>
        <v>#N/A</v>
      </c>
      <c r="BV269" s="70" t="e">
        <f aca="false">$BU$7*$J$3*$J$5*$T269</f>
        <v>#N/A</v>
      </c>
      <c r="BW269" s="382" t="e">
        <f aca="false">SUM(AY269:BF269,BI269:BL269)</f>
        <v>#N/A</v>
      </c>
      <c r="BX269" s="383" t="e">
        <f aca="false">SUM(AY269:BF269,BI269:BL269,BS269:BV269)</f>
        <v>#N/A</v>
      </c>
      <c r="BY269" s="25" t="e">
        <f aca="false">SUM(AY269:BV269)</f>
        <v>#N/A</v>
      </c>
      <c r="BZ269" s="70" t="e">
        <f aca="false">$BZ$7*$J$2*$J$5*$N269</f>
        <v>#N/A</v>
      </c>
      <c r="CA269" s="70" t="e">
        <f aca="false">$BZ$7*$J$3*$J$5*$O269</f>
        <v>#N/A</v>
      </c>
      <c r="CB269" s="70" t="e">
        <f aca="false">$CB$7*$J$2*$J$5*$N269</f>
        <v>#N/A</v>
      </c>
      <c r="CC269" s="70" t="e">
        <f aca="false">$CB$7*$J$3*$J$5*$O269</f>
        <v>#N/A</v>
      </c>
      <c r="CD269" s="70" t="e">
        <f aca="false">$CD$7*$J$2*$J$5*$N269</f>
        <v>#N/A</v>
      </c>
      <c r="CE269" s="70" t="e">
        <f aca="false">$CD$7*$J$3*$J$5*$O269</f>
        <v>#N/A</v>
      </c>
      <c r="CF269" s="131" t="e">
        <f aca="false">SUM(BZ269:CA269)</f>
        <v>#N/A</v>
      </c>
      <c r="CG269" s="383" t="e">
        <f aca="false">SUM(BZ269:CC269)</f>
        <v>#N/A</v>
      </c>
      <c r="CH269" s="131" t="e">
        <f aca="false">SUM(BZ269:CE269)</f>
        <v>#N/A</v>
      </c>
      <c r="CI269" s="70" t="e">
        <f aca="false">$CI$7*$J$2*$J$5*$AB269</f>
        <v>#N/A</v>
      </c>
      <c r="CJ269" s="70" t="e">
        <f aca="false">$CI$7*$J$3*$J$5*$AC269</f>
        <v>#N/A</v>
      </c>
      <c r="CK269" s="70" t="e">
        <f aca="false">$CK$7*$J$2*$J$5*$AB269</f>
        <v>#N/A</v>
      </c>
      <c r="CL269" s="70" t="e">
        <f aca="false">$CK$7*$J$3*$J$5*$AC269</f>
        <v>#N/A</v>
      </c>
      <c r="CM269" s="70" t="e">
        <f aca="false">$CM$7*$J$2*$J$5*$AB269</f>
        <v>#N/A</v>
      </c>
      <c r="CN269" s="70" t="e">
        <f aca="false">$CM$7*$J$3*$J$5*$AC269</f>
        <v>#N/A</v>
      </c>
      <c r="CO269" s="70" t="e">
        <f aca="false">$CO$7*$J$2*$J$5*$AB269</f>
        <v>#N/A</v>
      </c>
      <c r="CP269" s="70" t="e">
        <f aca="false">$CO$7*$J$3*$J$5*$AC269</f>
        <v>#N/A</v>
      </c>
      <c r="CQ269" s="70" t="e">
        <f aca="false">$CQ$7*$J$2*$J$5*$AB269</f>
        <v>#N/A</v>
      </c>
      <c r="CR269" s="70" t="e">
        <f aca="false">$CQ$7*$J$3*$J$5*$AC269</f>
        <v>#N/A</v>
      </c>
      <c r="CS269" s="70" t="e">
        <f aca="false">$CS$7*$J$2*$J$5*$AB269</f>
        <v>#N/A</v>
      </c>
      <c r="CT269" s="70" t="e">
        <f aca="false">$CS$7*$J$3*$J$5*$AC269</f>
        <v>#N/A</v>
      </c>
      <c r="CU269" s="70" t="e">
        <f aca="false">$CU$7*$J$2*$J$5*$AB269</f>
        <v>#N/A</v>
      </c>
      <c r="CV269" s="70" t="e">
        <f aca="false">$CU$7*$J$3*$J$5*$AC269</f>
        <v>#N/A</v>
      </c>
      <c r="CW269" s="70" t="e">
        <f aca="false">$CW$7*$J$2*$J$5*$AB269</f>
        <v>#N/A</v>
      </c>
      <c r="CX269" s="70" t="e">
        <f aca="false">$CW$7*$J$3*$J$5*$AC269</f>
        <v>#N/A</v>
      </c>
      <c r="CY269" s="70" t="e">
        <f aca="false">$CY$7*$J$2*$J$5*$AB269</f>
        <v>#N/A</v>
      </c>
      <c r="CZ269" s="70" t="e">
        <f aca="false">$CY$7*$J$3*$J$5*$AC269</f>
        <v>#N/A</v>
      </c>
      <c r="DA269" s="70" t="e">
        <f aca="false">$DA$7*$J$2*$J$5*$AB269</f>
        <v>#N/A</v>
      </c>
      <c r="DB269" s="70" t="e">
        <f aca="false">$DA$7*$J$3*$J$5*$AC269</f>
        <v>#N/A</v>
      </c>
      <c r="DC269" s="70"/>
      <c r="DD269" s="70"/>
      <c r="DE269" s="2"/>
      <c r="DF269" s="2"/>
      <c r="DG269" s="2"/>
      <c r="DH269" s="2"/>
      <c r="DI269" s="70" t="e">
        <f aca="false">$DI$7*$J$2*$J$5*$AB269</f>
        <v>#N/A</v>
      </c>
      <c r="DJ269" s="70" t="e">
        <f aca="false">$DI$7*$J$3*$J$5*$AC269</f>
        <v>#N/A</v>
      </c>
      <c r="DK269" s="70" t="e">
        <f aca="false">$DK$7*$J$2*$J$5*$AB269</f>
        <v>#N/A</v>
      </c>
      <c r="DL269" s="70" t="e">
        <f aca="false">$DK$7*$J$3*$J$5*$AC269</f>
        <v>#N/A</v>
      </c>
      <c r="DM269" s="70" t="e">
        <f aca="false">$DM$7*$J$2*$J$5*$AB269</f>
        <v>#N/A</v>
      </c>
      <c r="DN269" s="70" t="e">
        <f aca="false">$DM$7*$J$3*$J$5*$AC269</f>
        <v>#N/A</v>
      </c>
      <c r="DO269" s="70" t="e">
        <f aca="false">$DO$7*$J$2*$J$5*$AB269</f>
        <v>#N/A</v>
      </c>
      <c r="DP269" s="70" t="e">
        <f aca="false">$DO$7*$J$3*$J$5*$AC269</f>
        <v>#N/A</v>
      </c>
      <c r="DQ269" s="70" t="e">
        <f aca="false">$DQ$7*$J$2*$J$5*$AB269</f>
        <v>#N/A</v>
      </c>
      <c r="DR269" s="70" t="e">
        <f aca="false">$DQ$7*$J$3*$J$5*$AC269</f>
        <v>#N/A</v>
      </c>
      <c r="DS269" s="131" t="e">
        <f aca="false">SUM(CI269:CR269,CW269:CX269,DG269:DH269)</f>
        <v>#N/A</v>
      </c>
      <c r="DT269" s="25" t="e">
        <f aca="false">SUM(CI269:CZ269,DC269:DL269)</f>
        <v>#N/A</v>
      </c>
      <c r="DU269" s="131" t="e">
        <f aca="false">SUM(CI269:DR269)</f>
        <v>#N/A</v>
      </c>
      <c r="DZ269" s="70" t="e">
        <f aca="false">$DZ$7*$J$2*$J$5*$AB269</f>
        <v>#N/A</v>
      </c>
      <c r="EA269" s="70" t="e">
        <f aca="false">$DZ$7*$J$3*$J$5*$AC269</f>
        <v>#N/A</v>
      </c>
      <c r="EB269" s="70" t="e">
        <f aca="false">$EB$7*$J$2*$J$5*$AB269</f>
        <v>#N/A</v>
      </c>
      <c r="EC269" s="70" t="e">
        <f aca="false">$EB$7*$J$3*$J$5*$AC269</f>
        <v>#N/A</v>
      </c>
      <c r="ED269" s="70" t="e">
        <f aca="false">$ED$7*$J$2*$J$5*$AB269</f>
        <v>#N/A</v>
      </c>
      <c r="EE269" s="70" t="e">
        <f aca="false">$ED$7*$J$3*$J$5*$AC269</f>
        <v>#N/A</v>
      </c>
      <c r="EF269" s="70" t="e">
        <f aca="false">$EF$7*$J$2*$J$5*$AB269</f>
        <v>#N/A</v>
      </c>
      <c r="EG269" s="70" t="e">
        <f aca="false">$EF$7*$J$3*$J$5*$AC269</f>
        <v>#N/A</v>
      </c>
      <c r="EH269" s="70" t="e">
        <f aca="false">$EH$7*$J$2*$J$5*$AB269</f>
        <v>#N/A</v>
      </c>
      <c r="EI269" s="70" t="e">
        <f aca="false">$EH$7*$J$3*$J$5*$AC269</f>
        <v>#N/A</v>
      </c>
      <c r="EJ269" s="70" t="e">
        <f aca="false">$EJ$7*$J$2*$J$5*$AB269</f>
        <v>#N/A</v>
      </c>
      <c r="EK269" s="70" t="e">
        <f aca="false">$EJ$7*$J$3*$J$5*$AC269</f>
        <v>#N/A</v>
      </c>
      <c r="EL269" s="70" t="e">
        <f aca="false">$EL$7*$J$2*$J$5*$AB269</f>
        <v>#N/A</v>
      </c>
      <c r="EM269" s="70" t="e">
        <f aca="false">$EL$7*$J$3*$J$5*$AC269</f>
        <v>#N/A</v>
      </c>
      <c r="EN269" s="131" t="e">
        <f aca="false">SUM(EB269:EC269)</f>
        <v>#N/A</v>
      </c>
      <c r="EO269" s="25" t="e">
        <f aca="false">SUM(EB269:EE269,EJ269:EM269)</f>
        <v>#N/A</v>
      </c>
      <c r="EP269" s="25" t="e">
        <f aca="false">SUM(DZ269:EM269)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3" t="e">
        <f aca="false">(1+($A270/2))^(-2*($D270-$A$1)/365.25)</f>
        <v>#N/A</v>
      </c>
      <c r="C270" s="83" t="n">
        <f aca="false">D271-D270</f>
        <v>30</v>
      </c>
      <c r="D270" s="374" t="n">
        <v>44866</v>
      </c>
      <c r="E270" s="375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76" t="e">
        <f aca="false">VLOOKUP($D270,Curves!$A$2:$H$1700,8)*$B270</f>
        <v>#N/A</v>
      </c>
      <c r="K270" s="51" t="e">
        <f aca="false">($E270+$I270)*$J$5+$J$4</f>
        <v>#N/A</v>
      </c>
      <c r="L270" s="377" t="e">
        <f aca="false">VLOOKUP($D270,Curves!$N$2:$T$2600,2)*$B270</f>
        <v>#N/A</v>
      </c>
      <c r="M270" s="241" t="e">
        <f aca="false">VLOOKUP($D270,Curves!$N$2:$T$2600,3)*$B270</f>
        <v>#N/A</v>
      </c>
      <c r="N270" s="378" t="e">
        <f aca="false">IF($K270&lt;$L270,1,0)</f>
        <v>#N/A</v>
      </c>
      <c r="O270" s="379" t="e">
        <f aca="false">IF($K270&lt;$M270,1,0)</f>
        <v>#N/A</v>
      </c>
      <c r="P270" s="375" t="e">
        <f aca="false">($E270+J270)*$J$5+$J$4</f>
        <v>#N/A</v>
      </c>
      <c r="Q270" s="377" t="e">
        <f aca="false">VLOOKUP($D270,Curves!$N$2:$T$2600,4)*$B270</f>
        <v>#N/A</v>
      </c>
      <c r="R270" s="241" t="e">
        <f aca="false">VLOOKUP($D270,Curves!$N$2:$T$2600,5)*$B270</f>
        <v>#N/A</v>
      </c>
      <c r="S270" s="378" t="e">
        <f aca="false">IF($P270&lt;$Q270,1,0)</f>
        <v>#N/A</v>
      </c>
      <c r="T270" s="379" t="e">
        <f aca="false">IF($P270&lt;$R270,1,0)</f>
        <v>#N/A</v>
      </c>
      <c r="U270" s="380" t="e">
        <f aca="false">($E270+G270)*$J$5+$J$4</f>
        <v>#N/A</v>
      </c>
      <c r="V270" s="380" t="e">
        <f aca="false">($E270+H270)*$J$5+$J$4</f>
        <v>#N/A</v>
      </c>
      <c r="W270" s="380" t="e">
        <f aca="false">($E270+I270)*$J$5+$J$4</f>
        <v>#N/A</v>
      </c>
      <c r="X270" s="269" t="e">
        <f aca="false">VLOOKUP($D270,[5]CurveFetch!$D$8:$S$13000,16,0)*$B270</f>
        <v>#N/A</v>
      </c>
      <c r="Y270" s="241" t="e">
        <f aca="false">VLOOKUP($D270,Curves!$N$2:$T$2600,7)*$B270</f>
        <v>#N/A</v>
      </c>
      <c r="Z270" s="381" t="e">
        <f aca="false">IF($U270&lt;$X270,1,0)</f>
        <v>#N/A</v>
      </c>
      <c r="AA270" s="378" t="e">
        <f aca="false">IF($U270&lt;$Y270,1,0)</f>
        <v>#N/A</v>
      </c>
      <c r="AB270" s="378" t="e">
        <f aca="false">IF($V270&lt;$X270,1,0)</f>
        <v>#N/A</v>
      </c>
      <c r="AC270" s="378" t="e">
        <f aca="false">IF($V270&lt;$X270,1,0)</f>
        <v>#N/A</v>
      </c>
      <c r="AD270" s="378" t="e">
        <f aca="false">IF($W270&lt;$X270,1,0)</f>
        <v>#N/A</v>
      </c>
      <c r="AE270" s="379" t="e">
        <f aca="false">IF($W270&lt;$Y270,1,0)</f>
        <v>#N/A</v>
      </c>
      <c r="AF270" s="70" t="e">
        <f aca="false">$AF$7*$J$2*$J$5*$N270</f>
        <v>#N/A</v>
      </c>
      <c r="AG270" s="70" t="e">
        <f aca="false">$AF$7*$J$2*$J$5*$O270</f>
        <v>#N/A</v>
      </c>
      <c r="AH270" s="70" t="e">
        <f aca="false">$AH$7*$J$2*$J$5*$N270</f>
        <v>#N/A</v>
      </c>
      <c r="AI270" s="70" t="e">
        <f aca="false">$AH$7*$J$2*$J$5*$O270</f>
        <v>#N/A</v>
      </c>
      <c r="AJ270" s="70" t="e">
        <f aca="false">$AJ$7*$J$2*$J$5*$N270</f>
        <v>#N/A</v>
      </c>
      <c r="AK270" s="70" t="e">
        <f aca="false">$AJ$7*$J$2*$J$5*$O270</f>
        <v>#N/A</v>
      </c>
      <c r="AL270" s="70" t="e">
        <f aca="false">$AL$7*$J$2*$J$5*$N270</f>
        <v>#N/A</v>
      </c>
      <c r="AM270" s="70" t="e">
        <f aca="false">$AL$7*$J$3*$J$5*$O270</f>
        <v>#N/A</v>
      </c>
      <c r="AN270" s="70" t="e">
        <f aca="false">$AN$7*$J$2*$J$5*$N270</f>
        <v>#N/A</v>
      </c>
      <c r="AO270" s="70" t="e">
        <f aca="false">$AN$7*$J$3*$J$5*$O270</f>
        <v>#N/A</v>
      </c>
      <c r="AP270" s="70" t="e">
        <f aca="false">$AP$7*$J$2*$J$5*$N270</f>
        <v>#N/A</v>
      </c>
      <c r="AQ270" s="70" t="e">
        <f aca="false">$AN$7*$J$3*$J$5*$O270</f>
        <v>#N/A</v>
      </c>
      <c r="AR270" s="70" t="e">
        <f aca="false">$AR$7*$J$2*$J$5*$N270</f>
        <v>#N/A</v>
      </c>
      <c r="AS270" s="70" t="e">
        <f aca="false">$AR$7*$J$3*$J$5*$O270</f>
        <v>#N/A</v>
      </c>
      <c r="AT270" s="70" t="e">
        <f aca="false">$AT$7*$J$2*$J$5*$N270</f>
        <v>#N/A</v>
      </c>
      <c r="AU270" s="70" t="e">
        <f aca="false">$AT$7*$J$3*$J$5*$O270</f>
        <v>#N/A</v>
      </c>
      <c r="AV270" s="131" t="e">
        <f aca="false">SUM(AF270:AG270,AL270:AM270,AP270:AQ270)</f>
        <v>#N/A</v>
      </c>
      <c r="AW270" s="158" t="e">
        <f aca="false">SUM(AF270:AM270,AP270:AU270)</f>
        <v>#N/A</v>
      </c>
      <c r="AX270" s="131" t="e">
        <f aca="false">SUM(AF270:AU270)</f>
        <v>#N/A</v>
      </c>
      <c r="AY270" s="70" t="e">
        <f aca="false">$AY$7*$J$2*$J$5*$S270</f>
        <v>#N/A</v>
      </c>
      <c r="AZ270" s="70" t="e">
        <f aca="false">$AY$7*$J$3*$J$5*$T270</f>
        <v>#N/A</v>
      </c>
      <c r="BA270" s="70" t="e">
        <f aca="false">$BA$7*$J$2*$J$5*$S270</f>
        <v>#N/A</v>
      </c>
      <c r="BB270" s="70" t="e">
        <f aca="false">$BA$7*$J$3*$J$5*$T270</f>
        <v>#N/A</v>
      </c>
      <c r="BC270" s="70" t="e">
        <f aca="false">$BC$7*$J$2*$J$5*$S270</f>
        <v>#N/A</v>
      </c>
      <c r="BD270" s="70" t="e">
        <f aca="false">$BC$7*$J$3*$J$5*$T270</f>
        <v>#N/A</v>
      </c>
      <c r="BE270" s="70" t="e">
        <f aca="false">$BE$7*$J$2*$J$5*$S270</f>
        <v>#N/A</v>
      </c>
      <c r="BF270" s="70" t="e">
        <f aca="false">$BE$7*$J$3*$J$5*$T270</f>
        <v>#N/A</v>
      </c>
      <c r="BG270" s="70" t="e">
        <f aca="false">$BG$7*$J$2*$J$5*$S270</f>
        <v>#N/A</v>
      </c>
      <c r="BH270" s="70" t="e">
        <f aca="false">$BG$7*$J$3*$J$5*$T270</f>
        <v>#N/A</v>
      </c>
      <c r="BI270" s="70" t="e">
        <f aca="false">$BI$7*$J$2*$J$5*$S270</f>
        <v>#N/A</v>
      </c>
      <c r="BJ270" s="70" t="e">
        <f aca="false">$BI$7*$J$3*$J$5*$T270</f>
        <v>#N/A</v>
      </c>
      <c r="BK270" s="70" t="e">
        <f aca="false">$BK$7*$J$2*$J$5*$S270</f>
        <v>#N/A</v>
      </c>
      <c r="BL270" s="70" t="e">
        <f aca="false">$BK$7*$J$3*$J$5*$T270</f>
        <v>#N/A</v>
      </c>
      <c r="BM270" s="70" t="e">
        <f aca="false">$BM$7*$J$2*$J$5*$S270</f>
        <v>#N/A</v>
      </c>
      <c r="BN270" s="70" t="e">
        <f aca="false">$BM$7*$J$3*$J$5*$T270</f>
        <v>#N/A</v>
      </c>
      <c r="BO270" s="70" t="e">
        <f aca="false">$BO$7*$J$2*$J$5*$S270</f>
        <v>#N/A</v>
      </c>
      <c r="BP270" s="70" t="e">
        <f aca="false">$BO$7*$J$3*$J$5*$T270</f>
        <v>#N/A</v>
      </c>
      <c r="BQ270" s="70" t="e">
        <f aca="false">$BQ$7*$J$2*$J$5*$S270</f>
        <v>#N/A</v>
      </c>
      <c r="BR270" s="70" t="e">
        <f aca="false">$BQ$7*$J$3*$J$5*$T270</f>
        <v>#N/A</v>
      </c>
      <c r="BS270" s="70" t="e">
        <f aca="false">$BS$7*$J$2*$J$5*$S270</f>
        <v>#N/A</v>
      </c>
      <c r="BT270" s="70" t="e">
        <f aca="false">$BS$7*$J$3*$J$5*$T270</f>
        <v>#N/A</v>
      </c>
      <c r="BU270" s="70" t="e">
        <f aca="false">$BU$7*$J$2*$J$5*$S270</f>
        <v>#N/A</v>
      </c>
      <c r="BV270" s="70" t="e">
        <f aca="false">$BU$7*$J$3*$J$5*$T270</f>
        <v>#N/A</v>
      </c>
      <c r="BW270" s="382" t="e">
        <f aca="false">SUM(AY270:BF270,BI270:BL270)</f>
        <v>#N/A</v>
      </c>
      <c r="BX270" s="383" t="e">
        <f aca="false">SUM(AY270:BF270,BI270:BL270,BS270:BV270)</f>
        <v>#N/A</v>
      </c>
      <c r="BY270" s="25" t="e">
        <f aca="false">SUM(AY270:BV270)</f>
        <v>#N/A</v>
      </c>
      <c r="BZ270" s="70" t="e">
        <f aca="false">$BZ$7*$J$2*$J$5*$N270</f>
        <v>#N/A</v>
      </c>
      <c r="CA270" s="70" t="e">
        <f aca="false">$BZ$7*$J$3*$J$5*$O270</f>
        <v>#N/A</v>
      </c>
      <c r="CB270" s="70" t="e">
        <f aca="false">$CB$7*$J$2*$J$5*$N270</f>
        <v>#N/A</v>
      </c>
      <c r="CC270" s="70" t="e">
        <f aca="false">$CB$7*$J$3*$J$5*$O270</f>
        <v>#N/A</v>
      </c>
      <c r="CD270" s="70" t="e">
        <f aca="false">$CD$7*$J$2*$J$5*$N270</f>
        <v>#N/A</v>
      </c>
      <c r="CE270" s="70" t="e">
        <f aca="false">$CD$7*$J$3*$J$5*$O270</f>
        <v>#N/A</v>
      </c>
      <c r="CF270" s="131" t="e">
        <f aca="false">SUM(BZ270:CA270)</f>
        <v>#N/A</v>
      </c>
      <c r="CG270" s="383" t="e">
        <f aca="false">SUM(BZ270:CC270)</f>
        <v>#N/A</v>
      </c>
      <c r="CH270" s="131" t="e">
        <f aca="false">SUM(BZ270:CE270)</f>
        <v>#N/A</v>
      </c>
      <c r="CI270" s="70" t="e">
        <f aca="false">$CI$7*$J$2*$J$5*$AB270</f>
        <v>#N/A</v>
      </c>
      <c r="CJ270" s="70" t="e">
        <f aca="false">$CI$7*$J$3*$J$5*$AC270</f>
        <v>#N/A</v>
      </c>
      <c r="CK270" s="70" t="e">
        <f aca="false">$CK$7*$J$2*$J$5*$AB270</f>
        <v>#N/A</v>
      </c>
      <c r="CL270" s="70" t="e">
        <f aca="false">$CK$7*$J$3*$J$5*$AC270</f>
        <v>#N/A</v>
      </c>
      <c r="CM270" s="70" t="e">
        <f aca="false">$CM$7*$J$2*$J$5*$AB270</f>
        <v>#N/A</v>
      </c>
      <c r="CN270" s="70" t="e">
        <f aca="false">$CM$7*$J$3*$J$5*$AC270</f>
        <v>#N/A</v>
      </c>
      <c r="CO270" s="70" t="e">
        <f aca="false">$CO$7*$J$2*$J$5*$AB270</f>
        <v>#N/A</v>
      </c>
      <c r="CP270" s="70" t="e">
        <f aca="false">$CO$7*$J$3*$J$5*$AC270</f>
        <v>#N/A</v>
      </c>
      <c r="CQ270" s="70" t="e">
        <f aca="false">$CQ$7*$J$2*$J$5*$AB270</f>
        <v>#N/A</v>
      </c>
      <c r="CR270" s="70" t="e">
        <f aca="false">$CQ$7*$J$3*$J$5*$AC270</f>
        <v>#N/A</v>
      </c>
      <c r="CS270" s="70" t="e">
        <f aca="false">$CS$7*$J$2*$J$5*$AB270</f>
        <v>#N/A</v>
      </c>
      <c r="CT270" s="70" t="e">
        <f aca="false">$CS$7*$J$3*$J$5*$AC270</f>
        <v>#N/A</v>
      </c>
      <c r="CU270" s="70" t="e">
        <f aca="false">$CU$7*$J$2*$J$5*$AB270</f>
        <v>#N/A</v>
      </c>
      <c r="CV270" s="70" t="e">
        <f aca="false">$CU$7*$J$3*$J$5*$AC270</f>
        <v>#N/A</v>
      </c>
      <c r="CW270" s="70" t="e">
        <f aca="false">$CW$7*$J$2*$J$5*$AB270</f>
        <v>#N/A</v>
      </c>
      <c r="CX270" s="70" t="e">
        <f aca="false">$CW$7*$J$3*$J$5*$AC270</f>
        <v>#N/A</v>
      </c>
      <c r="CY270" s="70" t="e">
        <f aca="false">$CY$7*$J$2*$J$5*$AB270</f>
        <v>#N/A</v>
      </c>
      <c r="CZ270" s="70" t="e">
        <f aca="false">$CY$7*$J$3*$J$5*$AC270</f>
        <v>#N/A</v>
      </c>
      <c r="DA270" s="70" t="e">
        <f aca="false">$DA$7*$J$2*$J$5*$AB270</f>
        <v>#N/A</v>
      </c>
      <c r="DB270" s="70" t="e">
        <f aca="false">$DA$7*$J$3*$J$5*$AC270</f>
        <v>#N/A</v>
      </c>
      <c r="DC270" s="70"/>
      <c r="DD270" s="70"/>
      <c r="DE270" s="2"/>
      <c r="DF270" s="2"/>
      <c r="DG270" s="2"/>
      <c r="DH270" s="2"/>
      <c r="DI270" s="70" t="e">
        <f aca="false">$DI$7*$J$2*$J$5*$AB270</f>
        <v>#N/A</v>
      </c>
      <c r="DJ270" s="70" t="e">
        <f aca="false">$DI$7*$J$3*$J$5*$AC270</f>
        <v>#N/A</v>
      </c>
      <c r="DK270" s="70" t="e">
        <f aca="false">$DK$7*$J$2*$J$5*$AB270</f>
        <v>#N/A</v>
      </c>
      <c r="DL270" s="70" t="e">
        <f aca="false">$DK$7*$J$3*$J$5*$AC270</f>
        <v>#N/A</v>
      </c>
      <c r="DM270" s="70" t="e">
        <f aca="false">$DM$7*$J$2*$J$5*$AB270</f>
        <v>#N/A</v>
      </c>
      <c r="DN270" s="70" t="e">
        <f aca="false">$DM$7*$J$3*$J$5*$AC270</f>
        <v>#N/A</v>
      </c>
      <c r="DO270" s="70" t="e">
        <f aca="false">$DO$7*$J$2*$J$5*$AB270</f>
        <v>#N/A</v>
      </c>
      <c r="DP270" s="70" t="e">
        <f aca="false">$DO$7*$J$3*$J$5*$AC270</f>
        <v>#N/A</v>
      </c>
      <c r="DQ270" s="70" t="e">
        <f aca="false">$DQ$7*$J$2*$J$5*$AB270</f>
        <v>#N/A</v>
      </c>
      <c r="DR270" s="70" t="e">
        <f aca="false">$DQ$7*$J$3*$J$5*$AC270</f>
        <v>#N/A</v>
      </c>
      <c r="DS270" s="131" t="e">
        <f aca="false">SUM(CI270:CR270,CW270:CX270,DG270:DH270)</f>
        <v>#N/A</v>
      </c>
      <c r="DT270" s="25" t="e">
        <f aca="false">SUM(CI270:CZ270,DC270:DL270)</f>
        <v>#N/A</v>
      </c>
      <c r="DU270" s="131" t="e">
        <f aca="false">SUM(CI270:DR270)</f>
        <v>#N/A</v>
      </c>
      <c r="DZ270" s="70" t="e">
        <f aca="false">$DZ$7*$J$2*$J$5*$AB270</f>
        <v>#N/A</v>
      </c>
      <c r="EA270" s="70" t="e">
        <f aca="false">$DZ$7*$J$3*$J$5*$AC270</f>
        <v>#N/A</v>
      </c>
      <c r="EB270" s="70" t="e">
        <f aca="false">$EB$7*$J$2*$J$5*$AB270</f>
        <v>#N/A</v>
      </c>
      <c r="EC270" s="70" t="e">
        <f aca="false">$EB$7*$J$3*$J$5*$AC270</f>
        <v>#N/A</v>
      </c>
      <c r="ED270" s="70" t="e">
        <f aca="false">$ED$7*$J$2*$J$5*$AB270</f>
        <v>#N/A</v>
      </c>
      <c r="EE270" s="70" t="e">
        <f aca="false">$ED$7*$J$3*$J$5*$AC270</f>
        <v>#N/A</v>
      </c>
      <c r="EF270" s="70" t="e">
        <f aca="false">$EF$7*$J$2*$J$5*$AB270</f>
        <v>#N/A</v>
      </c>
      <c r="EG270" s="70" t="e">
        <f aca="false">$EF$7*$J$3*$J$5*$AC270</f>
        <v>#N/A</v>
      </c>
      <c r="EH270" s="70" t="e">
        <f aca="false">$EH$7*$J$2*$J$5*$AB270</f>
        <v>#N/A</v>
      </c>
      <c r="EI270" s="70" t="e">
        <f aca="false">$EH$7*$J$3*$J$5*$AC270</f>
        <v>#N/A</v>
      </c>
      <c r="EJ270" s="70" t="e">
        <f aca="false">$EJ$7*$J$2*$J$5*$AB270</f>
        <v>#N/A</v>
      </c>
      <c r="EK270" s="70" t="e">
        <f aca="false">$EJ$7*$J$3*$J$5*$AC270</f>
        <v>#N/A</v>
      </c>
      <c r="EL270" s="70" t="e">
        <f aca="false">$EL$7*$J$2*$J$5*$AB270</f>
        <v>#N/A</v>
      </c>
      <c r="EM270" s="70" t="e">
        <f aca="false">$EL$7*$J$3*$J$5*$AC270</f>
        <v>#N/A</v>
      </c>
      <c r="EN270" s="131" t="e">
        <f aca="false">SUM(EB270:EC270)</f>
        <v>#N/A</v>
      </c>
      <c r="EO270" s="25" t="e">
        <f aca="false">SUM(EB270:EE270,EJ270:EM270)</f>
        <v>#N/A</v>
      </c>
      <c r="EP270" s="25" t="e">
        <f aca="false">SUM(DZ270:EM270)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3" t="e">
        <f aca="false">(1+($A271/2))^(-2*($D271-$A$1)/365.25)</f>
        <v>#N/A</v>
      </c>
      <c r="C271" s="83" t="n">
        <f aca="false">D272-D271</f>
        <v>31</v>
      </c>
      <c r="D271" s="374" t="n">
        <v>44896</v>
      </c>
      <c r="E271" s="375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76" t="e">
        <f aca="false">VLOOKUP($D271,Curves!$A$2:$H$1700,8)*$B271</f>
        <v>#N/A</v>
      </c>
      <c r="K271" s="51" t="e">
        <f aca="false">($E271+$I271)*$J$5+$J$4</f>
        <v>#N/A</v>
      </c>
      <c r="L271" s="377" t="e">
        <f aca="false">VLOOKUP($D271,Curves!$N$2:$T$2600,2)*$B271</f>
        <v>#N/A</v>
      </c>
      <c r="M271" s="241" t="e">
        <f aca="false">VLOOKUP($D271,Curves!$N$2:$T$2600,3)*$B271</f>
        <v>#N/A</v>
      </c>
      <c r="N271" s="378" t="e">
        <f aca="false">IF($K271&lt;$L271,1,0)</f>
        <v>#N/A</v>
      </c>
      <c r="O271" s="379" t="e">
        <f aca="false">IF($K271&lt;$M271,1,0)</f>
        <v>#N/A</v>
      </c>
      <c r="P271" s="375" t="e">
        <f aca="false">($E271+J271)*$J$5+$J$4</f>
        <v>#N/A</v>
      </c>
      <c r="Q271" s="377" t="e">
        <f aca="false">VLOOKUP($D271,Curves!$N$2:$T$2600,4)*$B271</f>
        <v>#N/A</v>
      </c>
      <c r="R271" s="241" t="e">
        <f aca="false">VLOOKUP($D271,Curves!$N$2:$T$2600,5)*$B271</f>
        <v>#N/A</v>
      </c>
      <c r="S271" s="378" t="e">
        <f aca="false">IF($P271&lt;$Q271,1,0)</f>
        <v>#N/A</v>
      </c>
      <c r="T271" s="379" t="e">
        <f aca="false">IF($P271&lt;$R271,1,0)</f>
        <v>#N/A</v>
      </c>
      <c r="U271" s="380" t="e">
        <f aca="false">($E271+G271)*$J$5+$J$4</f>
        <v>#N/A</v>
      </c>
      <c r="V271" s="380" t="e">
        <f aca="false">($E271+H271)*$J$5+$J$4</f>
        <v>#N/A</v>
      </c>
      <c r="W271" s="380" t="e">
        <f aca="false">($E271+I271)*$J$5+$J$4</f>
        <v>#N/A</v>
      </c>
      <c r="X271" s="269" t="e">
        <f aca="false">VLOOKUP($D271,[5]CurveFetch!$D$8:$S$13000,16,0)*$B271</f>
        <v>#N/A</v>
      </c>
      <c r="Y271" s="241" t="e">
        <f aca="false">VLOOKUP($D271,Curves!$N$2:$T$2600,7)*$B271</f>
        <v>#N/A</v>
      </c>
      <c r="Z271" s="381" t="e">
        <f aca="false">IF($U271&lt;$X271,1,0)</f>
        <v>#N/A</v>
      </c>
      <c r="AA271" s="378" t="e">
        <f aca="false">IF($U271&lt;$Y271,1,0)</f>
        <v>#N/A</v>
      </c>
      <c r="AB271" s="378" t="e">
        <f aca="false">IF($V271&lt;$X271,1,0)</f>
        <v>#N/A</v>
      </c>
      <c r="AC271" s="378" t="e">
        <f aca="false">IF($V271&lt;$X271,1,0)</f>
        <v>#N/A</v>
      </c>
      <c r="AD271" s="378" t="e">
        <f aca="false">IF($W271&lt;$X271,1,0)</f>
        <v>#N/A</v>
      </c>
      <c r="AE271" s="379" t="e">
        <f aca="false">IF($W271&lt;$Y271,1,0)</f>
        <v>#N/A</v>
      </c>
      <c r="AF271" s="70" t="e">
        <f aca="false">$AF$7*$J$2*$J$5*$N271</f>
        <v>#N/A</v>
      </c>
      <c r="AG271" s="70" t="e">
        <f aca="false">$AF$7*$J$2*$J$5*$O271</f>
        <v>#N/A</v>
      </c>
      <c r="AH271" s="70" t="e">
        <f aca="false">$AH$7*$J$2*$J$5*$N271</f>
        <v>#N/A</v>
      </c>
      <c r="AI271" s="70" t="e">
        <f aca="false">$AH$7*$J$2*$J$5*$O271</f>
        <v>#N/A</v>
      </c>
      <c r="AJ271" s="70" t="e">
        <f aca="false">$AJ$7*$J$2*$J$5*$N271</f>
        <v>#N/A</v>
      </c>
      <c r="AK271" s="70" t="e">
        <f aca="false">$AJ$7*$J$2*$J$5*$O271</f>
        <v>#N/A</v>
      </c>
      <c r="AL271" s="70" t="e">
        <f aca="false">$AL$7*$J$2*$J$5*$N271</f>
        <v>#N/A</v>
      </c>
      <c r="AM271" s="70" t="e">
        <f aca="false">$AL$7*$J$3*$J$5*$O271</f>
        <v>#N/A</v>
      </c>
      <c r="AN271" s="70" t="e">
        <f aca="false">$AN$7*$J$2*$J$5*$N271</f>
        <v>#N/A</v>
      </c>
      <c r="AO271" s="70" t="e">
        <f aca="false">$AN$7*$J$3*$J$5*$O271</f>
        <v>#N/A</v>
      </c>
      <c r="AP271" s="70" t="e">
        <f aca="false">$AP$7*$J$2*$J$5*$N271</f>
        <v>#N/A</v>
      </c>
      <c r="AQ271" s="70" t="e">
        <f aca="false">$AN$7*$J$3*$J$5*$O271</f>
        <v>#N/A</v>
      </c>
      <c r="AR271" s="70" t="e">
        <f aca="false">$AR$7*$J$2*$J$5*$N271</f>
        <v>#N/A</v>
      </c>
      <c r="AS271" s="70" t="e">
        <f aca="false">$AR$7*$J$3*$J$5*$O271</f>
        <v>#N/A</v>
      </c>
      <c r="AT271" s="70" t="e">
        <f aca="false">$AT$7*$J$2*$J$5*$N271</f>
        <v>#N/A</v>
      </c>
      <c r="AU271" s="70" t="e">
        <f aca="false">$AT$7*$J$3*$J$5*$O271</f>
        <v>#N/A</v>
      </c>
      <c r="AV271" s="131" t="e">
        <f aca="false">SUM(AF271:AG271,AL271:AM271,AP271:AQ271)</f>
        <v>#N/A</v>
      </c>
      <c r="AW271" s="158" t="e">
        <f aca="false">SUM(AF271:AM271,AP271:AU271)</f>
        <v>#N/A</v>
      </c>
      <c r="AX271" s="131" t="e">
        <f aca="false">SUM(AF271:AU271)</f>
        <v>#N/A</v>
      </c>
      <c r="AY271" s="70" t="e">
        <f aca="false">$AY$7*$J$2*$J$5*$S271</f>
        <v>#N/A</v>
      </c>
      <c r="AZ271" s="70" t="e">
        <f aca="false">$AY$7*$J$3*$J$5*$T271</f>
        <v>#N/A</v>
      </c>
      <c r="BA271" s="70" t="e">
        <f aca="false">$BA$7*$J$2*$J$5*$S271</f>
        <v>#N/A</v>
      </c>
      <c r="BB271" s="70" t="e">
        <f aca="false">$BA$7*$J$3*$J$5*$T271</f>
        <v>#N/A</v>
      </c>
      <c r="BC271" s="70" t="e">
        <f aca="false">$BC$7*$J$2*$J$5*$S271</f>
        <v>#N/A</v>
      </c>
      <c r="BD271" s="70" t="e">
        <f aca="false">$BC$7*$J$3*$J$5*$T271</f>
        <v>#N/A</v>
      </c>
      <c r="BE271" s="70" t="e">
        <f aca="false">$BE$7*$J$2*$J$5*$S271</f>
        <v>#N/A</v>
      </c>
      <c r="BF271" s="70" t="e">
        <f aca="false">$BE$7*$J$3*$J$5*$T271</f>
        <v>#N/A</v>
      </c>
      <c r="BG271" s="70" t="e">
        <f aca="false">$BG$7*$J$2*$J$5*$S271</f>
        <v>#N/A</v>
      </c>
      <c r="BH271" s="70" t="e">
        <f aca="false">$BG$7*$J$3*$J$5*$T271</f>
        <v>#N/A</v>
      </c>
      <c r="BI271" s="70" t="e">
        <f aca="false">$BI$7*$J$2*$J$5*$S271</f>
        <v>#N/A</v>
      </c>
      <c r="BJ271" s="70" t="e">
        <f aca="false">$BI$7*$J$3*$J$5*$T271</f>
        <v>#N/A</v>
      </c>
      <c r="BK271" s="70" t="e">
        <f aca="false">$BK$7*$J$2*$J$5*$S271</f>
        <v>#N/A</v>
      </c>
      <c r="BL271" s="70" t="e">
        <f aca="false">$BK$7*$J$3*$J$5*$T271</f>
        <v>#N/A</v>
      </c>
      <c r="BM271" s="70" t="e">
        <f aca="false">$BM$7*$J$2*$J$5*$S271</f>
        <v>#N/A</v>
      </c>
      <c r="BN271" s="70" t="e">
        <f aca="false">$BM$7*$J$3*$J$5*$T271</f>
        <v>#N/A</v>
      </c>
      <c r="BO271" s="70" t="e">
        <f aca="false">$BO$7*$J$2*$J$5*$S271</f>
        <v>#N/A</v>
      </c>
      <c r="BP271" s="70" t="e">
        <f aca="false">$BO$7*$J$3*$J$5*$T271</f>
        <v>#N/A</v>
      </c>
      <c r="BQ271" s="70" t="e">
        <f aca="false">$BQ$7*$J$2*$J$5*$S271</f>
        <v>#N/A</v>
      </c>
      <c r="BR271" s="70" t="e">
        <f aca="false">$BQ$7*$J$3*$J$5*$T271</f>
        <v>#N/A</v>
      </c>
      <c r="BS271" s="70" t="e">
        <f aca="false">$BS$7*$J$2*$J$5*$S271</f>
        <v>#N/A</v>
      </c>
      <c r="BT271" s="70" t="e">
        <f aca="false">$BS$7*$J$3*$J$5*$T271</f>
        <v>#N/A</v>
      </c>
      <c r="BU271" s="70" t="e">
        <f aca="false">$BU$7*$J$2*$J$5*$S271</f>
        <v>#N/A</v>
      </c>
      <c r="BV271" s="70" t="e">
        <f aca="false">$BU$7*$J$3*$J$5*$T271</f>
        <v>#N/A</v>
      </c>
      <c r="BW271" s="382" t="e">
        <f aca="false">SUM(AY271:BF271,BI271:BL271)</f>
        <v>#N/A</v>
      </c>
      <c r="BX271" s="383" t="e">
        <f aca="false">SUM(AY271:BF271,BI271:BL271,BS271:BV271)</f>
        <v>#N/A</v>
      </c>
      <c r="BY271" s="25" t="e">
        <f aca="false">SUM(AY271:BV271)</f>
        <v>#N/A</v>
      </c>
      <c r="BZ271" s="70" t="e">
        <f aca="false">$BZ$7*$J$2*$J$5*$N271</f>
        <v>#N/A</v>
      </c>
      <c r="CA271" s="70" t="e">
        <f aca="false">$BZ$7*$J$3*$J$5*$O271</f>
        <v>#N/A</v>
      </c>
      <c r="CB271" s="70" t="e">
        <f aca="false">$CB$7*$J$2*$J$5*$N271</f>
        <v>#N/A</v>
      </c>
      <c r="CC271" s="70" t="e">
        <f aca="false">$CB$7*$J$3*$J$5*$O271</f>
        <v>#N/A</v>
      </c>
      <c r="CD271" s="70" t="e">
        <f aca="false">$CD$7*$J$2*$J$5*$N271</f>
        <v>#N/A</v>
      </c>
      <c r="CE271" s="70" t="e">
        <f aca="false">$CD$7*$J$3*$J$5*$O271</f>
        <v>#N/A</v>
      </c>
      <c r="CF271" s="131" t="e">
        <f aca="false">SUM(BZ271:CA271)</f>
        <v>#N/A</v>
      </c>
      <c r="CG271" s="383" t="e">
        <f aca="false">SUM(BZ271:CC271)</f>
        <v>#N/A</v>
      </c>
      <c r="CH271" s="131" t="e">
        <f aca="false">SUM(BZ271:CE271)</f>
        <v>#N/A</v>
      </c>
      <c r="CI271" s="70" t="e">
        <f aca="false">$CI$7*$J$2*$J$5*$AB271</f>
        <v>#N/A</v>
      </c>
      <c r="CJ271" s="70" t="e">
        <f aca="false">$CI$7*$J$3*$J$5*$AC271</f>
        <v>#N/A</v>
      </c>
      <c r="CK271" s="70" t="e">
        <f aca="false">$CK$7*$J$2*$J$5*$AB271</f>
        <v>#N/A</v>
      </c>
      <c r="CL271" s="70" t="e">
        <f aca="false">$CK$7*$J$3*$J$5*$AC271</f>
        <v>#N/A</v>
      </c>
      <c r="CM271" s="70" t="e">
        <f aca="false">$CM$7*$J$2*$J$5*$AB271</f>
        <v>#N/A</v>
      </c>
      <c r="CN271" s="70" t="e">
        <f aca="false">$CM$7*$J$3*$J$5*$AC271</f>
        <v>#N/A</v>
      </c>
      <c r="CO271" s="70" t="e">
        <f aca="false">$CO$7*$J$2*$J$5*$AB271</f>
        <v>#N/A</v>
      </c>
      <c r="CP271" s="70" t="e">
        <f aca="false">$CO$7*$J$3*$J$5*$AC271</f>
        <v>#N/A</v>
      </c>
      <c r="CQ271" s="70" t="e">
        <f aca="false">$CQ$7*$J$2*$J$5*$AB271</f>
        <v>#N/A</v>
      </c>
      <c r="CR271" s="70" t="e">
        <f aca="false">$CQ$7*$J$3*$J$5*$AC271</f>
        <v>#N/A</v>
      </c>
      <c r="CS271" s="70" t="e">
        <f aca="false">$CS$7*$J$2*$J$5*$AB271</f>
        <v>#N/A</v>
      </c>
      <c r="CT271" s="70" t="e">
        <f aca="false">$CS$7*$J$3*$J$5*$AC271</f>
        <v>#N/A</v>
      </c>
      <c r="CU271" s="70" t="e">
        <f aca="false">$CU$7*$J$2*$J$5*$AB271</f>
        <v>#N/A</v>
      </c>
      <c r="CV271" s="70" t="e">
        <f aca="false">$CU$7*$J$3*$J$5*$AC271</f>
        <v>#N/A</v>
      </c>
      <c r="CW271" s="70" t="e">
        <f aca="false">$CW$7*$J$2*$J$5*$AB271</f>
        <v>#N/A</v>
      </c>
      <c r="CX271" s="70" t="e">
        <f aca="false">$CW$7*$J$3*$J$5*$AC271</f>
        <v>#N/A</v>
      </c>
      <c r="CY271" s="70" t="e">
        <f aca="false">$CY$7*$J$2*$J$5*$AB271</f>
        <v>#N/A</v>
      </c>
      <c r="CZ271" s="70" t="e">
        <f aca="false">$CY$7*$J$3*$J$5*$AC271</f>
        <v>#N/A</v>
      </c>
      <c r="DA271" s="70" t="e">
        <f aca="false">$DA$7*$J$2*$J$5*$AB271</f>
        <v>#N/A</v>
      </c>
      <c r="DB271" s="70" t="e">
        <f aca="false">$DA$7*$J$3*$J$5*$AC271</f>
        <v>#N/A</v>
      </c>
      <c r="DC271" s="70"/>
      <c r="DD271" s="70"/>
      <c r="DE271" s="2"/>
      <c r="DF271" s="2"/>
      <c r="DG271" s="2"/>
      <c r="DH271" s="2"/>
      <c r="DI271" s="70" t="e">
        <f aca="false">$DI$7*$J$2*$J$5*$AB271</f>
        <v>#N/A</v>
      </c>
      <c r="DJ271" s="70" t="e">
        <f aca="false">$DI$7*$J$3*$J$5*$AC271</f>
        <v>#N/A</v>
      </c>
      <c r="DK271" s="70" t="e">
        <f aca="false">$DK$7*$J$2*$J$5*$AB271</f>
        <v>#N/A</v>
      </c>
      <c r="DL271" s="70" t="e">
        <f aca="false">$DK$7*$J$3*$J$5*$AC271</f>
        <v>#N/A</v>
      </c>
      <c r="DM271" s="70" t="e">
        <f aca="false">$DM$7*$J$2*$J$5*$AB271</f>
        <v>#N/A</v>
      </c>
      <c r="DN271" s="70" t="e">
        <f aca="false">$DM$7*$J$3*$J$5*$AC271</f>
        <v>#N/A</v>
      </c>
      <c r="DO271" s="70" t="e">
        <f aca="false">$DO$7*$J$2*$J$5*$AB271</f>
        <v>#N/A</v>
      </c>
      <c r="DP271" s="70" t="e">
        <f aca="false">$DO$7*$J$3*$J$5*$AC271</f>
        <v>#N/A</v>
      </c>
      <c r="DQ271" s="70" t="e">
        <f aca="false">$DQ$7*$J$2*$J$5*$AB271</f>
        <v>#N/A</v>
      </c>
      <c r="DR271" s="70" t="e">
        <f aca="false">$DQ$7*$J$3*$J$5*$AC271</f>
        <v>#N/A</v>
      </c>
      <c r="DS271" s="131" t="e">
        <f aca="false">SUM(CI271:CR271,CW271:CX271,DG271:DH271)</f>
        <v>#N/A</v>
      </c>
      <c r="DT271" s="25" t="e">
        <f aca="false">SUM(CI271:CZ271,DC271:DL271)</f>
        <v>#N/A</v>
      </c>
      <c r="DU271" s="131" t="e">
        <f aca="false">SUM(CI271:DR271)</f>
        <v>#N/A</v>
      </c>
      <c r="DZ271" s="70" t="e">
        <f aca="false">$DZ$7*$J$2*$J$5*$AB271</f>
        <v>#N/A</v>
      </c>
      <c r="EA271" s="70" t="e">
        <f aca="false">$DZ$7*$J$3*$J$5*$AC271</f>
        <v>#N/A</v>
      </c>
      <c r="EB271" s="70" t="e">
        <f aca="false">$EB$7*$J$2*$J$5*$AB271</f>
        <v>#N/A</v>
      </c>
      <c r="EC271" s="70" t="e">
        <f aca="false">$EB$7*$J$3*$J$5*$AC271</f>
        <v>#N/A</v>
      </c>
      <c r="ED271" s="70" t="e">
        <f aca="false">$ED$7*$J$2*$J$5*$AB271</f>
        <v>#N/A</v>
      </c>
      <c r="EE271" s="70" t="e">
        <f aca="false">$ED$7*$J$3*$J$5*$AC271</f>
        <v>#N/A</v>
      </c>
      <c r="EF271" s="70" t="e">
        <f aca="false">$EF$7*$J$2*$J$5*$AB271</f>
        <v>#N/A</v>
      </c>
      <c r="EG271" s="70" t="e">
        <f aca="false">$EF$7*$J$3*$J$5*$AC271</f>
        <v>#N/A</v>
      </c>
      <c r="EH271" s="70" t="e">
        <f aca="false">$EH$7*$J$2*$J$5*$AB271</f>
        <v>#N/A</v>
      </c>
      <c r="EI271" s="70" t="e">
        <f aca="false">$EH$7*$J$3*$J$5*$AC271</f>
        <v>#N/A</v>
      </c>
      <c r="EJ271" s="70" t="e">
        <f aca="false">$EJ$7*$J$2*$J$5*$AB271</f>
        <v>#N/A</v>
      </c>
      <c r="EK271" s="70" t="e">
        <f aca="false">$EJ$7*$J$3*$J$5*$AC271</f>
        <v>#N/A</v>
      </c>
      <c r="EL271" s="70" t="e">
        <f aca="false">$EL$7*$J$2*$J$5*$AB271</f>
        <v>#N/A</v>
      </c>
      <c r="EM271" s="70" t="e">
        <f aca="false">$EL$7*$J$3*$J$5*$AC271</f>
        <v>#N/A</v>
      </c>
      <c r="EN271" s="131" t="e">
        <f aca="false">SUM(EB271:EC271)</f>
        <v>#N/A</v>
      </c>
      <c r="EO271" s="25" t="e">
        <f aca="false">SUM(EB271:EE271,EJ271:EM271)</f>
        <v>#N/A</v>
      </c>
      <c r="EP271" s="25" t="e">
        <f aca="false">SUM(DZ271:EM271)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3" t="e">
        <f aca="false">(1+($A272/2))^(-2*($D272-$A$1)/365.25)</f>
        <v>#N/A</v>
      </c>
      <c r="C272" s="83" t="n">
        <f aca="false">D273-D272</f>
        <v>31</v>
      </c>
      <c r="D272" s="374" t="n">
        <v>44927</v>
      </c>
      <c r="E272" s="375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76" t="e">
        <f aca="false">VLOOKUP($D272,Curves!$A$2:$H$1700,8)*$B272</f>
        <v>#N/A</v>
      </c>
      <c r="K272" s="51" t="e">
        <f aca="false">($E272+$I272)*$J$5+$J$4</f>
        <v>#N/A</v>
      </c>
      <c r="L272" s="377" t="e">
        <f aca="false">VLOOKUP($D272,Curves!$N$2:$T$2600,2)*$B272</f>
        <v>#N/A</v>
      </c>
      <c r="M272" s="241" t="e">
        <f aca="false">VLOOKUP($D272,Curves!$N$2:$T$2600,3)*$B272</f>
        <v>#N/A</v>
      </c>
      <c r="N272" s="378" t="e">
        <f aca="false">IF($K272&lt;$L272,1,0)</f>
        <v>#N/A</v>
      </c>
      <c r="O272" s="379" t="e">
        <f aca="false">IF($K272&lt;$M272,1,0)</f>
        <v>#N/A</v>
      </c>
      <c r="P272" s="375" t="e">
        <f aca="false">($E272+J272)*$J$5+$J$4</f>
        <v>#N/A</v>
      </c>
      <c r="Q272" s="377" t="e">
        <f aca="false">VLOOKUP($D272,Curves!$N$2:$T$2600,4)*$B272</f>
        <v>#N/A</v>
      </c>
      <c r="R272" s="241" t="e">
        <f aca="false">VLOOKUP($D272,Curves!$N$2:$T$2600,5)*$B272</f>
        <v>#N/A</v>
      </c>
      <c r="S272" s="378" t="e">
        <f aca="false">IF($P272&lt;$Q272,1,0)</f>
        <v>#N/A</v>
      </c>
      <c r="T272" s="379" t="e">
        <f aca="false">IF($P272&lt;$R272,1,0)</f>
        <v>#N/A</v>
      </c>
      <c r="U272" s="380" t="e">
        <f aca="false">($E272+G272)*$J$5+$J$4</f>
        <v>#N/A</v>
      </c>
      <c r="V272" s="380" t="e">
        <f aca="false">($E272+H272)*$J$5+$J$4</f>
        <v>#N/A</v>
      </c>
      <c r="W272" s="380" t="e">
        <f aca="false">($E272+I272)*$J$5+$J$4</f>
        <v>#N/A</v>
      </c>
      <c r="X272" s="269" t="e">
        <f aca="false">VLOOKUP($D272,[5]CurveFetch!$D$8:$S$13000,16,0)*$B272</f>
        <v>#N/A</v>
      </c>
      <c r="Y272" s="241" t="e">
        <f aca="false">VLOOKUP($D272,Curves!$N$2:$T$2600,7)*$B272</f>
        <v>#N/A</v>
      </c>
      <c r="Z272" s="381" t="e">
        <f aca="false">IF($U272&lt;$X272,1,0)</f>
        <v>#N/A</v>
      </c>
      <c r="AA272" s="378" t="e">
        <f aca="false">IF($U272&lt;$Y272,1,0)</f>
        <v>#N/A</v>
      </c>
      <c r="AB272" s="378" t="e">
        <f aca="false">IF($V272&lt;$X272,1,0)</f>
        <v>#N/A</v>
      </c>
      <c r="AC272" s="378" t="e">
        <f aca="false">IF($V272&lt;$X272,1,0)</f>
        <v>#N/A</v>
      </c>
      <c r="AD272" s="378" t="e">
        <f aca="false">IF($W272&lt;$X272,1,0)</f>
        <v>#N/A</v>
      </c>
      <c r="AE272" s="379" t="e">
        <f aca="false">IF($W272&lt;$Y272,1,0)</f>
        <v>#N/A</v>
      </c>
      <c r="AF272" s="70" t="e">
        <f aca="false">$AF$7*$J$2*$J$5*$N272</f>
        <v>#N/A</v>
      </c>
      <c r="AG272" s="70" t="e">
        <f aca="false">$AF$7*$J$2*$J$5*$O272</f>
        <v>#N/A</v>
      </c>
      <c r="AH272" s="70" t="e">
        <f aca="false">$AH$7*$J$2*$J$5*$N272</f>
        <v>#N/A</v>
      </c>
      <c r="AI272" s="70" t="e">
        <f aca="false">$AH$7*$J$2*$J$5*$O272</f>
        <v>#N/A</v>
      </c>
      <c r="AJ272" s="70" t="e">
        <f aca="false">$AJ$7*$J$2*$J$5*$N272</f>
        <v>#N/A</v>
      </c>
      <c r="AK272" s="70" t="e">
        <f aca="false">$AJ$7*$J$2*$J$5*$O272</f>
        <v>#N/A</v>
      </c>
      <c r="AL272" s="70" t="e">
        <f aca="false">$AL$7*$J$2*$J$5*$N272</f>
        <v>#N/A</v>
      </c>
      <c r="AM272" s="70" t="e">
        <f aca="false">$AL$7*$J$3*$J$5*$O272</f>
        <v>#N/A</v>
      </c>
      <c r="AN272" s="70" t="e">
        <f aca="false">$AN$7*$J$2*$J$5*$N272</f>
        <v>#N/A</v>
      </c>
      <c r="AO272" s="70" t="e">
        <f aca="false">$AN$7*$J$3*$J$5*$O272</f>
        <v>#N/A</v>
      </c>
      <c r="AP272" s="70" t="e">
        <f aca="false">$AP$7*$J$2*$J$5*$N272</f>
        <v>#N/A</v>
      </c>
      <c r="AQ272" s="70" t="e">
        <f aca="false">$AN$7*$J$3*$J$5*$O272</f>
        <v>#N/A</v>
      </c>
      <c r="AR272" s="70" t="e">
        <f aca="false">$AR$7*$J$2*$J$5*$N272</f>
        <v>#N/A</v>
      </c>
      <c r="AS272" s="70" t="e">
        <f aca="false">$AR$7*$J$3*$J$5*$O272</f>
        <v>#N/A</v>
      </c>
      <c r="AT272" s="70" t="e">
        <f aca="false">$AT$7*$J$2*$J$5*$N272</f>
        <v>#N/A</v>
      </c>
      <c r="AU272" s="70" t="e">
        <f aca="false">$AT$7*$J$3*$J$5*$O272</f>
        <v>#N/A</v>
      </c>
      <c r="AV272" s="131" t="e">
        <f aca="false">SUM(AF272:AG272,AL272:AM272,AP272:AQ272)</f>
        <v>#N/A</v>
      </c>
      <c r="AW272" s="158" t="e">
        <f aca="false">SUM(AF272:AM272,AP272:AU272)</f>
        <v>#N/A</v>
      </c>
      <c r="AX272" s="131" t="e">
        <f aca="false">SUM(AF272:AU272)</f>
        <v>#N/A</v>
      </c>
      <c r="AY272" s="70" t="e">
        <f aca="false">$AY$7*$J$2*$J$5*$S272</f>
        <v>#N/A</v>
      </c>
      <c r="AZ272" s="70" t="e">
        <f aca="false">$AY$7*$J$3*$J$5*$T272</f>
        <v>#N/A</v>
      </c>
      <c r="BA272" s="70" t="e">
        <f aca="false">$BA$7*$J$2*$J$5*$S272</f>
        <v>#N/A</v>
      </c>
      <c r="BB272" s="70" t="e">
        <f aca="false">$BA$7*$J$3*$J$5*$T272</f>
        <v>#N/A</v>
      </c>
      <c r="BC272" s="70" t="e">
        <f aca="false">$BC$7*$J$2*$J$5*$S272</f>
        <v>#N/A</v>
      </c>
      <c r="BD272" s="70" t="e">
        <f aca="false">$BC$7*$J$3*$J$5*$T272</f>
        <v>#N/A</v>
      </c>
      <c r="BE272" s="70" t="e">
        <f aca="false">$BE$7*$J$2*$J$5*$S272</f>
        <v>#N/A</v>
      </c>
      <c r="BF272" s="70" t="e">
        <f aca="false">$BE$7*$J$3*$J$5*$T272</f>
        <v>#N/A</v>
      </c>
      <c r="BG272" s="70" t="e">
        <f aca="false">$BG$7*$J$2*$J$5*$S272</f>
        <v>#N/A</v>
      </c>
      <c r="BH272" s="70" t="e">
        <f aca="false">$BG$7*$J$3*$J$5*$T272</f>
        <v>#N/A</v>
      </c>
      <c r="BI272" s="70" t="e">
        <f aca="false">$BI$7*$J$2*$J$5*$S272</f>
        <v>#N/A</v>
      </c>
      <c r="BJ272" s="70" t="e">
        <f aca="false">$BI$7*$J$3*$J$5*$T272</f>
        <v>#N/A</v>
      </c>
      <c r="BK272" s="70" t="e">
        <f aca="false">$BK$7*$J$2*$J$5*$S272</f>
        <v>#N/A</v>
      </c>
      <c r="BL272" s="70" t="e">
        <f aca="false">$BK$7*$J$3*$J$5*$T272</f>
        <v>#N/A</v>
      </c>
      <c r="BM272" s="70" t="e">
        <f aca="false">$BM$7*$J$2*$J$5*$S272</f>
        <v>#N/A</v>
      </c>
      <c r="BN272" s="70" t="e">
        <f aca="false">$BM$7*$J$3*$J$5*$T272</f>
        <v>#N/A</v>
      </c>
      <c r="BO272" s="70" t="e">
        <f aca="false">$BO$7*$J$2*$J$5*$S272</f>
        <v>#N/A</v>
      </c>
      <c r="BP272" s="70" t="e">
        <f aca="false">$BO$7*$J$3*$J$5*$T272</f>
        <v>#N/A</v>
      </c>
      <c r="BQ272" s="70" t="e">
        <f aca="false">$BQ$7*$J$2*$J$5*$S272</f>
        <v>#N/A</v>
      </c>
      <c r="BR272" s="70" t="e">
        <f aca="false">$BQ$7*$J$3*$J$5*$T272</f>
        <v>#N/A</v>
      </c>
      <c r="BS272" s="70" t="e">
        <f aca="false">$BS$7*$J$2*$J$5*$S272</f>
        <v>#N/A</v>
      </c>
      <c r="BT272" s="70" t="e">
        <f aca="false">$BS$7*$J$3*$J$5*$T272</f>
        <v>#N/A</v>
      </c>
      <c r="BU272" s="70" t="e">
        <f aca="false">$BU$7*$J$2*$J$5*$S272</f>
        <v>#N/A</v>
      </c>
      <c r="BV272" s="70" t="e">
        <f aca="false">$BU$7*$J$3*$J$5*$T272</f>
        <v>#N/A</v>
      </c>
      <c r="BW272" s="382" t="e">
        <f aca="false">SUM(AY272:BF272,BI272:BL272)</f>
        <v>#N/A</v>
      </c>
      <c r="BX272" s="383" t="e">
        <f aca="false">SUM(AY272:BF272,BI272:BL272,BS272:BV272)</f>
        <v>#N/A</v>
      </c>
      <c r="BY272" s="25" t="e">
        <f aca="false">SUM(AY272:BV272)</f>
        <v>#N/A</v>
      </c>
      <c r="BZ272" s="70" t="e">
        <f aca="false">$BZ$7*$J$2*$J$5*$N272</f>
        <v>#N/A</v>
      </c>
      <c r="CA272" s="70" t="e">
        <f aca="false">$BZ$7*$J$3*$J$5*$O272</f>
        <v>#N/A</v>
      </c>
      <c r="CB272" s="70" t="e">
        <f aca="false">$CB$7*$J$2*$J$5*$N272</f>
        <v>#N/A</v>
      </c>
      <c r="CC272" s="70" t="e">
        <f aca="false">$CB$7*$J$3*$J$5*$O272</f>
        <v>#N/A</v>
      </c>
      <c r="CD272" s="70" t="e">
        <f aca="false">$CD$7*$J$2*$J$5*$N272</f>
        <v>#N/A</v>
      </c>
      <c r="CE272" s="70" t="e">
        <f aca="false">$CD$7*$J$3*$J$5*$O272</f>
        <v>#N/A</v>
      </c>
      <c r="CF272" s="131" t="e">
        <f aca="false">SUM(BZ272:CA272)</f>
        <v>#N/A</v>
      </c>
      <c r="CG272" s="383" t="e">
        <f aca="false">SUM(BZ272:CC272)</f>
        <v>#N/A</v>
      </c>
      <c r="CH272" s="131" t="e">
        <f aca="false">SUM(BZ272:CE272)</f>
        <v>#N/A</v>
      </c>
      <c r="CI272" s="70" t="e">
        <f aca="false">$CI$7*$J$2*$J$5*$AB272</f>
        <v>#N/A</v>
      </c>
      <c r="CJ272" s="70" t="e">
        <f aca="false">$CI$7*$J$3*$J$5*$AC272</f>
        <v>#N/A</v>
      </c>
      <c r="CK272" s="70" t="e">
        <f aca="false">$CK$7*$J$2*$J$5*$AB272</f>
        <v>#N/A</v>
      </c>
      <c r="CL272" s="70" t="e">
        <f aca="false">$CK$7*$J$3*$J$5*$AC272</f>
        <v>#N/A</v>
      </c>
      <c r="CM272" s="70" t="e">
        <f aca="false">$CM$7*$J$2*$J$5*$AB272</f>
        <v>#N/A</v>
      </c>
      <c r="CN272" s="70" t="e">
        <f aca="false">$CM$7*$J$3*$J$5*$AC272</f>
        <v>#N/A</v>
      </c>
      <c r="CO272" s="70" t="e">
        <f aca="false">$CO$7*$J$2*$J$5*$AB272</f>
        <v>#N/A</v>
      </c>
      <c r="CP272" s="70" t="e">
        <f aca="false">$CO$7*$J$3*$J$5*$AC272</f>
        <v>#N/A</v>
      </c>
      <c r="CQ272" s="70" t="e">
        <f aca="false">$CQ$7*$J$2*$J$5*$AB272</f>
        <v>#N/A</v>
      </c>
      <c r="CR272" s="70" t="e">
        <f aca="false">$CQ$7*$J$3*$J$5*$AC272</f>
        <v>#N/A</v>
      </c>
      <c r="CS272" s="70" t="e">
        <f aca="false">$CS$7*$J$2*$J$5*$AB272</f>
        <v>#N/A</v>
      </c>
      <c r="CT272" s="70" t="e">
        <f aca="false">$CS$7*$J$3*$J$5*$AC272</f>
        <v>#N/A</v>
      </c>
      <c r="CU272" s="70" t="e">
        <f aca="false">$CU$7*$J$2*$J$5*$AB272</f>
        <v>#N/A</v>
      </c>
      <c r="CV272" s="70" t="e">
        <f aca="false">$CU$7*$J$3*$J$5*$AC272</f>
        <v>#N/A</v>
      </c>
      <c r="CW272" s="70" t="e">
        <f aca="false">$CW$7*$J$2*$J$5*$AB272</f>
        <v>#N/A</v>
      </c>
      <c r="CX272" s="70" t="e">
        <f aca="false">$CW$7*$J$3*$J$5*$AC272</f>
        <v>#N/A</v>
      </c>
      <c r="CY272" s="70" t="e">
        <f aca="false">$CY$7*$J$2*$J$5*$AB272</f>
        <v>#N/A</v>
      </c>
      <c r="CZ272" s="70" t="e">
        <f aca="false">$CY$7*$J$3*$J$5*$AC272</f>
        <v>#N/A</v>
      </c>
      <c r="DA272" s="70" t="e">
        <f aca="false">$DA$7*$J$2*$J$5*$AB272</f>
        <v>#N/A</v>
      </c>
      <c r="DB272" s="70" t="e">
        <f aca="false">$DA$7*$J$3*$J$5*$AC272</f>
        <v>#N/A</v>
      </c>
      <c r="DC272" s="70"/>
      <c r="DD272" s="70"/>
      <c r="DE272" s="2"/>
      <c r="DF272" s="2"/>
      <c r="DG272" s="2"/>
      <c r="DH272" s="2"/>
      <c r="DI272" s="70" t="e">
        <f aca="false">$DI$7*$J$2*$J$5*$AB272</f>
        <v>#N/A</v>
      </c>
      <c r="DJ272" s="70" t="e">
        <f aca="false">$DI$7*$J$3*$J$5*$AC272</f>
        <v>#N/A</v>
      </c>
      <c r="DK272" s="70" t="e">
        <f aca="false">$DK$7*$J$2*$J$5*$AB272</f>
        <v>#N/A</v>
      </c>
      <c r="DL272" s="70" t="e">
        <f aca="false">$DK$7*$J$3*$J$5*$AC272</f>
        <v>#N/A</v>
      </c>
      <c r="DM272" s="70" t="e">
        <f aca="false">$DM$7*$J$2*$J$5*$AB272</f>
        <v>#N/A</v>
      </c>
      <c r="DN272" s="70" t="e">
        <f aca="false">$DM$7*$J$3*$J$5*$AC272</f>
        <v>#N/A</v>
      </c>
      <c r="DO272" s="70" t="e">
        <f aca="false">$DO$7*$J$2*$J$5*$AB272</f>
        <v>#N/A</v>
      </c>
      <c r="DP272" s="70" t="e">
        <f aca="false">$DO$7*$J$3*$J$5*$AC272</f>
        <v>#N/A</v>
      </c>
      <c r="DQ272" s="70" t="e">
        <f aca="false">$DQ$7*$J$2*$J$5*$AB272</f>
        <v>#N/A</v>
      </c>
      <c r="DR272" s="70" t="e">
        <f aca="false">$DQ$7*$J$3*$J$5*$AC272</f>
        <v>#N/A</v>
      </c>
      <c r="DS272" s="131" t="e">
        <f aca="false">SUM(CI272:CR272,CW272:CX272,DG272:DH272)</f>
        <v>#N/A</v>
      </c>
      <c r="DT272" s="25" t="e">
        <f aca="false">SUM(CI272:CZ272,DC272:DL272)</f>
        <v>#N/A</v>
      </c>
      <c r="DU272" s="131" t="e">
        <f aca="false">SUM(CI272:DR272)</f>
        <v>#N/A</v>
      </c>
      <c r="DZ272" s="70" t="e">
        <f aca="false">$DZ$7*$J$2*$J$5*$AB272</f>
        <v>#N/A</v>
      </c>
      <c r="EA272" s="70" t="e">
        <f aca="false">$DZ$7*$J$3*$J$5*$AC272</f>
        <v>#N/A</v>
      </c>
      <c r="EB272" s="70" t="e">
        <f aca="false">$EB$7*$J$2*$J$5*$AB272</f>
        <v>#N/A</v>
      </c>
      <c r="EC272" s="70" t="e">
        <f aca="false">$EB$7*$J$3*$J$5*$AC272</f>
        <v>#N/A</v>
      </c>
      <c r="ED272" s="70" t="e">
        <f aca="false">$ED$7*$J$2*$J$5*$AB272</f>
        <v>#N/A</v>
      </c>
      <c r="EE272" s="70" t="e">
        <f aca="false">$ED$7*$J$3*$J$5*$AC272</f>
        <v>#N/A</v>
      </c>
      <c r="EF272" s="70" t="e">
        <f aca="false">$EF$7*$J$2*$J$5*$AB272</f>
        <v>#N/A</v>
      </c>
      <c r="EG272" s="70" t="e">
        <f aca="false">$EF$7*$J$3*$J$5*$AC272</f>
        <v>#N/A</v>
      </c>
      <c r="EH272" s="70" t="e">
        <f aca="false">$EH$7*$J$2*$J$5*$AB272</f>
        <v>#N/A</v>
      </c>
      <c r="EI272" s="70" t="e">
        <f aca="false">$EH$7*$J$3*$J$5*$AC272</f>
        <v>#N/A</v>
      </c>
      <c r="EJ272" s="70" t="e">
        <f aca="false">$EJ$7*$J$2*$J$5*$AB272</f>
        <v>#N/A</v>
      </c>
      <c r="EK272" s="70" t="e">
        <f aca="false">$EJ$7*$J$3*$J$5*$AC272</f>
        <v>#N/A</v>
      </c>
      <c r="EL272" s="70" t="e">
        <f aca="false">$EL$7*$J$2*$J$5*$AB272</f>
        <v>#N/A</v>
      </c>
      <c r="EM272" s="70" t="e">
        <f aca="false">$EL$7*$J$3*$J$5*$AC272</f>
        <v>#N/A</v>
      </c>
      <c r="EN272" s="131" t="e">
        <f aca="false">SUM(EB272:EC272)</f>
        <v>#N/A</v>
      </c>
      <c r="EO272" s="25" t="e">
        <f aca="false">SUM(EB272:EE272,EJ272:EM272)</f>
        <v>#N/A</v>
      </c>
      <c r="EP272" s="25" t="e">
        <f aca="false">SUM(DZ272:EM272)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3" t="e">
        <f aca="false">(1+($A273/2))^(-2*($D273-$A$1)/365.25)</f>
        <v>#N/A</v>
      </c>
      <c r="C273" s="83" t="n">
        <f aca="false">D274-D273</f>
        <v>28</v>
      </c>
      <c r="D273" s="374" t="n">
        <v>44958</v>
      </c>
      <c r="E273" s="375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76" t="e">
        <f aca="false">VLOOKUP($D273,Curves!$A$2:$H$1700,8)*$B273</f>
        <v>#N/A</v>
      </c>
      <c r="K273" s="51" t="e">
        <f aca="false">($E273+$I273)*$J$5+$J$4</f>
        <v>#N/A</v>
      </c>
      <c r="L273" s="377" t="e">
        <f aca="false">VLOOKUP($D273,Curves!$N$2:$T$2600,2)*$B273</f>
        <v>#N/A</v>
      </c>
      <c r="M273" s="241" t="e">
        <f aca="false">VLOOKUP($D273,Curves!$N$2:$T$2600,3)*$B273</f>
        <v>#N/A</v>
      </c>
      <c r="N273" s="378" t="e">
        <f aca="false">IF($K273&lt;$L273,1,0)</f>
        <v>#N/A</v>
      </c>
      <c r="O273" s="379" t="e">
        <f aca="false">IF($K273&lt;$M273,1,0)</f>
        <v>#N/A</v>
      </c>
      <c r="P273" s="375" t="e">
        <f aca="false">($E273+J273)*$J$5+$J$4</f>
        <v>#N/A</v>
      </c>
      <c r="Q273" s="377" t="e">
        <f aca="false">VLOOKUP($D273,Curves!$N$2:$T$2600,4)*$B273</f>
        <v>#N/A</v>
      </c>
      <c r="R273" s="241" t="e">
        <f aca="false">VLOOKUP($D273,Curves!$N$2:$T$2600,5)*$B273</f>
        <v>#N/A</v>
      </c>
      <c r="S273" s="378" t="e">
        <f aca="false">IF($P273&lt;$Q273,1,0)</f>
        <v>#N/A</v>
      </c>
      <c r="T273" s="379" t="e">
        <f aca="false">IF($P273&lt;$R273,1,0)</f>
        <v>#N/A</v>
      </c>
      <c r="U273" s="380" t="e">
        <f aca="false">($E273+G273)*$J$5+$J$4</f>
        <v>#N/A</v>
      </c>
      <c r="V273" s="380" t="e">
        <f aca="false">($E273+H273)*$J$5+$J$4</f>
        <v>#N/A</v>
      </c>
      <c r="W273" s="380" t="e">
        <f aca="false">($E273+I273)*$J$5+$J$4</f>
        <v>#N/A</v>
      </c>
      <c r="X273" s="269" t="e">
        <f aca="false">VLOOKUP($D273,[5]CurveFetch!$D$8:$S$13000,16,0)*$B273</f>
        <v>#N/A</v>
      </c>
      <c r="Y273" s="241" t="e">
        <f aca="false">VLOOKUP($D273,Curves!$N$2:$T$2600,7)*$B273</f>
        <v>#N/A</v>
      </c>
      <c r="Z273" s="381" t="e">
        <f aca="false">IF($U273&lt;$X273,1,0)</f>
        <v>#N/A</v>
      </c>
      <c r="AA273" s="378" t="e">
        <f aca="false">IF($U273&lt;$Y273,1,0)</f>
        <v>#N/A</v>
      </c>
      <c r="AB273" s="378" t="e">
        <f aca="false">IF($V273&lt;$X273,1,0)</f>
        <v>#N/A</v>
      </c>
      <c r="AC273" s="378" t="e">
        <f aca="false">IF($V273&lt;$X273,1,0)</f>
        <v>#N/A</v>
      </c>
      <c r="AD273" s="378" t="e">
        <f aca="false">IF($W273&lt;$X273,1,0)</f>
        <v>#N/A</v>
      </c>
      <c r="AE273" s="379" t="e">
        <f aca="false">IF($W273&lt;$Y273,1,0)</f>
        <v>#N/A</v>
      </c>
      <c r="AF273" s="70" t="e">
        <f aca="false">$AF$7*$J$2*$J$5*$N273</f>
        <v>#N/A</v>
      </c>
      <c r="AG273" s="70" t="e">
        <f aca="false">$AF$7*$J$2*$J$5*$O273</f>
        <v>#N/A</v>
      </c>
      <c r="AH273" s="70" t="e">
        <f aca="false">$AH$7*$J$2*$J$5*$N273</f>
        <v>#N/A</v>
      </c>
      <c r="AI273" s="70" t="e">
        <f aca="false">$AH$7*$J$2*$J$5*$O273</f>
        <v>#N/A</v>
      </c>
      <c r="AJ273" s="70" t="e">
        <f aca="false">$AJ$7*$J$2*$J$5*$N273</f>
        <v>#N/A</v>
      </c>
      <c r="AK273" s="70" t="e">
        <f aca="false">$AJ$7*$J$2*$J$5*$O273</f>
        <v>#N/A</v>
      </c>
      <c r="AL273" s="70" t="e">
        <f aca="false">$AL$7*$J$2*$J$5*$N273</f>
        <v>#N/A</v>
      </c>
      <c r="AM273" s="70" t="e">
        <f aca="false">$AL$7*$J$3*$J$5*$O273</f>
        <v>#N/A</v>
      </c>
      <c r="AN273" s="70" t="e">
        <f aca="false">$AN$7*$J$2*$J$5*$N273</f>
        <v>#N/A</v>
      </c>
      <c r="AO273" s="70" t="e">
        <f aca="false">$AN$7*$J$3*$J$5*$O273</f>
        <v>#N/A</v>
      </c>
      <c r="AP273" s="70" t="e">
        <f aca="false">$AP$7*$J$2*$J$5*$N273</f>
        <v>#N/A</v>
      </c>
      <c r="AQ273" s="70" t="e">
        <f aca="false">$AN$7*$J$3*$J$5*$O273</f>
        <v>#N/A</v>
      </c>
      <c r="AR273" s="70" t="e">
        <f aca="false">$AR$7*$J$2*$J$5*$N273</f>
        <v>#N/A</v>
      </c>
      <c r="AS273" s="70" t="e">
        <f aca="false">$AR$7*$J$3*$J$5*$O273</f>
        <v>#N/A</v>
      </c>
      <c r="AT273" s="70" t="e">
        <f aca="false">$AT$7*$J$2*$J$5*$N273</f>
        <v>#N/A</v>
      </c>
      <c r="AU273" s="70" t="e">
        <f aca="false">$AT$7*$J$3*$J$5*$O273</f>
        <v>#N/A</v>
      </c>
      <c r="AV273" s="131" t="e">
        <f aca="false">SUM(AF273:AG273,AL273:AM273,AP273:AQ273)</f>
        <v>#N/A</v>
      </c>
      <c r="AW273" s="158" t="e">
        <f aca="false">SUM(AF273:AM273,AP273:AU273)</f>
        <v>#N/A</v>
      </c>
      <c r="AX273" s="131" t="e">
        <f aca="false">SUM(AF273:AU273)</f>
        <v>#N/A</v>
      </c>
      <c r="AY273" s="70" t="e">
        <f aca="false">$AY$7*$J$2*$J$5*$S273</f>
        <v>#N/A</v>
      </c>
      <c r="AZ273" s="70" t="e">
        <f aca="false">$AY$7*$J$3*$J$5*$T273</f>
        <v>#N/A</v>
      </c>
      <c r="BA273" s="70" t="e">
        <f aca="false">$BA$7*$J$2*$J$5*$S273</f>
        <v>#N/A</v>
      </c>
      <c r="BB273" s="70" t="e">
        <f aca="false">$BA$7*$J$3*$J$5*$T273</f>
        <v>#N/A</v>
      </c>
      <c r="BC273" s="70" t="e">
        <f aca="false">$BC$7*$J$2*$J$5*$S273</f>
        <v>#N/A</v>
      </c>
      <c r="BD273" s="70" t="e">
        <f aca="false">$BC$7*$J$3*$J$5*$T273</f>
        <v>#N/A</v>
      </c>
      <c r="BE273" s="70" t="e">
        <f aca="false">$BE$7*$J$2*$J$5*$S273</f>
        <v>#N/A</v>
      </c>
      <c r="BF273" s="70" t="e">
        <f aca="false">$BE$7*$J$3*$J$5*$T273</f>
        <v>#N/A</v>
      </c>
      <c r="BG273" s="70" t="e">
        <f aca="false">$BG$7*$J$2*$J$5*$S273</f>
        <v>#N/A</v>
      </c>
      <c r="BH273" s="70" t="e">
        <f aca="false">$BG$7*$J$3*$J$5*$T273</f>
        <v>#N/A</v>
      </c>
      <c r="BI273" s="70" t="e">
        <f aca="false">$BI$7*$J$2*$J$5*$S273</f>
        <v>#N/A</v>
      </c>
      <c r="BJ273" s="70" t="e">
        <f aca="false">$BI$7*$J$3*$J$5*$T273</f>
        <v>#N/A</v>
      </c>
      <c r="BK273" s="70" t="e">
        <f aca="false">$BK$7*$J$2*$J$5*$S273</f>
        <v>#N/A</v>
      </c>
      <c r="BL273" s="70" t="e">
        <f aca="false">$BK$7*$J$3*$J$5*$T273</f>
        <v>#N/A</v>
      </c>
      <c r="BM273" s="70" t="e">
        <f aca="false">$BM$7*$J$2*$J$5*$S273</f>
        <v>#N/A</v>
      </c>
      <c r="BN273" s="70" t="e">
        <f aca="false">$BM$7*$J$3*$J$5*$T273</f>
        <v>#N/A</v>
      </c>
      <c r="BO273" s="70" t="e">
        <f aca="false">$BO$7*$J$2*$J$5*$S273</f>
        <v>#N/A</v>
      </c>
      <c r="BP273" s="70" t="e">
        <f aca="false">$BO$7*$J$3*$J$5*$T273</f>
        <v>#N/A</v>
      </c>
      <c r="BQ273" s="70" t="e">
        <f aca="false">$BQ$7*$J$2*$J$5*$S273</f>
        <v>#N/A</v>
      </c>
      <c r="BR273" s="70" t="e">
        <f aca="false">$BQ$7*$J$3*$J$5*$T273</f>
        <v>#N/A</v>
      </c>
      <c r="BS273" s="70" t="e">
        <f aca="false">$BS$7*$J$2*$J$5*$S273</f>
        <v>#N/A</v>
      </c>
      <c r="BT273" s="70" t="e">
        <f aca="false">$BS$7*$J$3*$J$5*$T273</f>
        <v>#N/A</v>
      </c>
      <c r="BU273" s="70" t="e">
        <f aca="false">$BU$7*$J$2*$J$5*$S273</f>
        <v>#N/A</v>
      </c>
      <c r="BV273" s="70" t="e">
        <f aca="false">$BU$7*$J$3*$J$5*$T273</f>
        <v>#N/A</v>
      </c>
      <c r="BW273" s="382" t="e">
        <f aca="false">SUM(AY273:BF273,BI273:BL273)</f>
        <v>#N/A</v>
      </c>
      <c r="BX273" s="383" t="e">
        <f aca="false">SUM(AY273:BF273,BI273:BL273,BS273:BV273)</f>
        <v>#N/A</v>
      </c>
      <c r="BY273" s="25" t="e">
        <f aca="false">SUM(AY273:BV273)</f>
        <v>#N/A</v>
      </c>
      <c r="BZ273" s="70" t="e">
        <f aca="false">$BZ$7*$J$2*$J$5*$N273</f>
        <v>#N/A</v>
      </c>
      <c r="CA273" s="70" t="e">
        <f aca="false">$BZ$7*$J$3*$J$5*$O273</f>
        <v>#N/A</v>
      </c>
      <c r="CB273" s="70" t="e">
        <f aca="false">$CB$7*$J$2*$J$5*$N273</f>
        <v>#N/A</v>
      </c>
      <c r="CC273" s="70" t="e">
        <f aca="false">$CB$7*$J$3*$J$5*$O273</f>
        <v>#N/A</v>
      </c>
      <c r="CD273" s="70" t="e">
        <f aca="false">$CD$7*$J$2*$J$5*$N273</f>
        <v>#N/A</v>
      </c>
      <c r="CE273" s="70" t="e">
        <f aca="false">$CD$7*$J$3*$J$5*$O273</f>
        <v>#N/A</v>
      </c>
      <c r="CF273" s="131" t="e">
        <f aca="false">SUM(BZ273:CA273)</f>
        <v>#N/A</v>
      </c>
      <c r="CG273" s="383" t="e">
        <f aca="false">SUM(BZ273:CC273)</f>
        <v>#N/A</v>
      </c>
      <c r="CH273" s="131" t="e">
        <f aca="false">SUM(BZ273:CE273)</f>
        <v>#N/A</v>
      </c>
      <c r="CI273" s="70" t="e">
        <f aca="false">$CI$7*$J$2*$J$5*$AB273</f>
        <v>#N/A</v>
      </c>
      <c r="CJ273" s="70" t="e">
        <f aca="false">$CI$7*$J$3*$J$5*$AC273</f>
        <v>#N/A</v>
      </c>
      <c r="CK273" s="70" t="e">
        <f aca="false">$CK$7*$J$2*$J$5*$AB273</f>
        <v>#N/A</v>
      </c>
      <c r="CL273" s="70" t="e">
        <f aca="false">$CK$7*$J$3*$J$5*$AC273</f>
        <v>#N/A</v>
      </c>
      <c r="CM273" s="70" t="e">
        <f aca="false">$CM$7*$J$2*$J$5*$AB273</f>
        <v>#N/A</v>
      </c>
      <c r="CN273" s="70" t="e">
        <f aca="false">$CM$7*$J$3*$J$5*$AC273</f>
        <v>#N/A</v>
      </c>
      <c r="CO273" s="70" t="e">
        <f aca="false">$CO$7*$J$2*$J$5*$AB273</f>
        <v>#N/A</v>
      </c>
      <c r="CP273" s="70" t="e">
        <f aca="false">$CO$7*$J$3*$J$5*$AC273</f>
        <v>#N/A</v>
      </c>
      <c r="CQ273" s="70" t="e">
        <f aca="false">$CQ$7*$J$2*$J$5*$AB273</f>
        <v>#N/A</v>
      </c>
      <c r="CR273" s="70" t="e">
        <f aca="false">$CQ$7*$J$3*$J$5*$AC273</f>
        <v>#N/A</v>
      </c>
      <c r="CS273" s="70" t="e">
        <f aca="false">$CS$7*$J$2*$J$5*$AB273</f>
        <v>#N/A</v>
      </c>
      <c r="CT273" s="70" t="e">
        <f aca="false">$CS$7*$J$3*$J$5*$AC273</f>
        <v>#N/A</v>
      </c>
      <c r="CU273" s="70" t="e">
        <f aca="false">$CU$7*$J$2*$J$5*$AB273</f>
        <v>#N/A</v>
      </c>
      <c r="CV273" s="70" t="e">
        <f aca="false">$CU$7*$J$3*$J$5*$AC273</f>
        <v>#N/A</v>
      </c>
      <c r="CW273" s="70" t="e">
        <f aca="false">$CW$7*$J$2*$J$5*$AB273</f>
        <v>#N/A</v>
      </c>
      <c r="CX273" s="70" t="e">
        <f aca="false">$CW$7*$J$3*$J$5*$AC273</f>
        <v>#N/A</v>
      </c>
      <c r="CY273" s="70" t="e">
        <f aca="false">$CY$7*$J$2*$J$5*$AB273</f>
        <v>#N/A</v>
      </c>
      <c r="CZ273" s="70" t="e">
        <f aca="false">$CY$7*$J$3*$J$5*$AC273</f>
        <v>#N/A</v>
      </c>
      <c r="DA273" s="70" t="e">
        <f aca="false">$DA$7*$J$2*$J$5*$AB273</f>
        <v>#N/A</v>
      </c>
      <c r="DB273" s="70" t="e">
        <f aca="false">$DA$7*$J$3*$J$5*$AC273</f>
        <v>#N/A</v>
      </c>
      <c r="DC273" s="70"/>
      <c r="DD273" s="70"/>
      <c r="DE273" s="2"/>
      <c r="DF273" s="2"/>
      <c r="DG273" s="2"/>
      <c r="DH273" s="2"/>
      <c r="DI273" s="70" t="e">
        <f aca="false">$DI$7*$J$2*$J$5*$AB273</f>
        <v>#N/A</v>
      </c>
      <c r="DJ273" s="70" t="e">
        <f aca="false">$DI$7*$J$3*$J$5*$AC273</f>
        <v>#N/A</v>
      </c>
      <c r="DK273" s="70" t="e">
        <f aca="false">$DK$7*$J$2*$J$5*$AB273</f>
        <v>#N/A</v>
      </c>
      <c r="DL273" s="70" t="e">
        <f aca="false">$DK$7*$J$3*$J$5*$AC273</f>
        <v>#N/A</v>
      </c>
      <c r="DM273" s="70" t="e">
        <f aca="false">$DM$7*$J$2*$J$5*$AB273</f>
        <v>#N/A</v>
      </c>
      <c r="DN273" s="70" t="e">
        <f aca="false">$DM$7*$J$3*$J$5*$AC273</f>
        <v>#N/A</v>
      </c>
      <c r="DO273" s="70" t="e">
        <f aca="false">$DO$7*$J$2*$J$5*$AB273</f>
        <v>#N/A</v>
      </c>
      <c r="DP273" s="70" t="e">
        <f aca="false">$DO$7*$J$3*$J$5*$AC273</f>
        <v>#N/A</v>
      </c>
      <c r="DQ273" s="70" t="e">
        <f aca="false">$DQ$7*$J$2*$J$5*$AB273</f>
        <v>#N/A</v>
      </c>
      <c r="DR273" s="70" t="e">
        <f aca="false">$DQ$7*$J$3*$J$5*$AC273</f>
        <v>#N/A</v>
      </c>
      <c r="DS273" s="131" t="e">
        <f aca="false">SUM(CI273:CR273,CW273:CX273,DG273:DH273)</f>
        <v>#N/A</v>
      </c>
      <c r="DT273" s="25" t="e">
        <f aca="false">SUM(CI273:CZ273,DC273:DL273)</f>
        <v>#N/A</v>
      </c>
      <c r="DU273" s="131" t="e">
        <f aca="false">SUM(CI273:DR273)</f>
        <v>#N/A</v>
      </c>
      <c r="DZ273" s="70" t="e">
        <f aca="false">$DZ$7*$J$2*$J$5*$AB273</f>
        <v>#N/A</v>
      </c>
      <c r="EA273" s="70" t="e">
        <f aca="false">$DZ$7*$J$3*$J$5*$AC273</f>
        <v>#N/A</v>
      </c>
      <c r="EB273" s="70" t="e">
        <f aca="false">$EB$7*$J$2*$J$5*$AB273</f>
        <v>#N/A</v>
      </c>
      <c r="EC273" s="70" t="e">
        <f aca="false">$EB$7*$J$3*$J$5*$AC273</f>
        <v>#N/A</v>
      </c>
      <c r="ED273" s="70" t="e">
        <f aca="false">$ED$7*$J$2*$J$5*$AB273</f>
        <v>#N/A</v>
      </c>
      <c r="EE273" s="70" t="e">
        <f aca="false">$ED$7*$J$3*$J$5*$AC273</f>
        <v>#N/A</v>
      </c>
      <c r="EF273" s="70" t="e">
        <f aca="false">$EF$7*$J$2*$J$5*$AB273</f>
        <v>#N/A</v>
      </c>
      <c r="EG273" s="70" t="e">
        <f aca="false">$EF$7*$J$3*$J$5*$AC273</f>
        <v>#N/A</v>
      </c>
      <c r="EH273" s="70" t="e">
        <f aca="false">$EH$7*$J$2*$J$5*$AB273</f>
        <v>#N/A</v>
      </c>
      <c r="EI273" s="70" t="e">
        <f aca="false">$EH$7*$J$3*$J$5*$AC273</f>
        <v>#N/A</v>
      </c>
      <c r="EJ273" s="70" t="e">
        <f aca="false">$EJ$7*$J$2*$J$5*$AB273</f>
        <v>#N/A</v>
      </c>
      <c r="EK273" s="70" t="e">
        <f aca="false">$EJ$7*$J$3*$J$5*$AC273</f>
        <v>#N/A</v>
      </c>
      <c r="EL273" s="70" t="e">
        <f aca="false">$EL$7*$J$2*$J$5*$AB273</f>
        <v>#N/A</v>
      </c>
      <c r="EM273" s="70" t="e">
        <f aca="false">$EL$7*$J$3*$J$5*$AC273</f>
        <v>#N/A</v>
      </c>
      <c r="EN273" s="131" t="e">
        <f aca="false">SUM(EB273:EC273)</f>
        <v>#N/A</v>
      </c>
      <c r="EO273" s="25" t="e">
        <f aca="false">SUM(EB273:EE273,EJ273:EM273)</f>
        <v>#N/A</v>
      </c>
      <c r="EP273" s="25" t="e">
        <f aca="false">SUM(DZ273:EM273)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3" t="e">
        <f aca="false">(1+($A274/2))^(-2*($D274-$A$1)/365.25)</f>
        <v>#N/A</v>
      </c>
      <c r="C274" s="83" t="n">
        <f aca="false">D275-D274</f>
        <v>31</v>
      </c>
      <c r="D274" s="374" t="n">
        <v>44986</v>
      </c>
      <c r="E274" s="375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76" t="e">
        <f aca="false">VLOOKUP($D274,Curves!$A$2:$H$1700,8)*$B274</f>
        <v>#N/A</v>
      </c>
      <c r="K274" s="51" t="e">
        <f aca="false">($E274+$I274)*$J$5+$J$4</f>
        <v>#N/A</v>
      </c>
      <c r="L274" s="377" t="e">
        <f aca="false">VLOOKUP($D274,Curves!$N$2:$T$2600,2)*$B274</f>
        <v>#N/A</v>
      </c>
      <c r="M274" s="241" t="e">
        <f aca="false">VLOOKUP($D274,Curves!$N$2:$T$2600,3)*$B274</f>
        <v>#N/A</v>
      </c>
      <c r="N274" s="378" t="e">
        <f aca="false">IF($K274&lt;$L274,1,0)</f>
        <v>#N/A</v>
      </c>
      <c r="O274" s="379" t="e">
        <f aca="false">IF($K274&lt;$M274,1,0)</f>
        <v>#N/A</v>
      </c>
      <c r="P274" s="375" t="e">
        <f aca="false">($E274+J274)*$J$5+$J$4</f>
        <v>#N/A</v>
      </c>
      <c r="Q274" s="377" t="e">
        <f aca="false">VLOOKUP($D274,Curves!$N$2:$T$2600,4)*$B274</f>
        <v>#N/A</v>
      </c>
      <c r="R274" s="241" t="e">
        <f aca="false">VLOOKUP($D274,Curves!$N$2:$T$2600,5)*$B274</f>
        <v>#N/A</v>
      </c>
      <c r="S274" s="378" t="e">
        <f aca="false">IF($P274&lt;$Q274,1,0)</f>
        <v>#N/A</v>
      </c>
      <c r="T274" s="379" t="e">
        <f aca="false">IF($P274&lt;$R274,1,0)</f>
        <v>#N/A</v>
      </c>
      <c r="U274" s="380" t="e">
        <f aca="false">($E274+G274)*$J$5+$J$4</f>
        <v>#N/A</v>
      </c>
      <c r="V274" s="380" t="e">
        <f aca="false">($E274+H274)*$J$5+$J$4</f>
        <v>#N/A</v>
      </c>
      <c r="W274" s="380" t="e">
        <f aca="false">($E274+I274)*$J$5+$J$4</f>
        <v>#N/A</v>
      </c>
      <c r="X274" s="269" t="e">
        <f aca="false">VLOOKUP($D274,[5]CurveFetch!$D$8:$S$13000,16,0)*$B274</f>
        <v>#N/A</v>
      </c>
      <c r="Y274" s="241" t="e">
        <f aca="false">VLOOKUP($D274,Curves!$N$2:$T$2600,7)*$B274</f>
        <v>#N/A</v>
      </c>
      <c r="Z274" s="381" t="e">
        <f aca="false">IF($U274&lt;$X274,1,0)</f>
        <v>#N/A</v>
      </c>
      <c r="AA274" s="378" t="e">
        <f aca="false">IF($U274&lt;$Y274,1,0)</f>
        <v>#N/A</v>
      </c>
      <c r="AB274" s="378" t="e">
        <f aca="false">IF($V274&lt;$X274,1,0)</f>
        <v>#N/A</v>
      </c>
      <c r="AC274" s="378" t="e">
        <f aca="false">IF($V274&lt;$X274,1,0)</f>
        <v>#N/A</v>
      </c>
      <c r="AD274" s="378" t="e">
        <f aca="false">IF($W274&lt;$X274,1,0)</f>
        <v>#N/A</v>
      </c>
      <c r="AE274" s="379" t="e">
        <f aca="false">IF($W274&lt;$Y274,1,0)</f>
        <v>#N/A</v>
      </c>
      <c r="AF274" s="70" t="e">
        <f aca="false">$AF$7*$J$2*$J$5*$N274</f>
        <v>#N/A</v>
      </c>
      <c r="AG274" s="70" t="e">
        <f aca="false">$AF$7*$J$2*$J$5*$O274</f>
        <v>#N/A</v>
      </c>
      <c r="AH274" s="70" t="e">
        <f aca="false">$AH$7*$J$2*$J$5*$N274</f>
        <v>#N/A</v>
      </c>
      <c r="AI274" s="70" t="e">
        <f aca="false">$AH$7*$J$2*$J$5*$O274</f>
        <v>#N/A</v>
      </c>
      <c r="AJ274" s="70" t="e">
        <f aca="false">$AJ$7*$J$2*$J$5*$N274</f>
        <v>#N/A</v>
      </c>
      <c r="AK274" s="70" t="e">
        <f aca="false">$AJ$7*$J$2*$J$5*$O274</f>
        <v>#N/A</v>
      </c>
      <c r="AL274" s="70" t="e">
        <f aca="false">$AL$7*$J$2*$J$5*$N274</f>
        <v>#N/A</v>
      </c>
      <c r="AM274" s="70" t="e">
        <f aca="false">$AL$7*$J$3*$J$5*$O274</f>
        <v>#N/A</v>
      </c>
      <c r="AN274" s="70" t="e">
        <f aca="false">$AN$7*$J$2*$J$5*$N274</f>
        <v>#N/A</v>
      </c>
      <c r="AO274" s="70" t="e">
        <f aca="false">$AN$7*$J$3*$J$5*$O274</f>
        <v>#N/A</v>
      </c>
      <c r="AP274" s="70" t="e">
        <f aca="false">$AP$7*$J$2*$J$5*$N274</f>
        <v>#N/A</v>
      </c>
      <c r="AQ274" s="70" t="e">
        <f aca="false">$AN$7*$J$3*$J$5*$O274</f>
        <v>#N/A</v>
      </c>
      <c r="AR274" s="70" t="e">
        <f aca="false">$AR$7*$J$2*$J$5*$N274</f>
        <v>#N/A</v>
      </c>
      <c r="AS274" s="70" t="e">
        <f aca="false">$AR$7*$J$3*$J$5*$O274</f>
        <v>#N/A</v>
      </c>
      <c r="AT274" s="70" t="e">
        <f aca="false">$AT$7*$J$2*$J$5*$N274</f>
        <v>#N/A</v>
      </c>
      <c r="AU274" s="70" t="e">
        <f aca="false">$AT$7*$J$3*$J$5*$O274</f>
        <v>#N/A</v>
      </c>
      <c r="AV274" s="131" t="e">
        <f aca="false">SUM(AF274:AG274,AL274:AM274,AP274:AQ274)</f>
        <v>#N/A</v>
      </c>
      <c r="AW274" s="158" t="e">
        <f aca="false">SUM(AF274:AM274,AP274:AU274)</f>
        <v>#N/A</v>
      </c>
      <c r="AX274" s="131" t="e">
        <f aca="false">SUM(AF274:AU274)</f>
        <v>#N/A</v>
      </c>
      <c r="AY274" s="70" t="e">
        <f aca="false">$AY$7*$J$2*$J$5*$S274</f>
        <v>#N/A</v>
      </c>
      <c r="AZ274" s="70" t="e">
        <f aca="false">$AY$7*$J$3*$J$5*$T274</f>
        <v>#N/A</v>
      </c>
      <c r="BA274" s="70" t="e">
        <f aca="false">$BA$7*$J$2*$J$5*$S274</f>
        <v>#N/A</v>
      </c>
      <c r="BB274" s="70" t="e">
        <f aca="false">$BA$7*$J$3*$J$5*$T274</f>
        <v>#N/A</v>
      </c>
      <c r="BC274" s="70" t="e">
        <f aca="false">$BC$7*$J$2*$J$5*$S274</f>
        <v>#N/A</v>
      </c>
      <c r="BD274" s="70" t="e">
        <f aca="false">$BC$7*$J$3*$J$5*$T274</f>
        <v>#N/A</v>
      </c>
      <c r="BE274" s="70" t="e">
        <f aca="false">$BE$7*$J$2*$J$5*$S274</f>
        <v>#N/A</v>
      </c>
      <c r="BF274" s="70" t="e">
        <f aca="false">$BE$7*$J$3*$J$5*$T274</f>
        <v>#N/A</v>
      </c>
      <c r="BG274" s="70" t="e">
        <f aca="false">$BG$7*$J$2*$J$5*$S274</f>
        <v>#N/A</v>
      </c>
      <c r="BH274" s="70" t="e">
        <f aca="false">$BG$7*$J$3*$J$5*$T274</f>
        <v>#N/A</v>
      </c>
      <c r="BI274" s="70" t="e">
        <f aca="false">$BI$7*$J$2*$J$5*$S274</f>
        <v>#N/A</v>
      </c>
      <c r="BJ274" s="70" t="e">
        <f aca="false">$BI$7*$J$3*$J$5*$T274</f>
        <v>#N/A</v>
      </c>
      <c r="BK274" s="70" t="e">
        <f aca="false">$BK$7*$J$2*$J$5*$S274</f>
        <v>#N/A</v>
      </c>
      <c r="BL274" s="70" t="e">
        <f aca="false">$BK$7*$J$3*$J$5*$T274</f>
        <v>#N/A</v>
      </c>
      <c r="BM274" s="70" t="e">
        <f aca="false">$BM$7*$J$2*$J$5*$S274</f>
        <v>#N/A</v>
      </c>
      <c r="BN274" s="70" t="e">
        <f aca="false">$BM$7*$J$3*$J$5*$T274</f>
        <v>#N/A</v>
      </c>
      <c r="BO274" s="70" t="e">
        <f aca="false">$BO$7*$J$2*$J$5*$S274</f>
        <v>#N/A</v>
      </c>
      <c r="BP274" s="70" t="e">
        <f aca="false">$BO$7*$J$3*$J$5*$T274</f>
        <v>#N/A</v>
      </c>
      <c r="BQ274" s="70" t="e">
        <f aca="false">$BQ$7*$J$2*$J$5*$S274</f>
        <v>#N/A</v>
      </c>
      <c r="BR274" s="70" t="e">
        <f aca="false">$BQ$7*$J$3*$J$5*$T274</f>
        <v>#N/A</v>
      </c>
      <c r="BS274" s="70" t="e">
        <f aca="false">$BS$7*$J$2*$J$5*$S274</f>
        <v>#N/A</v>
      </c>
      <c r="BT274" s="70" t="e">
        <f aca="false">$BS$7*$J$3*$J$5*$T274</f>
        <v>#N/A</v>
      </c>
      <c r="BU274" s="70" t="e">
        <f aca="false">$BU$7*$J$2*$J$5*$S274</f>
        <v>#N/A</v>
      </c>
      <c r="BV274" s="70" t="e">
        <f aca="false">$BU$7*$J$3*$J$5*$T274</f>
        <v>#N/A</v>
      </c>
      <c r="BW274" s="382" t="e">
        <f aca="false">SUM(AY274:BF274,BI274:BL274)</f>
        <v>#N/A</v>
      </c>
      <c r="BX274" s="383" t="e">
        <f aca="false">SUM(AY274:BF274,BI274:BL274,BS274:BV274)</f>
        <v>#N/A</v>
      </c>
      <c r="BY274" s="25" t="e">
        <f aca="false">SUM(AY274:BV274)</f>
        <v>#N/A</v>
      </c>
      <c r="BZ274" s="70" t="e">
        <f aca="false">$BZ$7*$J$2*$J$5*$N274</f>
        <v>#N/A</v>
      </c>
      <c r="CA274" s="70" t="e">
        <f aca="false">$BZ$7*$J$3*$J$5*$O274</f>
        <v>#N/A</v>
      </c>
      <c r="CB274" s="70" t="e">
        <f aca="false">$CB$7*$J$2*$J$5*$N274</f>
        <v>#N/A</v>
      </c>
      <c r="CC274" s="70" t="e">
        <f aca="false">$CB$7*$J$3*$J$5*$O274</f>
        <v>#N/A</v>
      </c>
      <c r="CD274" s="70" t="e">
        <f aca="false">$CD$7*$J$2*$J$5*$N274</f>
        <v>#N/A</v>
      </c>
      <c r="CE274" s="70" t="e">
        <f aca="false">$CD$7*$J$3*$J$5*$O274</f>
        <v>#N/A</v>
      </c>
      <c r="CF274" s="131" t="e">
        <f aca="false">SUM(BZ274:CA274)</f>
        <v>#N/A</v>
      </c>
      <c r="CG274" s="383" t="e">
        <f aca="false">SUM(BZ274:CC274)</f>
        <v>#N/A</v>
      </c>
      <c r="CH274" s="131" t="e">
        <f aca="false">SUM(BZ274:CE274)</f>
        <v>#N/A</v>
      </c>
      <c r="CI274" s="70" t="e">
        <f aca="false">$CI$7*$J$2*$J$5*$AB274</f>
        <v>#N/A</v>
      </c>
      <c r="CJ274" s="70" t="e">
        <f aca="false">$CI$7*$J$3*$J$5*$AC274</f>
        <v>#N/A</v>
      </c>
      <c r="CK274" s="70" t="e">
        <f aca="false">$CK$7*$J$2*$J$5*$AB274</f>
        <v>#N/A</v>
      </c>
      <c r="CL274" s="70" t="e">
        <f aca="false">$CK$7*$J$3*$J$5*$AC274</f>
        <v>#N/A</v>
      </c>
      <c r="CM274" s="70" t="e">
        <f aca="false">$CM$7*$J$2*$J$5*$AB274</f>
        <v>#N/A</v>
      </c>
      <c r="CN274" s="70" t="e">
        <f aca="false">$CM$7*$J$3*$J$5*$AC274</f>
        <v>#N/A</v>
      </c>
      <c r="CO274" s="70" t="e">
        <f aca="false">$CO$7*$J$2*$J$5*$AB274</f>
        <v>#N/A</v>
      </c>
      <c r="CP274" s="70" t="e">
        <f aca="false">$CO$7*$J$3*$J$5*$AC274</f>
        <v>#N/A</v>
      </c>
      <c r="CQ274" s="70" t="e">
        <f aca="false">$CQ$7*$J$2*$J$5*$AB274</f>
        <v>#N/A</v>
      </c>
      <c r="CR274" s="70" t="e">
        <f aca="false">$CQ$7*$J$3*$J$5*$AC274</f>
        <v>#N/A</v>
      </c>
      <c r="CS274" s="70" t="e">
        <f aca="false">$CS$7*$J$2*$J$5*$AB274</f>
        <v>#N/A</v>
      </c>
      <c r="CT274" s="70" t="e">
        <f aca="false">$CS$7*$J$3*$J$5*$AC274</f>
        <v>#N/A</v>
      </c>
      <c r="CU274" s="70" t="e">
        <f aca="false">$CU$7*$J$2*$J$5*$AB274</f>
        <v>#N/A</v>
      </c>
      <c r="CV274" s="70" t="e">
        <f aca="false">$CU$7*$J$3*$J$5*$AC274</f>
        <v>#N/A</v>
      </c>
      <c r="CW274" s="70" t="e">
        <f aca="false">$CW$7*$J$2*$J$5*$AB274</f>
        <v>#N/A</v>
      </c>
      <c r="CX274" s="70" t="e">
        <f aca="false">$CW$7*$J$3*$J$5*$AC274</f>
        <v>#N/A</v>
      </c>
      <c r="CY274" s="70" t="e">
        <f aca="false">$CY$7*$J$2*$J$5*$AB274</f>
        <v>#N/A</v>
      </c>
      <c r="CZ274" s="70" t="e">
        <f aca="false">$CY$7*$J$3*$J$5*$AC274</f>
        <v>#N/A</v>
      </c>
      <c r="DA274" s="70" t="e">
        <f aca="false">$DA$7*$J$2*$J$5*$AB274</f>
        <v>#N/A</v>
      </c>
      <c r="DB274" s="70" t="e">
        <f aca="false">$DA$7*$J$3*$J$5*$AC274</f>
        <v>#N/A</v>
      </c>
      <c r="DC274" s="70"/>
      <c r="DD274" s="70"/>
      <c r="DE274" s="2"/>
      <c r="DF274" s="2"/>
      <c r="DG274" s="2"/>
      <c r="DH274" s="2"/>
      <c r="DI274" s="70" t="e">
        <f aca="false">$DI$7*$J$2*$J$5*$AB274</f>
        <v>#N/A</v>
      </c>
      <c r="DJ274" s="70" t="e">
        <f aca="false">$DI$7*$J$3*$J$5*$AC274</f>
        <v>#N/A</v>
      </c>
      <c r="DK274" s="70" t="e">
        <f aca="false">$DK$7*$J$2*$J$5*$AB274</f>
        <v>#N/A</v>
      </c>
      <c r="DL274" s="70" t="e">
        <f aca="false">$DK$7*$J$3*$J$5*$AC274</f>
        <v>#N/A</v>
      </c>
      <c r="DM274" s="70" t="e">
        <f aca="false">$DM$7*$J$2*$J$5*$AB274</f>
        <v>#N/A</v>
      </c>
      <c r="DN274" s="70" t="e">
        <f aca="false">$DM$7*$J$3*$J$5*$AC274</f>
        <v>#N/A</v>
      </c>
      <c r="DO274" s="70" t="e">
        <f aca="false">$DO$7*$J$2*$J$5*$AB274</f>
        <v>#N/A</v>
      </c>
      <c r="DP274" s="70" t="e">
        <f aca="false">$DO$7*$J$3*$J$5*$AC274</f>
        <v>#N/A</v>
      </c>
      <c r="DQ274" s="70" t="e">
        <f aca="false">$DQ$7*$J$2*$J$5*$AB274</f>
        <v>#N/A</v>
      </c>
      <c r="DR274" s="70" t="e">
        <f aca="false">$DQ$7*$J$3*$J$5*$AC274</f>
        <v>#N/A</v>
      </c>
      <c r="DS274" s="131" t="e">
        <f aca="false">SUM(CI274:CR274,CW274:CX274,DG274:DH274)</f>
        <v>#N/A</v>
      </c>
      <c r="DT274" s="25" t="e">
        <f aca="false">SUM(CI274:CZ274,DC274:DL274)</f>
        <v>#N/A</v>
      </c>
      <c r="DU274" s="131" t="e">
        <f aca="false">SUM(CI274:DR274)</f>
        <v>#N/A</v>
      </c>
      <c r="DZ274" s="70" t="e">
        <f aca="false">$DZ$7*$J$2*$J$5*$AB274</f>
        <v>#N/A</v>
      </c>
      <c r="EA274" s="70" t="e">
        <f aca="false">$DZ$7*$J$3*$J$5*$AC274</f>
        <v>#N/A</v>
      </c>
      <c r="EB274" s="70" t="e">
        <f aca="false">$EB$7*$J$2*$J$5*$AB274</f>
        <v>#N/A</v>
      </c>
      <c r="EC274" s="70" t="e">
        <f aca="false">$EB$7*$J$3*$J$5*$AC274</f>
        <v>#N/A</v>
      </c>
      <c r="ED274" s="70" t="e">
        <f aca="false">$ED$7*$J$2*$J$5*$AB274</f>
        <v>#N/A</v>
      </c>
      <c r="EE274" s="70" t="e">
        <f aca="false">$ED$7*$J$3*$J$5*$AC274</f>
        <v>#N/A</v>
      </c>
      <c r="EF274" s="70" t="e">
        <f aca="false">$EF$7*$J$2*$J$5*$AB274</f>
        <v>#N/A</v>
      </c>
      <c r="EG274" s="70" t="e">
        <f aca="false">$EF$7*$J$3*$J$5*$AC274</f>
        <v>#N/A</v>
      </c>
      <c r="EH274" s="70" t="e">
        <f aca="false">$EH$7*$J$2*$J$5*$AB274</f>
        <v>#N/A</v>
      </c>
      <c r="EI274" s="70" t="e">
        <f aca="false">$EH$7*$J$3*$J$5*$AC274</f>
        <v>#N/A</v>
      </c>
      <c r="EJ274" s="70" t="e">
        <f aca="false">$EJ$7*$J$2*$J$5*$AB274</f>
        <v>#N/A</v>
      </c>
      <c r="EK274" s="70" t="e">
        <f aca="false">$EJ$7*$J$3*$J$5*$AC274</f>
        <v>#N/A</v>
      </c>
      <c r="EL274" s="70" t="e">
        <f aca="false">$EL$7*$J$2*$J$5*$AB274</f>
        <v>#N/A</v>
      </c>
      <c r="EM274" s="70" t="e">
        <f aca="false">$EL$7*$J$3*$J$5*$AC274</f>
        <v>#N/A</v>
      </c>
      <c r="EN274" s="131" t="e">
        <f aca="false">SUM(EB274:EC274)</f>
        <v>#N/A</v>
      </c>
      <c r="EO274" s="25" t="e">
        <f aca="false">SUM(EB274:EE274,EJ274:EM274)</f>
        <v>#N/A</v>
      </c>
      <c r="EP274" s="25" t="e">
        <f aca="false">SUM(DZ274:EM274)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3" t="e">
        <f aca="false">(1+($A275/2))^(-2*($D275-$A$1)/365.25)</f>
        <v>#N/A</v>
      </c>
      <c r="C275" s="83" t="n">
        <f aca="false">D276-D275</f>
        <v>30</v>
      </c>
      <c r="D275" s="374" t="n">
        <v>45017</v>
      </c>
      <c r="E275" s="375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76" t="e">
        <f aca="false">VLOOKUP($D275,Curves!$A$2:$H$1700,8)*$B275</f>
        <v>#N/A</v>
      </c>
      <c r="K275" s="51" t="e">
        <f aca="false">($E275+$I275)*$J$5+$J$4</f>
        <v>#N/A</v>
      </c>
      <c r="L275" s="377" t="e">
        <f aca="false">VLOOKUP($D275,Curves!$N$2:$T$2600,2)*$B275</f>
        <v>#N/A</v>
      </c>
      <c r="M275" s="241" t="e">
        <f aca="false">VLOOKUP($D275,Curves!$N$2:$T$2600,3)*$B275</f>
        <v>#N/A</v>
      </c>
      <c r="N275" s="378" t="e">
        <f aca="false">IF($K275&lt;$L275,1,0)</f>
        <v>#N/A</v>
      </c>
      <c r="O275" s="379" t="e">
        <f aca="false">IF($K275&lt;$M275,1,0)</f>
        <v>#N/A</v>
      </c>
      <c r="P275" s="375" t="e">
        <f aca="false">($E275+J275)*$J$5+$J$4</f>
        <v>#N/A</v>
      </c>
      <c r="Q275" s="377" t="e">
        <f aca="false">VLOOKUP($D275,Curves!$N$2:$T$2600,4)*$B275</f>
        <v>#N/A</v>
      </c>
      <c r="R275" s="241" t="e">
        <f aca="false">VLOOKUP($D275,Curves!$N$2:$T$2600,5)*$B275</f>
        <v>#N/A</v>
      </c>
      <c r="S275" s="378" t="e">
        <f aca="false">IF($P275&lt;$Q275,1,0)</f>
        <v>#N/A</v>
      </c>
      <c r="T275" s="379" t="e">
        <f aca="false">IF($P275&lt;$R275,1,0)</f>
        <v>#N/A</v>
      </c>
      <c r="U275" s="380" t="e">
        <f aca="false">($E275+G275)*$J$5+$J$4</f>
        <v>#N/A</v>
      </c>
      <c r="V275" s="380" t="e">
        <f aca="false">($E275+H275)*$J$5+$J$4</f>
        <v>#N/A</v>
      </c>
      <c r="W275" s="380" t="e">
        <f aca="false">($E275+I275)*$J$5+$J$4</f>
        <v>#N/A</v>
      </c>
      <c r="X275" s="269" t="e">
        <f aca="false">VLOOKUP($D275,[5]CurveFetch!$D$8:$S$13000,16,0)*$B275</f>
        <v>#N/A</v>
      </c>
      <c r="Y275" s="241" t="e">
        <f aca="false">VLOOKUP($D275,Curves!$N$2:$T$2600,7)*$B275</f>
        <v>#N/A</v>
      </c>
      <c r="Z275" s="381" t="e">
        <f aca="false">IF($U275&lt;$X275,1,0)</f>
        <v>#N/A</v>
      </c>
      <c r="AA275" s="378" t="e">
        <f aca="false">IF($U275&lt;$Y275,1,0)</f>
        <v>#N/A</v>
      </c>
      <c r="AB275" s="378" t="e">
        <f aca="false">IF($V275&lt;$X275,1,0)</f>
        <v>#N/A</v>
      </c>
      <c r="AC275" s="378" t="e">
        <f aca="false">IF($V275&lt;$X275,1,0)</f>
        <v>#N/A</v>
      </c>
      <c r="AD275" s="378" t="e">
        <f aca="false">IF($W275&lt;$X275,1,0)</f>
        <v>#N/A</v>
      </c>
      <c r="AE275" s="379" t="e">
        <f aca="false">IF($W275&lt;$Y275,1,0)</f>
        <v>#N/A</v>
      </c>
      <c r="AF275" s="70" t="e">
        <f aca="false">$AF$7*$J$2*$J$5*$N275</f>
        <v>#N/A</v>
      </c>
      <c r="AG275" s="70" t="e">
        <f aca="false">$AF$7*$J$2*$J$5*$O275</f>
        <v>#N/A</v>
      </c>
      <c r="AH275" s="70" t="e">
        <f aca="false">$AH$7*$J$2*$J$5*$N275</f>
        <v>#N/A</v>
      </c>
      <c r="AI275" s="70" t="e">
        <f aca="false">$AH$7*$J$2*$J$5*$O275</f>
        <v>#N/A</v>
      </c>
      <c r="AJ275" s="70" t="e">
        <f aca="false">$AJ$7*$J$2*$J$5*$N275</f>
        <v>#N/A</v>
      </c>
      <c r="AK275" s="70" t="e">
        <f aca="false">$AJ$7*$J$2*$J$5*$O275</f>
        <v>#N/A</v>
      </c>
      <c r="AL275" s="70" t="e">
        <f aca="false">$AL$7*$J$2*$J$5*$N275</f>
        <v>#N/A</v>
      </c>
      <c r="AM275" s="70" t="e">
        <f aca="false">$AL$7*$J$3*$J$5*$O275</f>
        <v>#N/A</v>
      </c>
      <c r="AN275" s="70" t="e">
        <f aca="false">$AN$7*$J$2*$J$5*$N275</f>
        <v>#N/A</v>
      </c>
      <c r="AO275" s="70" t="e">
        <f aca="false">$AN$7*$J$3*$J$5*$O275</f>
        <v>#N/A</v>
      </c>
      <c r="AP275" s="70" t="e">
        <f aca="false">$AP$7*$J$2*$J$5*$N275</f>
        <v>#N/A</v>
      </c>
      <c r="AQ275" s="70" t="e">
        <f aca="false">$AN$7*$J$3*$J$5*$O275</f>
        <v>#N/A</v>
      </c>
      <c r="AR275" s="70" t="e">
        <f aca="false">$AR$7*$J$2*$J$5*$N275</f>
        <v>#N/A</v>
      </c>
      <c r="AS275" s="70" t="e">
        <f aca="false">$AR$7*$J$3*$J$5*$O275</f>
        <v>#N/A</v>
      </c>
      <c r="AT275" s="70" t="e">
        <f aca="false">$AT$7*$J$2*$J$5*$N275</f>
        <v>#N/A</v>
      </c>
      <c r="AU275" s="70" t="e">
        <f aca="false">$AT$7*$J$3*$J$5*$O275</f>
        <v>#N/A</v>
      </c>
      <c r="AV275" s="131" t="e">
        <f aca="false">SUM(AF275:AG275,AL275:AM275,AP275:AQ275)</f>
        <v>#N/A</v>
      </c>
      <c r="AW275" s="158" t="e">
        <f aca="false">SUM(AF275:AM275,AP275:AU275)</f>
        <v>#N/A</v>
      </c>
      <c r="AX275" s="131" t="e">
        <f aca="false">SUM(AF275:AU275)</f>
        <v>#N/A</v>
      </c>
      <c r="AY275" s="70" t="e">
        <f aca="false">$AY$7*$J$2*$J$5*$S275</f>
        <v>#N/A</v>
      </c>
      <c r="AZ275" s="70" t="e">
        <f aca="false">$AY$7*$J$3*$J$5*$T275</f>
        <v>#N/A</v>
      </c>
      <c r="BA275" s="70" t="e">
        <f aca="false">$BA$7*$J$2*$J$5*$S275</f>
        <v>#N/A</v>
      </c>
      <c r="BB275" s="70" t="e">
        <f aca="false">$BA$7*$J$3*$J$5*$T275</f>
        <v>#N/A</v>
      </c>
      <c r="BC275" s="70" t="e">
        <f aca="false">$BC$7*$J$2*$J$5*$S275</f>
        <v>#N/A</v>
      </c>
      <c r="BD275" s="70" t="e">
        <f aca="false">$BC$7*$J$3*$J$5*$T275</f>
        <v>#N/A</v>
      </c>
      <c r="BE275" s="70" t="e">
        <f aca="false">$BE$7*$J$2*$J$5*$S275</f>
        <v>#N/A</v>
      </c>
      <c r="BF275" s="70" t="e">
        <f aca="false">$BE$7*$J$3*$J$5*$T275</f>
        <v>#N/A</v>
      </c>
      <c r="BG275" s="70" t="e">
        <f aca="false">$BG$7*$J$2*$J$5*$S275</f>
        <v>#N/A</v>
      </c>
      <c r="BH275" s="70" t="e">
        <f aca="false">$BG$7*$J$3*$J$5*$T275</f>
        <v>#N/A</v>
      </c>
      <c r="BI275" s="70" t="e">
        <f aca="false">$BI$7*$J$2*$J$5*$S275</f>
        <v>#N/A</v>
      </c>
      <c r="BJ275" s="70" t="e">
        <f aca="false">$BI$7*$J$3*$J$5*$T275</f>
        <v>#N/A</v>
      </c>
      <c r="BK275" s="70" t="e">
        <f aca="false">$BK$7*$J$2*$J$5*$S275</f>
        <v>#N/A</v>
      </c>
      <c r="BL275" s="70" t="e">
        <f aca="false">$BK$7*$J$3*$J$5*$T275</f>
        <v>#N/A</v>
      </c>
      <c r="BM275" s="70" t="e">
        <f aca="false">$BM$7*$J$2*$J$5*$S275</f>
        <v>#N/A</v>
      </c>
      <c r="BN275" s="70" t="e">
        <f aca="false">$BM$7*$J$3*$J$5*$T275</f>
        <v>#N/A</v>
      </c>
      <c r="BO275" s="70" t="e">
        <f aca="false">$BO$7*$J$2*$J$5*$S275</f>
        <v>#N/A</v>
      </c>
      <c r="BP275" s="70" t="e">
        <f aca="false">$BO$7*$J$3*$J$5*$T275</f>
        <v>#N/A</v>
      </c>
      <c r="BQ275" s="70" t="e">
        <f aca="false">$BQ$7*$J$2*$J$5*$S275</f>
        <v>#N/A</v>
      </c>
      <c r="BR275" s="70" t="e">
        <f aca="false">$BQ$7*$J$3*$J$5*$T275</f>
        <v>#N/A</v>
      </c>
      <c r="BS275" s="70" t="e">
        <f aca="false">$BS$7*$J$2*$J$5*$S275</f>
        <v>#N/A</v>
      </c>
      <c r="BT275" s="70" t="e">
        <f aca="false">$BS$7*$J$3*$J$5*$T275</f>
        <v>#N/A</v>
      </c>
      <c r="BU275" s="70" t="e">
        <f aca="false">$BU$7*$J$2*$J$5*$S275</f>
        <v>#N/A</v>
      </c>
      <c r="BV275" s="70" t="e">
        <f aca="false">$BU$7*$J$3*$J$5*$T275</f>
        <v>#N/A</v>
      </c>
      <c r="BW275" s="382" t="e">
        <f aca="false">SUM(AY275:BF275,BI275:BL275)</f>
        <v>#N/A</v>
      </c>
      <c r="BX275" s="383" t="e">
        <f aca="false">SUM(AY275:BF275,BI275:BL275,BS275:BV275)</f>
        <v>#N/A</v>
      </c>
      <c r="BY275" s="25" t="e">
        <f aca="false">SUM(AY275:BV275)</f>
        <v>#N/A</v>
      </c>
      <c r="BZ275" s="70" t="e">
        <f aca="false">$BZ$7*$J$2*$J$5*$N275</f>
        <v>#N/A</v>
      </c>
      <c r="CA275" s="70" t="e">
        <f aca="false">$BZ$7*$J$3*$J$5*$O275</f>
        <v>#N/A</v>
      </c>
      <c r="CB275" s="70" t="e">
        <f aca="false">$CB$7*$J$2*$J$5*$N275</f>
        <v>#N/A</v>
      </c>
      <c r="CC275" s="70" t="e">
        <f aca="false">$CB$7*$J$3*$J$5*$O275</f>
        <v>#N/A</v>
      </c>
      <c r="CD275" s="70" t="e">
        <f aca="false">$CD$7*$J$2*$J$5*$N275</f>
        <v>#N/A</v>
      </c>
      <c r="CE275" s="70" t="e">
        <f aca="false">$CD$7*$J$3*$J$5*$O275</f>
        <v>#N/A</v>
      </c>
      <c r="CF275" s="131" t="e">
        <f aca="false">SUM(BZ275:CA275)</f>
        <v>#N/A</v>
      </c>
      <c r="CG275" s="383" t="e">
        <f aca="false">SUM(BZ275:CC275)</f>
        <v>#N/A</v>
      </c>
      <c r="CH275" s="131" t="e">
        <f aca="false">SUM(BZ275:CE275)</f>
        <v>#N/A</v>
      </c>
      <c r="CI275" s="70" t="e">
        <f aca="false">$CI$7*$J$2*$J$5*$AB275</f>
        <v>#N/A</v>
      </c>
      <c r="CJ275" s="70" t="e">
        <f aca="false">$CI$7*$J$3*$J$5*$AC275</f>
        <v>#N/A</v>
      </c>
      <c r="CK275" s="70" t="e">
        <f aca="false">$CK$7*$J$2*$J$5*$AB275</f>
        <v>#N/A</v>
      </c>
      <c r="CL275" s="70" t="e">
        <f aca="false">$CK$7*$J$3*$J$5*$AC275</f>
        <v>#N/A</v>
      </c>
      <c r="CM275" s="70" t="e">
        <f aca="false">$CM$7*$J$2*$J$5*$AB275</f>
        <v>#N/A</v>
      </c>
      <c r="CN275" s="70" t="e">
        <f aca="false">$CM$7*$J$3*$J$5*$AC275</f>
        <v>#N/A</v>
      </c>
      <c r="CO275" s="70" t="e">
        <f aca="false">$CO$7*$J$2*$J$5*$AB275</f>
        <v>#N/A</v>
      </c>
      <c r="CP275" s="70" t="e">
        <f aca="false">$CO$7*$J$3*$J$5*$AC275</f>
        <v>#N/A</v>
      </c>
      <c r="CQ275" s="70" t="e">
        <f aca="false">$CQ$7*$J$2*$J$5*$AB275</f>
        <v>#N/A</v>
      </c>
      <c r="CR275" s="70" t="e">
        <f aca="false">$CQ$7*$J$3*$J$5*$AC275</f>
        <v>#N/A</v>
      </c>
      <c r="CS275" s="70" t="e">
        <f aca="false">$CS$7*$J$2*$J$5*$AB275</f>
        <v>#N/A</v>
      </c>
      <c r="CT275" s="70" t="e">
        <f aca="false">$CS$7*$J$3*$J$5*$AC275</f>
        <v>#N/A</v>
      </c>
      <c r="CU275" s="70" t="e">
        <f aca="false">$CU$7*$J$2*$J$5*$AB275</f>
        <v>#N/A</v>
      </c>
      <c r="CV275" s="70" t="e">
        <f aca="false">$CU$7*$J$3*$J$5*$AC275</f>
        <v>#N/A</v>
      </c>
      <c r="CW275" s="70" t="e">
        <f aca="false">$CW$7*$J$2*$J$5*$AB275</f>
        <v>#N/A</v>
      </c>
      <c r="CX275" s="70" t="e">
        <f aca="false">$CW$7*$J$3*$J$5*$AC275</f>
        <v>#N/A</v>
      </c>
      <c r="CY275" s="70" t="e">
        <f aca="false">$CY$7*$J$2*$J$5*$AB275</f>
        <v>#N/A</v>
      </c>
      <c r="CZ275" s="70" t="e">
        <f aca="false">$CY$7*$J$3*$J$5*$AC275</f>
        <v>#N/A</v>
      </c>
      <c r="DA275" s="70" t="e">
        <f aca="false">$DA$7*$J$2*$J$5*$AB275</f>
        <v>#N/A</v>
      </c>
      <c r="DB275" s="70" t="e">
        <f aca="false">$DA$7*$J$3*$J$5*$AC275</f>
        <v>#N/A</v>
      </c>
      <c r="DC275" s="70"/>
      <c r="DD275" s="70"/>
      <c r="DE275" s="2"/>
      <c r="DF275" s="2"/>
      <c r="DG275" s="2"/>
      <c r="DH275" s="2"/>
      <c r="DI275" s="70" t="e">
        <f aca="false">$DI$7*$J$2*$J$5*$AB275</f>
        <v>#N/A</v>
      </c>
      <c r="DJ275" s="70" t="e">
        <f aca="false">$DI$7*$J$3*$J$5*$AC275</f>
        <v>#N/A</v>
      </c>
      <c r="DK275" s="70" t="e">
        <f aca="false">$DK$7*$J$2*$J$5*$AB275</f>
        <v>#N/A</v>
      </c>
      <c r="DL275" s="70" t="e">
        <f aca="false">$DK$7*$J$3*$J$5*$AC275</f>
        <v>#N/A</v>
      </c>
      <c r="DM275" s="70" t="e">
        <f aca="false">$DM$7*$J$2*$J$5*$AB275</f>
        <v>#N/A</v>
      </c>
      <c r="DN275" s="70" t="e">
        <f aca="false">$DM$7*$J$3*$J$5*$AC275</f>
        <v>#N/A</v>
      </c>
      <c r="DO275" s="70" t="e">
        <f aca="false">$DO$7*$J$2*$J$5*$AB275</f>
        <v>#N/A</v>
      </c>
      <c r="DP275" s="70" t="e">
        <f aca="false">$DO$7*$J$3*$J$5*$AC275</f>
        <v>#N/A</v>
      </c>
      <c r="DQ275" s="70" t="e">
        <f aca="false">$DQ$7*$J$2*$J$5*$AB275</f>
        <v>#N/A</v>
      </c>
      <c r="DR275" s="70" t="e">
        <f aca="false">$DQ$7*$J$3*$J$5*$AC275</f>
        <v>#N/A</v>
      </c>
      <c r="DS275" s="131" t="e">
        <f aca="false">SUM(CI275:CR275,CW275:CX275,DG275:DH275)</f>
        <v>#N/A</v>
      </c>
      <c r="DT275" s="25" t="e">
        <f aca="false">SUM(CI275:CZ275,DC275:DL275)</f>
        <v>#N/A</v>
      </c>
      <c r="DU275" s="131" t="e">
        <f aca="false">SUM(CI275:DR275)</f>
        <v>#N/A</v>
      </c>
      <c r="DZ275" s="70" t="e">
        <f aca="false">$DZ$7*$J$2*$J$5*$AB275</f>
        <v>#N/A</v>
      </c>
      <c r="EA275" s="70" t="e">
        <f aca="false">$DZ$7*$J$3*$J$5*$AC275</f>
        <v>#N/A</v>
      </c>
      <c r="EB275" s="70" t="e">
        <f aca="false">$EB$7*$J$2*$J$5*$AB275</f>
        <v>#N/A</v>
      </c>
      <c r="EC275" s="70" t="e">
        <f aca="false">$EB$7*$J$3*$J$5*$AC275</f>
        <v>#N/A</v>
      </c>
      <c r="ED275" s="70" t="e">
        <f aca="false">$ED$7*$J$2*$J$5*$AB275</f>
        <v>#N/A</v>
      </c>
      <c r="EE275" s="70" t="e">
        <f aca="false">$ED$7*$J$3*$J$5*$AC275</f>
        <v>#N/A</v>
      </c>
      <c r="EF275" s="70" t="e">
        <f aca="false">$EF$7*$J$2*$J$5*$AB275</f>
        <v>#N/A</v>
      </c>
      <c r="EG275" s="70" t="e">
        <f aca="false">$EF$7*$J$3*$J$5*$AC275</f>
        <v>#N/A</v>
      </c>
      <c r="EH275" s="70" t="e">
        <f aca="false">$EH$7*$J$2*$J$5*$AB275</f>
        <v>#N/A</v>
      </c>
      <c r="EI275" s="70" t="e">
        <f aca="false">$EH$7*$J$3*$J$5*$AC275</f>
        <v>#N/A</v>
      </c>
      <c r="EJ275" s="70" t="e">
        <f aca="false">$EJ$7*$J$2*$J$5*$AB275</f>
        <v>#N/A</v>
      </c>
      <c r="EK275" s="70" t="e">
        <f aca="false">$EJ$7*$J$3*$J$5*$AC275</f>
        <v>#N/A</v>
      </c>
      <c r="EL275" s="70" t="e">
        <f aca="false">$EL$7*$J$2*$J$5*$AB275</f>
        <v>#N/A</v>
      </c>
      <c r="EM275" s="70" t="e">
        <f aca="false">$EL$7*$J$3*$J$5*$AC275</f>
        <v>#N/A</v>
      </c>
      <c r="EN275" s="131" t="e">
        <f aca="false">SUM(EB275:EC275)</f>
        <v>#N/A</v>
      </c>
      <c r="EO275" s="25" t="e">
        <f aca="false">SUM(EB275:EE275,EJ275:EM275)</f>
        <v>#N/A</v>
      </c>
      <c r="EP275" s="25" t="e">
        <f aca="false">SUM(DZ275:EM275)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3" t="e">
        <f aca="false">(1+($A276/2))^(-2*($D276-$A$1)/365.25)</f>
        <v>#N/A</v>
      </c>
      <c r="C276" s="83" t="n">
        <f aca="false">D277-D276</f>
        <v>31</v>
      </c>
      <c r="D276" s="374" t="n">
        <v>45047</v>
      </c>
      <c r="E276" s="375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76" t="e">
        <f aca="false">VLOOKUP($D276,Curves!$A$2:$H$1700,8)*$B276</f>
        <v>#N/A</v>
      </c>
      <c r="K276" s="51" t="e">
        <f aca="false">($E276+$I276)*$J$5+$J$4</f>
        <v>#N/A</v>
      </c>
      <c r="L276" s="377" t="e">
        <f aca="false">VLOOKUP($D276,Curves!$N$2:$T$2600,2)*$B276</f>
        <v>#N/A</v>
      </c>
      <c r="M276" s="241" t="e">
        <f aca="false">VLOOKUP($D276,Curves!$N$2:$T$2600,3)*$B276</f>
        <v>#N/A</v>
      </c>
      <c r="N276" s="378" t="e">
        <f aca="false">IF($K276&lt;$L276,1,0)</f>
        <v>#N/A</v>
      </c>
      <c r="O276" s="379" t="e">
        <f aca="false">IF($K276&lt;$M276,1,0)</f>
        <v>#N/A</v>
      </c>
      <c r="P276" s="375" t="e">
        <f aca="false">($E276+J276)*$J$5+$J$4</f>
        <v>#N/A</v>
      </c>
      <c r="Q276" s="377" t="e">
        <f aca="false">VLOOKUP($D276,Curves!$N$2:$T$2600,4)*$B276</f>
        <v>#N/A</v>
      </c>
      <c r="R276" s="241" t="e">
        <f aca="false">VLOOKUP($D276,Curves!$N$2:$T$2600,5)*$B276</f>
        <v>#N/A</v>
      </c>
      <c r="S276" s="378" t="e">
        <f aca="false">IF($P276&lt;$Q276,1,0)</f>
        <v>#N/A</v>
      </c>
      <c r="T276" s="379" t="e">
        <f aca="false">IF($P276&lt;$R276,1,0)</f>
        <v>#N/A</v>
      </c>
      <c r="U276" s="380" t="e">
        <f aca="false">($E276+G276)*$J$5+$J$4</f>
        <v>#N/A</v>
      </c>
      <c r="V276" s="380" t="e">
        <f aca="false">($E276+H276)*$J$5+$J$4</f>
        <v>#N/A</v>
      </c>
      <c r="W276" s="380" t="e">
        <f aca="false">($E276+I276)*$J$5+$J$4</f>
        <v>#N/A</v>
      </c>
      <c r="X276" s="269" t="e">
        <f aca="false">VLOOKUP($D276,[5]CurveFetch!$D$8:$S$13000,16,0)*$B276</f>
        <v>#N/A</v>
      </c>
      <c r="Y276" s="241" t="e">
        <f aca="false">VLOOKUP($D276,Curves!$N$2:$T$2600,7)*$B276</f>
        <v>#N/A</v>
      </c>
      <c r="Z276" s="381" t="e">
        <f aca="false">IF($U276&lt;$X276,1,0)</f>
        <v>#N/A</v>
      </c>
      <c r="AA276" s="378" t="e">
        <f aca="false">IF($U276&lt;$Y276,1,0)</f>
        <v>#N/A</v>
      </c>
      <c r="AB276" s="378" t="e">
        <f aca="false">IF($V276&lt;$X276,1,0)</f>
        <v>#N/A</v>
      </c>
      <c r="AC276" s="378" t="e">
        <f aca="false">IF($V276&lt;$X276,1,0)</f>
        <v>#N/A</v>
      </c>
      <c r="AD276" s="378" t="e">
        <f aca="false">IF($W276&lt;$X276,1,0)</f>
        <v>#N/A</v>
      </c>
      <c r="AE276" s="379" t="e">
        <f aca="false">IF($W276&lt;$Y276,1,0)</f>
        <v>#N/A</v>
      </c>
      <c r="AF276" s="70" t="e">
        <f aca="false">$AF$7*$J$2*$J$5*$N276</f>
        <v>#N/A</v>
      </c>
      <c r="AG276" s="70" t="e">
        <f aca="false">$AF$7*$J$2*$J$5*$O276</f>
        <v>#N/A</v>
      </c>
      <c r="AH276" s="70" t="e">
        <f aca="false">$AH$7*$J$2*$J$5*$N276</f>
        <v>#N/A</v>
      </c>
      <c r="AI276" s="70" t="e">
        <f aca="false">$AH$7*$J$2*$J$5*$O276</f>
        <v>#N/A</v>
      </c>
      <c r="AJ276" s="70" t="e">
        <f aca="false">$AJ$7*$J$2*$J$5*$N276</f>
        <v>#N/A</v>
      </c>
      <c r="AK276" s="70" t="e">
        <f aca="false">$AJ$7*$J$2*$J$5*$O276</f>
        <v>#N/A</v>
      </c>
      <c r="AL276" s="70" t="e">
        <f aca="false">$AL$7*$J$2*$J$5*$N276</f>
        <v>#N/A</v>
      </c>
      <c r="AM276" s="70" t="e">
        <f aca="false">$AL$7*$J$3*$J$5*$O276</f>
        <v>#N/A</v>
      </c>
      <c r="AN276" s="70" t="e">
        <f aca="false">$AN$7*$J$2*$J$5*$N276</f>
        <v>#N/A</v>
      </c>
      <c r="AO276" s="70" t="e">
        <f aca="false">$AN$7*$J$3*$J$5*$O276</f>
        <v>#N/A</v>
      </c>
      <c r="AP276" s="70" t="e">
        <f aca="false">$AP$7*$J$2*$J$5*$N276</f>
        <v>#N/A</v>
      </c>
      <c r="AQ276" s="70" t="e">
        <f aca="false">$AN$7*$J$3*$J$5*$O276</f>
        <v>#N/A</v>
      </c>
      <c r="AR276" s="70" t="e">
        <f aca="false">$AR$7*$J$2*$J$5*$N276</f>
        <v>#N/A</v>
      </c>
      <c r="AS276" s="70" t="e">
        <f aca="false">$AR$7*$J$3*$J$5*$O276</f>
        <v>#N/A</v>
      </c>
      <c r="AT276" s="70" t="e">
        <f aca="false">$AT$7*$J$2*$J$5*$N276</f>
        <v>#N/A</v>
      </c>
      <c r="AU276" s="70" t="e">
        <f aca="false">$AT$7*$J$3*$J$5*$O276</f>
        <v>#N/A</v>
      </c>
      <c r="AV276" s="131" t="e">
        <f aca="false">SUM(AF276:AG276,AL276:AM276,AP276:AQ276)</f>
        <v>#N/A</v>
      </c>
      <c r="AW276" s="158" t="e">
        <f aca="false">SUM(AF276:AM276,AP276:AU276)</f>
        <v>#N/A</v>
      </c>
      <c r="AX276" s="131" t="e">
        <f aca="false">SUM(AF276:AU276)</f>
        <v>#N/A</v>
      </c>
      <c r="AY276" s="70" t="e">
        <f aca="false">$AY$7*$J$2*$J$5*$S276</f>
        <v>#N/A</v>
      </c>
      <c r="AZ276" s="70" t="e">
        <f aca="false">$AY$7*$J$3*$J$5*$T276</f>
        <v>#N/A</v>
      </c>
      <c r="BA276" s="70" t="e">
        <f aca="false">$BA$7*$J$2*$J$5*$S276</f>
        <v>#N/A</v>
      </c>
      <c r="BB276" s="70" t="e">
        <f aca="false">$BA$7*$J$3*$J$5*$T276</f>
        <v>#N/A</v>
      </c>
      <c r="BC276" s="70" t="e">
        <f aca="false">$BC$7*$J$2*$J$5*$S276</f>
        <v>#N/A</v>
      </c>
      <c r="BD276" s="70" t="e">
        <f aca="false">$BC$7*$J$3*$J$5*$T276</f>
        <v>#N/A</v>
      </c>
      <c r="BE276" s="70" t="e">
        <f aca="false">$BE$7*$J$2*$J$5*$S276</f>
        <v>#N/A</v>
      </c>
      <c r="BF276" s="70" t="e">
        <f aca="false">$BE$7*$J$3*$J$5*$T276</f>
        <v>#N/A</v>
      </c>
      <c r="BG276" s="70" t="e">
        <f aca="false">$BG$7*$J$2*$J$5*$S276</f>
        <v>#N/A</v>
      </c>
      <c r="BH276" s="70" t="e">
        <f aca="false">$BG$7*$J$3*$J$5*$T276</f>
        <v>#N/A</v>
      </c>
      <c r="BI276" s="70" t="e">
        <f aca="false">$BI$7*$J$2*$J$5*$S276</f>
        <v>#N/A</v>
      </c>
      <c r="BJ276" s="70" t="e">
        <f aca="false">$BI$7*$J$3*$J$5*$T276</f>
        <v>#N/A</v>
      </c>
      <c r="BK276" s="70" t="e">
        <f aca="false">$BK$7*$J$2*$J$5*$S276</f>
        <v>#N/A</v>
      </c>
      <c r="BL276" s="70" t="e">
        <f aca="false">$BK$7*$J$3*$J$5*$T276</f>
        <v>#N/A</v>
      </c>
      <c r="BM276" s="70" t="e">
        <f aca="false">$BM$7*$J$2*$J$5*$S276</f>
        <v>#N/A</v>
      </c>
      <c r="BN276" s="70" t="e">
        <f aca="false">$BM$7*$J$3*$J$5*$T276</f>
        <v>#N/A</v>
      </c>
      <c r="BO276" s="70" t="e">
        <f aca="false">$BO$7*$J$2*$J$5*$S276</f>
        <v>#N/A</v>
      </c>
      <c r="BP276" s="70" t="e">
        <f aca="false">$BO$7*$J$3*$J$5*$T276</f>
        <v>#N/A</v>
      </c>
      <c r="BQ276" s="70" t="e">
        <f aca="false">$BQ$7*$J$2*$J$5*$S276</f>
        <v>#N/A</v>
      </c>
      <c r="BR276" s="70" t="e">
        <f aca="false">$BQ$7*$J$3*$J$5*$T276</f>
        <v>#N/A</v>
      </c>
      <c r="BS276" s="70" t="e">
        <f aca="false">$BS$7*$J$2*$J$5*$S276</f>
        <v>#N/A</v>
      </c>
      <c r="BT276" s="70" t="e">
        <f aca="false">$BS$7*$J$3*$J$5*$T276</f>
        <v>#N/A</v>
      </c>
      <c r="BU276" s="70" t="e">
        <f aca="false">$BU$7*$J$2*$J$5*$S276</f>
        <v>#N/A</v>
      </c>
      <c r="BV276" s="70" t="e">
        <f aca="false">$BU$7*$J$3*$J$5*$T276</f>
        <v>#N/A</v>
      </c>
      <c r="BW276" s="382" t="e">
        <f aca="false">SUM(AY276:BF276,BI276:BL276)</f>
        <v>#N/A</v>
      </c>
      <c r="BX276" s="383" t="e">
        <f aca="false">SUM(AY276:BF276,BI276:BL276,BS276:BV276)</f>
        <v>#N/A</v>
      </c>
      <c r="BY276" s="25" t="e">
        <f aca="false">SUM(AY276:BV276)</f>
        <v>#N/A</v>
      </c>
      <c r="BZ276" s="70" t="e">
        <f aca="false">$BZ$7*$J$2*$J$5*$N276</f>
        <v>#N/A</v>
      </c>
      <c r="CA276" s="70" t="e">
        <f aca="false">$BZ$7*$J$3*$J$5*$O276</f>
        <v>#N/A</v>
      </c>
      <c r="CB276" s="70" t="e">
        <f aca="false">$CB$7*$J$2*$J$5*$N276</f>
        <v>#N/A</v>
      </c>
      <c r="CC276" s="70" t="e">
        <f aca="false">$CB$7*$J$3*$J$5*$O276</f>
        <v>#N/A</v>
      </c>
      <c r="CD276" s="70" t="e">
        <f aca="false">$CD$7*$J$2*$J$5*$N276</f>
        <v>#N/A</v>
      </c>
      <c r="CE276" s="70" t="e">
        <f aca="false">$CD$7*$J$3*$J$5*$O276</f>
        <v>#N/A</v>
      </c>
      <c r="CF276" s="131" t="e">
        <f aca="false">SUM(BZ276:CA276)</f>
        <v>#N/A</v>
      </c>
      <c r="CG276" s="383" t="e">
        <f aca="false">SUM(BZ276:CC276)</f>
        <v>#N/A</v>
      </c>
      <c r="CH276" s="131" t="e">
        <f aca="false">SUM(BZ276:CE276)</f>
        <v>#N/A</v>
      </c>
      <c r="CI276" s="70" t="e">
        <f aca="false">$CI$7*$J$2*$J$5*$AB276</f>
        <v>#N/A</v>
      </c>
      <c r="CJ276" s="70" t="e">
        <f aca="false">$CI$7*$J$3*$J$5*$AC276</f>
        <v>#N/A</v>
      </c>
      <c r="CK276" s="70" t="e">
        <f aca="false">$CK$7*$J$2*$J$5*$AB276</f>
        <v>#N/A</v>
      </c>
      <c r="CL276" s="70" t="e">
        <f aca="false">$CK$7*$J$3*$J$5*$AC276</f>
        <v>#N/A</v>
      </c>
      <c r="CM276" s="70" t="e">
        <f aca="false">$CM$7*$J$2*$J$5*$AB276</f>
        <v>#N/A</v>
      </c>
      <c r="CN276" s="70" t="e">
        <f aca="false">$CM$7*$J$3*$J$5*$AC276</f>
        <v>#N/A</v>
      </c>
      <c r="CO276" s="70" t="e">
        <f aca="false">$CO$7*$J$2*$J$5*$AB276</f>
        <v>#N/A</v>
      </c>
      <c r="CP276" s="70" t="e">
        <f aca="false">$CO$7*$J$3*$J$5*$AC276</f>
        <v>#N/A</v>
      </c>
      <c r="CQ276" s="70" t="e">
        <f aca="false">$CQ$7*$J$2*$J$5*$AB276</f>
        <v>#N/A</v>
      </c>
      <c r="CR276" s="70" t="e">
        <f aca="false">$CQ$7*$J$3*$J$5*$AC276</f>
        <v>#N/A</v>
      </c>
      <c r="CS276" s="70" t="e">
        <f aca="false">$CS$7*$J$2*$J$5*$AB276</f>
        <v>#N/A</v>
      </c>
      <c r="CT276" s="70" t="e">
        <f aca="false">$CS$7*$J$3*$J$5*$AC276</f>
        <v>#N/A</v>
      </c>
      <c r="CU276" s="70" t="e">
        <f aca="false">$CU$7*$J$2*$J$5*$AB276</f>
        <v>#N/A</v>
      </c>
      <c r="CV276" s="70" t="e">
        <f aca="false">$CU$7*$J$3*$J$5*$AC276</f>
        <v>#N/A</v>
      </c>
      <c r="CW276" s="70" t="e">
        <f aca="false">$CW$7*$J$2*$J$5*$AB276</f>
        <v>#N/A</v>
      </c>
      <c r="CX276" s="70" t="e">
        <f aca="false">$CW$7*$J$3*$J$5*$AC276</f>
        <v>#N/A</v>
      </c>
      <c r="CY276" s="70" t="e">
        <f aca="false">$CY$7*$J$2*$J$5*$AB276</f>
        <v>#N/A</v>
      </c>
      <c r="CZ276" s="70" t="e">
        <f aca="false">$CY$7*$J$3*$J$5*$AC276</f>
        <v>#N/A</v>
      </c>
      <c r="DA276" s="70" t="e">
        <f aca="false">$DA$7*$J$2*$J$5*$AB276</f>
        <v>#N/A</v>
      </c>
      <c r="DB276" s="70" t="e">
        <f aca="false">$DA$7*$J$3*$J$5*$AC276</f>
        <v>#N/A</v>
      </c>
      <c r="DC276" s="70"/>
      <c r="DD276" s="70"/>
      <c r="DE276" s="2"/>
      <c r="DF276" s="2"/>
      <c r="DG276" s="2"/>
      <c r="DH276" s="2"/>
      <c r="DI276" s="70" t="e">
        <f aca="false">$DI$7*$J$2*$J$5*$AB276</f>
        <v>#N/A</v>
      </c>
      <c r="DJ276" s="70" t="e">
        <f aca="false">$DI$7*$J$3*$J$5*$AC276</f>
        <v>#N/A</v>
      </c>
      <c r="DK276" s="70" t="e">
        <f aca="false">$DK$7*$J$2*$J$5*$AB276</f>
        <v>#N/A</v>
      </c>
      <c r="DL276" s="70" t="e">
        <f aca="false">$DK$7*$J$3*$J$5*$AC276</f>
        <v>#N/A</v>
      </c>
      <c r="DM276" s="70" t="e">
        <f aca="false">$DM$7*$J$2*$J$5*$AB276</f>
        <v>#N/A</v>
      </c>
      <c r="DN276" s="70" t="e">
        <f aca="false">$DM$7*$J$3*$J$5*$AC276</f>
        <v>#N/A</v>
      </c>
      <c r="DO276" s="70" t="e">
        <f aca="false">$DO$7*$J$2*$J$5*$AB276</f>
        <v>#N/A</v>
      </c>
      <c r="DP276" s="70" t="e">
        <f aca="false">$DO$7*$J$3*$J$5*$AC276</f>
        <v>#N/A</v>
      </c>
      <c r="DQ276" s="70" t="e">
        <f aca="false">$DQ$7*$J$2*$J$5*$AB276</f>
        <v>#N/A</v>
      </c>
      <c r="DR276" s="70" t="e">
        <f aca="false">$DQ$7*$J$3*$J$5*$AC276</f>
        <v>#N/A</v>
      </c>
      <c r="DS276" s="131" t="e">
        <f aca="false">SUM(CI276:CR276,CW276:CX276,DG276:DH276)</f>
        <v>#N/A</v>
      </c>
      <c r="DT276" s="25" t="e">
        <f aca="false">SUM(CI276:CZ276,DC276:DL276)</f>
        <v>#N/A</v>
      </c>
      <c r="DU276" s="131" t="e">
        <f aca="false">SUM(CI276:DR276)</f>
        <v>#N/A</v>
      </c>
      <c r="DZ276" s="70" t="e">
        <f aca="false">$DZ$7*$J$2*$J$5*$AB276</f>
        <v>#N/A</v>
      </c>
      <c r="EA276" s="70" t="e">
        <f aca="false">$DZ$7*$J$3*$J$5*$AC276</f>
        <v>#N/A</v>
      </c>
      <c r="EB276" s="70" t="e">
        <f aca="false">$EB$7*$J$2*$J$5*$AB276</f>
        <v>#N/A</v>
      </c>
      <c r="EC276" s="70" t="e">
        <f aca="false">$EB$7*$J$3*$J$5*$AC276</f>
        <v>#N/A</v>
      </c>
      <c r="ED276" s="70" t="e">
        <f aca="false">$ED$7*$J$2*$J$5*$AB276</f>
        <v>#N/A</v>
      </c>
      <c r="EE276" s="70" t="e">
        <f aca="false">$ED$7*$J$3*$J$5*$AC276</f>
        <v>#N/A</v>
      </c>
      <c r="EF276" s="70" t="e">
        <f aca="false">$EF$7*$J$2*$J$5*$AB276</f>
        <v>#N/A</v>
      </c>
      <c r="EG276" s="70" t="e">
        <f aca="false">$EF$7*$J$3*$J$5*$AC276</f>
        <v>#N/A</v>
      </c>
      <c r="EH276" s="70" t="e">
        <f aca="false">$EH$7*$J$2*$J$5*$AB276</f>
        <v>#N/A</v>
      </c>
      <c r="EI276" s="70" t="e">
        <f aca="false">$EH$7*$J$3*$J$5*$AC276</f>
        <v>#N/A</v>
      </c>
      <c r="EJ276" s="70" t="e">
        <f aca="false">$EJ$7*$J$2*$J$5*$AB276</f>
        <v>#N/A</v>
      </c>
      <c r="EK276" s="70" t="e">
        <f aca="false">$EJ$7*$J$3*$J$5*$AC276</f>
        <v>#N/A</v>
      </c>
      <c r="EL276" s="70" t="e">
        <f aca="false">$EL$7*$J$2*$J$5*$AB276</f>
        <v>#N/A</v>
      </c>
      <c r="EM276" s="70" t="e">
        <f aca="false">$EL$7*$J$3*$J$5*$AC276</f>
        <v>#N/A</v>
      </c>
      <c r="EN276" s="131" t="e">
        <f aca="false">SUM(EB276:EC276)</f>
        <v>#N/A</v>
      </c>
      <c r="EO276" s="25" t="e">
        <f aca="false">SUM(EB276:EE276,EJ276:EM276)</f>
        <v>#N/A</v>
      </c>
      <c r="EP276" s="25" t="e">
        <f aca="false">SUM(DZ276:EM276)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3" t="e">
        <f aca="false">(1+($A277/2))^(-2*($D277-$A$1)/365.25)</f>
        <v>#N/A</v>
      </c>
      <c r="C277" s="83" t="n">
        <f aca="false">D278-D277</f>
        <v>30</v>
      </c>
      <c r="D277" s="374" t="n">
        <v>45078</v>
      </c>
      <c r="E277" s="375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76" t="e">
        <f aca="false">VLOOKUP($D277,Curves!$A$2:$H$1700,8)*$B277</f>
        <v>#N/A</v>
      </c>
      <c r="K277" s="51" t="e">
        <f aca="false">($E277+$I277)*$J$5+$J$4</f>
        <v>#N/A</v>
      </c>
      <c r="L277" s="377" t="e">
        <f aca="false">VLOOKUP($D277,Curves!$N$2:$T$2600,2)*$B277</f>
        <v>#N/A</v>
      </c>
      <c r="M277" s="241" t="e">
        <f aca="false">VLOOKUP($D277,Curves!$N$2:$T$2600,3)*$B277</f>
        <v>#N/A</v>
      </c>
      <c r="N277" s="378" t="e">
        <f aca="false">IF($K277&lt;$L277,1,0)</f>
        <v>#N/A</v>
      </c>
      <c r="O277" s="379" t="e">
        <f aca="false">IF($K277&lt;$M277,1,0)</f>
        <v>#N/A</v>
      </c>
      <c r="P277" s="375" t="e">
        <f aca="false">($E277+J277)*$J$5+$J$4</f>
        <v>#N/A</v>
      </c>
      <c r="Q277" s="377" t="e">
        <f aca="false">VLOOKUP($D277,Curves!$N$2:$T$2600,4)*$B277</f>
        <v>#N/A</v>
      </c>
      <c r="R277" s="241" t="e">
        <f aca="false">VLOOKUP($D277,Curves!$N$2:$T$2600,5)*$B277</f>
        <v>#N/A</v>
      </c>
      <c r="S277" s="378" t="e">
        <f aca="false">IF($P277&lt;$Q277,1,0)</f>
        <v>#N/A</v>
      </c>
      <c r="T277" s="379" t="e">
        <f aca="false">IF($P277&lt;$R277,1,0)</f>
        <v>#N/A</v>
      </c>
      <c r="U277" s="380" t="e">
        <f aca="false">($E277+G277)*$J$5+$J$4</f>
        <v>#N/A</v>
      </c>
      <c r="V277" s="380" t="e">
        <f aca="false">($E277+H277)*$J$5+$J$4</f>
        <v>#N/A</v>
      </c>
      <c r="W277" s="380" t="e">
        <f aca="false">($E277+I277)*$J$5+$J$4</f>
        <v>#N/A</v>
      </c>
      <c r="X277" s="269" t="e">
        <f aca="false">VLOOKUP($D277,[5]CurveFetch!$D$8:$S$13000,16,0)*$B277</f>
        <v>#N/A</v>
      </c>
      <c r="Y277" s="241" t="e">
        <f aca="false">VLOOKUP($D277,Curves!$N$2:$T$2600,7)*$B277</f>
        <v>#N/A</v>
      </c>
      <c r="Z277" s="381" t="e">
        <f aca="false">IF($U277&lt;$X277,1,0)</f>
        <v>#N/A</v>
      </c>
      <c r="AA277" s="378" t="e">
        <f aca="false">IF($U277&lt;$Y277,1,0)</f>
        <v>#N/A</v>
      </c>
      <c r="AB277" s="378" t="e">
        <f aca="false">IF($V277&lt;$X277,1,0)</f>
        <v>#N/A</v>
      </c>
      <c r="AC277" s="378" t="e">
        <f aca="false">IF($V277&lt;$X277,1,0)</f>
        <v>#N/A</v>
      </c>
      <c r="AD277" s="378" t="e">
        <f aca="false">IF($W277&lt;$X277,1,0)</f>
        <v>#N/A</v>
      </c>
      <c r="AE277" s="379" t="e">
        <f aca="false">IF($W277&lt;$Y277,1,0)</f>
        <v>#N/A</v>
      </c>
      <c r="AF277" s="70" t="e">
        <f aca="false">$AF$7*$J$2*$J$5*$N277</f>
        <v>#N/A</v>
      </c>
      <c r="AG277" s="70" t="e">
        <f aca="false">$AF$7*$J$2*$J$5*$O277</f>
        <v>#N/A</v>
      </c>
      <c r="AH277" s="70" t="e">
        <f aca="false">$AH$7*$J$2*$J$5*$N277</f>
        <v>#N/A</v>
      </c>
      <c r="AI277" s="70" t="e">
        <f aca="false">$AH$7*$J$2*$J$5*$O277</f>
        <v>#N/A</v>
      </c>
      <c r="AJ277" s="70" t="e">
        <f aca="false">$AJ$7*$J$2*$J$5*$N277</f>
        <v>#N/A</v>
      </c>
      <c r="AK277" s="70" t="e">
        <f aca="false">$AJ$7*$J$2*$J$5*$O277</f>
        <v>#N/A</v>
      </c>
      <c r="AL277" s="70" t="e">
        <f aca="false">$AL$7*$J$2*$J$5*$N277</f>
        <v>#N/A</v>
      </c>
      <c r="AM277" s="70" t="e">
        <f aca="false">$AL$7*$J$3*$J$5*$O277</f>
        <v>#N/A</v>
      </c>
      <c r="AN277" s="70" t="e">
        <f aca="false">$AN$7*$J$2*$J$5*$N277</f>
        <v>#N/A</v>
      </c>
      <c r="AO277" s="70" t="e">
        <f aca="false">$AN$7*$J$3*$J$5*$O277</f>
        <v>#N/A</v>
      </c>
      <c r="AP277" s="70" t="e">
        <f aca="false">$AP$7*$J$2*$J$5*$N277</f>
        <v>#N/A</v>
      </c>
      <c r="AQ277" s="70" t="e">
        <f aca="false">$AN$7*$J$3*$J$5*$O277</f>
        <v>#N/A</v>
      </c>
      <c r="AR277" s="70" t="e">
        <f aca="false">$AR$7*$J$2*$J$5*$N277</f>
        <v>#N/A</v>
      </c>
      <c r="AS277" s="70" t="e">
        <f aca="false">$AR$7*$J$3*$J$5*$O277</f>
        <v>#N/A</v>
      </c>
      <c r="AT277" s="70" t="e">
        <f aca="false">$AT$7*$J$2*$J$5*$N277</f>
        <v>#N/A</v>
      </c>
      <c r="AU277" s="70" t="e">
        <f aca="false">$AT$7*$J$3*$J$5*$O277</f>
        <v>#N/A</v>
      </c>
      <c r="AV277" s="131" t="e">
        <f aca="false">SUM(AF277:AG277,AL277:AM277,AP277:AQ277)</f>
        <v>#N/A</v>
      </c>
      <c r="AW277" s="158" t="e">
        <f aca="false">SUM(AF277:AM277,AP277:AU277)</f>
        <v>#N/A</v>
      </c>
      <c r="AX277" s="131" t="e">
        <f aca="false">SUM(AF277:AU277)</f>
        <v>#N/A</v>
      </c>
      <c r="AY277" s="70" t="e">
        <f aca="false">$AY$7*$J$2*$J$5*$S277</f>
        <v>#N/A</v>
      </c>
      <c r="AZ277" s="70" t="e">
        <f aca="false">$AY$7*$J$3*$J$5*$T277</f>
        <v>#N/A</v>
      </c>
      <c r="BA277" s="70" t="e">
        <f aca="false">$BA$7*$J$2*$J$5*$S277</f>
        <v>#N/A</v>
      </c>
      <c r="BB277" s="70" t="e">
        <f aca="false">$BA$7*$J$3*$J$5*$T277</f>
        <v>#N/A</v>
      </c>
      <c r="BC277" s="70" t="e">
        <f aca="false">$BC$7*$J$2*$J$5*$S277</f>
        <v>#N/A</v>
      </c>
      <c r="BD277" s="70" t="e">
        <f aca="false">$BC$7*$J$3*$J$5*$T277</f>
        <v>#N/A</v>
      </c>
      <c r="BE277" s="70" t="e">
        <f aca="false">$BE$7*$J$2*$J$5*$S277</f>
        <v>#N/A</v>
      </c>
      <c r="BF277" s="70" t="e">
        <f aca="false">$BE$7*$J$3*$J$5*$T277</f>
        <v>#N/A</v>
      </c>
      <c r="BG277" s="70" t="e">
        <f aca="false">$BG$7*$J$2*$J$5*$S277</f>
        <v>#N/A</v>
      </c>
      <c r="BH277" s="70" t="e">
        <f aca="false">$BG$7*$J$3*$J$5*$T277</f>
        <v>#N/A</v>
      </c>
      <c r="BI277" s="70" t="e">
        <f aca="false">$BI$7*$J$2*$J$5*$S277</f>
        <v>#N/A</v>
      </c>
      <c r="BJ277" s="70" t="e">
        <f aca="false">$BI$7*$J$3*$J$5*$T277</f>
        <v>#N/A</v>
      </c>
      <c r="BK277" s="70" t="e">
        <f aca="false">$BK$7*$J$2*$J$5*$S277</f>
        <v>#N/A</v>
      </c>
      <c r="BL277" s="70" t="e">
        <f aca="false">$BK$7*$J$3*$J$5*$T277</f>
        <v>#N/A</v>
      </c>
      <c r="BM277" s="70" t="e">
        <f aca="false">$BM$7*$J$2*$J$5*$S277</f>
        <v>#N/A</v>
      </c>
      <c r="BN277" s="70" t="e">
        <f aca="false">$BM$7*$J$3*$J$5*$T277</f>
        <v>#N/A</v>
      </c>
      <c r="BO277" s="70" t="e">
        <f aca="false">$BO$7*$J$2*$J$5*$S277</f>
        <v>#N/A</v>
      </c>
      <c r="BP277" s="70" t="e">
        <f aca="false">$BO$7*$J$3*$J$5*$T277</f>
        <v>#N/A</v>
      </c>
      <c r="BQ277" s="70" t="e">
        <f aca="false">$BQ$7*$J$2*$J$5*$S277</f>
        <v>#N/A</v>
      </c>
      <c r="BR277" s="70" t="e">
        <f aca="false">$BQ$7*$J$3*$J$5*$T277</f>
        <v>#N/A</v>
      </c>
      <c r="BS277" s="70" t="e">
        <f aca="false">$BS$7*$J$2*$J$5*$S277</f>
        <v>#N/A</v>
      </c>
      <c r="BT277" s="70" t="e">
        <f aca="false">$BS$7*$J$3*$J$5*$T277</f>
        <v>#N/A</v>
      </c>
      <c r="BU277" s="70" t="e">
        <f aca="false">$BU$7*$J$2*$J$5*$S277</f>
        <v>#N/A</v>
      </c>
      <c r="BV277" s="70" t="e">
        <f aca="false">$BU$7*$J$3*$J$5*$T277</f>
        <v>#N/A</v>
      </c>
      <c r="BW277" s="382" t="e">
        <f aca="false">SUM(AY277:BF277,BI277:BL277)</f>
        <v>#N/A</v>
      </c>
      <c r="BX277" s="383" t="e">
        <f aca="false">SUM(AY277:BF277,BI277:BL277,BS277:BV277)</f>
        <v>#N/A</v>
      </c>
      <c r="BY277" s="25" t="e">
        <f aca="false">SUM(AY277:BV277)</f>
        <v>#N/A</v>
      </c>
      <c r="BZ277" s="70" t="e">
        <f aca="false">$BZ$7*$J$2*$J$5*$N277</f>
        <v>#N/A</v>
      </c>
      <c r="CA277" s="70" t="e">
        <f aca="false">$BZ$7*$J$3*$J$5*$O277</f>
        <v>#N/A</v>
      </c>
      <c r="CB277" s="70" t="e">
        <f aca="false">$CB$7*$J$2*$J$5*$N277</f>
        <v>#N/A</v>
      </c>
      <c r="CC277" s="70" t="e">
        <f aca="false">$CB$7*$J$3*$J$5*$O277</f>
        <v>#N/A</v>
      </c>
      <c r="CD277" s="70" t="e">
        <f aca="false">$CD$7*$J$2*$J$5*$N277</f>
        <v>#N/A</v>
      </c>
      <c r="CE277" s="70" t="e">
        <f aca="false">$CD$7*$J$3*$J$5*$O277</f>
        <v>#N/A</v>
      </c>
      <c r="CF277" s="131" t="e">
        <f aca="false">SUM(BZ277:CA277)</f>
        <v>#N/A</v>
      </c>
      <c r="CG277" s="383" t="e">
        <f aca="false">SUM(BZ277:CC277)</f>
        <v>#N/A</v>
      </c>
      <c r="CH277" s="131" t="e">
        <f aca="false">SUM(BZ277:CE277)</f>
        <v>#N/A</v>
      </c>
      <c r="CI277" s="70" t="e">
        <f aca="false">$CI$7*$J$2*$J$5*$AB277</f>
        <v>#N/A</v>
      </c>
      <c r="CJ277" s="70" t="e">
        <f aca="false">$CI$7*$J$3*$J$5*$AC277</f>
        <v>#N/A</v>
      </c>
      <c r="CK277" s="70" t="e">
        <f aca="false">$CK$7*$J$2*$J$5*$AB277</f>
        <v>#N/A</v>
      </c>
      <c r="CL277" s="70" t="e">
        <f aca="false">$CK$7*$J$3*$J$5*$AC277</f>
        <v>#N/A</v>
      </c>
      <c r="CM277" s="70" t="e">
        <f aca="false">$CM$7*$J$2*$J$5*$AB277</f>
        <v>#N/A</v>
      </c>
      <c r="CN277" s="70" t="e">
        <f aca="false">$CM$7*$J$3*$J$5*$AC277</f>
        <v>#N/A</v>
      </c>
      <c r="CO277" s="70" t="e">
        <f aca="false">$CO$7*$J$2*$J$5*$AB277</f>
        <v>#N/A</v>
      </c>
      <c r="CP277" s="70" t="e">
        <f aca="false">$CO$7*$J$3*$J$5*$AC277</f>
        <v>#N/A</v>
      </c>
      <c r="CQ277" s="70" t="e">
        <f aca="false">$CQ$7*$J$2*$J$5*$AB277</f>
        <v>#N/A</v>
      </c>
      <c r="CR277" s="70" t="e">
        <f aca="false">$CQ$7*$J$3*$J$5*$AC277</f>
        <v>#N/A</v>
      </c>
      <c r="CS277" s="70" t="e">
        <f aca="false">$CS$7*$J$2*$J$5*$AB277</f>
        <v>#N/A</v>
      </c>
      <c r="CT277" s="70" t="e">
        <f aca="false">$CS$7*$J$3*$J$5*$AC277</f>
        <v>#N/A</v>
      </c>
      <c r="CU277" s="70" t="e">
        <f aca="false">$CU$7*$J$2*$J$5*$AB277</f>
        <v>#N/A</v>
      </c>
      <c r="CV277" s="70" t="e">
        <f aca="false">$CU$7*$J$3*$J$5*$AC277</f>
        <v>#N/A</v>
      </c>
      <c r="CW277" s="70" t="e">
        <f aca="false">$CW$7*$J$2*$J$5*$AB277</f>
        <v>#N/A</v>
      </c>
      <c r="CX277" s="70" t="e">
        <f aca="false">$CW$7*$J$3*$J$5*$AC277</f>
        <v>#N/A</v>
      </c>
      <c r="CY277" s="70" t="e">
        <f aca="false">$CY$7*$J$2*$J$5*$AB277</f>
        <v>#N/A</v>
      </c>
      <c r="CZ277" s="70" t="e">
        <f aca="false">$CY$7*$J$3*$J$5*$AC277</f>
        <v>#N/A</v>
      </c>
      <c r="DA277" s="70" t="e">
        <f aca="false">$DA$7*$J$2*$J$5*$AB277</f>
        <v>#N/A</v>
      </c>
      <c r="DB277" s="70" t="e">
        <f aca="false">$DA$7*$J$3*$J$5*$AC277</f>
        <v>#N/A</v>
      </c>
      <c r="DC277" s="70"/>
      <c r="DD277" s="70"/>
      <c r="DE277" s="2"/>
      <c r="DF277" s="2"/>
      <c r="DG277" s="2"/>
      <c r="DH277" s="2"/>
      <c r="DI277" s="70" t="e">
        <f aca="false">$DI$7*$J$2*$J$5*$AB277</f>
        <v>#N/A</v>
      </c>
      <c r="DJ277" s="70" t="e">
        <f aca="false">$DI$7*$J$3*$J$5*$AC277</f>
        <v>#N/A</v>
      </c>
      <c r="DK277" s="70" t="e">
        <f aca="false">$DK$7*$J$2*$J$5*$AB277</f>
        <v>#N/A</v>
      </c>
      <c r="DL277" s="70" t="e">
        <f aca="false">$DK$7*$J$3*$J$5*$AC277</f>
        <v>#N/A</v>
      </c>
      <c r="DM277" s="70" t="e">
        <f aca="false">$DM$7*$J$2*$J$5*$AB277</f>
        <v>#N/A</v>
      </c>
      <c r="DN277" s="70" t="e">
        <f aca="false">$DM$7*$J$3*$J$5*$AC277</f>
        <v>#N/A</v>
      </c>
      <c r="DO277" s="70" t="e">
        <f aca="false">$DO$7*$J$2*$J$5*$AB277</f>
        <v>#N/A</v>
      </c>
      <c r="DP277" s="70" t="e">
        <f aca="false">$DO$7*$J$3*$J$5*$AC277</f>
        <v>#N/A</v>
      </c>
      <c r="DQ277" s="70" t="e">
        <f aca="false">$DQ$7*$J$2*$J$5*$AB277</f>
        <v>#N/A</v>
      </c>
      <c r="DR277" s="70" t="e">
        <f aca="false">$DQ$7*$J$3*$J$5*$AC277</f>
        <v>#N/A</v>
      </c>
      <c r="DS277" s="131" t="e">
        <f aca="false">SUM(CI277:CR277,CW277:CX277,DG277:DH277)</f>
        <v>#N/A</v>
      </c>
      <c r="DT277" s="25" t="e">
        <f aca="false">SUM(CI277:CZ277,DC277:DL277)</f>
        <v>#N/A</v>
      </c>
      <c r="DU277" s="131" t="e">
        <f aca="false">SUM(CI277:DR277)</f>
        <v>#N/A</v>
      </c>
      <c r="DZ277" s="70" t="e">
        <f aca="false">$DZ$7*$J$2*$J$5*$AB277</f>
        <v>#N/A</v>
      </c>
      <c r="EA277" s="70" t="e">
        <f aca="false">$DZ$7*$J$3*$J$5*$AC277</f>
        <v>#N/A</v>
      </c>
      <c r="EB277" s="70" t="e">
        <f aca="false">$EB$7*$J$2*$J$5*$AB277</f>
        <v>#N/A</v>
      </c>
      <c r="EC277" s="70" t="e">
        <f aca="false">$EB$7*$J$3*$J$5*$AC277</f>
        <v>#N/A</v>
      </c>
      <c r="ED277" s="70" t="e">
        <f aca="false">$ED$7*$J$2*$J$5*$AB277</f>
        <v>#N/A</v>
      </c>
      <c r="EE277" s="70" t="e">
        <f aca="false">$ED$7*$J$3*$J$5*$AC277</f>
        <v>#N/A</v>
      </c>
      <c r="EF277" s="70" t="e">
        <f aca="false">$EF$7*$J$2*$J$5*$AB277</f>
        <v>#N/A</v>
      </c>
      <c r="EG277" s="70" t="e">
        <f aca="false">$EF$7*$J$3*$J$5*$AC277</f>
        <v>#N/A</v>
      </c>
      <c r="EH277" s="70" t="e">
        <f aca="false">$EH$7*$J$2*$J$5*$AB277</f>
        <v>#N/A</v>
      </c>
      <c r="EI277" s="70" t="e">
        <f aca="false">$EH$7*$J$3*$J$5*$AC277</f>
        <v>#N/A</v>
      </c>
      <c r="EJ277" s="70" t="e">
        <f aca="false">$EJ$7*$J$2*$J$5*$AB277</f>
        <v>#N/A</v>
      </c>
      <c r="EK277" s="70" t="e">
        <f aca="false">$EJ$7*$J$3*$J$5*$AC277</f>
        <v>#N/A</v>
      </c>
      <c r="EL277" s="70" t="e">
        <f aca="false">$EL$7*$J$2*$J$5*$AB277</f>
        <v>#N/A</v>
      </c>
      <c r="EM277" s="70" t="e">
        <f aca="false">$EL$7*$J$3*$J$5*$AC277</f>
        <v>#N/A</v>
      </c>
      <c r="EN277" s="131" t="e">
        <f aca="false">SUM(EB277:EC277)</f>
        <v>#N/A</v>
      </c>
      <c r="EO277" s="25" t="e">
        <f aca="false">SUM(EB277:EE277,EJ277:EM277)</f>
        <v>#N/A</v>
      </c>
      <c r="EP277" s="25" t="e">
        <f aca="false">SUM(DZ277:EM277)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3" t="e">
        <f aca="false">(1+($A278/2))^(-2*($D278-$A$1)/365.25)</f>
        <v>#N/A</v>
      </c>
      <c r="C278" s="83" t="n">
        <f aca="false">D279-D278</f>
        <v>31</v>
      </c>
      <c r="D278" s="374" t="n">
        <v>45108</v>
      </c>
      <c r="E278" s="375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76" t="e">
        <f aca="false">VLOOKUP($D278,Curves!$A$2:$H$1700,8)*$B278</f>
        <v>#N/A</v>
      </c>
      <c r="K278" s="51" t="e">
        <f aca="false">($E278+$I278)*$J$5+$J$4</f>
        <v>#N/A</v>
      </c>
      <c r="L278" s="377" t="e">
        <f aca="false">VLOOKUP($D278,Curves!$N$2:$T$2600,2)*$B278</f>
        <v>#N/A</v>
      </c>
      <c r="M278" s="241" t="e">
        <f aca="false">VLOOKUP($D278,Curves!$N$2:$T$2600,3)*$B278</f>
        <v>#N/A</v>
      </c>
      <c r="N278" s="378" t="e">
        <f aca="false">IF($K278&lt;$L278,1,0)</f>
        <v>#N/A</v>
      </c>
      <c r="O278" s="379" t="e">
        <f aca="false">IF($K278&lt;$M278,1,0)</f>
        <v>#N/A</v>
      </c>
      <c r="P278" s="375" t="e">
        <f aca="false">($E278+J278)*$J$5+$J$4</f>
        <v>#N/A</v>
      </c>
      <c r="Q278" s="377" t="e">
        <f aca="false">VLOOKUP($D278,Curves!$N$2:$T$2600,4)*$B278</f>
        <v>#N/A</v>
      </c>
      <c r="R278" s="241" t="e">
        <f aca="false">VLOOKUP($D278,Curves!$N$2:$T$2600,5)*$B278</f>
        <v>#N/A</v>
      </c>
      <c r="S278" s="378" t="e">
        <f aca="false">IF($P278&lt;$Q278,1,0)</f>
        <v>#N/A</v>
      </c>
      <c r="T278" s="379" t="e">
        <f aca="false">IF($P278&lt;$R278,1,0)</f>
        <v>#N/A</v>
      </c>
      <c r="U278" s="380" t="e">
        <f aca="false">($E278+G278)*$J$5+$J$4</f>
        <v>#N/A</v>
      </c>
      <c r="V278" s="380" t="e">
        <f aca="false">($E278+H278)*$J$5+$J$4</f>
        <v>#N/A</v>
      </c>
      <c r="W278" s="380" t="e">
        <f aca="false">($E278+I278)*$J$5+$J$4</f>
        <v>#N/A</v>
      </c>
      <c r="X278" s="269" t="e">
        <f aca="false">VLOOKUP($D278,[5]CurveFetch!$D$8:$S$13000,16,0)*$B278</f>
        <v>#N/A</v>
      </c>
      <c r="Y278" s="241" t="e">
        <f aca="false">VLOOKUP($D278,Curves!$N$2:$T$2600,7)*$B278</f>
        <v>#N/A</v>
      </c>
      <c r="Z278" s="381" t="e">
        <f aca="false">IF($U278&lt;$X278,1,0)</f>
        <v>#N/A</v>
      </c>
      <c r="AA278" s="378" t="e">
        <f aca="false">IF($U278&lt;$Y278,1,0)</f>
        <v>#N/A</v>
      </c>
      <c r="AB278" s="378" t="e">
        <f aca="false">IF($V278&lt;$X278,1,0)</f>
        <v>#N/A</v>
      </c>
      <c r="AC278" s="378" t="e">
        <f aca="false">IF($V278&lt;$X278,1,0)</f>
        <v>#N/A</v>
      </c>
      <c r="AD278" s="378" t="e">
        <f aca="false">IF($W278&lt;$X278,1,0)</f>
        <v>#N/A</v>
      </c>
      <c r="AE278" s="379" t="e">
        <f aca="false">IF($W278&lt;$Y278,1,0)</f>
        <v>#N/A</v>
      </c>
      <c r="AF278" s="70" t="e">
        <f aca="false">$AF$7*$J$2*$J$5*$N278</f>
        <v>#N/A</v>
      </c>
      <c r="AG278" s="70" t="e">
        <f aca="false">$AF$7*$J$2*$J$5*$O278</f>
        <v>#N/A</v>
      </c>
      <c r="AH278" s="70" t="e">
        <f aca="false">$AH$7*$J$2*$J$5*$N278</f>
        <v>#N/A</v>
      </c>
      <c r="AI278" s="70" t="e">
        <f aca="false">$AH$7*$J$2*$J$5*$O278</f>
        <v>#N/A</v>
      </c>
      <c r="AJ278" s="70" t="e">
        <f aca="false">$AJ$7*$J$2*$J$5*$N278</f>
        <v>#N/A</v>
      </c>
      <c r="AK278" s="70" t="e">
        <f aca="false">$AJ$7*$J$2*$J$5*$O278</f>
        <v>#N/A</v>
      </c>
      <c r="AL278" s="70" t="e">
        <f aca="false">$AL$7*$J$2*$J$5*$N278</f>
        <v>#N/A</v>
      </c>
      <c r="AM278" s="70" t="e">
        <f aca="false">$AL$7*$J$3*$J$5*$O278</f>
        <v>#N/A</v>
      </c>
      <c r="AN278" s="70" t="e">
        <f aca="false">$AN$7*$J$2*$J$5*$N278</f>
        <v>#N/A</v>
      </c>
      <c r="AO278" s="70" t="e">
        <f aca="false">$AN$7*$J$3*$J$5*$O278</f>
        <v>#N/A</v>
      </c>
      <c r="AP278" s="70" t="e">
        <f aca="false">$AP$7*$J$2*$J$5*$N278</f>
        <v>#N/A</v>
      </c>
      <c r="AQ278" s="70" t="e">
        <f aca="false">$AN$7*$J$3*$J$5*$O278</f>
        <v>#N/A</v>
      </c>
      <c r="AR278" s="70" t="e">
        <f aca="false">$AR$7*$J$2*$J$5*$N278</f>
        <v>#N/A</v>
      </c>
      <c r="AS278" s="70" t="e">
        <f aca="false">$AR$7*$J$3*$J$5*$O278</f>
        <v>#N/A</v>
      </c>
      <c r="AT278" s="70" t="e">
        <f aca="false">$AT$7*$J$2*$J$5*$N278</f>
        <v>#N/A</v>
      </c>
      <c r="AU278" s="70" t="e">
        <f aca="false">$AT$7*$J$3*$J$5*$O278</f>
        <v>#N/A</v>
      </c>
      <c r="AV278" s="131" t="e">
        <f aca="false">SUM(AF278:AG278,AL278:AM278,AP278:AQ278)</f>
        <v>#N/A</v>
      </c>
      <c r="AW278" s="158" t="e">
        <f aca="false">SUM(AF278:AM278,AP278:AU278)</f>
        <v>#N/A</v>
      </c>
      <c r="AX278" s="131" t="e">
        <f aca="false">SUM(AF278:AU278)</f>
        <v>#N/A</v>
      </c>
      <c r="AY278" s="70" t="e">
        <f aca="false">$AY$7*$J$2*$J$5*$S278</f>
        <v>#N/A</v>
      </c>
      <c r="AZ278" s="70" t="e">
        <f aca="false">$AY$7*$J$3*$J$5*$T278</f>
        <v>#N/A</v>
      </c>
      <c r="BA278" s="70" t="e">
        <f aca="false">$BA$7*$J$2*$J$5*$S278</f>
        <v>#N/A</v>
      </c>
      <c r="BB278" s="70" t="e">
        <f aca="false">$BA$7*$J$3*$J$5*$T278</f>
        <v>#N/A</v>
      </c>
      <c r="BC278" s="70" t="e">
        <f aca="false">$BC$7*$J$2*$J$5*$S278</f>
        <v>#N/A</v>
      </c>
      <c r="BD278" s="70" t="e">
        <f aca="false">$BC$7*$J$3*$J$5*$T278</f>
        <v>#N/A</v>
      </c>
      <c r="BE278" s="70" t="e">
        <f aca="false">$BE$7*$J$2*$J$5*$S278</f>
        <v>#N/A</v>
      </c>
      <c r="BF278" s="70" t="e">
        <f aca="false">$BE$7*$J$3*$J$5*$T278</f>
        <v>#N/A</v>
      </c>
      <c r="BG278" s="70" t="e">
        <f aca="false">$BG$7*$J$2*$J$5*$S278</f>
        <v>#N/A</v>
      </c>
      <c r="BH278" s="70" t="e">
        <f aca="false">$BG$7*$J$3*$J$5*$T278</f>
        <v>#N/A</v>
      </c>
      <c r="BI278" s="70" t="e">
        <f aca="false">$BI$7*$J$2*$J$5*$S278</f>
        <v>#N/A</v>
      </c>
      <c r="BJ278" s="70" t="e">
        <f aca="false">$BI$7*$J$3*$J$5*$T278</f>
        <v>#N/A</v>
      </c>
      <c r="BK278" s="2"/>
      <c r="BL278" s="2"/>
      <c r="BM278" s="70" t="e">
        <f aca="false">$BM$7*$J$2*$J$5*$S278</f>
        <v>#N/A</v>
      </c>
      <c r="BN278" s="70" t="e">
        <f aca="false">$BM$7*$J$3*$J$5*$T278</f>
        <v>#N/A</v>
      </c>
      <c r="BO278" s="70" t="e">
        <f aca="false">$BO$7*$J$2*$J$5*$S278</f>
        <v>#N/A</v>
      </c>
      <c r="BP278" s="70" t="e">
        <f aca="false">$BO$7*$J$3*$J$5*$T278</f>
        <v>#N/A</v>
      </c>
      <c r="BQ278" s="70" t="e">
        <f aca="false">$BQ$7*$J$2*$J$5*$S278</f>
        <v>#N/A</v>
      </c>
      <c r="BR278" s="70" t="e">
        <f aca="false">$BQ$7*$J$3*$J$5*$T278</f>
        <v>#N/A</v>
      </c>
      <c r="BS278" s="70" t="e">
        <f aca="false">$BS$7*$J$2*$J$5*$S278</f>
        <v>#N/A</v>
      </c>
      <c r="BT278" s="70" t="e">
        <f aca="false">$BS$7*$J$3*$J$5*$T278</f>
        <v>#N/A</v>
      </c>
      <c r="BU278" s="70" t="e">
        <f aca="false">$BU$7*$J$2*$J$5*$S278</f>
        <v>#N/A</v>
      </c>
      <c r="BV278" s="70" t="e">
        <f aca="false">$BU$7*$J$3*$J$5*$T278</f>
        <v>#N/A</v>
      </c>
      <c r="BW278" s="382" t="e">
        <f aca="false">SUM(AY278:BF278,BI278:BL278)</f>
        <v>#N/A</v>
      </c>
      <c r="BX278" s="383" t="e">
        <f aca="false">SUM(AY278:BF278,BI278:BL278,BS278:BV278)</f>
        <v>#N/A</v>
      </c>
      <c r="BY278" s="25" t="e">
        <f aca="false">SUM(AY278:BV278)</f>
        <v>#N/A</v>
      </c>
      <c r="BZ278" s="70" t="e">
        <f aca="false">$BZ$7*$J$2*$J$5*$N278</f>
        <v>#N/A</v>
      </c>
      <c r="CA278" s="70" t="e">
        <f aca="false">$BZ$7*$J$3*$J$5*$O278</f>
        <v>#N/A</v>
      </c>
      <c r="CB278" s="70" t="e">
        <f aca="false">$CB$7*$J$2*$J$5*$N278</f>
        <v>#N/A</v>
      </c>
      <c r="CC278" s="70" t="e">
        <f aca="false">$CB$7*$J$3*$J$5*$O278</f>
        <v>#N/A</v>
      </c>
      <c r="CD278" s="70" t="e">
        <f aca="false">$CD$7*$J$2*$J$5*$N278</f>
        <v>#N/A</v>
      </c>
      <c r="CE278" s="70" t="e">
        <f aca="false">$CD$7*$J$3*$J$5*$O278</f>
        <v>#N/A</v>
      </c>
      <c r="CF278" s="131" t="e">
        <f aca="false">SUM(BZ278:CA278)</f>
        <v>#N/A</v>
      </c>
      <c r="CG278" s="383" t="e">
        <f aca="false">SUM(BZ278:CC278)</f>
        <v>#N/A</v>
      </c>
      <c r="CH278" s="131" t="e">
        <f aca="false">SUM(BZ278:CE278)</f>
        <v>#N/A</v>
      </c>
      <c r="CI278" s="70" t="e">
        <f aca="false">$CI$7*$J$2*$J$5*$AB278</f>
        <v>#N/A</v>
      </c>
      <c r="CJ278" s="70" t="e">
        <f aca="false">$CI$7*$J$3*$J$5*$AC278</f>
        <v>#N/A</v>
      </c>
      <c r="CK278" s="70" t="e">
        <f aca="false">$CK$7*$J$2*$J$5*$AB278</f>
        <v>#N/A</v>
      </c>
      <c r="CL278" s="70" t="e">
        <f aca="false">$CK$7*$J$3*$J$5*$AC278</f>
        <v>#N/A</v>
      </c>
      <c r="CM278" s="70" t="e">
        <f aca="false">$CM$7*$J$2*$J$5*$AB278</f>
        <v>#N/A</v>
      </c>
      <c r="CN278" s="70" t="e">
        <f aca="false">$CM$7*$J$3*$J$5*$AC278</f>
        <v>#N/A</v>
      </c>
      <c r="CO278" s="70" t="e">
        <f aca="false">$CO$7*$J$2*$J$5*$AB278</f>
        <v>#N/A</v>
      </c>
      <c r="CP278" s="70" t="e">
        <f aca="false">$CO$7*$J$3*$J$5*$AC278</f>
        <v>#N/A</v>
      </c>
      <c r="CQ278" s="70" t="e">
        <f aca="false">$CQ$7*$J$2*$J$5*$AB278</f>
        <v>#N/A</v>
      </c>
      <c r="CR278" s="70" t="e">
        <f aca="false">$CQ$7*$J$3*$J$5*$AC278</f>
        <v>#N/A</v>
      </c>
      <c r="CS278" s="70" t="e">
        <f aca="false">$CS$7*$J$2*$J$5*$AB278</f>
        <v>#N/A</v>
      </c>
      <c r="CT278" s="70" t="e">
        <f aca="false">$CS$7*$J$3*$J$5*$AC278</f>
        <v>#N/A</v>
      </c>
      <c r="CU278" s="70" t="e">
        <f aca="false">$CU$7*$J$2*$J$5*$AB278</f>
        <v>#N/A</v>
      </c>
      <c r="CV278" s="70" t="e">
        <f aca="false">$CU$7*$J$3*$J$5*$AC278</f>
        <v>#N/A</v>
      </c>
      <c r="CW278" s="70" t="e">
        <f aca="false">$CW$7*$J$2*$J$5*$AB278</f>
        <v>#N/A</v>
      </c>
      <c r="CX278" s="70" t="e">
        <f aca="false">$CW$7*$J$3*$J$5*$AC278</f>
        <v>#N/A</v>
      </c>
      <c r="CY278" s="70" t="e">
        <f aca="false">$CY$7*$J$2*$J$5*$AB278</f>
        <v>#N/A</v>
      </c>
      <c r="CZ278" s="70" t="e">
        <f aca="false">$CY$7*$J$3*$J$5*$AC278</f>
        <v>#N/A</v>
      </c>
      <c r="DA278" s="70" t="e">
        <f aca="false">$DA$7*$J$2*$J$5*$AB278</f>
        <v>#N/A</v>
      </c>
      <c r="DB278" s="70" t="e">
        <f aca="false">$DA$7*$J$3*$J$5*$AC278</f>
        <v>#N/A</v>
      </c>
      <c r="DC278" s="70"/>
      <c r="DD278" s="70"/>
      <c r="DE278" s="2"/>
      <c r="DF278" s="2"/>
      <c r="DG278" s="2"/>
      <c r="DH278" s="2"/>
      <c r="DI278" s="70" t="e">
        <f aca="false">$DI$7*$J$2*$J$5*$AB278</f>
        <v>#N/A</v>
      </c>
      <c r="DJ278" s="70" t="e">
        <f aca="false">$DI$7*$J$3*$J$5*$AC278</f>
        <v>#N/A</v>
      </c>
      <c r="DK278" s="70" t="e">
        <f aca="false">$DK$7*$J$2*$J$5*$AB278</f>
        <v>#N/A</v>
      </c>
      <c r="DL278" s="70" t="e">
        <f aca="false">$DK$7*$J$3*$J$5*$AC278</f>
        <v>#N/A</v>
      </c>
      <c r="DM278" s="70" t="e">
        <f aca="false">$DM$7*$J$2*$J$5*$AB278</f>
        <v>#N/A</v>
      </c>
      <c r="DN278" s="70" t="e">
        <f aca="false">$DM$7*$J$3*$J$5*$AC278</f>
        <v>#N/A</v>
      </c>
      <c r="DO278" s="70" t="e">
        <f aca="false">$DO$7*$J$2*$J$5*$AB278</f>
        <v>#N/A</v>
      </c>
      <c r="DP278" s="70" t="e">
        <f aca="false">$DO$7*$J$3*$J$5*$AC278</f>
        <v>#N/A</v>
      </c>
      <c r="DQ278" s="70" t="e">
        <f aca="false">$DQ$7*$J$2*$J$5*$AB278</f>
        <v>#N/A</v>
      </c>
      <c r="DR278" s="70" t="e">
        <f aca="false">$DQ$7*$J$3*$J$5*$AC278</f>
        <v>#N/A</v>
      </c>
      <c r="DS278" s="131" t="e">
        <f aca="false">SUM(CI278:CR278,CW278:CX278,DG278:DH278)</f>
        <v>#N/A</v>
      </c>
      <c r="DT278" s="25" t="e">
        <f aca="false">SUM(CI278:CZ278,DC278:DL278)</f>
        <v>#N/A</v>
      </c>
      <c r="DU278" s="131" t="e">
        <f aca="false">SUM(CI278:DR278)</f>
        <v>#N/A</v>
      </c>
      <c r="DZ278" s="70" t="e">
        <f aca="false">$DZ$7*$J$2*$J$5*$AB278</f>
        <v>#N/A</v>
      </c>
      <c r="EA278" s="70" t="e">
        <f aca="false">$DZ$7*$J$3*$J$5*$AC278</f>
        <v>#N/A</v>
      </c>
      <c r="EB278" s="70" t="e">
        <f aca="false">$EB$7*$J$2*$J$5*$AB278</f>
        <v>#N/A</v>
      </c>
      <c r="EC278" s="70" t="e">
        <f aca="false">$EB$7*$J$3*$J$5*$AC278</f>
        <v>#N/A</v>
      </c>
      <c r="ED278" s="70" t="e">
        <f aca="false">$ED$7*$J$2*$J$5*$AB278</f>
        <v>#N/A</v>
      </c>
      <c r="EE278" s="70" t="e">
        <f aca="false">$ED$7*$J$3*$J$5*$AC278</f>
        <v>#N/A</v>
      </c>
      <c r="EF278" s="70" t="e">
        <f aca="false">$EF$7*$J$2*$J$5*$AB278</f>
        <v>#N/A</v>
      </c>
      <c r="EG278" s="70" t="e">
        <f aca="false">$EF$7*$J$3*$J$5*$AC278</f>
        <v>#N/A</v>
      </c>
      <c r="EH278" s="70" t="e">
        <f aca="false">$EH$7*$J$2*$J$5*$AB278</f>
        <v>#N/A</v>
      </c>
      <c r="EI278" s="70" t="e">
        <f aca="false">$EH$7*$J$3*$J$5*$AC278</f>
        <v>#N/A</v>
      </c>
      <c r="EJ278" s="70" t="e">
        <f aca="false">$EJ$7*$J$2*$J$5*$AB278</f>
        <v>#N/A</v>
      </c>
      <c r="EK278" s="70" t="e">
        <f aca="false">$EJ$7*$J$3*$J$5*$AC278</f>
        <v>#N/A</v>
      </c>
      <c r="EL278" s="70" t="e">
        <f aca="false">$EL$7*$J$2*$J$5*$AB278</f>
        <v>#N/A</v>
      </c>
      <c r="EM278" s="70" t="e">
        <f aca="false">$EL$7*$J$3*$J$5*$AC278</f>
        <v>#N/A</v>
      </c>
      <c r="EN278" s="131" t="e">
        <f aca="false">SUM(EB278:EC278)</f>
        <v>#N/A</v>
      </c>
      <c r="EO278" s="25" t="e">
        <f aca="false">SUM(EB278:EE278,EJ278:EM278)</f>
        <v>#N/A</v>
      </c>
      <c r="EP278" s="25" t="e">
        <f aca="false">SUM(DZ278:EM278)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3" t="e">
        <f aca="false">(1+($A279/2))^(-2*($D279-$A$1)/365.25)</f>
        <v>#N/A</v>
      </c>
      <c r="C279" s="83" t="n">
        <f aca="false">D280-D279</f>
        <v>31</v>
      </c>
      <c r="D279" s="374" t="n">
        <v>45139</v>
      </c>
      <c r="E279" s="375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76" t="e">
        <f aca="false">VLOOKUP($D279,Curves!$A$2:$H$1700,8)*$B279</f>
        <v>#N/A</v>
      </c>
      <c r="K279" s="51" t="e">
        <f aca="false">($E279+$I279)*$J$5+$J$4</f>
        <v>#N/A</v>
      </c>
      <c r="L279" s="377" t="e">
        <f aca="false">VLOOKUP($D279,Curves!$N$2:$T$2600,2)*$B279</f>
        <v>#N/A</v>
      </c>
      <c r="M279" s="241" t="e">
        <f aca="false">VLOOKUP($D279,Curves!$N$2:$T$2600,3)*$B279</f>
        <v>#N/A</v>
      </c>
      <c r="N279" s="378" t="e">
        <f aca="false">IF($K279&lt;$L279,1,0)</f>
        <v>#N/A</v>
      </c>
      <c r="O279" s="379" t="e">
        <f aca="false">IF($K279&lt;$M279,1,0)</f>
        <v>#N/A</v>
      </c>
      <c r="P279" s="375" t="e">
        <f aca="false">($E279+J279)*$J$5+$J$4</f>
        <v>#N/A</v>
      </c>
      <c r="Q279" s="377" t="e">
        <f aca="false">VLOOKUP($D279,Curves!$N$2:$T$2600,4)*$B279</f>
        <v>#N/A</v>
      </c>
      <c r="R279" s="241" t="e">
        <f aca="false">VLOOKUP($D279,Curves!$N$2:$T$2600,5)*$B279</f>
        <v>#N/A</v>
      </c>
      <c r="S279" s="378" t="e">
        <f aca="false">IF($P279&lt;$Q279,1,0)</f>
        <v>#N/A</v>
      </c>
      <c r="T279" s="379" t="e">
        <f aca="false">IF($P279&lt;$R279,1,0)</f>
        <v>#N/A</v>
      </c>
      <c r="U279" s="380" t="e">
        <f aca="false">($E279+G279)*$J$5+$J$4</f>
        <v>#N/A</v>
      </c>
      <c r="V279" s="380" t="e">
        <f aca="false">($E279+H279)*$J$5+$J$4</f>
        <v>#N/A</v>
      </c>
      <c r="W279" s="380" t="e">
        <f aca="false">($E279+I279)*$J$5+$J$4</f>
        <v>#N/A</v>
      </c>
      <c r="X279" s="269" t="e">
        <f aca="false">VLOOKUP($D279,[5]CurveFetch!$D$8:$S$13000,16,0)*$B279</f>
        <v>#N/A</v>
      </c>
      <c r="Y279" s="241" t="e">
        <f aca="false">VLOOKUP($D279,Curves!$N$2:$T$2600,7)*$B279</f>
        <v>#N/A</v>
      </c>
      <c r="Z279" s="381" t="e">
        <f aca="false">IF($U279&lt;$X279,1,0)</f>
        <v>#N/A</v>
      </c>
      <c r="AA279" s="378" t="e">
        <f aca="false">IF($U279&lt;$Y279,1,0)</f>
        <v>#N/A</v>
      </c>
      <c r="AB279" s="378" t="e">
        <f aca="false">IF($V279&lt;$X279,1,0)</f>
        <v>#N/A</v>
      </c>
      <c r="AC279" s="378" t="e">
        <f aca="false">IF($V279&lt;$X279,1,0)</f>
        <v>#N/A</v>
      </c>
      <c r="AD279" s="378" t="e">
        <f aca="false">IF($W279&lt;$X279,1,0)</f>
        <v>#N/A</v>
      </c>
      <c r="AE279" s="379" t="e">
        <f aca="false">IF($W279&lt;$Y279,1,0)</f>
        <v>#N/A</v>
      </c>
      <c r="AF279" s="70" t="e">
        <f aca="false">$AF$7*$J$2*$J$5*$N279</f>
        <v>#N/A</v>
      </c>
      <c r="AG279" s="70" t="e">
        <f aca="false">$AF$7*$J$2*$J$5*$O279</f>
        <v>#N/A</v>
      </c>
      <c r="AH279" s="70" t="e">
        <f aca="false">$AH$7*$J$2*$J$5*$N279</f>
        <v>#N/A</v>
      </c>
      <c r="AI279" s="70" t="e">
        <f aca="false">$AH$7*$J$2*$J$5*$O279</f>
        <v>#N/A</v>
      </c>
      <c r="AJ279" s="70" t="e">
        <f aca="false">$AJ$7*$J$2*$J$5*$N279</f>
        <v>#N/A</v>
      </c>
      <c r="AK279" s="70" t="e">
        <f aca="false">$AJ$7*$J$2*$J$5*$O279</f>
        <v>#N/A</v>
      </c>
      <c r="AL279" s="70" t="e">
        <f aca="false">$AL$7*$J$2*$J$5*$N279</f>
        <v>#N/A</v>
      </c>
      <c r="AM279" s="70" t="e">
        <f aca="false">$AL$7*$J$3*$J$5*$O279</f>
        <v>#N/A</v>
      </c>
      <c r="AN279" s="70" t="e">
        <f aca="false">$AN$7*$J$2*$J$5*$N279</f>
        <v>#N/A</v>
      </c>
      <c r="AO279" s="70" t="e">
        <f aca="false">$AN$7*$J$3*$J$5*$O279</f>
        <v>#N/A</v>
      </c>
      <c r="AP279" s="70" t="e">
        <f aca="false">$AP$7*$J$2*$J$5*$N279</f>
        <v>#N/A</v>
      </c>
      <c r="AQ279" s="70" t="e">
        <f aca="false">$AN$7*$J$3*$J$5*$O279</f>
        <v>#N/A</v>
      </c>
      <c r="AR279" s="70" t="e">
        <f aca="false">$AR$7*$J$2*$J$5*$N279</f>
        <v>#N/A</v>
      </c>
      <c r="AS279" s="70" t="e">
        <f aca="false">$AR$7*$J$3*$J$5*$O279</f>
        <v>#N/A</v>
      </c>
      <c r="AT279" s="70" t="e">
        <f aca="false">$AT$7*$J$2*$J$5*$N279</f>
        <v>#N/A</v>
      </c>
      <c r="AU279" s="70" t="e">
        <f aca="false">$AT$7*$J$3*$J$5*$O279</f>
        <v>#N/A</v>
      </c>
      <c r="AV279" s="131" t="e">
        <f aca="false">SUM(AF279:AG279,AL279:AM279,AP279:AQ279)</f>
        <v>#N/A</v>
      </c>
      <c r="AW279" s="158" t="e">
        <f aca="false">SUM(AF279:AM279,AP279:AU279)</f>
        <v>#N/A</v>
      </c>
      <c r="AX279" s="131" t="e">
        <f aca="false">SUM(AF279:AU279)</f>
        <v>#N/A</v>
      </c>
      <c r="AY279" s="70" t="e">
        <f aca="false">$AY$7*$J$2*$J$5*$S279</f>
        <v>#N/A</v>
      </c>
      <c r="AZ279" s="70" t="e">
        <f aca="false">$AY$7*$J$3*$J$5*$T279</f>
        <v>#N/A</v>
      </c>
      <c r="BA279" s="2"/>
      <c r="BB279" s="2"/>
      <c r="BC279" s="2"/>
      <c r="BD279" s="2"/>
      <c r="BE279" s="2"/>
      <c r="BF279" s="2"/>
      <c r="BG279" s="2"/>
      <c r="BH279" s="2"/>
      <c r="BI279" s="70" t="e">
        <f aca="false">$BI$7*$J$2*$J$5*$S279</f>
        <v>#N/A</v>
      </c>
      <c r="BJ279" s="70" t="e">
        <f aca="false">$BI$7*$J$3*$J$5*$T279</f>
        <v>#N/A</v>
      </c>
      <c r="BK279" s="2"/>
      <c r="BL279" s="2"/>
      <c r="BM279" s="70" t="e">
        <f aca="false">$BM$7*$J$2*$J$5*$S279</f>
        <v>#N/A</v>
      </c>
      <c r="BN279" s="70" t="e">
        <f aca="false">$BM$7*$J$3*$J$5*$T279</f>
        <v>#N/A</v>
      </c>
      <c r="BO279" s="70" t="e">
        <f aca="false">$BO$7*$J$2*$J$5*$S279</f>
        <v>#N/A</v>
      </c>
      <c r="BP279" s="70" t="e">
        <f aca="false">$BO$7*$J$3*$J$5*$T279</f>
        <v>#N/A</v>
      </c>
      <c r="BQ279" s="70" t="e">
        <f aca="false">$BQ$7*$J$2*$J$5*$S279</f>
        <v>#N/A</v>
      </c>
      <c r="BR279" s="70" t="e">
        <f aca="false">$BQ$7*$J$3*$J$5*$T279</f>
        <v>#N/A</v>
      </c>
      <c r="BS279" s="70" t="e">
        <f aca="false">$BS$7*$J$2*$J$5*$S279</f>
        <v>#N/A</v>
      </c>
      <c r="BT279" s="70" t="e">
        <f aca="false">$BS$7*$J$3*$J$5*$T279</f>
        <v>#N/A</v>
      </c>
      <c r="BU279" s="70" t="e">
        <f aca="false">$BU$7*$J$2*$J$5*$S279</f>
        <v>#N/A</v>
      </c>
      <c r="BV279" s="70" t="e">
        <f aca="false">$BU$7*$J$3*$J$5*$T279</f>
        <v>#N/A</v>
      </c>
      <c r="BW279" s="382" t="e">
        <f aca="false">SUM(AY279:BF279,BI279:BL279)</f>
        <v>#N/A</v>
      </c>
      <c r="BX279" s="383" t="e">
        <f aca="false">SUM(AY279:BF279,BI279:BL279,BS279:BV279)</f>
        <v>#N/A</v>
      </c>
      <c r="BY279" s="25" t="e">
        <f aca="false">SUM(AY279:BV279)</f>
        <v>#N/A</v>
      </c>
      <c r="BZ279" s="70" t="e">
        <f aca="false">$BZ$7*$J$2*$J$5*$N279</f>
        <v>#N/A</v>
      </c>
      <c r="CA279" s="70" t="e">
        <f aca="false">$BZ$7*$J$3*$J$5*$O279</f>
        <v>#N/A</v>
      </c>
      <c r="CB279" s="70" t="e">
        <f aca="false">$CB$7*$J$2*$J$5*$N279</f>
        <v>#N/A</v>
      </c>
      <c r="CC279" s="70" t="e">
        <f aca="false">$CB$7*$J$3*$J$5*$O279</f>
        <v>#N/A</v>
      </c>
      <c r="CD279" s="70" t="e">
        <f aca="false">$CD$7*$J$2*$J$5*$N279</f>
        <v>#N/A</v>
      </c>
      <c r="CE279" s="70" t="e">
        <f aca="false">$CD$7*$J$3*$J$5*$O279</f>
        <v>#N/A</v>
      </c>
      <c r="CF279" s="131" t="e">
        <f aca="false">SUM(BZ279:CA279)</f>
        <v>#N/A</v>
      </c>
      <c r="CG279" s="383" t="e">
        <f aca="false">SUM(BZ279:CC279)</f>
        <v>#N/A</v>
      </c>
      <c r="CH279" s="131" t="e">
        <f aca="false">SUM(BZ279:CE279)</f>
        <v>#N/A</v>
      </c>
      <c r="CI279" s="70" t="e">
        <f aca="false">$CI$7*$J$2*$J$5*$AB279</f>
        <v>#N/A</v>
      </c>
      <c r="CJ279" s="70" t="e">
        <f aca="false">$CI$7*$J$3*$J$5*$AC279</f>
        <v>#N/A</v>
      </c>
      <c r="CK279" s="70" t="e">
        <f aca="false">$CK$7*$J$2*$J$5*$AB279</f>
        <v>#N/A</v>
      </c>
      <c r="CL279" s="70" t="e">
        <f aca="false">$CK$7*$J$3*$J$5*$AC279</f>
        <v>#N/A</v>
      </c>
      <c r="CM279" s="70" t="e">
        <f aca="false">$CM$7*$J$2*$J$5*$AB279</f>
        <v>#N/A</v>
      </c>
      <c r="CN279" s="70" t="e">
        <f aca="false">$CM$7*$J$3*$J$5*$AC279</f>
        <v>#N/A</v>
      </c>
      <c r="CO279" s="70" t="e">
        <f aca="false">$CO$7*$J$2*$J$5*$AB279</f>
        <v>#N/A</v>
      </c>
      <c r="CP279" s="70" t="e">
        <f aca="false">$CO$7*$J$3*$J$5*$AC279</f>
        <v>#N/A</v>
      </c>
      <c r="CQ279" s="70" t="e">
        <f aca="false">$CQ$7*$J$2*$J$5*$AB279</f>
        <v>#N/A</v>
      </c>
      <c r="CR279" s="70" t="e">
        <f aca="false">$CQ$7*$J$3*$J$5*$AC279</f>
        <v>#N/A</v>
      </c>
      <c r="CS279" s="70" t="e">
        <f aca="false">$CS$7*$J$2*$J$5*$AB279</f>
        <v>#N/A</v>
      </c>
      <c r="CT279" s="70" t="e">
        <f aca="false">$CS$7*$J$3*$J$5*$AC279</f>
        <v>#N/A</v>
      </c>
      <c r="CU279" s="70" t="e">
        <f aca="false">$CU$7*$J$2*$J$5*$AB279</f>
        <v>#N/A</v>
      </c>
      <c r="CV279" s="70" t="e">
        <f aca="false">$CU$7*$J$3*$J$5*$AC279</f>
        <v>#N/A</v>
      </c>
      <c r="CW279" s="70" t="e">
        <f aca="false">$CW$7*$J$2*$J$5*$AB279</f>
        <v>#N/A</v>
      </c>
      <c r="CX279" s="70" t="e">
        <f aca="false">$CW$7*$J$3*$J$5*$AC279</f>
        <v>#N/A</v>
      </c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70" t="e">
        <f aca="false">$DI$7*$J$2*$J$5*$AB279</f>
        <v>#N/A</v>
      </c>
      <c r="DJ279" s="70" t="e">
        <f aca="false">$DI$7*$J$3*$J$5*$AC279</f>
        <v>#N/A</v>
      </c>
      <c r="DK279" s="70" t="e">
        <f aca="false">$DK$7*$J$2*$J$5*$AB279</f>
        <v>#N/A</v>
      </c>
      <c r="DL279" s="70" t="e">
        <f aca="false">$DK$7*$J$3*$J$5*$AC279</f>
        <v>#N/A</v>
      </c>
      <c r="DM279" s="70" t="e">
        <f aca="false">$DM$7*$J$2*$J$5*$AB279</f>
        <v>#N/A</v>
      </c>
      <c r="DN279" s="70" t="e">
        <f aca="false">$DM$7*$J$3*$J$5*$AC279</f>
        <v>#N/A</v>
      </c>
      <c r="DO279" s="70" t="e">
        <f aca="false">$DO$7*$J$2*$J$5*$AB279</f>
        <v>#N/A</v>
      </c>
      <c r="DP279" s="70" t="e">
        <f aca="false">$DO$7*$J$3*$J$5*$AC279</f>
        <v>#N/A</v>
      </c>
      <c r="DQ279" s="70" t="e">
        <f aca="false">$DQ$7*$J$2*$J$5*$AB279</f>
        <v>#N/A</v>
      </c>
      <c r="DR279" s="70" t="e">
        <f aca="false">$DQ$7*$J$3*$J$5*$AC279</f>
        <v>#N/A</v>
      </c>
      <c r="DS279" s="131" t="e">
        <f aca="false">SUM(CI279:CR279,CW279:CX279,DG279:DH279)</f>
        <v>#N/A</v>
      </c>
      <c r="DT279" s="25" t="e">
        <f aca="false">SUM(CI279:CZ279,DC279:DL279)</f>
        <v>#N/A</v>
      </c>
      <c r="DU279" s="131" t="e">
        <f aca="false">SUM(CI279:DR279)</f>
        <v>#N/A</v>
      </c>
      <c r="DZ279" s="70" t="e">
        <f aca="false">$DZ$7*$J$2*$J$5*$AB279</f>
        <v>#N/A</v>
      </c>
      <c r="EA279" s="70" t="e">
        <f aca="false">$DZ$7*$J$3*$J$5*$AC279</f>
        <v>#N/A</v>
      </c>
      <c r="EB279" s="70" t="e">
        <f aca="false">$EB$7*$J$2*$J$5*$AB279</f>
        <v>#N/A</v>
      </c>
      <c r="EC279" s="70" t="e">
        <f aca="false">$EB$7*$J$3*$J$5*$AC279</f>
        <v>#N/A</v>
      </c>
      <c r="ED279" s="70" t="e">
        <f aca="false">$ED$7*$J$2*$J$5*$AB279</f>
        <v>#N/A</v>
      </c>
      <c r="EE279" s="70" t="e">
        <f aca="false">$ED$7*$J$3*$J$5*$AC279</f>
        <v>#N/A</v>
      </c>
      <c r="EF279" s="70" t="e">
        <f aca="false">$EF$7*$J$2*$J$5*$AB279</f>
        <v>#N/A</v>
      </c>
      <c r="EG279" s="70" t="e">
        <f aca="false">$EF$7*$J$3*$J$5*$AC279</f>
        <v>#N/A</v>
      </c>
      <c r="EH279" s="70" t="e">
        <f aca="false">$EH$7*$J$2*$J$5*$AB279</f>
        <v>#N/A</v>
      </c>
      <c r="EI279" s="70" t="e">
        <f aca="false">$EH$7*$J$3*$J$5*$AC279</f>
        <v>#N/A</v>
      </c>
      <c r="EJ279" s="70" t="e">
        <f aca="false">$EJ$7*$J$2*$J$5*$AB279</f>
        <v>#N/A</v>
      </c>
      <c r="EK279" s="70" t="e">
        <f aca="false">$EJ$7*$J$3*$J$5*$AC279</f>
        <v>#N/A</v>
      </c>
      <c r="EL279" s="70" t="e">
        <f aca="false">$EL$7*$J$2*$J$5*$AB279</f>
        <v>#N/A</v>
      </c>
      <c r="EM279" s="70" t="e">
        <f aca="false">$EL$7*$J$3*$J$5*$AC279</f>
        <v>#N/A</v>
      </c>
      <c r="EN279" s="131" t="e">
        <f aca="false">SUM(EB279:EC279)</f>
        <v>#N/A</v>
      </c>
      <c r="EO279" s="25" t="e">
        <f aca="false">SUM(EB279:EE279,EJ279:EM279)</f>
        <v>#N/A</v>
      </c>
      <c r="EP279" s="25" t="e">
        <f aca="false">SUM(DZ279:EM279)</f>
        <v>#N/A</v>
      </c>
    </row>
    <row r="280" customFormat="false" ht="12" hidden="false" customHeight="false" outlineLevel="0" collapsed="false">
      <c r="A280" s="51" t="e">
        <f aca="false">VLOOKUP($D280,Curves!$A$2:$I$1700,9)</f>
        <v>#N/A</v>
      </c>
      <c r="B280" s="83" t="e">
        <f aca="false">(1+($A280/2))^(-2*($D280-$A$1)/365.25)</f>
        <v>#N/A</v>
      </c>
      <c r="C280" s="83" t="n">
        <f aca="false">D281-D280</f>
        <v>30</v>
      </c>
      <c r="D280" s="374" t="n">
        <v>45170</v>
      </c>
      <c r="E280" s="375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76" t="e">
        <f aca="false">VLOOKUP($D280,Curves!$A$2:$H$1700,8)*$B280</f>
        <v>#N/A</v>
      </c>
      <c r="K280" s="51" t="e">
        <f aca="false">($E280+$I280)*$J$5+$J$4</f>
        <v>#N/A</v>
      </c>
      <c r="L280" s="377" t="e">
        <f aca="false">VLOOKUP($D280,Curves!$N$2:$T$2600,2)*$B280</f>
        <v>#N/A</v>
      </c>
      <c r="M280" s="241" t="e">
        <f aca="false">VLOOKUP($D280,Curves!$N$2:$T$2600,3)*$B280</f>
        <v>#N/A</v>
      </c>
      <c r="N280" s="378" t="e">
        <f aca="false">IF($K280&lt;$L280,1,0)</f>
        <v>#N/A</v>
      </c>
      <c r="O280" s="379" t="e">
        <f aca="false">IF($K280&lt;$M280,1,0)</f>
        <v>#N/A</v>
      </c>
      <c r="P280" s="375" t="e">
        <f aca="false">($E280+J280)*$J$5+$J$4</f>
        <v>#N/A</v>
      </c>
      <c r="Q280" s="377" t="e">
        <f aca="false">VLOOKUP($D280,Curves!$N$2:$T$2600,4)*$B280</f>
        <v>#N/A</v>
      </c>
      <c r="R280" s="241" t="e">
        <f aca="false">VLOOKUP($D280,Curves!$N$2:$T$2600,5)*$B280</f>
        <v>#N/A</v>
      </c>
      <c r="S280" s="378" t="e">
        <f aca="false">IF($P280&lt;$Q280,1,0)</f>
        <v>#N/A</v>
      </c>
      <c r="T280" s="379" t="e">
        <f aca="false">IF($P280&lt;$R280,1,0)</f>
        <v>#N/A</v>
      </c>
      <c r="U280" s="380" t="e">
        <f aca="false">($E280+G280)*$J$5+$J$4</f>
        <v>#N/A</v>
      </c>
      <c r="V280" s="380" t="e">
        <f aca="false">($E280+H280)*$J$5+$J$4</f>
        <v>#N/A</v>
      </c>
      <c r="W280" s="380" t="e">
        <f aca="false">($E280+I280)*$J$5+$J$4</f>
        <v>#N/A</v>
      </c>
      <c r="X280" s="269" t="e">
        <f aca="false">VLOOKUP($D280,[5]CurveFetch!$D$8:$S$13000,16,0)*$B280</f>
        <v>#N/A</v>
      </c>
      <c r="Y280" s="241" t="e">
        <f aca="false">VLOOKUP($D280,Curves!$N$2:$T$2600,7)*$B280</f>
        <v>#N/A</v>
      </c>
      <c r="Z280" s="381" t="e">
        <f aca="false">IF($U280&lt;$X280,1,0)</f>
        <v>#N/A</v>
      </c>
      <c r="AA280" s="378" t="e">
        <f aca="false">IF($U280&lt;$Y280,1,0)</f>
        <v>#N/A</v>
      </c>
      <c r="AB280" s="378" t="e">
        <f aca="false">IF($V280&lt;$X280,1,0)</f>
        <v>#N/A</v>
      </c>
      <c r="AC280" s="378" t="e">
        <f aca="false">IF($V280&lt;$X280,1,0)</f>
        <v>#N/A</v>
      </c>
      <c r="AD280" s="378" t="e">
        <f aca="false">IF($W280&lt;$X280,1,0)</f>
        <v>#N/A</v>
      </c>
      <c r="AE280" s="379" t="e">
        <f aca="false">IF($W280&lt;$Y280,1,0)</f>
        <v>#N/A</v>
      </c>
      <c r="AF280" s="70" t="e">
        <f aca="false">$AF$7*$J$2*$J$5*$N280</f>
        <v>#N/A</v>
      </c>
      <c r="AG280" s="70" t="e">
        <f aca="false">$AF$7*$J$2*$J$5*$O280</f>
        <v>#N/A</v>
      </c>
      <c r="AH280" s="70" t="e">
        <f aca="false">$AH$7*$J$2*$J$5*$N280</f>
        <v>#N/A</v>
      </c>
      <c r="AI280" s="70" t="e">
        <f aca="false">$AH$7*$J$2*$J$5*$O280</f>
        <v>#N/A</v>
      </c>
      <c r="AJ280" s="70" t="e">
        <f aca="false">$AJ$7*$J$2*$J$5*$N280</f>
        <v>#N/A</v>
      </c>
      <c r="AK280" s="70" t="e">
        <f aca="false">$AJ$7*$J$2*$J$5*$O280</f>
        <v>#N/A</v>
      </c>
      <c r="AL280" s="2"/>
      <c r="AM280" s="2"/>
      <c r="AN280" s="2"/>
      <c r="AO280" s="2"/>
      <c r="AP280" s="2"/>
      <c r="AQ280" s="2"/>
      <c r="AR280" s="70" t="e">
        <f aca="false">$AR$7*$J$2*$J$5*$N280</f>
        <v>#N/A</v>
      </c>
      <c r="AS280" s="70" t="e">
        <f aca="false">$AR$7*$J$3*$J$5*$O280</f>
        <v>#N/A</v>
      </c>
      <c r="AT280" s="70" t="e">
        <f aca="false">$AT$7*$J$2*$J$5*$N280</f>
        <v>#N/A</v>
      </c>
      <c r="AU280" s="70" t="e">
        <f aca="false">$AT$7*$J$3*$J$5*$O280</f>
        <v>#N/A</v>
      </c>
      <c r="AV280" s="385" t="e">
        <f aca="false">SUM(AF280:AG280,AL280:AM280,AP280:AQ280)</f>
        <v>#N/A</v>
      </c>
      <c r="AW280" s="158" t="e">
        <f aca="false">SUM(AF280:AM280,AP280:AU280)</f>
        <v>#N/A</v>
      </c>
      <c r="AX280" s="131" t="e">
        <f aca="false">SUM(AF280:AU280)</f>
        <v>#N/A</v>
      </c>
      <c r="AY280" s="70" t="e">
        <f aca="false">$AY$7*$J$2*$J$5*$S280</f>
        <v>#N/A</v>
      </c>
      <c r="AZ280" s="70" t="e">
        <f aca="false">$AY$7*$J$3*$J$5*$T280</f>
        <v>#N/A</v>
      </c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70" t="e">
        <f aca="false">$BO$7*$J$2*$J$5*$S280</f>
        <v>#N/A</v>
      </c>
      <c r="BP280" s="70" t="e">
        <f aca="false">$BO$7*$J$3*$J$5*$T280</f>
        <v>#N/A</v>
      </c>
      <c r="BQ280" s="70" t="e">
        <f aca="false">$BQ$7*$J$2*$J$5*$S280</f>
        <v>#N/A</v>
      </c>
      <c r="BR280" s="70" t="e">
        <f aca="false">$BQ$7*$J$3*$J$5*$T280</f>
        <v>#N/A</v>
      </c>
      <c r="BS280" s="70" t="e">
        <f aca="false">$BS$7*$J$2*$J$5*$S280</f>
        <v>#N/A</v>
      </c>
      <c r="BT280" s="70" t="e">
        <f aca="false">$BS$7*$J$3*$J$5*$T280</f>
        <v>#N/A</v>
      </c>
      <c r="BU280" s="70" t="e">
        <f aca="false">$BU$7*$J$2*$J$5*$S280</f>
        <v>#N/A</v>
      </c>
      <c r="BV280" s="70" t="e">
        <f aca="false">$BU$7*$J$3*$J$5*$T280</f>
        <v>#N/A</v>
      </c>
      <c r="BW280" s="382" t="e">
        <f aca="false">SUM(AY280:BF280,BI280:BL280)</f>
        <v>#N/A</v>
      </c>
      <c r="BX280" s="383" t="e">
        <f aca="false">SUM(AY280:BF280,BI280:BL280,BS280:BV280)</f>
        <v>#N/A</v>
      </c>
      <c r="BY280" s="25" t="e">
        <f aca="false">SUM(AY280:BV280)</f>
        <v>#N/A</v>
      </c>
      <c r="BZ280" s="70" t="e">
        <f aca="false">$BZ$7*$J$2*$J$5*$N280</f>
        <v>#N/A</v>
      </c>
      <c r="CA280" s="70" t="e">
        <f aca="false">$BZ$7*$J$3*$J$5*$O280</f>
        <v>#N/A</v>
      </c>
      <c r="CB280" s="70" t="e">
        <f aca="false">$CB$7*$J$2*$J$5*$N280</f>
        <v>#N/A</v>
      </c>
      <c r="CC280" s="70" t="e">
        <f aca="false">$CB$7*$J$3*$J$5*$O280</f>
        <v>#N/A</v>
      </c>
      <c r="CD280" s="70" t="e">
        <f aca="false">$CD$7*$J$2*$J$5*$N280</f>
        <v>#N/A</v>
      </c>
      <c r="CE280" s="70" t="e">
        <f aca="false">$CD$7*$J$3*$J$5*$O280</f>
        <v>#N/A</v>
      </c>
      <c r="CF280" s="385" t="e">
        <f aca="false">SUM(BZ280:CA280)</f>
        <v>#N/A</v>
      </c>
      <c r="CG280" s="386" t="e">
        <f aca="false">SUM(BZ280:CC280)</f>
        <v>#N/A</v>
      </c>
      <c r="CH280" s="385" t="e">
        <f aca="false">SUM(BZ280:CE280)</f>
        <v>#N/A</v>
      </c>
      <c r="CI280" s="70" t="e">
        <f aca="false">$CI$7*$J$2*$J$5*$AB280</f>
        <v>#N/A</v>
      </c>
      <c r="CJ280" s="70" t="e">
        <f aca="false">$CI$7*$J$3*$J$5*$AC280</f>
        <v>#N/A</v>
      </c>
      <c r="CK280" s="70" t="e">
        <f aca="false">$CK$7*$J$2*$J$5*$AB280</f>
        <v>#N/A</v>
      </c>
      <c r="CL280" s="70" t="e">
        <f aca="false">$CK$7*$J$3*$J$5*$AC280</f>
        <v>#N/A</v>
      </c>
      <c r="CM280" s="70" t="e">
        <f aca="false">$CM$7*$J$2*$J$5*$AB280</f>
        <v>#N/A</v>
      </c>
      <c r="CN280" s="70" t="e">
        <f aca="false">$CM$7*$J$3*$J$5*$AC280</f>
        <v>#N/A</v>
      </c>
      <c r="CO280" s="70" t="e">
        <f aca="false">$CO$7*$J$2*$J$5*$AB280</f>
        <v>#N/A</v>
      </c>
      <c r="CP280" s="70" t="e">
        <f aca="false">$CO$7*$J$3*$J$5*$AC280</f>
        <v>#N/A</v>
      </c>
      <c r="CQ280" s="70" t="e">
        <f aca="false">$CQ$7*$J$2*$J$5*$AB280</f>
        <v>#N/A</v>
      </c>
      <c r="CR280" s="70" t="e">
        <f aca="false">$CQ$7*$J$3*$J$5*$AC280</f>
        <v>#N/A</v>
      </c>
      <c r="CS280" s="70" t="e">
        <f aca="false">$CS$7*$J$2*$J$5*$AB280</f>
        <v>#N/A</v>
      </c>
      <c r="CT280" s="70" t="e">
        <f aca="false">$CS$7*$J$3*$J$5*$AC280</f>
        <v>#N/A</v>
      </c>
      <c r="CU280" s="70" t="e">
        <f aca="false">$CU$7*$J$2*$J$5*$AB280</f>
        <v>#N/A</v>
      </c>
      <c r="CV280" s="70" t="e">
        <f aca="false">$CU$7*$J$3*$J$5*$AC280</f>
        <v>#N/A</v>
      </c>
      <c r="CW280" s="70" t="e">
        <f aca="false">$CW$7*$J$2*$J$5*$AB280</f>
        <v>#N/A</v>
      </c>
      <c r="CX280" s="70" t="e">
        <f aca="false">$CW$7*$J$3*$J$5*$AC280</f>
        <v>#N/A</v>
      </c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70" t="e">
        <f aca="false">$DI$7*$J$2*$J$5*$AB280</f>
        <v>#N/A</v>
      </c>
      <c r="DJ280" s="70" t="e">
        <f aca="false">$DI$7*$J$3*$J$5*$AC280</f>
        <v>#N/A</v>
      </c>
      <c r="DK280" s="2"/>
      <c r="DL280" s="2"/>
      <c r="DM280" s="2"/>
      <c r="DN280" s="2"/>
      <c r="DO280" s="2"/>
      <c r="DP280" s="2"/>
      <c r="DQ280" s="2"/>
      <c r="DR280" s="2"/>
      <c r="DS280" s="131" t="e">
        <f aca="false">SUM(CI280:CR280,CW280:CX280,DG280:DH280)</f>
        <v>#N/A</v>
      </c>
      <c r="DT280" s="25" t="e">
        <f aca="false">SUM(CI280:CZ280,DC280:DL280)</f>
        <v>#N/A</v>
      </c>
      <c r="DU280" s="131" t="e">
        <f aca="false">SUM(CI280:DR280)</f>
        <v>#N/A</v>
      </c>
      <c r="DZ280" s="70" t="e">
        <f aca="false">$DZ$7*$J$2*$J$5*$AB280</f>
        <v>#N/A</v>
      </c>
      <c r="EA280" s="70" t="e">
        <f aca="false">$DZ$7*$J$3*$J$5*$AC280</f>
        <v>#N/A</v>
      </c>
      <c r="EB280" s="70" t="e">
        <f aca="false">$EB$7*$J$2*$J$5*$AB280</f>
        <v>#N/A</v>
      </c>
      <c r="EC280" s="70" t="e">
        <f aca="false">$EB$7*$J$3*$J$5*$AC280</f>
        <v>#N/A</v>
      </c>
      <c r="ED280" s="70" t="e">
        <f aca="false">$ED$7*$J$2*$J$5*$AB280</f>
        <v>#N/A</v>
      </c>
      <c r="EE280" s="70" t="e">
        <f aca="false">$ED$7*$J$3*$J$5*$AC280</f>
        <v>#N/A</v>
      </c>
      <c r="EF280" s="70" t="e">
        <f aca="false">$EF$7*$J$2*$J$5*$AB280</f>
        <v>#N/A</v>
      </c>
      <c r="EG280" s="70" t="e">
        <f aca="false">$EF$7*$J$3*$J$5*$AC280</f>
        <v>#N/A</v>
      </c>
      <c r="EH280" s="70" t="e">
        <f aca="false">$EH$7*$J$2*$J$5*$AB280</f>
        <v>#N/A</v>
      </c>
      <c r="EI280" s="70" t="e">
        <f aca="false">$EH$7*$J$3*$J$5*$AC280</f>
        <v>#N/A</v>
      </c>
      <c r="EJ280" s="70" t="e">
        <f aca="false">$EJ$7*$J$2*$J$5*$AB280</f>
        <v>#N/A</v>
      </c>
      <c r="EK280" s="70" t="e">
        <f aca="false">$EJ$7*$J$3*$J$5*$AC280</f>
        <v>#N/A</v>
      </c>
      <c r="EL280" s="70" t="e">
        <f aca="false">$EL$7*$J$2*$J$5*$AB280</f>
        <v>#N/A</v>
      </c>
      <c r="EM280" s="70" t="e">
        <f aca="false">$EL$7*$J$3*$J$5*$AC280</f>
        <v>#N/A</v>
      </c>
      <c r="EN280" s="131" t="e">
        <f aca="false">SUM(EB280:EC280)</f>
        <v>#N/A</v>
      </c>
      <c r="EO280" s="25" t="e">
        <f aca="false">SUM(EB280:EE280,EJ280:EM280)</f>
        <v>#N/A</v>
      </c>
      <c r="EP280" s="25" t="e">
        <f aca="false">SUM(DZ280:EM280)</f>
        <v>#N/A</v>
      </c>
    </row>
    <row r="281" customFormat="false" ht="12" hidden="false" customHeight="false" outlineLevel="0" collapsed="false">
      <c r="A281" s="51" t="e">
        <f aca="false">VLOOKUP($D281,Curves!$A$2:$I$1700,9)</f>
        <v>#N/A</v>
      </c>
      <c r="B281" s="83" t="e">
        <f aca="false">(1+($A281/2))^(-2*($D281-$A$1)/365.25)</f>
        <v>#N/A</v>
      </c>
      <c r="C281" s="83" t="n">
        <f aca="false">D282-D281</f>
        <v>31</v>
      </c>
      <c r="D281" s="374" t="n">
        <v>45200</v>
      </c>
      <c r="E281" s="375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76" t="e">
        <f aca="false">VLOOKUP($D281,Curves!$A$2:$H$1700,8)*$B281</f>
        <v>#N/A</v>
      </c>
      <c r="K281" s="51" t="e">
        <f aca="false">($E281+$I281)*$J$5+$J$4</f>
        <v>#N/A</v>
      </c>
      <c r="L281" s="377" t="e">
        <f aca="false">VLOOKUP($D281,Curves!$N$2:$T$2600,2)*$B281</f>
        <v>#N/A</v>
      </c>
      <c r="M281" s="241" t="e">
        <f aca="false">VLOOKUP($D281,Curves!$N$2:$T$2600,3)*$B281</f>
        <v>#N/A</v>
      </c>
      <c r="N281" s="378" t="e">
        <f aca="false">IF($K281&lt;$L281,1,0)</f>
        <v>#N/A</v>
      </c>
      <c r="O281" s="379" t="e">
        <f aca="false">IF($K281&lt;$M281,1,0)</f>
        <v>#N/A</v>
      </c>
      <c r="P281" s="375" t="e">
        <f aca="false">($E281+J281)*$J$5+$J$4</f>
        <v>#N/A</v>
      </c>
      <c r="Q281" s="377" t="e">
        <f aca="false">VLOOKUP($D281,Curves!$N$2:$T$2600,4)*$B281</f>
        <v>#N/A</v>
      </c>
      <c r="R281" s="241" t="e">
        <f aca="false">VLOOKUP($D281,Curves!$N$2:$T$2600,5)*$B281</f>
        <v>#N/A</v>
      </c>
      <c r="S281" s="378" t="e">
        <f aca="false">IF($P281&lt;$Q281,1,0)</f>
        <v>#N/A</v>
      </c>
      <c r="T281" s="379" t="e">
        <f aca="false">IF($P281&lt;$R281,1,0)</f>
        <v>#N/A</v>
      </c>
      <c r="U281" s="380" t="e">
        <f aca="false">($E281+G281)*$J$5+$J$4</f>
        <v>#N/A</v>
      </c>
      <c r="V281" s="380" t="e">
        <f aca="false">($E281+H281)*$J$5+$J$4</f>
        <v>#N/A</v>
      </c>
      <c r="W281" s="380" t="e">
        <f aca="false">($E281+I281)*$J$5+$J$4</f>
        <v>#N/A</v>
      </c>
      <c r="X281" s="269" t="e">
        <f aca="false">VLOOKUP($D281,[5]CurveFetch!$D$8:$S$13000,16,0)*$B281</f>
        <v>#N/A</v>
      </c>
      <c r="Y281" s="241" t="e">
        <f aca="false">VLOOKUP($D281,Curves!$N$2:$T$2600,7)*$B281</f>
        <v>#N/A</v>
      </c>
      <c r="Z281" s="381" t="e">
        <f aca="false">IF($U281&lt;$X281,1,0)</f>
        <v>#N/A</v>
      </c>
      <c r="AA281" s="378" t="e">
        <f aca="false">IF($U281&lt;$Y281,1,0)</f>
        <v>#N/A</v>
      </c>
      <c r="AB281" s="378" t="e">
        <f aca="false">IF($V281&lt;$X281,1,0)</f>
        <v>#N/A</v>
      </c>
      <c r="AC281" s="378" t="e">
        <f aca="false">IF($V281&lt;$X281,1,0)</f>
        <v>#N/A</v>
      </c>
      <c r="AD281" s="378" t="e">
        <f aca="false">IF($W281&lt;$X281,1,0)</f>
        <v>#N/A</v>
      </c>
      <c r="AE281" s="379" t="e">
        <f aca="false">IF($W281&lt;$Y281,1,0)</f>
        <v>#N/A</v>
      </c>
      <c r="AF281" s="70" t="e">
        <f aca="false">$AF$7*$J$2*$J$5*$N281</f>
        <v>#N/A</v>
      </c>
      <c r="AG281" s="70" t="e">
        <f aca="false">$AF$7*$J$2*$J$5*$O281</f>
        <v>#N/A</v>
      </c>
      <c r="AH281" s="70" t="e">
        <f aca="false">$AH$7*$J$2*$J$5*$N281</f>
        <v>#N/A</v>
      </c>
      <c r="AI281" s="70" t="e">
        <f aca="false">$AH$7*$J$2*$J$5*$O281</f>
        <v>#N/A</v>
      </c>
      <c r="AJ281" s="70" t="e">
        <f aca="false">$AJ$7*$J$2*$J$5*$N281</f>
        <v>#N/A</v>
      </c>
      <c r="AK281" s="70" t="e">
        <f aca="false">$AJ$7*$J$2*$J$5*$O281</f>
        <v>#N/A</v>
      </c>
      <c r="AL281" s="2"/>
      <c r="AM281" s="2"/>
      <c r="AN281" s="2"/>
      <c r="AO281" s="2"/>
      <c r="AP281" s="2"/>
      <c r="AQ281" s="2"/>
      <c r="AR281" s="70" t="e">
        <f aca="false">$AR$7*$J$2*$J$5*$N281</f>
        <v>#N/A</v>
      </c>
      <c r="AS281" s="70" t="e">
        <f aca="false">$AR$7*$J$3*$J$5*$O281</f>
        <v>#N/A</v>
      </c>
      <c r="AT281" s="70" t="e">
        <f aca="false">$AT$7*$J$2*$J$5*$N281</f>
        <v>#N/A</v>
      </c>
      <c r="AU281" s="70" t="e">
        <f aca="false">$AT$7*$J$3*$J$5*$O281</f>
        <v>#N/A</v>
      </c>
      <c r="AV281" s="158"/>
      <c r="AW281" s="158"/>
      <c r="AX281" s="383"/>
      <c r="AY281" s="70" t="e">
        <f aca="false">$AY$7*$J$2*$J$5*$S281</f>
        <v>#N/A</v>
      </c>
      <c r="AZ281" s="70" t="e">
        <f aca="false">$AY$7*$J$3*$J$5*$T281</f>
        <v>#N/A</v>
      </c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383"/>
      <c r="BX281" s="383"/>
      <c r="BY281" s="383"/>
      <c r="BZ281" s="2"/>
      <c r="CA281" s="2"/>
      <c r="CB281" s="2"/>
      <c r="CC281" s="2"/>
      <c r="CD281" s="2"/>
      <c r="CE281" s="2"/>
      <c r="CF281" s="383"/>
      <c r="CG281" s="383"/>
      <c r="CH281" s="10"/>
      <c r="CI281" s="70" t="e">
        <f aca="false">$CI$7*$J$2*$J$5*$AB281</f>
        <v>#N/A</v>
      </c>
      <c r="CJ281" s="70" t="e">
        <f aca="false">$CI$7*$J$3*$J$5*$AC281</f>
        <v>#N/A</v>
      </c>
      <c r="CK281" s="70" t="e">
        <f aca="false">$CK$7*$J$2*$J$5*$AB281</f>
        <v>#N/A</v>
      </c>
      <c r="CL281" s="70" t="e">
        <f aca="false">$CK$7*$J$3*$J$5*$AC281</f>
        <v>#N/A</v>
      </c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70" t="e">
        <f aca="false">$CW$7*$J$2*$J$5*$AB281</f>
        <v>#N/A</v>
      </c>
      <c r="CX281" s="70" t="e">
        <f aca="false">$CW$7*$J$3*$J$5*$AC281</f>
        <v>#N/A</v>
      </c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131" t="e">
        <f aca="false">SUM(CI281:CR281,CW281:CX281,DG281:DH281)</f>
        <v>#N/A</v>
      </c>
      <c r="DT281" s="25" t="e">
        <f aca="false">SUM(CI281:CZ281,DC281:DL281)</f>
        <v>#N/A</v>
      </c>
      <c r="DU281" s="131" t="e">
        <f aca="false">SUM(CI281:DR281)</f>
        <v>#N/A</v>
      </c>
      <c r="EB281" s="2"/>
      <c r="EC281" s="2"/>
      <c r="ED281" s="2"/>
      <c r="EE281" s="2"/>
      <c r="EF281" s="70" t="e">
        <f aca="false">$EF$7*$J$2*$J$5*$AB281</f>
        <v>#N/A</v>
      </c>
      <c r="EG281" s="70" t="e">
        <f aca="false">$EF$7*$J$3*$J$5*$AC281</f>
        <v>#N/A</v>
      </c>
      <c r="EH281" s="70" t="e">
        <f aca="false">$EH$7*$J$2*$J$5*$AB281</f>
        <v>#N/A</v>
      </c>
      <c r="EI281" s="70" t="e">
        <f aca="false">$EH$7*$J$3*$J$5*$AC281</f>
        <v>#N/A</v>
      </c>
      <c r="EJ281" s="70" t="e">
        <f aca="false">$EJ$7*$J$2*$J$5*$AB281</f>
        <v>#N/A</v>
      </c>
      <c r="EK281" s="70" t="e">
        <f aca="false">$EJ$7*$J$3*$J$5*$AC281</f>
        <v>#N/A</v>
      </c>
      <c r="EL281" s="70" t="e">
        <f aca="false">$EL$7*$J$2*$J$5*$AB281</f>
        <v>#N/A</v>
      </c>
      <c r="EM281" s="70" t="e">
        <f aca="false">$EL$7*$J$3*$J$5*$AC281</f>
        <v>#N/A</v>
      </c>
      <c r="EN281" s="385" t="n">
        <f aca="false">SUM(EB281:EC281)</f>
        <v>0</v>
      </c>
      <c r="EO281" s="23" t="e">
        <f aca="false">SUM(EB281:EE281,EJ281:EM281)</f>
        <v>#N/A</v>
      </c>
      <c r="EP281" s="23" t="e">
        <f aca="false">SUM(DZ281:EM281)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3" t="e">
        <f aca="false">(1+($A282/2))^(-2*($D282-$A$1)/365.25)</f>
        <v>#N/A</v>
      </c>
      <c r="C282" s="83" t="n">
        <f aca="false">D283-D282</f>
        <v>30</v>
      </c>
      <c r="D282" s="374" t="n">
        <v>45231</v>
      </c>
      <c r="E282" s="387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88" t="e">
        <f aca="false">VLOOKUP($D282,Curves!$A$2:$H$1700,8)*$B282</f>
        <v>#N/A</v>
      </c>
      <c r="K282" s="389" t="e">
        <f aca="false">($E282+$I282)*$J$5+$J$4</f>
        <v>#N/A</v>
      </c>
      <c r="L282" s="377" t="e">
        <f aca="false">VLOOKUP($D282,Curves!$N$2:$T$2600,2)*$B282</f>
        <v>#N/A</v>
      </c>
      <c r="M282" s="241" t="e">
        <f aca="false">VLOOKUP($D282,Curves!$N$2:$T$2600,3)*$B282</f>
        <v>#N/A</v>
      </c>
      <c r="N282" s="390" t="e">
        <f aca="false">IF($K282&lt;$L282,1,0)</f>
        <v>#N/A</v>
      </c>
      <c r="O282" s="391" t="e">
        <f aca="false">IF($K282&lt;$M282,1,0)</f>
        <v>#N/A</v>
      </c>
      <c r="P282" s="387" t="e">
        <f aca="false">($E282+J282)*$J$5+$J$4</f>
        <v>#N/A</v>
      </c>
      <c r="Q282" s="377" t="e">
        <f aca="false">VLOOKUP($D282,Curves!$N$2:$T$2600,4)*$B282</f>
        <v>#N/A</v>
      </c>
      <c r="R282" s="241" t="e">
        <f aca="false">VLOOKUP($D282,Curves!$N$2:$T$2600,5)*$B282</f>
        <v>#N/A</v>
      </c>
      <c r="S282" s="390" t="e">
        <f aca="false">IF($P282&lt;$Q282,1,0)</f>
        <v>#N/A</v>
      </c>
      <c r="T282" s="391" t="e">
        <f aca="false">IF($P282&lt;$R282,1,0)</f>
        <v>#N/A</v>
      </c>
      <c r="U282" s="389" t="e">
        <f aca="false">($E282+G282)*$J$5+$J$4</f>
        <v>#N/A</v>
      </c>
      <c r="V282" s="389" t="e">
        <f aca="false">($E282+H282)*$J$5+$J$4</f>
        <v>#N/A</v>
      </c>
      <c r="W282" s="389" t="e">
        <f aca="false">($E282+I282)*$J$5+$J$4</f>
        <v>#N/A</v>
      </c>
      <c r="X282" s="269" t="e">
        <f aca="false">VLOOKUP($D282,[5]CurveFetch!$D$8:$S$13000,16,0)*$B282</f>
        <v>#N/A</v>
      </c>
      <c r="Y282" s="241" t="e">
        <f aca="false">VLOOKUP($D282,Curves!$N$2:$T$2600,7)*$B282</f>
        <v>#N/A</v>
      </c>
      <c r="Z282" s="392" t="e">
        <f aca="false">IF($U282&lt;$X282,1,0)</f>
        <v>#N/A</v>
      </c>
      <c r="AA282" s="390" t="e">
        <f aca="false">IF($U282&lt;$Y282,1,0)</f>
        <v>#N/A</v>
      </c>
      <c r="AB282" s="390" t="e">
        <f aca="false">IF($V282&lt;$X282,1,0)</f>
        <v>#N/A</v>
      </c>
      <c r="AC282" s="390" t="e">
        <f aca="false">IF($V282&lt;$X282,1,0)</f>
        <v>#N/A</v>
      </c>
      <c r="AD282" s="390" t="e">
        <f aca="false">IF($W282&lt;$X282,1,0)</f>
        <v>#N/A</v>
      </c>
      <c r="AE282" s="391" t="e">
        <f aca="false">IF($W282&lt;$Y282,1,0)</f>
        <v>#N/A</v>
      </c>
      <c r="AF282" s="70" t="e">
        <f aca="false">$AF$7*$J$2*$J$5*$N282</f>
        <v>#N/A</v>
      </c>
      <c r="AG282" s="70" t="e">
        <f aca="false">$AF$7*$J$2*$J$5*$O282</f>
        <v>#N/A</v>
      </c>
      <c r="AH282" s="70" t="e">
        <f aca="false">$AH$7*$J$2*$J$5*$N282</f>
        <v>#N/A</v>
      </c>
      <c r="AI282" s="70" t="e">
        <f aca="false">$AH$7*$J$2*$J$5*$O282</f>
        <v>#N/A</v>
      </c>
      <c r="AJ282" s="70" t="e">
        <f aca="false">$AJ$7*$J$2*$J$5*$N282</f>
        <v>#N/A</v>
      </c>
      <c r="AK282" s="70" t="e">
        <f aca="false">$AJ$7*$J$2*$J$5*$O282</f>
        <v>#N/A</v>
      </c>
      <c r="AL282" s="2"/>
      <c r="AM282" s="2"/>
      <c r="AN282" s="2"/>
      <c r="AO282" s="2"/>
      <c r="AP282" s="2"/>
      <c r="AQ282" s="2"/>
      <c r="AR282" s="70" t="e">
        <f aca="false">$AR$7*$J$2*$J$5*$N282</f>
        <v>#N/A</v>
      </c>
      <c r="AS282" s="70" t="e">
        <f aca="false">$AR$7*$J$3*$J$5*$O282</f>
        <v>#N/A</v>
      </c>
      <c r="AT282" s="70" t="e">
        <f aca="false">$AT$7*$J$2*$J$5*$N282</f>
        <v>#N/A</v>
      </c>
      <c r="AU282" s="70" t="e">
        <f aca="false">$AT$7*$J$3*$J$5*$O282</f>
        <v>#N/A</v>
      </c>
      <c r="AV282" s="158"/>
      <c r="AW282" s="158"/>
      <c r="AX282" s="383"/>
      <c r="AY282" s="70" t="e">
        <f aca="false">$AY$7*$J$2*$J$5*$S282</f>
        <v>#N/A</v>
      </c>
      <c r="AZ282" s="70" t="e">
        <f aca="false">$AY$7*$J$3*$J$5*$T282</f>
        <v>#N/A</v>
      </c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383"/>
      <c r="BX282" s="383"/>
      <c r="BY282" s="383"/>
      <c r="BZ282" s="2"/>
      <c r="CA282" s="2"/>
      <c r="CB282" s="2"/>
      <c r="CC282" s="2"/>
      <c r="CD282" s="2"/>
      <c r="CE282" s="2"/>
      <c r="CF282" s="383"/>
      <c r="CG282" s="383"/>
      <c r="CH282" s="10"/>
      <c r="CI282" s="70" t="e">
        <f aca="false">$CI$7*$J$2*$J$5*$AB282</f>
        <v>#N/A</v>
      </c>
      <c r="CJ282" s="70" t="e">
        <f aca="false">$CI$7*$J$3*$J$5*$AC282</f>
        <v>#N/A</v>
      </c>
      <c r="CK282" s="70" t="e">
        <f aca="false">$CK$7*$J$2*$J$5*$AB282</f>
        <v>#N/A</v>
      </c>
      <c r="CL282" s="70" t="e">
        <f aca="false">$CK$7*$J$3*$J$5*$AC282</f>
        <v>#N/A</v>
      </c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70" t="e">
        <f aca="false">$CW$7*$J$2*$J$5*$AB282</f>
        <v>#N/A</v>
      </c>
      <c r="CX282" s="70" t="e">
        <f aca="false">$CW$7*$J$3*$J$5*$AC282</f>
        <v>#N/A</v>
      </c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385" t="e">
        <f aca="false">SUM(CI282:CR282,CW282:CX282,DG282:DH282)</f>
        <v>#N/A</v>
      </c>
      <c r="DT282" s="23" t="e">
        <f aca="false">SUM(CI282:CZ282,DC282:DL282)</f>
        <v>#N/A</v>
      </c>
      <c r="DU282" s="131" t="e">
        <f aca="false">SUM(CI282:DR282)</f>
        <v>#N/A</v>
      </c>
      <c r="EB282" s="2"/>
      <c r="EC282" s="2"/>
      <c r="ED282" s="2"/>
      <c r="EE282" s="2"/>
      <c r="EF282" s="70" t="e">
        <f aca="false">$EF$7*$J$2*$J$5*$AB282</f>
        <v>#N/A</v>
      </c>
      <c r="EG282" s="70" t="e">
        <f aca="false">$EF$7*$J$3*$J$5*$AC282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3" t="e">
        <f aca="false">(1+($A283/2))^(-2*($D283-$A$1)/365.25)</f>
        <v>#N/A</v>
      </c>
      <c r="C283" s="2"/>
      <c r="D283" s="374" t="n">
        <v>45261</v>
      </c>
      <c r="E283" s="78"/>
      <c r="F283" s="2"/>
      <c r="G283" s="2"/>
      <c r="H283" s="2"/>
      <c r="I283" s="2"/>
      <c r="J283" s="2"/>
      <c r="K283" s="2"/>
      <c r="L283" s="78"/>
      <c r="M283" s="78"/>
      <c r="N283" s="78"/>
      <c r="O283" s="78"/>
      <c r="P283" s="2"/>
      <c r="Q283" s="78"/>
      <c r="R283" s="78"/>
      <c r="S283" s="78"/>
      <c r="T283" s="78"/>
      <c r="U283" s="78"/>
      <c r="V283" s="78"/>
      <c r="W283" s="78"/>
      <c r="X283" s="393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2"/>
      <c r="AM283" s="2"/>
      <c r="AN283" s="2"/>
      <c r="AO283" s="2"/>
      <c r="AP283" s="2"/>
      <c r="AQ283" s="2"/>
      <c r="AR283" s="70" t="n">
        <f aca="false">$AR$7*$J$2*$J$5*$N283</f>
        <v>0</v>
      </c>
      <c r="AS283" s="70" t="n">
        <f aca="false">$AR$7*$J$3*$J$5*$O283</f>
        <v>0</v>
      </c>
      <c r="AT283" s="70" t="n">
        <f aca="false">$AT$7*$J$2*$J$5*$N283</f>
        <v>0</v>
      </c>
      <c r="AU283" s="70" t="n">
        <f aca="false">$AT$7*$J$3*$J$5*$O283</f>
        <v>0</v>
      </c>
      <c r="AV283" s="158"/>
      <c r="AW283" s="158"/>
      <c r="AX283" s="383"/>
      <c r="AY283" s="70" t="n">
        <f aca="false">$AY$7*$J$2*$J$5*$S283</f>
        <v>0</v>
      </c>
      <c r="AZ283" s="70" t="n">
        <f aca="false">$AY$7*$J$3*$J$5*$T283</f>
        <v>0</v>
      </c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383"/>
      <c r="BX283" s="383"/>
      <c r="BY283" s="383"/>
      <c r="BZ283" s="2"/>
      <c r="CA283" s="2"/>
      <c r="CB283" s="2"/>
      <c r="CC283" s="2"/>
      <c r="CD283" s="2"/>
      <c r="CE283" s="2"/>
      <c r="CF283" s="383"/>
      <c r="CG283" s="383"/>
      <c r="CH283" s="10"/>
      <c r="CI283" s="70" t="n">
        <f aca="false">$CI$7*$J$2*$J$5*$AB283</f>
        <v>0</v>
      </c>
      <c r="CJ283" s="70" t="n">
        <f aca="false">$CI$7*$J$3*$J$5*$AC283</f>
        <v>0</v>
      </c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70" t="n">
        <f aca="false">$CW$7*$J$2*$J$5*$AB283</f>
        <v>0</v>
      </c>
      <c r="CX283" s="70" t="n">
        <f aca="false">$CW$7*$J$3*$J$5*$AC283</f>
        <v>0</v>
      </c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383"/>
      <c r="DT283" s="383"/>
      <c r="DU283" s="383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70" t="n">
        <f aca="false">$EF$7*$J$2*$J$5*$AB283</f>
        <v>0</v>
      </c>
      <c r="EG283" s="70" t="n">
        <f aca="false">$EF$7*$J$3*$J$5*$AC283</f>
        <v>0</v>
      </c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73"/>
      <c r="E284" s="78"/>
      <c r="F284" s="2"/>
      <c r="G284" s="2"/>
      <c r="H284" s="2"/>
      <c r="I284" s="2"/>
      <c r="J284" s="2"/>
      <c r="K284" s="2"/>
      <c r="L284" s="78"/>
      <c r="M284" s="78"/>
      <c r="N284" s="78"/>
      <c r="O284" s="78"/>
      <c r="P284" s="2"/>
      <c r="Q284" s="78"/>
      <c r="R284" s="78"/>
      <c r="S284" s="78"/>
      <c r="T284" s="78"/>
      <c r="U284" s="78"/>
      <c r="V284" s="78"/>
      <c r="W284" s="78"/>
      <c r="X284" s="393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2"/>
      <c r="AM284" s="2"/>
      <c r="AN284" s="2"/>
      <c r="AO284" s="2"/>
      <c r="AP284" s="2"/>
      <c r="AQ284" s="2"/>
      <c r="AR284" s="70" t="n">
        <f aca="false">$AR$7*$J$2*$J$5*$N284</f>
        <v>0</v>
      </c>
      <c r="AS284" s="70" t="n">
        <f aca="false">$AR$7*$J$3*$J$5*$O284</f>
        <v>0</v>
      </c>
      <c r="AT284" s="70" t="n">
        <f aca="false">$AT$7*$J$2*$J$5*$N284</f>
        <v>0</v>
      </c>
      <c r="AU284" s="70" t="n">
        <f aca="false">$AT$7*$J$3*$J$5*$O284</f>
        <v>0</v>
      </c>
      <c r="AV284" s="158"/>
      <c r="AW284" s="158"/>
      <c r="AX284" s="383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383"/>
      <c r="BX284" s="383"/>
      <c r="BY284" s="383"/>
      <c r="BZ284" s="2"/>
      <c r="CA284" s="2"/>
      <c r="CB284" s="2"/>
      <c r="CC284" s="2"/>
      <c r="CD284" s="2"/>
      <c r="CE284" s="2"/>
      <c r="CF284" s="383"/>
      <c r="CG284" s="383"/>
      <c r="CH284" s="10"/>
      <c r="CI284" s="70" t="n">
        <f aca="false">$CI$7*$J$2*$J$5*$AB284</f>
        <v>0</v>
      </c>
      <c r="CJ284" s="70" t="n">
        <f aca="false">$CI$7*$J$3*$J$5*$AC284</f>
        <v>0</v>
      </c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70" t="n">
        <f aca="false">$CW$7*$J$2*$J$5*$AB284</f>
        <v>0</v>
      </c>
      <c r="CX284" s="70" t="n">
        <f aca="false">$CW$7*$J$3*$J$5*$AC284</f>
        <v>0</v>
      </c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383"/>
      <c r="DT284" s="383"/>
      <c r="DU284" s="383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70" t="n">
        <f aca="false">$EF$7*$J$2*$J$5*$AB284</f>
        <v>0</v>
      </c>
      <c r="EG284" s="70" t="n">
        <f aca="false">$EF$7*$J$3*$J$5*$AC284</f>
        <v>0</v>
      </c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73"/>
      <c r="E285" s="78"/>
      <c r="F285" s="2"/>
      <c r="G285" s="2"/>
      <c r="H285" s="2"/>
      <c r="I285" s="2"/>
      <c r="J285" s="2"/>
      <c r="K285" s="2"/>
      <c r="L285" s="78"/>
      <c r="M285" s="78"/>
      <c r="N285" s="78"/>
      <c r="O285" s="78"/>
      <c r="P285" s="2"/>
      <c r="Q285" s="78"/>
      <c r="R285" s="78"/>
      <c r="S285" s="78"/>
      <c r="T285" s="78"/>
      <c r="U285" s="78"/>
      <c r="V285" s="78"/>
      <c r="W285" s="78"/>
      <c r="X285" s="393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2"/>
      <c r="AM285" s="2"/>
      <c r="AN285" s="2"/>
      <c r="AO285" s="2"/>
      <c r="AP285" s="2"/>
      <c r="AQ285" s="2"/>
      <c r="AR285" s="70" t="n">
        <f aca="false">$AR$7*$J$2*$J$5*$N285</f>
        <v>0</v>
      </c>
      <c r="AS285" s="70" t="n">
        <f aca="false">$AR$7*$J$3*$J$5*$O285</f>
        <v>0</v>
      </c>
      <c r="AT285" s="70" t="n">
        <f aca="false">$AT$7*$J$2*$J$5*$N285</f>
        <v>0</v>
      </c>
      <c r="AU285" s="70" t="n">
        <f aca="false">$AT$7*$J$3*$J$5*$O285</f>
        <v>0</v>
      </c>
      <c r="AV285" s="158"/>
      <c r="AW285" s="158"/>
      <c r="AX285" s="383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383"/>
      <c r="BX285" s="383"/>
      <c r="BY285" s="383"/>
      <c r="BZ285" s="2"/>
      <c r="CA285" s="2"/>
      <c r="CB285" s="2"/>
      <c r="CC285" s="2"/>
      <c r="CD285" s="2"/>
      <c r="CE285" s="2"/>
      <c r="CF285" s="383"/>
      <c r="CG285" s="383"/>
      <c r="CH285" s="10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70" t="n">
        <f aca="false">$CW$7*$J$2*$J$5*$AB285</f>
        <v>0</v>
      </c>
      <c r="CX285" s="70" t="n">
        <f aca="false">$CW$7*$J$3*$J$5*$AC285</f>
        <v>0</v>
      </c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383"/>
      <c r="DT285" s="383"/>
      <c r="DU285" s="383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70" t="n">
        <f aca="false">$EF$7*$J$2*$J$5*$AB285</f>
        <v>0</v>
      </c>
      <c r="EG285" s="70" t="n">
        <f aca="false">$EF$7*$J$3*$J$5*$AC285</f>
        <v>0</v>
      </c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73"/>
      <c r="E286" s="78"/>
      <c r="F286" s="2"/>
      <c r="G286" s="2"/>
      <c r="H286" s="2"/>
      <c r="I286" s="2"/>
      <c r="J286" s="2"/>
      <c r="K286" s="2"/>
      <c r="L286" s="78"/>
      <c r="M286" s="78"/>
      <c r="N286" s="78"/>
      <c r="O286" s="78"/>
      <c r="P286" s="2"/>
      <c r="Q286" s="78"/>
      <c r="R286" s="78"/>
      <c r="S286" s="78"/>
      <c r="T286" s="78"/>
      <c r="U286" s="78"/>
      <c r="V286" s="78"/>
      <c r="W286" s="78"/>
      <c r="X286" s="393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2"/>
      <c r="AM286" s="2"/>
      <c r="AN286" s="2"/>
      <c r="AO286" s="2"/>
      <c r="AP286" s="2"/>
      <c r="AQ286" s="2"/>
      <c r="AR286" s="70" t="n">
        <f aca="false">$AR$7*$J$2*$J$5*$N286</f>
        <v>0</v>
      </c>
      <c r="AS286" s="70" t="n">
        <f aca="false">$AR$7*$J$3*$J$5*$O286</f>
        <v>0</v>
      </c>
      <c r="AT286" s="70" t="n">
        <f aca="false">$AT$7*$J$2*$J$5*$N286</f>
        <v>0</v>
      </c>
      <c r="AU286" s="70" t="n">
        <f aca="false">$AT$7*$J$3*$J$5*$O286</f>
        <v>0</v>
      </c>
      <c r="AV286" s="158"/>
      <c r="AW286" s="158"/>
      <c r="AX286" s="383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383"/>
      <c r="BX286" s="383"/>
      <c r="BY286" s="383"/>
      <c r="BZ286" s="2"/>
      <c r="CA286" s="2"/>
      <c r="CB286" s="2"/>
      <c r="CC286" s="2"/>
      <c r="CD286" s="2"/>
      <c r="CE286" s="2"/>
      <c r="CF286" s="383"/>
      <c r="CG286" s="383"/>
      <c r="CH286" s="10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70" t="n">
        <f aca="false">$CW$7*$J$2*$J$5*$AB286</f>
        <v>0</v>
      </c>
      <c r="CX286" s="70" t="n">
        <f aca="false">$CW$7*$J$3*$J$5*$AC286</f>
        <v>0</v>
      </c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383"/>
      <c r="DT286" s="383"/>
      <c r="DU286" s="383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70" t="n">
        <f aca="false">$EF$7*$J$2*$J$5*$AB286</f>
        <v>0</v>
      </c>
      <c r="EG286" s="70" t="n">
        <f aca="false">$EF$7*$J$3*$J$5*$AC286</f>
        <v>0</v>
      </c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73"/>
      <c r="E287" s="78"/>
      <c r="F287" s="2"/>
      <c r="G287" s="2"/>
      <c r="H287" s="2"/>
      <c r="I287" s="2"/>
      <c r="J287" s="2"/>
      <c r="K287" s="2"/>
      <c r="L287" s="78"/>
      <c r="M287" s="78"/>
      <c r="N287" s="78"/>
      <c r="O287" s="78"/>
      <c r="P287" s="2"/>
      <c r="Q287" s="78"/>
      <c r="R287" s="78"/>
      <c r="S287" s="78"/>
      <c r="T287" s="78"/>
      <c r="U287" s="78"/>
      <c r="V287" s="78"/>
      <c r="W287" s="78"/>
      <c r="X287" s="393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2"/>
      <c r="AM287" s="2"/>
      <c r="AN287" s="2"/>
      <c r="AO287" s="2"/>
      <c r="AP287" s="2"/>
      <c r="AQ287" s="2"/>
      <c r="AR287" s="70" t="n">
        <f aca="false">$AR$7*$J$2*$J$5*$N287</f>
        <v>0</v>
      </c>
      <c r="AS287" s="70" t="n">
        <f aca="false">$AR$7*$J$3*$J$5*$O287</f>
        <v>0</v>
      </c>
      <c r="AT287" s="70" t="n">
        <f aca="false">$AT$7*$J$2*$J$5*$N287</f>
        <v>0</v>
      </c>
      <c r="AU287" s="70" t="n">
        <f aca="false">$AT$7*$J$3*$J$5*$O287</f>
        <v>0</v>
      </c>
      <c r="AV287" s="158"/>
      <c r="AW287" s="158"/>
      <c r="AX287" s="383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383"/>
      <c r="BX287" s="383"/>
      <c r="BY287" s="383"/>
      <c r="BZ287" s="2"/>
      <c r="CA287" s="2"/>
      <c r="CB287" s="2"/>
      <c r="CC287" s="2"/>
      <c r="CD287" s="2"/>
      <c r="CE287" s="2"/>
      <c r="CF287" s="383"/>
      <c r="CG287" s="383"/>
      <c r="CH287" s="10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70" t="n">
        <f aca="false">$CW$7*$J$2*$J$5*$AB287</f>
        <v>0</v>
      </c>
      <c r="CX287" s="70" t="n">
        <f aca="false">$CW$7*$J$3*$J$5*$AC287</f>
        <v>0</v>
      </c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383"/>
      <c r="DT287" s="383"/>
      <c r="DU287" s="383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70" t="n">
        <f aca="false">$EF$7*$J$2*$J$5*$AB287</f>
        <v>0</v>
      </c>
      <c r="EG287" s="70" t="n">
        <f aca="false">$EF$7*$J$3*$J$5*$AC287</f>
        <v>0</v>
      </c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73"/>
      <c r="E288" s="78"/>
      <c r="F288" s="2"/>
      <c r="G288" s="2"/>
      <c r="H288" s="2"/>
      <c r="I288" s="2"/>
      <c r="J288" s="2"/>
      <c r="K288" s="2"/>
      <c r="L288" s="78"/>
      <c r="M288" s="78"/>
      <c r="N288" s="78"/>
      <c r="O288" s="78"/>
      <c r="P288" s="2"/>
      <c r="Q288" s="78"/>
      <c r="R288" s="78"/>
      <c r="S288" s="78"/>
      <c r="T288" s="78"/>
      <c r="U288" s="78"/>
      <c r="V288" s="78"/>
      <c r="W288" s="78"/>
      <c r="X288" s="393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2"/>
      <c r="AM288" s="2"/>
      <c r="AN288" s="2"/>
      <c r="AO288" s="2"/>
      <c r="AP288" s="2"/>
      <c r="AQ288" s="2"/>
      <c r="AR288" s="2"/>
      <c r="AS288" s="2"/>
      <c r="AT288" s="70" t="n">
        <f aca="false">$AT$7*$J$2*$J$5*$N288</f>
        <v>0</v>
      </c>
      <c r="AU288" s="70" t="n">
        <f aca="false">$AT$7*$J$3*$J$5*$O288</f>
        <v>0</v>
      </c>
      <c r="AV288" s="158"/>
      <c r="AW288" s="158"/>
      <c r="AX288" s="383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383"/>
      <c r="BX288" s="383"/>
      <c r="BY288" s="383"/>
      <c r="BZ288" s="2"/>
      <c r="CA288" s="2"/>
      <c r="CB288" s="2"/>
      <c r="CC288" s="2"/>
      <c r="CD288" s="2"/>
      <c r="CE288" s="2"/>
      <c r="CF288" s="383"/>
      <c r="CG288" s="383"/>
      <c r="CH288" s="10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70" t="n">
        <f aca="false">$CW$7*$J$2*$J$5*$AB288</f>
        <v>0</v>
      </c>
      <c r="CX288" s="70" t="n">
        <f aca="false">$CW$7*$J$3*$J$5*$AC288</f>
        <v>0</v>
      </c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383"/>
      <c r="DT288" s="383"/>
      <c r="DU288" s="383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73"/>
      <c r="E289" s="78"/>
      <c r="F289" s="2"/>
      <c r="G289" s="2"/>
      <c r="H289" s="2"/>
      <c r="I289" s="2"/>
      <c r="J289" s="2"/>
      <c r="K289" s="2"/>
      <c r="L289" s="78"/>
      <c r="M289" s="78"/>
      <c r="N289" s="78"/>
      <c r="O289" s="78"/>
      <c r="P289" s="2"/>
      <c r="Q289" s="78"/>
      <c r="R289" s="78"/>
      <c r="S289" s="78"/>
      <c r="T289" s="78"/>
      <c r="U289" s="78"/>
      <c r="V289" s="78"/>
      <c r="W289" s="78"/>
      <c r="X289" s="393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2"/>
      <c r="AM289" s="2"/>
      <c r="AN289" s="2"/>
      <c r="AO289" s="2"/>
      <c r="AP289" s="2"/>
      <c r="AQ289" s="2"/>
      <c r="AR289" s="2"/>
      <c r="AS289" s="2"/>
      <c r="AT289" s="70" t="n">
        <f aca="false">$AT$7*$J$2*$J$5*$N289</f>
        <v>0</v>
      </c>
      <c r="AU289" s="70" t="n">
        <f aca="false">$AT$7*$J$3*$J$5*$O289</f>
        <v>0</v>
      </c>
      <c r="AV289" s="158"/>
      <c r="AW289" s="158"/>
      <c r="AX289" s="383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383"/>
      <c r="BX289" s="383"/>
      <c r="BY289" s="383"/>
      <c r="BZ289" s="2"/>
      <c r="CA289" s="2"/>
      <c r="CB289" s="2"/>
      <c r="CC289" s="2"/>
      <c r="CD289" s="2"/>
      <c r="CE289" s="2"/>
      <c r="CF289" s="383"/>
      <c r="CG289" s="383"/>
      <c r="CH289" s="10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70" t="n">
        <f aca="false">$CW$7*$J$2*$J$5*$AB289</f>
        <v>0</v>
      </c>
      <c r="CX289" s="70" t="n">
        <f aca="false">$CW$7*$J$3*$J$5*$AC289</f>
        <v>0</v>
      </c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383"/>
      <c r="DT289" s="383"/>
      <c r="DU289" s="383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73"/>
      <c r="E290" s="78"/>
      <c r="F290" s="2"/>
      <c r="G290" s="2"/>
      <c r="H290" s="2"/>
      <c r="I290" s="2"/>
      <c r="J290" s="2"/>
      <c r="K290" s="2"/>
      <c r="L290" s="78"/>
      <c r="M290" s="78"/>
      <c r="N290" s="78"/>
      <c r="O290" s="78"/>
      <c r="P290" s="2"/>
      <c r="Q290" s="78"/>
      <c r="R290" s="78"/>
      <c r="S290" s="78"/>
      <c r="T290" s="78"/>
      <c r="U290" s="78"/>
      <c r="V290" s="78"/>
      <c r="W290" s="78"/>
      <c r="X290" s="393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95"/>
      <c r="AW290" s="95"/>
      <c r="AX290" s="383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383"/>
      <c r="BX290" s="383"/>
      <c r="BY290" s="383"/>
      <c r="BZ290" s="2"/>
      <c r="CA290" s="2"/>
      <c r="CB290" s="2"/>
      <c r="CC290" s="2"/>
      <c r="CD290" s="2"/>
      <c r="CE290" s="2"/>
      <c r="CF290" s="383"/>
      <c r="CG290" s="383"/>
      <c r="CH290" s="10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70" t="n">
        <f aca="false">$CW$7*$J$2*$J$5*$AB290</f>
        <v>0</v>
      </c>
      <c r="CX290" s="70" t="n">
        <f aca="false">$CW$7*$J$3*$J$5*$AC290</f>
        <v>0</v>
      </c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383"/>
      <c r="DT290" s="383"/>
      <c r="DU290" s="383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73"/>
      <c r="E291" s="78"/>
      <c r="F291" s="2"/>
      <c r="G291" s="2"/>
      <c r="H291" s="2"/>
      <c r="I291" s="2"/>
      <c r="J291" s="2"/>
      <c r="K291" s="2"/>
      <c r="L291" s="78"/>
      <c r="M291" s="78"/>
      <c r="N291" s="78"/>
      <c r="O291" s="78"/>
      <c r="P291" s="2"/>
      <c r="Q291" s="78"/>
      <c r="R291" s="78"/>
      <c r="S291" s="78"/>
      <c r="T291" s="78"/>
      <c r="U291" s="78"/>
      <c r="V291" s="78"/>
      <c r="W291" s="78"/>
      <c r="X291" s="393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95"/>
      <c r="AW291" s="95"/>
      <c r="AX291" s="383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383"/>
      <c r="BX291" s="383"/>
      <c r="BY291" s="383"/>
      <c r="BZ291" s="2"/>
      <c r="CA291" s="2"/>
      <c r="CB291" s="2"/>
      <c r="CC291" s="2"/>
      <c r="CD291" s="2"/>
      <c r="CE291" s="2"/>
      <c r="CF291" s="383"/>
      <c r="CG291" s="383"/>
      <c r="CH291" s="10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70" t="n">
        <f aca="false">$CW$7*$J$2*$J$5*$AB291</f>
        <v>0</v>
      </c>
      <c r="CX291" s="70" t="n">
        <f aca="false">$CW$7*$J$3*$J$5*$AC291</f>
        <v>0</v>
      </c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383"/>
      <c r="DT291" s="383"/>
      <c r="DU291" s="383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73"/>
      <c r="E292" s="78"/>
      <c r="F292" s="2"/>
      <c r="G292" s="2"/>
      <c r="H292" s="2"/>
      <c r="I292" s="2"/>
      <c r="J292" s="2"/>
      <c r="K292" s="2"/>
      <c r="L292" s="78"/>
      <c r="M292" s="78"/>
      <c r="N292" s="78"/>
      <c r="O292" s="78"/>
      <c r="P292" s="2"/>
      <c r="Q292" s="78"/>
      <c r="R292" s="78"/>
      <c r="S292" s="78"/>
      <c r="T292" s="78"/>
      <c r="U292" s="78"/>
      <c r="V292" s="78"/>
      <c r="W292" s="78"/>
      <c r="X292" s="393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95"/>
      <c r="AW292" s="95"/>
      <c r="AX292" s="383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383"/>
      <c r="BX292" s="383"/>
      <c r="BY292" s="383"/>
      <c r="BZ292" s="2"/>
      <c r="CA292" s="2"/>
      <c r="CB292" s="2"/>
      <c r="CC292" s="2"/>
      <c r="CD292" s="2"/>
      <c r="CE292" s="2"/>
      <c r="CF292" s="383"/>
      <c r="CG292" s="383"/>
      <c r="CH292" s="10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70" t="n">
        <f aca="false">$CW$7*$J$2*$J$5*$AB292</f>
        <v>0</v>
      </c>
      <c r="CX292" s="70" t="n">
        <f aca="false">$CW$7*$J$3*$J$5*$AC292</f>
        <v>0</v>
      </c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383"/>
      <c r="DT292" s="383"/>
      <c r="DU292" s="383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73"/>
      <c r="E293" s="78"/>
      <c r="F293" s="2"/>
      <c r="G293" s="2"/>
      <c r="H293" s="2"/>
      <c r="I293" s="2"/>
      <c r="J293" s="2"/>
      <c r="K293" s="2"/>
      <c r="L293" s="78"/>
      <c r="M293" s="78"/>
      <c r="N293" s="78"/>
      <c r="O293" s="78"/>
      <c r="P293" s="2"/>
      <c r="Q293" s="78"/>
      <c r="R293" s="78"/>
      <c r="S293" s="78"/>
      <c r="T293" s="78"/>
      <c r="U293" s="78"/>
      <c r="V293" s="78"/>
      <c r="W293" s="78"/>
      <c r="X293" s="393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95"/>
      <c r="AW293" s="95"/>
      <c r="AX293" s="383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383"/>
      <c r="BX293" s="383"/>
      <c r="BY293" s="383"/>
      <c r="BZ293" s="2"/>
      <c r="CA293" s="2"/>
      <c r="CB293" s="2"/>
      <c r="CC293" s="2"/>
      <c r="CD293" s="2"/>
      <c r="CE293" s="2"/>
      <c r="CF293" s="383"/>
      <c r="CG293" s="383"/>
      <c r="CH293" s="10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70" t="n">
        <f aca="false">$CW$7*$J$2*$J$5*$AB293</f>
        <v>0</v>
      </c>
      <c r="CX293" s="70" t="n">
        <f aca="false">$CW$7*$J$3*$J$5*$AC293</f>
        <v>0</v>
      </c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383"/>
      <c r="DT293" s="383"/>
      <c r="DU293" s="383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73"/>
      <c r="E294" s="78"/>
      <c r="F294" s="2"/>
      <c r="G294" s="2"/>
      <c r="H294" s="2"/>
      <c r="I294" s="2"/>
      <c r="J294" s="2"/>
      <c r="K294" s="2"/>
      <c r="L294" s="78"/>
      <c r="M294" s="78"/>
      <c r="N294" s="78"/>
      <c r="O294" s="78"/>
      <c r="P294" s="2"/>
      <c r="Q294" s="78"/>
      <c r="R294" s="78"/>
      <c r="S294" s="78"/>
      <c r="T294" s="78"/>
      <c r="U294" s="78"/>
      <c r="V294" s="78"/>
      <c r="W294" s="78"/>
      <c r="X294" s="393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95"/>
      <c r="AW294" s="95"/>
      <c r="AX294" s="383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383"/>
      <c r="BX294" s="383"/>
      <c r="BY294" s="383"/>
      <c r="BZ294" s="2"/>
      <c r="CA294" s="2"/>
      <c r="CB294" s="2"/>
      <c r="CC294" s="2"/>
      <c r="CD294" s="2"/>
      <c r="CE294" s="2"/>
      <c r="CF294" s="383"/>
      <c r="CG294" s="383"/>
      <c r="CH294" s="10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70" t="n">
        <f aca="false">$CW$7*$J$2*$J$5*$AB294</f>
        <v>0</v>
      </c>
      <c r="CX294" s="70" t="n">
        <f aca="false">$CW$7*$J$3*$J$5*$AC294</f>
        <v>0</v>
      </c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383"/>
      <c r="DT294" s="383"/>
      <c r="DU294" s="383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73"/>
      <c r="E295" s="78"/>
      <c r="F295" s="2"/>
      <c r="G295" s="2"/>
      <c r="H295" s="2"/>
      <c r="I295" s="2"/>
      <c r="J295" s="2"/>
      <c r="K295" s="2"/>
      <c r="L295" s="78"/>
      <c r="M295" s="78"/>
      <c r="N295" s="78"/>
      <c r="O295" s="78"/>
      <c r="P295" s="2"/>
      <c r="Q295" s="78"/>
      <c r="R295" s="78"/>
      <c r="S295" s="78"/>
      <c r="T295" s="78"/>
      <c r="U295" s="78"/>
      <c r="V295" s="78"/>
      <c r="W295" s="78"/>
      <c r="X295" s="393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95"/>
      <c r="AW295" s="95"/>
      <c r="AX295" s="383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383"/>
      <c r="BX295" s="383"/>
      <c r="BY295" s="383"/>
      <c r="BZ295" s="2"/>
      <c r="CA295" s="2"/>
      <c r="CB295" s="2"/>
      <c r="CC295" s="2"/>
      <c r="CD295" s="2"/>
      <c r="CE295" s="2"/>
      <c r="CF295" s="383"/>
      <c r="CG295" s="383"/>
      <c r="CH295" s="10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70" t="n">
        <f aca="false">$CW$7*$J$2*$J$5*$AB295</f>
        <v>0</v>
      </c>
      <c r="CX295" s="70" t="n">
        <f aca="false">$CW$7*$J$3*$J$5*$AC295</f>
        <v>0</v>
      </c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383"/>
      <c r="DT295" s="383"/>
      <c r="DU295" s="383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73"/>
      <c r="E296" s="78"/>
      <c r="F296" s="2"/>
      <c r="G296" s="2"/>
      <c r="H296" s="2"/>
      <c r="I296" s="2"/>
      <c r="J296" s="2"/>
      <c r="K296" s="2"/>
      <c r="L296" s="78"/>
      <c r="M296" s="78"/>
      <c r="N296" s="78"/>
      <c r="O296" s="78"/>
      <c r="P296" s="2"/>
      <c r="Q296" s="78"/>
      <c r="R296" s="78"/>
      <c r="S296" s="78"/>
      <c r="T296" s="78"/>
      <c r="U296" s="78"/>
      <c r="V296" s="78"/>
      <c r="W296" s="78"/>
      <c r="X296" s="393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95"/>
      <c r="AW296" s="95"/>
      <c r="AX296" s="383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383"/>
      <c r="BX296" s="383"/>
      <c r="BY296" s="383"/>
      <c r="BZ296" s="2"/>
      <c r="CA296" s="2"/>
      <c r="CB296" s="2"/>
      <c r="CC296" s="2"/>
      <c r="CD296" s="2"/>
      <c r="CE296" s="2"/>
      <c r="CF296" s="383"/>
      <c r="CG296" s="383"/>
      <c r="CH296" s="10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70" t="n">
        <f aca="false">$CW$7*$J$2*$J$5*$AB296</f>
        <v>0</v>
      </c>
      <c r="CX296" s="70" t="n">
        <f aca="false">$CW$7*$J$3*$J$5*$AC296</f>
        <v>0</v>
      </c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383"/>
      <c r="DT296" s="383"/>
      <c r="DU296" s="383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73"/>
      <c r="E297" s="78"/>
      <c r="F297" s="2"/>
      <c r="G297" s="2"/>
      <c r="H297" s="2"/>
      <c r="I297" s="2"/>
      <c r="J297" s="2"/>
      <c r="K297" s="2"/>
      <c r="L297" s="78"/>
      <c r="M297" s="78"/>
      <c r="N297" s="78"/>
      <c r="O297" s="78"/>
      <c r="P297" s="2"/>
      <c r="Q297" s="78"/>
      <c r="R297" s="78"/>
      <c r="S297" s="78"/>
      <c r="T297" s="78"/>
      <c r="U297" s="78"/>
      <c r="V297" s="78"/>
      <c r="W297" s="78"/>
      <c r="X297" s="393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95"/>
      <c r="AW297" s="95"/>
      <c r="AX297" s="383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383"/>
      <c r="BX297" s="383"/>
      <c r="BY297" s="383"/>
      <c r="BZ297" s="2"/>
      <c r="CA297" s="2"/>
      <c r="CB297" s="2"/>
      <c r="CC297" s="2"/>
      <c r="CD297" s="2"/>
      <c r="CE297" s="2"/>
      <c r="CF297" s="383"/>
      <c r="CG297" s="383"/>
      <c r="CH297" s="10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70" t="n">
        <f aca="false">$CW$7*$J$2*$J$5*$AB297</f>
        <v>0</v>
      </c>
      <c r="CX297" s="70" t="n">
        <f aca="false">$CW$7*$J$3*$J$5*$AC297</f>
        <v>0</v>
      </c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383"/>
      <c r="DT297" s="383"/>
      <c r="DU297" s="383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73"/>
      <c r="E298" s="78"/>
      <c r="F298" s="2"/>
      <c r="G298" s="2"/>
      <c r="H298" s="2"/>
      <c r="I298" s="2"/>
      <c r="J298" s="2"/>
      <c r="K298" s="2"/>
      <c r="L298" s="78"/>
      <c r="M298" s="78"/>
      <c r="N298" s="78"/>
      <c r="O298" s="78"/>
      <c r="P298" s="2"/>
      <c r="Q298" s="78"/>
      <c r="R298" s="78"/>
      <c r="S298" s="78"/>
      <c r="T298" s="78"/>
      <c r="U298" s="78"/>
      <c r="V298" s="78"/>
      <c r="W298" s="78"/>
      <c r="X298" s="393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95"/>
      <c r="AW298" s="95"/>
      <c r="AX298" s="383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383"/>
      <c r="BX298" s="383"/>
      <c r="BY298" s="383"/>
      <c r="BZ298" s="2"/>
      <c r="CA298" s="2"/>
      <c r="CB298" s="2"/>
      <c r="CC298" s="2"/>
      <c r="CD298" s="2"/>
      <c r="CE298" s="2"/>
      <c r="CF298" s="383"/>
      <c r="CG298" s="383"/>
      <c r="CH298" s="10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70" t="n">
        <f aca="false">$CW$7*$J$2*$J$5*$AB298</f>
        <v>0</v>
      </c>
      <c r="CX298" s="70" t="n">
        <f aca="false">$CW$7*$J$3*$J$5*$AC298</f>
        <v>0</v>
      </c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383"/>
      <c r="DT298" s="383"/>
      <c r="DU298" s="383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73"/>
      <c r="E299" s="78"/>
      <c r="F299" s="2"/>
      <c r="G299" s="2"/>
      <c r="H299" s="2"/>
      <c r="I299" s="2"/>
      <c r="J299" s="2"/>
      <c r="K299" s="2"/>
      <c r="L299" s="78"/>
      <c r="M299" s="78"/>
      <c r="N299" s="78"/>
      <c r="O299" s="78"/>
      <c r="P299" s="2"/>
      <c r="Q299" s="78"/>
      <c r="R299" s="78"/>
      <c r="S299" s="78"/>
      <c r="T299" s="78"/>
      <c r="U299" s="78"/>
      <c r="V299" s="78"/>
      <c r="W299" s="78"/>
      <c r="X299" s="393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95"/>
      <c r="AW299" s="95"/>
      <c r="AX299" s="383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383"/>
      <c r="BX299" s="383"/>
      <c r="BY299" s="383"/>
      <c r="BZ299" s="2"/>
      <c r="CA299" s="2"/>
      <c r="CB299" s="2"/>
      <c r="CC299" s="2"/>
      <c r="CD299" s="2"/>
      <c r="CE299" s="2"/>
      <c r="CF299" s="383"/>
      <c r="CG299" s="383"/>
      <c r="CH299" s="10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70" t="n">
        <f aca="false">$CW$7*$J$2*$J$5*$AB299</f>
        <v>0</v>
      </c>
      <c r="CX299" s="70" t="n">
        <f aca="false">$CW$7*$J$3*$J$5*$AC299</f>
        <v>0</v>
      </c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383"/>
      <c r="DT299" s="383"/>
      <c r="DU299" s="383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73"/>
      <c r="E300" s="78"/>
      <c r="F300" s="2"/>
      <c r="G300" s="2"/>
      <c r="H300" s="2"/>
      <c r="I300" s="2"/>
      <c r="J300" s="2"/>
      <c r="K300" s="2"/>
      <c r="L300" s="78"/>
      <c r="M300" s="78"/>
      <c r="N300" s="78"/>
      <c r="O300" s="78"/>
      <c r="P300" s="2"/>
      <c r="Q300" s="78"/>
      <c r="R300" s="78"/>
      <c r="S300" s="78"/>
      <c r="T300" s="78"/>
      <c r="U300" s="78"/>
      <c r="V300" s="78"/>
      <c r="W300" s="78"/>
      <c r="X300" s="393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95"/>
      <c r="AW300" s="95"/>
      <c r="AX300" s="383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383"/>
      <c r="BX300" s="383"/>
      <c r="BY300" s="383"/>
      <c r="BZ300" s="2"/>
      <c r="CA300" s="2"/>
      <c r="CB300" s="2"/>
      <c r="CC300" s="2"/>
      <c r="CD300" s="2"/>
      <c r="CE300" s="2"/>
      <c r="CF300" s="383"/>
      <c r="CG300" s="383"/>
      <c r="CH300" s="10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70" t="n">
        <f aca="false">$CW$7*$J$2*$J$5*$AB300</f>
        <v>0</v>
      </c>
      <c r="CX300" s="70" t="n">
        <f aca="false">$CW$7*$J$3*$J$5*$AC300</f>
        <v>0</v>
      </c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383"/>
      <c r="DT300" s="383"/>
      <c r="DU300" s="383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73"/>
      <c r="E301" s="78"/>
      <c r="F301" s="2"/>
      <c r="G301" s="2"/>
      <c r="H301" s="2"/>
      <c r="I301" s="2"/>
      <c r="J301" s="2"/>
      <c r="K301" s="2"/>
      <c r="L301" s="78"/>
      <c r="M301" s="78"/>
      <c r="N301" s="78"/>
      <c r="O301" s="78"/>
      <c r="P301" s="2"/>
      <c r="Q301" s="78"/>
      <c r="R301" s="78"/>
      <c r="S301" s="78"/>
      <c r="T301" s="78"/>
      <c r="U301" s="78"/>
      <c r="V301" s="78"/>
      <c r="W301" s="78"/>
      <c r="X301" s="393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95"/>
      <c r="AW301" s="95"/>
      <c r="AX301" s="383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383"/>
      <c r="BX301" s="383"/>
      <c r="BY301" s="383"/>
      <c r="BZ301" s="2"/>
      <c r="CA301" s="2"/>
      <c r="CB301" s="2"/>
      <c r="CC301" s="2"/>
      <c r="CD301" s="2"/>
      <c r="CE301" s="2"/>
      <c r="CF301" s="383"/>
      <c r="CG301" s="383"/>
      <c r="CH301" s="10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70" t="n">
        <f aca="false">$CW$7*$J$2*$J$5*$AB301</f>
        <v>0</v>
      </c>
      <c r="CX301" s="70" t="n">
        <f aca="false">$CW$7*$J$3*$J$5*$AC301</f>
        <v>0</v>
      </c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383"/>
      <c r="DT301" s="383"/>
      <c r="DU301" s="383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73"/>
      <c r="E302" s="78"/>
      <c r="F302" s="2"/>
      <c r="G302" s="2"/>
      <c r="H302" s="2"/>
      <c r="I302" s="2"/>
      <c r="J302" s="2"/>
      <c r="K302" s="2"/>
      <c r="L302" s="78"/>
      <c r="M302" s="78"/>
      <c r="N302" s="78"/>
      <c r="O302" s="78"/>
      <c r="P302" s="2"/>
      <c r="Q302" s="78"/>
      <c r="R302" s="78"/>
      <c r="S302" s="78"/>
      <c r="T302" s="78"/>
      <c r="U302" s="78"/>
      <c r="V302" s="78"/>
      <c r="W302" s="78"/>
      <c r="X302" s="393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95"/>
      <c r="AW302" s="95"/>
      <c r="AX302" s="383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383"/>
      <c r="BX302" s="383"/>
      <c r="BY302" s="383"/>
      <c r="BZ302" s="2"/>
      <c r="CA302" s="2"/>
      <c r="CB302" s="2"/>
      <c r="CC302" s="2"/>
      <c r="CD302" s="2"/>
      <c r="CE302" s="2"/>
      <c r="CF302" s="383"/>
      <c r="CG302" s="383"/>
      <c r="CH302" s="10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70" t="n">
        <f aca="false">$CW$7*$J$2*$J$5*$AB302</f>
        <v>0</v>
      </c>
      <c r="CX302" s="70" t="n">
        <f aca="false">$CW$7*$J$3*$J$5*$AC302</f>
        <v>0</v>
      </c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383"/>
      <c r="DT302" s="383"/>
      <c r="DU302" s="383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73"/>
      <c r="E303" s="78"/>
      <c r="F303" s="2"/>
      <c r="G303" s="2"/>
      <c r="H303" s="2"/>
      <c r="I303" s="2"/>
      <c r="J303" s="2"/>
      <c r="K303" s="2"/>
      <c r="L303" s="78"/>
      <c r="M303" s="78"/>
      <c r="N303" s="78"/>
      <c r="O303" s="78"/>
      <c r="P303" s="2"/>
      <c r="Q303" s="78"/>
      <c r="R303" s="78"/>
      <c r="S303" s="78"/>
      <c r="T303" s="78"/>
      <c r="U303" s="78"/>
      <c r="V303" s="78"/>
      <c r="W303" s="78"/>
      <c r="X303" s="393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95"/>
      <c r="AW303" s="95"/>
      <c r="AX303" s="383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383"/>
      <c r="BX303" s="383"/>
      <c r="BY303" s="383"/>
      <c r="BZ303" s="2"/>
      <c r="CA303" s="2"/>
      <c r="CB303" s="2"/>
      <c r="CC303" s="2"/>
      <c r="CD303" s="2"/>
      <c r="CE303" s="2"/>
      <c r="CF303" s="383"/>
      <c r="CG303" s="383"/>
      <c r="CH303" s="10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70" t="n">
        <f aca="false">$CW$7*$J$2*$J$5*$AB303</f>
        <v>0</v>
      </c>
      <c r="CX303" s="70" t="n">
        <f aca="false">$CW$7*$J$3*$J$5*$AC303</f>
        <v>0</v>
      </c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383"/>
      <c r="DT303" s="383"/>
      <c r="DU303" s="383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73"/>
      <c r="E304" s="78"/>
      <c r="F304" s="2"/>
      <c r="G304" s="2"/>
      <c r="H304" s="2"/>
      <c r="I304" s="2"/>
      <c r="J304" s="2"/>
      <c r="K304" s="2"/>
      <c r="L304" s="78"/>
      <c r="M304" s="78"/>
      <c r="N304" s="78"/>
      <c r="O304" s="78"/>
      <c r="P304" s="2"/>
      <c r="Q304" s="78"/>
      <c r="R304" s="78"/>
      <c r="S304" s="78"/>
      <c r="T304" s="78"/>
      <c r="U304" s="78"/>
      <c r="V304" s="78"/>
      <c r="W304" s="78"/>
      <c r="X304" s="393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95"/>
      <c r="AW304" s="95"/>
      <c r="AX304" s="383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383"/>
      <c r="BX304" s="383"/>
      <c r="BY304" s="383"/>
      <c r="BZ304" s="2"/>
      <c r="CA304" s="2"/>
      <c r="CB304" s="2"/>
      <c r="CC304" s="2"/>
      <c r="CD304" s="2"/>
      <c r="CE304" s="2"/>
      <c r="CF304" s="383"/>
      <c r="CG304" s="383"/>
      <c r="CH304" s="10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70" t="n">
        <f aca="false">$CW$7*$J$2*$J$5*$AB304</f>
        <v>0</v>
      </c>
      <c r="CX304" s="70" t="n">
        <f aca="false">$CW$7*$J$3*$J$5*$AC304</f>
        <v>0</v>
      </c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383"/>
      <c r="DT304" s="383"/>
      <c r="DU304" s="383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73"/>
      <c r="E305" s="78"/>
      <c r="F305" s="2"/>
      <c r="G305" s="2"/>
      <c r="H305" s="2"/>
      <c r="I305" s="2"/>
      <c r="J305" s="2"/>
      <c r="K305" s="2"/>
      <c r="L305" s="78"/>
      <c r="M305" s="78"/>
      <c r="N305" s="78"/>
      <c r="O305" s="78"/>
      <c r="P305" s="2"/>
      <c r="Q305" s="78"/>
      <c r="R305" s="78"/>
      <c r="S305" s="78"/>
      <c r="T305" s="78"/>
      <c r="U305" s="78"/>
      <c r="V305" s="78"/>
      <c r="W305" s="78"/>
      <c r="X305" s="393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95"/>
      <c r="AW305" s="95"/>
      <c r="AX305" s="383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383"/>
      <c r="BX305" s="383"/>
      <c r="BY305" s="383"/>
      <c r="BZ305" s="2"/>
      <c r="CA305" s="2"/>
      <c r="CB305" s="2"/>
      <c r="CC305" s="2"/>
      <c r="CD305" s="2"/>
      <c r="CE305" s="2"/>
      <c r="CF305" s="383"/>
      <c r="CG305" s="383"/>
      <c r="CH305" s="10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383"/>
      <c r="DT305" s="383"/>
      <c r="DU305" s="383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73"/>
      <c r="E306" s="78"/>
      <c r="F306" s="2"/>
      <c r="G306" s="2"/>
      <c r="H306" s="2"/>
      <c r="I306" s="2"/>
      <c r="J306" s="2"/>
      <c r="K306" s="2"/>
      <c r="L306" s="78"/>
      <c r="M306" s="78"/>
      <c r="N306" s="78"/>
      <c r="O306" s="78"/>
      <c r="P306" s="2"/>
      <c r="Q306" s="78"/>
      <c r="R306" s="78"/>
      <c r="S306" s="78"/>
      <c r="T306" s="78"/>
      <c r="U306" s="78"/>
      <c r="V306" s="78"/>
      <c r="W306" s="78"/>
      <c r="X306" s="393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95"/>
      <c r="AW306" s="95"/>
      <c r="AX306" s="383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383"/>
      <c r="BX306" s="383"/>
      <c r="BY306" s="383"/>
      <c r="BZ306" s="2"/>
      <c r="CA306" s="2"/>
      <c r="CB306" s="2"/>
      <c r="CC306" s="2"/>
      <c r="CD306" s="2"/>
      <c r="CE306" s="2"/>
      <c r="CF306" s="383"/>
      <c r="CG306" s="383"/>
      <c r="CH306" s="10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383"/>
      <c r="DT306" s="383"/>
      <c r="DU306" s="383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73"/>
      <c r="E307" s="78"/>
      <c r="F307" s="2"/>
      <c r="G307" s="2"/>
      <c r="H307" s="2"/>
      <c r="I307" s="2"/>
      <c r="J307" s="2"/>
      <c r="K307" s="2"/>
      <c r="L307" s="78"/>
      <c r="M307" s="78"/>
      <c r="N307" s="78"/>
      <c r="O307" s="78"/>
      <c r="P307" s="2"/>
      <c r="Q307" s="78"/>
      <c r="R307" s="78"/>
      <c r="S307" s="78"/>
      <c r="T307" s="78"/>
      <c r="U307" s="78"/>
      <c r="V307" s="78"/>
      <c r="W307" s="78"/>
      <c r="X307" s="393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95"/>
      <c r="AW307" s="95"/>
      <c r="AX307" s="383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383"/>
      <c r="BX307" s="383"/>
      <c r="BY307" s="383"/>
      <c r="BZ307" s="2"/>
      <c r="CA307" s="2"/>
      <c r="CB307" s="2"/>
      <c r="CC307" s="2"/>
      <c r="CD307" s="2"/>
      <c r="CE307" s="2"/>
      <c r="CF307" s="383"/>
      <c r="CG307" s="383"/>
      <c r="CH307" s="10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383"/>
      <c r="DT307" s="383"/>
      <c r="DU307" s="383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73"/>
      <c r="E308" s="78"/>
      <c r="F308" s="2"/>
      <c r="G308" s="2"/>
      <c r="H308" s="2"/>
      <c r="I308" s="2"/>
      <c r="J308" s="2"/>
      <c r="K308" s="2"/>
      <c r="L308" s="78"/>
      <c r="M308" s="78"/>
      <c r="N308" s="78"/>
      <c r="O308" s="78"/>
      <c r="P308" s="2"/>
      <c r="Q308" s="78"/>
      <c r="R308" s="78"/>
      <c r="S308" s="78"/>
      <c r="T308" s="78"/>
      <c r="U308" s="78"/>
      <c r="V308" s="78"/>
      <c r="W308" s="78"/>
      <c r="X308" s="393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95"/>
      <c r="AW308" s="95"/>
      <c r="AX308" s="383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383"/>
      <c r="BX308" s="383"/>
      <c r="BY308" s="383"/>
      <c r="BZ308" s="2"/>
      <c r="CA308" s="2"/>
      <c r="CB308" s="2"/>
      <c r="CC308" s="2"/>
      <c r="CD308" s="2"/>
      <c r="CE308" s="2"/>
      <c r="CF308" s="383"/>
      <c r="CG308" s="383"/>
      <c r="CH308" s="10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383"/>
      <c r="DT308" s="383"/>
      <c r="DU308" s="383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73"/>
      <c r="E309" s="78"/>
      <c r="F309" s="2"/>
      <c r="G309" s="2"/>
      <c r="H309" s="2"/>
      <c r="I309" s="2"/>
      <c r="J309" s="2"/>
      <c r="K309" s="2"/>
      <c r="L309" s="78"/>
      <c r="M309" s="78"/>
      <c r="N309" s="78"/>
      <c r="O309" s="78"/>
      <c r="P309" s="2"/>
      <c r="Q309" s="78"/>
      <c r="R309" s="78"/>
      <c r="S309" s="78"/>
      <c r="T309" s="78"/>
      <c r="U309" s="78"/>
      <c r="V309" s="78"/>
      <c r="W309" s="78"/>
      <c r="X309" s="393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95"/>
      <c r="AW309" s="95"/>
      <c r="AX309" s="383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383"/>
      <c r="BX309" s="383"/>
      <c r="BY309" s="383"/>
      <c r="BZ309" s="2"/>
      <c r="CA309" s="2"/>
      <c r="CB309" s="2"/>
      <c r="CC309" s="2"/>
      <c r="CD309" s="2"/>
      <c r="CE309" s="2"/>
      <c r="CF309" s="383"/>
      <c r="CG309" s="383"/>
      <c r="CH309" s="10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383"/>
      <c r="DT309" s="383"/>
      <c r="DU309" s="383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73"/>
      <c r="E310" s="78"/>
      <c r="F310" s="2"/>
      <c r="G310" s="2"/>
      <c r="H310" s="2"/>
      <c r="I310" s="2"/>
      <c r="J310" s="2"/>
      <c r="K310" s="2"/>
      <c r="L310" s="78"/>
      <c r="M310" s="78"/>
      <c r="N310" s="78"/>
      <c r="O310" s="78"/>
      <c r="P310" s="2"/>
      <c r="Q310" s="78"/>
      <c r="R310" s="78"/>
      <c r="S310" s="78"/>
      <c r="T310" s="78"/>
      <c r="U310" s="78"/>
      <c r="V310" s="78"/>
      <c r="W310" s="78"/>
      <c r="X310" s="393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95"/>
      <c r="AW310" s="95"/>
      <c r="AX310" s="383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383"/>
      <c r="BX310" s="383"/>
      <c r="BY310" s="383"/>
      <c r="BZ310" s="2"/>
      <c r="CA310" s="2"/>
      <c r="CB310" s="2"/>
      <c r="CC310" s="2"/>
      <c r="CD310" s="2"/>
      <c r="CE310" s="2"/>
      <c r="CF310" s="383"/>
      <c r="CG310" s="383"/>
      <c r="CH310" s="10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383"/>
      <c r="DT310" s="383"/>
      <c r="DU310" s="383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73"/>
      <c r="E311" s="78"/>
      <c r="F311" s="2"/>
      <c r="G311" s="2"/>
      <c r="H311" s="2"/>
      <c r="I311" s="2"/>
      <c r="J311" s="2"/>
      <c r="K311" s="2"/>
      <c r="L311" s="78"/>
      <c r="M311" s="78"/>
      <c r="N311" s="78"/>
      <c r="O311" s="78"/>
      <c r="P311" s="2"/>
      <c r="Q311" s="78"/>
      <c r="R311" s="78"/>
      <c r="S311" s="78"/>
      <c r="T311" s="78"/>
      <c r="U311" s="78"/>
      <c r="V311" s="78"/>
      <c r="W311" s="78"/>
      <c r="X311" s="393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95"/>
      <c r="AW311" s="95"/>
      <c r="AX311" s="383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383"/>
      <c r="BX311" s="383"/>
      <c r="BY311" s="383"/>
      <c r="BZ311" s="2"/>
      <c r="CA311" s="2"/>
      <c r="CB311" s="2"/>
      <c r="CC311" s="2"/>
      <c r="CD311" s="2"/>
      <c r="CE311" s="2"/>
      <c r="CF311" s="383"/>
      <c r="CG311" s="383"/>
      <c r="CH311" s="10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383"/>
      <c r="DT311" s="383"/>
      <c r="DU311" s="383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73"/>
      <c r="E312" s="78"/>
      <c r="F312" s="2"/>
      <c r="G312" s="2"/>
      <c r="H312" s="2"/>
      <c r="I312" s="2"/>
      <c r="J312" s="2"/>
      <c r="K312" s="2"/>
      <c r="L312" s="78"/>
      <c r="M312" s="78"/>
      <c r="N312" s="78"/>
      <c r="O312" s="78"/>
      <c r="P312" s="2"/>
      <c r="Q312" s="78"/>
      <c r="R312" s="78"/>
      <c r="S312" s="78"/>
      <c r="T312" s="78"/>
      <c r="U312" s="78"/>
      <c r="V312" s="78"/>
      <c r="W312" s="78"/>
      <c r="X312" s="393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95"/>
      <c r="AW312" s="95"/>
      <c r="AX312" s="383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383"/>
      <c r="BX312" s="383"/>
      <c r="BY312" s="383"/>
      <c r="BZ312" s="2"/>
      <c r="CA312" s="2"/>
      <c r="CB312" s="2"/>
      <c r="CC312" s="2"/>
      <c r="CD312" s="2"/>
      <c r="CE312" s="2"/>
      <c r="CF312" s="383"/>
      <c r="CG312" s="383"/>
      <c r="CH312" s="10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383"/>
      <c r="DT312" s="383"/>
      <c r="DU312" s="383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73"/>
      <c r="E313" s="78"/>
      <c r="F313" s="2"/>
      <c r="G313" s="2"/>
      <c r="H313" s="2"/>
      <c r="I313" s="2"/>
      <c r="J313" s="2"/>
      <c r="K313" s="2"/>
      <c r="L313" s="78"/>
      <c r="M313" s="78"/>
      <c r="N313" s="78"/>
      <c r="O313" s="78"/>
      <c r="P313" s="2"/>
      <c r="Q313" s="78"/>
      <c r="R313" s="78"/>
      <c r="S313" s="78"/>
      <c r="T313" s="78"/>
      <c r="U313" s="78"/>
      <c r="V313" s="78"/>
      <c r="W313" s="78"/>
      <c r="X313" s="393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95"/>
      <c r="AW313" s="95"/>
      <c r="AX313" s="383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383"/>
      <c r="BX313" s="383"/>
      <c r="BY313" s="383"/>
      <c r="BZ313" s="2"/>
      <c r="CA313" s="2"/>
      <c r="CB313" s="2"/>
      <c r="CC313" s="2"/>
      <c r="CD313" s="2"/>
      <c r="CE313" s="2"/>
      <c r="CF313" s="383"/>
      <c r="CG313" s="383"/>
      <c r="CH313" s="10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383"/>
      <c r="DT313" s="383"/>
      <c r="DU313" s="383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73"/>
      <c r="E314" s="78"/>
      <c r="F314" s="2"/>
      <c r="G314" s="2"/>
      <c r="H314" s="2"/>
      <c r="I314" s="2"/>
      <c r="J314" s="2"/>
      <c r="K314" s="2"/>
      <c r="L314" s="78"/>
      <c r="M314" s="78"/>
      <c r="N314" s="78"/>
      <c r="O314" s="78"/>
      <c r="P314" s="2"/>
      <c r="Q314" s="78"/>
      <c r="R314" s="78"/>
      <c r="S314" s="78"/>
      <c r="T314" s="78"/>
      <c r="U314" s="78"/>
      <c r="V314" s="78"/>
      <c r="W314" s="78"/>
      <c r="X314" s="393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95"/>
      <c r="AW314" s="95"/>
      <c r="AX314" s="383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383"/>
      <c r="BX314" s="383"/>
      <c r="BY314" s="383"/>
      <c r="BZ314" s="2"/>
      <c r="CA314" s="2"/>
      <c r="CB314" s="2"/>
      <c r="CC314" s="2"/>
      <c r="CD314" s="2"/>
      <c r="CE314" s="2"/>
      <c r="CF314" s="383"/>
      <c r="CG314" s="383"/>
      <c r="CH314" s="10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383"/>
      <c r="DT314" s="383"/>
      <c r="DU314" s="383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73"/>
      <c r="E315" s="78"/>
      <c r="F315" s="2"/>
      <c r="G315" s="2"/>
      <c r="H315" s="2"/>
      <c r="I315" s="2"/>
      <c r="J315" s="2"/>
      <c r="K315" s="2"/>
      <c r="L315" s="78"/>
      <c r="M315" s="78"/>
      <c r="N315" s="78"/>
      <c r="O315" s="78"/>
      <c r="P315" s="2"/>
      <c r="Q315" s="78"/>
      <c r="R315" s="78"/>
      <c r="S315" s="78"/>
      <c r="T315" s="78"/>
      <c r="U315" s="78"/>
      <c r="V315" s="78"/>
      <c r="W315" s="78"/>
      <c r="X315" s="393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95"/>
      <c r="AW315" s="95"/>
      <c r="AX315" s="383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383"/>
      <c r="BX315" s="383"/>
      <c r="BY315" s="383"/>
      <c r="BZ315" s="2"/>
      <c r="CA315" s="2"/>
      <c r="CB315" s="2"/>
      <c r="CC315" s="2"/>
      <c r="CD315" s="2"/>
      <c r="CE315" s="2"/>
      <c r="CF315" s="383"/>
      <c r="CG315" s="383"/>
      <c r="CH315" s="10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383"/>
      <c r="DT315" s="383"/>
      <c r="DU315" s="383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73"/>
      <c r="E316" s="78"/>
      <c r="F316" s="2"/>
      <c r="G316" s="2"/>
      <c r="H316" s="2"/>
      <c r="I316" s="2"/>
      <c r="J316" s="2"/>
      <c r="K316" s="2"/>
      <c r="L316" s="78"/>
      <c r="M316" s="78"/>
      <c r="N316" s="78"/>
      <c r="O316" s="78"/>
      <c r="P316" s="2"/>
      <c r="Q316" s="78"/>
      <c r="R316" s="78"/>
      <c r="S316" s="78"/>
      <c r="T316" s="78"/>
      <c r="U316" s="78"/>
      <c r="V316" s="78"/>
      <c r="W316" s="78"/>
      <c r="X316" s="393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95"/>
      <c r="AW316" s="95"/>
      <c r="AX316" s="383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383"/>
      <c r="BX316" s="383"/>
      <c r="BY316" s="383"/>
      <c r="BZ316" s="2"/>
      <c r="CA316" s="2"/>
      <c r="CB316" s="2"/>
      <c r="CC316" s="2"/>
      <c r="CD316" s="2"/>
      <c r="CE316" s="2"/>
      <c r="CF316" s="383"/>
      <c r="CG316" s="383"/>
      <c r="CH316" s="10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383"/>
      <c r="DT316" s="383"/>
      <c r="DU316" s="383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73"/>
      <c r="E317" s="78"/>
      <c r="F317" s="2"/>
      <c r="G317" s="2"/>
      <c r="H317" s="2"/>
      <c r="I317" s="2"/>
      <c r="J317" s="2"/>
      <c r="K317" s="2"/>
      <c r="L317" s="78"/>
      <c r="M317" s="78"/>
      <c r="N317" s="78"/>
      <c r="O317" s="78"/>
      <c r="P317" s="2"/>
      <c r="Q317" s="78"/>
      <c r="R317" s="78"/>
      <c r="S317" s="78"/>
      <c r="T317" s="78"/>
      <c r="U317" s="78"/>
      <c r="V317" s="78"/>
      <c r="W317" s="78"/>
      <c r="X317" s="393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95"/>
      <c r="AW317" s="95"/>
      <c r="AX317" s="383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383"/>
      <c r="BX317" s="383"/>
      <c r="BY317" s="383"/>
      <c r="BZ317" s="2"/>
      <c r="CA317" s="2"/>
      <c r="CB317" s="2"/>
      <c r="CC317" s="2"/>
      <c r="CD317" s="2"/>
      <c r="CE317" s="2"/>
      <c r="CF317" s="383"/>
      <c r="CG317" s="383"/>
      <c r="CH317" s="10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383"/>
      <c r="DT317" s="383"/>
      <c r="DU317" s="383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73"/>
      <c r="E318" s="78"/>
      <c r="F318" s="2"/>
      <c r="G318" s="2"/>
      <c r="H318" s="2"/>
      <c r="I318" s="2"/>
      <c r="J318" s="2"/>
      <c r="K318" s="2"/>
      <c r="L318" s="78"/>
      <c r="M318" s="78"/>
      <c r="N318" s="78"/>
      <c r="O318" s="78"/>
      <c r="P318" s="2"/>
      <c r="Q318" s="78"/>
      <c r="R318" s="78"/>
      <c r="S318" s="78"/>
      <c r="T318" s="78"/>
      <c r="U318" s="78"/>
      <c r="V318" s="78"/>
      <c r="W318" s="78"/>
      <c r="X318" s="393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95"/>
      <c r="AW318" s="95"/>
      <c r="AX318" s="383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383"/>
      <c r="BX318" s="383"/>
      <c r="BY318" s="383"/>
      <c r="BZ318" s="2"/>
      <c r="CA318" s="2"/>
      <c r="CB318" s="2"/>
      <c r="CC318" s="2"/>
      <c r="CD318" s="2"/>
      <c r="CE318" s="2"/>
      <c r="CF318" s="383"/>
      <c r="CG318" s="383"/>
      <c r="CH318" s="10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383"/>
      <c r="DT318" s="383"/>
      <c r="DU318" s="383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73"/>
      <c r="E319" s="78"/>
      <c r="F319" s="2"/>
      <c r="G319" s="2"/>
      <c r="H319" s="2"/>
      <c r="I319" s="2"/>
      <c r="J319" s="2"/>
      <c r="K319" s="2"/>
      <c r="L319" s="78"/>
      <c r="M319" s="78"/>
      <c r="N319" s="78"/>
      <c r="O319" s="78"/>
      <c r="P319" s="2"/>
      <c r="Q319" s="78"/>
      <c r="R319" s="78"/>
      <c r="S319" s="78"/>
      <c r="T319" s="78"/>
      <c r="U319" s="78"/>
      <c r="V319" s="78"/>
      <c r="W319" s="78"/>
      <c r="X319" s="393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95"/>
      <c r="AW319" s="95"/>
      <c r="AX319" s="383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383"/>
      <c r="BX319" s="383"/>
      <c r="BY319" s="383"/>
      <c r="BZ319" s="2"/>
      <c r="CA319" s="2"/>
      <c r="CB319" s="2"/>
      <c r="CC319" s="2"/>
      <c r="CD319" s="2"/>
      <c r="CE319" s="2"/>
      <c r="CF319" s="383"/>
      <c r="CG319" s="383"/>
      <c r="CH319" s="10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383"/>
      <c r="DT319" s="383"/>
      <c r="DU319" s="383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73"/>
      <c r="E320" s="78"/>
      <c r="F320" s="2"/>
      <c r="G320" s="2"/>
      <c r="H320" s="2"/>
      <c r="I320" s="2"/>
      <c r="J320" s="2"/>
      <c r="K320" s="2"/>
      <c r="L320" s="78"/>
      <c r="M320" s="78"/>
      <c r="N320" s="78"/>
      <c r="O320" s="78"/>
      <c r="P320" s="2"/>
      <c r="Q320" s="78"/>
      <c r="R320" s="78"/>
      <c r="S320" s="78"/>
      <c r="T320" s="78"/>
      <c r="U320" s="78"/>
      <c r="V320" s="78"/>
      <c r="W320" s="78"/>
      <c r="X320" s="393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95"/>
      <c r="AW320" s="95"/>
      <c r="AX320" s="383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383"/>
      <c r="BX320" s="383"/>
      <c r="BY320" s="383"/>
      <c r="BZ320" s="2"/>
      <c r="CA320" s="2"/>
      <c r="CB320" s="2"/>
      <c r="CC320" s="2"/>
      <c r="CD320" s="2"/>
      <c r="CE320" s="2"/>
      <c r="CF320" s="383"/>
      <c r="CG320" s="383"/>
      <c r="CH320" s="10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383"/>
      <c r="DT320" s="383"/>
      <c r="DU320" s="383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73"/>
      <c r="E321" s="78"/>
      <c r="F321" s="2"/>
      <c r="G321" s="2"/>
      <c r="H321" s="2"/>
      <c r="I321" s="2"/>
      <c r="J321" s="2"/>
      <c r="K321" s="2"/>
      <c r="L321" s="78"/>
      <c r="M321" s="78"/>
      <c r="N321" s="78"/>
      <c r="O321" s="78"/>
      <c r="P321" s="2"/>
      <c r="Q321" s="78"/>
      <c r="R321" s="78"/>
      <c r="S321" s="78"/>
      <c r="T321" s="78"/>
      <c r="U321" s="78"/>
      <c r="V321" s="78"/>
      <c r="W321" s="78"/>
      <c r="X321" s="393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95"/>
      <c r="AW321" s="95"/>
      <c r="AX321" s="383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383"/>
      <c r="BX321" s="383"/>
      <c r="BY321" s="383"/>
      <c r="BZ321" s="2"/>
      <c r="CA321" s="2"/>
      <c r="CB321" s="2"/>
      <c r="CC321" s="2"/>
      <c r="CD321" s="2"/>
      <c r="CE321" s="2"/>
      <c r="CF321" s="383"/>
      <c r="CG321" s="383"/>
      <c r="CH321" s="10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383"/>
      <c r="DT321" s="383"/>
      <c r="DU321" s="383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73"/>
      <c r="E322" s="78"/>
      <c r="F322" s="2"/>
      <c r="G322" s="2"/>
      <c r="H322" s="2"/>
      <c r="I322" s="2"/>
      <c r="J322" s="2"/>
      <c r="K322" s="2"/>
      <c r="L322" s="78"/>
      <c r="M322" s="78"/>
      <c r="N322" s="78"/>
      <c r="O322" s="78"/>
      <c r="P322" s="2"/>
      <c r="Q322" s="78"/>
      <c r="R322" s="78"/>
      <c r="S322" s="78"/>
      <c r="T322" s="78"/>
      <c r="U322" s="78"/>
      <c r="V322" s="78"/>
      <c r="W322" s="78"/>
      <c r="X322" s="393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95"/>
      <c r="AW322" s="95"/>
      <c r="AX322" s="383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383"/>
      <c r="BX322" s="383"/>
      <c r="BY322" s="383"/>
      <c r="BZ322" s="2"/>
      <c r="CA322" s="2"/>
      <c r="CB322" s="2"/>
      <c r="CC322" s="2"/>
      <c r="CD322" s="2"/>
      <c r="CE322" s="2"/>
      <c r="CF322" s="383"/>
      <c r="CG322" s="383"/>
      <c r="CH322" s="10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383"/>
      <c r="DT322" s="383"/>
      <c r="DU322" s="383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73"/>
      <c r="E323" s="78"/>
      <c r="F323" s="2"/>
      <c r="G323" s="2"/>
      <c r="H323" s="2"/>
      <c r="I323" s="2"/>
      <c r="J323" s="2"/>
      <c r="K323" s="2"/>
      <c r="L323" s="78"/>
      <c r="M323" s="78"/>
      <c r="N323" s="78"/>
      <c r="O323" s="78"/>
      <c r="P323" s="2"/>
      <c r="Q323" s="78"/>
      <c r="R323" s="78"/>
      <c r="S323" s="78"/>
      <c r="T323" s="78"/>
      <c r="U323" s="78"/>
      <c r="V323" s="78"/>
      <c r="W323" s="78"/>
      <c r="X323" s="393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95"/>
      <c r="AW323" s="95"/>
      <c r="AX323" s="383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383"/>
      <c r="BX323" s="383"/>
      <c r="BY323" s="383"/>
      <c r="BZ323" s="2"/>
      <c r="CA323" s="2"/>
      <c r="CB323" s="2"/>
      <c r="CC323" s="2"/>
      <c r="CD323" s="2"/>
      <c r="CE323" s="2"/>
      <c r="CF323" s="383"/>
      <c r="CG323" s="383"/>
      <c r="CH323" s="10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383"/>
      <c r="DT323" s="383"/>
      <c r="DU323" s="383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73"/>
      <c r="E324" s="78"/>
      <c r="F324" s="2"/>
      <c r="G324" s="2"/>
      <c r="H324" s="2"/>
      <c r="I324" s="2"/>
      <c r="J324" s="2"/>
      <c r="K324" s="2"/>
      <c r="L324" s="78"/>
      <c r="M324" s="78"/>
      <c r="N324" s="78"/>
      <c r="O324" s="78"/>
      <c r="P324" s="2"/>
      <c r="Q324" s="78"/>
      <c r="R324" s="78"/>
      <c r="S324" s="78"/>
      <c r="T324" s="78"/>
      <c r="U324" s="78"/>
      <c r="V324" s="78"/>
      <c r="W324" s="78"/>
      <c r="X324" s="393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95"/>
      <c r="AW324" s="95"/>
      <c r="AX324" s="383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383"/>
      <c r="BX324" s="383"/>
      <c r="BY324" s="383"/>
      <c r="BZ324" s="2"/>
      <c r="CA324" s="2"/>
      <c r="CB324" s="2"/>
      <c r="CC324" s="2"/>
      <c r="CD324" s="2"/>
      <c r="CE324" s="2"/>
      <c r="CF324" s="383"/>
      <c r="CG324" s="383"/>
      <c r="CH324" s="10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383"/>
      <c r="DT324" s="383"/>
      <c r="DU324" s="383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73"/>
      <c r="E325" s="78"/>
      <c r="F325" s="2"/>
      <c r="G325" s="2"/>
      <c r="H325" s="2"/>
      <c r="I325" s="2"/>
      <c r="J325" s="2"/>
      <c r="K325" s="2"/>
      <c r="L325" s="78"/>
      <c r="M325" s="78"/>
      <c r="N325" s="78"/>
      <c r="O325" s="78"/>
      <c r="P325" s="2"/>
      <c r="Q325" s="78"/>
      <c r="R325" s="78"/>
      <c r="S325" s="78"/>
      <c r="T325" s="78"/>
      <c r="U325" s="78"/>
      <c r="V325" s="78"/>
      <c r="W325" s="78"/>
      <c r="X325" s="393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95"/>
      <c r="AW325" s="95"/>
      <c r="AX325" s="383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383"/>
      <c r="BX325" s="383"/>
      <c r="BY325" s="383"/>
      <c r="BZ325" s="2"/>
      <c r="CA325" s="2"/>
      <c r="CB325" s="2"/>
      <c r="CC325" s="2"/>
      <c r="CD325" s="2"/>
      <c r="CE325" s="2"/>
      <c r="CF325" s="383"/>
      <c r="CG325" s="383"/>
      <c r="CH325" s="10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383"/>
      <c r="DT325" s="383"/>
      <c r="DU325" s="383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73"/>
      <c r="E326" s="78"/>
      <c r="F326" s="2"/>
      <c r="G326" s="2"/>
      <c r="H326" s="2"/>
      <c r="I326" s="2"/>
      <c r="J326" s="2"/>
      <c r="K326" s="2"/>
      <c r="L326" s="78"/>
      <c r="M326" s="78"/>
      <c r="N326" s="78"/>
      <c r="O326" s="78"/>
      <c r="P326" s="2"/>
      <c r="Q326" s="78"/>
      <c r="R326" s="78"/>
      <c r="S326" s="78"/>
      <c r="T326" s="78"/>
      <c r="U326" s="78"/>
      <c r="V326" s="78"/>
      <c r="W326" s="78"/>
      <c r="X326" s="393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95"/>
      <c r="AW326" s="95"/>
      <c r="AX326" s="383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383"/>
      <c r="BX326" s="383"/>
      <c r="BY326" s="383"/>
      <c r="BZ326" s="2"/>
      <c r="CA326" s="2"/>
      <c r="CB326" s="2"/>
      <c r="CC326" s="2"/>
      <c r="CD326" s="2"/>
      <c r="CE326" s="2"/>
      <c r="CF326" s="383"/>
      <c r="CG326" s="383"/>
      <c r="CH326" s="10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383"/>
      <c r="DT326" s="383"/>
      <c r="DU326" s="383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73"/>
      <c r="E327" s="78"/>
      <c r="F327" s="2"/>
      <c r="G327" s="2"/>
      <c r="H327" s="2"/>
      <c r="I327" s="2"/>
      <c r="J327" s="2"/>
      <c r="K327" s="2"/>
      <c r="L327" s="78"/>
      <c r="M327" s="78"/>
      <c r="N327" s="78"/>
      <c r="O327" s="78"/>
      <c r="P327" s="2"/>
      <c r="Q327" s="78"/>
      <c r="R327" s="78"/>
      <c r="S327" s="78"/>
      <c r="T327" s="78"/>
      <c r="U327" s="78"/>
      <c r="V327" s="78"/>
      <c r="W327" s="78"/>
      <c r="X327" s="393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95"/>
      <c r="AW327" s="95"/>
      <c r="AX327" s="383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383"/>
      <c r="BX327" s="383"/>
      <c r="BY327" s="383"/>
      <c r="BZ327" s="2"/>
      <c r="CA327" s="2"/>
      <c r="CB327" s="2"/>
      <c r="CC327" s="2"/>
      <c r="CD327" s="2"/>
      <c r="CE327" s="2"/>
      <c r="CF327" s="383"/>
      <c r="CG327" s="383"/>
      <c r="CH327" s="10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383"/>
      <c r="DT327" s="383"/>
      <c r="DU327" s="383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73"/>
      <c r="E328" s="78"/>
      <c r="F328" s="2"/>
      <c r="G328" s="2"/>
      <c r="H328" s="2"/>
      <c r="I328" s="2"/>
      <c r="J328" s="2"/>
      <c r="K328" s="2"/>
      <c r="L328" s="78"/>
      <c r="M328" s="78"/>
      <c r="N328" s="78"/>
      <c r="O328" s="78"/>
      <c r="P328" s="2"/>
      <c r="Q328" s="78"/>
      <c r="R328" s="78"/>
      <c r="S328" s="78"/>
      <c r="T328" s="78"/>
      <c r="U328" s="78"/>
      <c r="V328" s="78"/>
      <c r="W328" s="78"/>
      <c r="X328" s="393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95"/>
      <c r="AW328" s="95"/>
      <c r="AX328" s="383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383"/>
      <c r="BX328" s="383"/>
      <c r="BY328" s="383"/>
      <c r="BZ328" s="2"/>
      <c r="CA328" s="2"/>
      <c r="CB328" s="2"/>
      <c r="CC328" s="2"/>
      <c r="CD328" s="2"/>
      <c r="CE328" s="2"/>
      <c r="CF328" s="383"/>
      <c r="CG328" s="383"/>
      <c r="CH328" s="10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383"/>
      <c r="DT328" s="383"/>
      <c r="DU328" s="383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73"/>
      <c r="E329" s="78"/>
      <c r="F329" s="2"/>
      <c r="G329" s="2"/>
      <c r="H329" s="2"/>
      <c r="I329" s="2"/>
      <c r="J329" s="2"/>
      <c r="K329" s="2"/>
      <c r="L329" s="78"/>
      <c r="M329" s="78"/>
      <c r="N329" s="78"/>
      <c r="O329" s="78"/>
      <c r="P329" s="2"/>
      <c r="Q329" s="78"/>
      <c r="R329" s="78"/>
      <c r="S329" s="78"/>
      <c r="T329" s="78"/>
      <c r="U329" s="78"/>
      <c r="V329" s="78"/>
      <c r="W329" s="78"/>
      <c r="X329" s="393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95"/>
      <c r="AW329" s="95"/>
      <c r="AX329" s="383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383"/>
      <c r="BX329" s="383"/>
      <c r="BY329" s="383"/>
      <c r="BZ329" s="2"/>
      <c r="CA329" s="2"/>
      <c r="CB329" s="2"/>
      <c r="CC329" s="2"/>
      <c r="CD329" s="2"/>
      <c r="CE329" s="2"/>
      <c r="CF329" s="383"/>
      <c r="CG329" s="383"/>
      <c r="CH329" s="10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383"/>
      <c r="DT329" s="383"/>
      <c r="DU329" s="383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73"/>
      <c r="E330" s="78"/>
      <c r="F330" s="2"/>
      <c r="G330" s="2"/>
      <c r="H330" s="2"/>
      <c r="I330" s="2"/>
      <c r="J330" s="2"/>
      <c r="K330" s="2"/>
      <c r="L330" s="78"/>
      <c r="M330" s="78"/>
      <c r="N330" s="78"/>
      <c r="O330" s="78"/>
      <c r="P330" s="2"/>
      <c r="Q330" s="78"/>
      <c r="R330" s="78"/>
      <c r="S330" s="78"/>
      <c r="T330" s="78"/>
      <c r="U330" s="78"/>
      <c r="V330" s="78"/>
      <c r="W330" s="78"/>
      <c r="X330" s="393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95"/>
      <c r="AW330" s="95"/>
      <c r="AX330" s="383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383"/>
      <c r="BX330" s="383"/>
      <c r="BY330" s="383"/>
      <c r="BZ330" s="2"/>
      <c r="CA330" s="2"/>
      <c r="CB330" s="2"/>
      <c r="CC330" s="2"/>
      <c r="CD330" s="2"/>
      <c r="CE330" s="2"/>
      <c r="CF330" s="383"/>
      <c r="CG330" s="383"/>
      <c r="CH330" s="10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383"/>
      <c r="DT330" s="383"/>
      <c r="DU330" s="383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73"/>
      <c r="E331" s="78"/>
      <c r="F331" s="2"/>
      <c r="G331" s="2"/>
      <c r="H331" s="2"/>
      <c r="I331" s="2"/>
      <c r="J331" s="2"/>
      <c r="K331" s="2"/>
      <c r="L331" s="78"/>
      <c r="M331" s="78"/>
      <c r="N331" s="78"/>
      <c r="O331" s="78"/>
      <c r="P331" s="2"/>
      <c r="Q331" s="78"/>
      <c r="R331" s="78"/>
      <c r="S331" s="78"/>
      <c r="T331" s="78"/>
      <c r="U331" s="78"/>
      <c r="V331" s="78"/>
      <c r="W331" s="78"/>
      <c r="X331" s="393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95"/>
      <c r="AW331" s="95"/>
      <c r="AX331" s="383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383"/>
      <c r="BX331" s="383"/>
      <c r="BY331" s="383"/>
      <c r="BZ331" s="2"/>
      <c r="CA331" s="2"/>
      <c r="CB331" s="2"/>
      <c r="CC331" s="2"/>
      <c r="CD331" s="2"/>
      <c r="CE331" s="2"/>
      <c r="CF331" s="383"/>
      <c r="CG331" s="383"/>
      <c r="CH331" s="10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383"/>
      <c r="DT331" s="383"/>
      <c r="DU331" s="383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73"/>
      <c r="E332" s="78"/>
      <c r="F332" s="2"/>
      <c r="G332" s="2"/>
      <c r="H332" s="2"/>
      <c r="I332" s="2"/>
      <c r="J332" s="2"/>
      <c r="K332" s="2"/>
      <c r="L332" s="78"/>
      <c r="M332" s="78"/>
      <c r="N332" s="78"/>
      <c r="O332" s="78"/>
      <c r="P332" s="2"/>
      <c r="Q332" s="78"/>
      <c r="R332" s="78"/>
      <c r="S332" s="78"/>
      <c r="T332" s="78"/>
      <c r="U332" s="78"/>
      <c r="V332" s="78"/>
      <c r="W332" s="78"/>
      <c r="X332" s="393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95"/>
      <c r="AW332" s="95"/>
      <c r="AX332" s="383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383"/>
      <c r="BX332" s="383"/>
      <c r="BY332" s="383"/>
      <c r="BZ332" s="2"/>
      <c r="CA332" s="2"/>
      <c r="CB332" s="2"/>
      <c r="CC332" s="2"/>
      <c r="CD332" s="2"/>
      <c r="CE332" s="2"/>
      <c r="CF332" s="383"/>
      <c r="CG332" s="383"/>
      <c r="CH332" s="10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383"/>
      <c r="DT332" s="383"/>
      <c r="DU332" s="383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73"/>
      <c r="E333" s="78"/>
      <c r="F333" s="2"/>
      <c r="G333" s="2"/>
      <c r="H333" s="2"/>
      <c r="I333" s="2"/>
      <c r="J333" s="2"/>
      <c r="K333" s="2"/>
      <c r="L333" s="78"/>
      <c r="M333" s="78"/>
      <c r="N333" s="78"/>
      <c r="O333" s="78"/>
      <c r="P333" s="2"/>
      <c r="Q333" s="78"/>
      <c r="R333" s="78"/>
      <c r="S333" s="78"/>
      <c r="T333" s="78"/>
      <c r="U333" s="78"/>
      <c r="V333" s="78"/>
      <c r="W333" s="78"/>
      <c r="X333" s="393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95"/>
      <c r="AW333" s="95"/>
      <c r="AX333" s="383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383"/>
      <c r="BX333" s="383"/>
      <c r="BY333" s="383"/>
      <c r="BZ333" s="2"/>
      <c r="CA333" s="2"/>
      <c r="CB333" s="2"/>
      <c r="CC333" s="2"/>
      <c r="CD333" s="2"/>
      <c r="CE333" s="2"/>
      <c r="CF333" s="383"/>
      <c r="CG333" s="383"/>
      <c r="CH333" s="10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383"/>
      <c r="DT333" s="383"/>
      <c r="DU333" s="383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73"/>
      <c r="E334" s="78"/>
      <c r="F334" s="2"/>
      <c r="G334" s="2"/>
      <c r="H334" s="2"/>
      <c r="I334" s="2"/>
      <c r="J334" s="2"/>
      <c r="K334" s="2"/>
      <c r="L334" s="78"/>
      <c r="M334" s="78"/>
      <c r="N334" s="78"/>
      <c r="O334" s="78"/>
      <c r="P334" s="2"/>
      <c r="Q334" s="78"/>
      <c r="R334" s="78"/>
      <c r="S334" s="78"/>
      <c r="T334" s="78"/>
      <c r="U334" s="78"/>
      <c r="V334" s="78"/>
      <c r="W334" s="78"/>
      <c r="X334" s="393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95"/>
      <c r="AW334" s="95"/>
      <c r="AX334" s="383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383"/>
      <c r="BX334" s="383"/>
      <c r="BY334" s="383"/>
      <c r="BZ334" s="2"/>
      <c r="CA334" s="2"/>
      <c r="CB334" s="2"/>
      <c r="CC334" s="2"/>
      <c r="CD334" s="2"/>
      <c r="CE334" s="2"/>
      <c r="CF334" s="383"/>
      <c r="CG334" s="383"/>
      <c r="CH334" s="10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383"/>
      <c r="DT334" s="383"/>
      <c r="DU334" s="383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73"/>
      <c r="E335" s="78"/>
      <c r="F335" s="2"/>
      <c r="G335" s="2"/>
      <c r="H335" s="2"/>
      <c r="I335" s="2"/>
      <c r="J335" s="2"/>
      <c r="K335" s="2"/>
      <c r="L335" s="78"/>
      <c r="M335" s="78"/>
      <c r="N335" s="78"/>
      <c r="O335" s="78"/>
      <c r="P335" s="2"/>
      <c r="Q335" s="78"/>
      <c r="R335" s="78"/>
      <c r="S335" s="78"/>
      <c r="T335" s="78"/>
      <c r="U335" s="78"/>
      <c r="V335" s="78"/>
      <c r="W335" s="78"/>
      <c r="X335" s="393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95"/>
      <c r="AW335" s="95"/>
      <c r="AX335" s="383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383"/>
      <c r="BX335" s="383"/>
      <c r="BY335" s="383"/>
      <c r="BZ335" s="2"/>
      <c r="CA335" s="2"/>
      <c r="CB335" s="2"/>
      <c r="CC335" s="2"/>
      <c r="CD335" s="2"/>
      <c r="CE335" s="2"/>
      <c r="CF335" s="383"/>
      <c r="CG335" s="383"/>
      <c r="CH335" s="10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383"/>
      <c r="DT335" s="383"/>
      <c r="DU335" s="383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73"/>
      <c r="E336" s="78"/>
      <c r="F336" s="2"/>
      <c r="G336" s="2"/>
      <c r="H336" s="2"/>
      <c r="I336" s="2"/>
      <c r="J336" s="2"/>
      <c r="K336" s="2"/>
      <c r="L336" s="78"/>
      <c r="M336" s="78"/>
      <c r="N336" s="78"/>
      <c r="O336" s="78"/>
      <c r="P336" s="2"/>
      <c r="Q336" s="78"/>
      <c r="R336" s="78"/>
      <c r="S336" s="78"/>
      <c r="T336" s="78"/>
      <c r="U336" s="78"/>
      <c r="V336" s="78"/>
      <c r="W336" s="78"/>
      <c r="X336" s="393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95"/>
      <c r="AW336" s="95"/>
      <c r="AX336" s="383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383"/>
      <c r="BX336" s="383"/>
      <c r="BY336" s="383"/>
      <c r="BZ336" s="2"/>
      <c r="CA336" s="2"/>
      <c r="CB336" s="2"/>
      <c r="CC336" s="2"/>
      <c r="CD336" s="2"/>
      <c r="CE336" s="2"/>
      <c r="CF336" s="383"/>
      <c r="CG336" s="383"/>
      <c r="CH336" s="10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383"/>
      <c r="DT336" s="383"/>
      <c r="DU336" s="383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73"/>
      <c r="E337" s="78"/>
      <c r="F337" s="2"/>
      <c r="G337" s="2"/>
      <c r="H337" s="2"/>
      <c r="I337" s="2"/>
      <c r="J337" s="2"/>
      <c r="K337" s="2"/>
      <c r="L337" s="78"/>
      <c r="M337" s="78"/>
      <c r="N337" s="78"/>
      <c r="O337" s="78"/>
      <c r="P337" s="2"/>
      <c r="Q337" s="78"/>
      <c r="R337" s="78"/>
      <c r="S337" s="78"/>
      <c r="T337" s="78"/>
      <c r="U337" s="78"/>
      <c r="V337" s="78"/>
      <c r="W337" s="78"/>
      <c r="X337" s="393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95"/>
      <c r="AW337" s="95"/>
      <c r="AX337" s="383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383"/>
      <c r="BX337" s="383"/>
      <c r="BY337" s="383"/>
      <c r="BZ337" s="2"/>
      <c r="CA337" s="2"/>
      <c r="CB337" s="2"/>
      <c r="CC337" s="2"/>
      <c r="CD337" s="2"/>
      <c r="CE337" s="2"/>
      <c r="CF337" s="383"/>
      <c r="CG337" s="383"/>
      <c r="CH337" s="10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383"/>
      <c r="DT337" s="383"/>
      <c r="DU337" s="383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73"/>
      <c r="E338" s="78"/>
      <c r="F338" s="2"/>
      <c r="G338" s="2"/>
      <c r="H338" s="2"/>
      <c r="I338" s="2"/>
      <c r="J338" s="2"/>
      <c r="K338" s="2"/>
      <c r="L338" s="78"/>
      <c r="M338" s="78"/>
      <c r="N338" s="78"/>
      <c r="O338" s="78"/>
      <c r="P338" s="2"/>
      <c r="Q338" s="78"/>
      <c r="R338" s="78"/>
      <c r="S338" s="78"/>
      <c r="T338" s="78"/>
      <c r="U338" s="78"/>
      <c r="V338" s="78"/>
      <c r="W338" s="78"/>
      <c r="X338" s="393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95"/>
      <c r="AW338" s="95"/>
      <c r="AX338" s="383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383"/>
      <c r="BX338" s="383"/>
      <c r="BY338" s="383"/>
      <c r="BZ338" s="2"/>
      <c r="CA338" s="2"/>
      <c r="CB338" s="2"/>
      <c r="CC338" s="2"/>
      <c r="CD338" s="2"/>
      <c r="CE338" s="2"/>
      <c r="CF338" s="383"/>
      <c r="CG338" s="383"/>
      <c r="CH338" s="10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383"/>
      <c r="DT338" s="383"/>
      <c r="DU338" s="383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73"/>
      <c r="E339" s="78"/>
      <c r="F339" s="2"/>
      <c r="G339" s="2"/>
      <c r="H339" s="2"/>
      <c r="I339" s="2"/>
      <c r="J339" s="2"/>
      <c r="K339" s="2"/>
      <c r="L339" s="78"/>
      <c r="M339" s="78"/>
      <c r="N339" s="78"/>
      <c r="O339" s="78"/>
      <c r="P339" s="2"/>
      <c r="Q339" s="78"/>
      <c r="R339" s="78"/>
      <c r="S339" s="78"/>
      <c r="T339" s="78"/>
      <c r="U339" s="78"/>
      <c r="V339" s="78"/>
      <c r="W339" s="78"/>
      <c r="X339" s="393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95"/>
      <c r="AW339" s="95"/>
      <c r="AX339" s="383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383"/>
      <c r="BX339" s="383"/>
      <c r="BY339" s="383"/>
      <c r="BZ339" s="2"/>
      <c r="CA339" s="2"/>
      <c r="CB339" s="2"/>
      <c r="CC339" s="2"/>
      <c r="CD339" s="2"/>
      <c r="CE339" s="2"/>
      <c r="CF339" s="383"/>
      <c r="CG339" s="383"/>
      <c r="CH339" s="10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383"/>
      <c r="DT339" s="383"/>
      <c r="DU339" s="383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73"/>
      <c r="E340" s="78"/>
      <c r="F340" s="2"/>
      <c r="G340" s="2"/>
      <c r="H340" s="2"/>
      <c r="I340" s="2"/>
      <c r="J340" s="2"/>
      <c r="K340" s="2"/>
      <c r="L340" s="78"/>
      <c r="M340" s="78"/>
      <c r="N340" s="78"/>
      <c r="O340" s="78"/>
      <c r="P340" s="2"/>
      <c r="Q340" s="78"/>
      <c r="R340" s="78"/>
      <c r="S340" s="78"/>
      <c r="T340" s="78"/>
      <c r="U340" s="78"/>
      <c r="V340" s="78"/>
      <c r="W340" s="78"/>
      <c r="X340" s="393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95"/>
      <c r="AW340" s="95"/>
      <c r="AX340" s="383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383"/>
      <c r="BX340" s="383"/>
      <c r="BY340" s="383"/>
      <c r="BZ340" s="2"/>
      <c r="CA340" s="2"/>
      <c r="CB340" s="2"/>
      <c r="CC340" s="2"/>
      <c r="CD340" s="2"/>
      <c r="CE340" s="2"/>
      <c r="CF340" s="383"/>
      <c r="CG340" s="383"/>
      <c r="CH340" s="10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383"/>
      <c r="DT340" s="383"/>
      <c r="DU340" s="383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73"/>
      <c r="E341" s="78"/>
      <c r="F341" s="2"/>
      <c r="G341" s="2"/>
      <c r="H341" s="2"/>
      <c r="I341" s="2"/>
      <c r="J341" s="2"/>
      <c r="K341" s="2"/>
      <c r="L341" s="78"/>
      <c r="M341" s="78"/>
      <c r="N341" s="78"/>
      <c r="O341" s="78"/>
      <c r="P341" s="2"/>
      <c r="Q341" s="78"/>
      <c r="R341" s="78"/>
      <c r="S341" s="78"/>
      <c r="T341" s="78"/>
      <c r="U341" s="78"/>
      <c r="V341" s="78"/>
      <c r="W341" s="78"/>
      <c r="X341" s="393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95"/>
      <c r="AW341" s="95"/>
      <c r="AX341" s="383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383"/>
      <c r="BX341" s="383"/>
      <c r="BY341" s="383"/>
      <c r="BZ341" s="2"/>
      <c r="CA341" s="2"/>
      <c r="CB341" s="2"/>
      <c r="CC341" s="2"/>
      <c r="CD341" s="2"/>
      <c r="CE341" s="2"/>
      <c r="CF341" s="383"/>
      <c r="CG341" s="383"/>
      <c r="CH341" s="10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383"/>
      <c r="DT341" s="383"/>
      <c r="DU341" s="383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73"/>
      <c r="E342" s="78"/>
      <c r="F342" s="2"/>
      <c r="G342" s="2"/>
      <c r="H342" s="2"/>
      <c r="I342" s="2"/>
      <c r="J342" s="2"/>
      <c r="K342" s="2"/>
      <c r="L342" s="78"/>
      <c r="M342" s="78"/>
      <c r="N342" s="78"/>
      <c r="O342" s="78"/>
      <c r="P342" s="2"/>
      <c r="Q342" s="78"/>
      <c r="R342" s="78"/>
      <c r="S342" s="78"/>
      <c r="T342" s="78"/>
      <c r="U342" s="78"/>
      <c r="V342" s="78"/>
      <c r="W342" s="78"/>
      <c r="X342" s="393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95"/>
      <c r="AW342" s="95"/>
      <c r="AX342" s="383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383"/>
      <c r="BX342" s="383"/>
      <c r="BY342" s="383"/>
      <c r="BZ342" s="2"/>
      <c r="CA342" s="2"/>
      <c r="CB342" s="2"/>
      <c r="CC342" s="2"/>
      <c r="CD342" s="2"/>
      <c r="CE342" s="2"/>
      <c r="CF342" s="383"/>
      <c r="CG342" s="383"/>
      <c r="CH342" s="10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383"/>
      <c r="DT342" s="383"/>
      <c r="DU342" s="383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73"/>
      <c r="E343" s="78"/>
      <c r="F343" s="2"/>
      <c r="G343" s="2"/>
      <c r="H343" s="2"/>
      <c r="I343" s="2"/>
      <c r="J343" s="2"/>
      <c r="K343" s="2"/>
      <c r="L343" s="78"/>
      <c r="M343" s="78"/>
      <c r="N343" s="78"/>
      <c r="O343" s="78"/>
      <c r="P343" s="2"/>
      <c r="Q343" s="78"/>
      <c r="R343" s="78"/>
      <c r="S343" s="78"/>
      <c r="T343" s="78"/>
      <c r="U343" s="78"/>
      <c r="V343" s="78"/>
      <c r="W343" s="78"/>
      <c r="X343" s="393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95"/>
      <c r="AW343" s="95"/>
      <c r="AX343" s="383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383"/>
      <c r="BX343" s="383"/>
      <c r="BY343" s="383"/>
      <c r="BZ343" s="2"/>
      <c r="CA343" s="2"/>
      <c r="CB343" s="2"/>
      <c r="CC343" s="2"/>
      <c r="CD343" s="2"/>
      <c r="CE343" s="2"/>
      <c r="CF343" s="383"/>
      <c r="CG343" s="383"/>
      <c r="CH343" s="10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383"/>
      <c r="DT343" s="383"/>
      <c r="DU343" s="383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73"/>
      <c r="E344" s="78"/>
      <c r="F344" s="2"/>
      <c r="G344" s="2"/>
      <c r="H344" s="2"/>
      <c r="I344" s="2"/>
      <c r="J344" s="2"/>
      <c r="K344" s="2"/>
      <c r="L344" s="78"/>
      <c r="M344" s="78"/>
      <c r="N344" s="78"/>
      <c r="O344" s="78"/>
      <c r="P344" s="2"/>
      <c r="Q344" s="78"/>
      <c r="R344" s="78"/>
      <c r="S344" s="78"/>
      <c r="T344" s="78"/>
      <c r="U344" s="78"/>
      <c r="V344" s="78"/>
      <c r="W344" s="78"/>
      <c r="X344" s="393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95"/>
      <c r="AW344" s="95"/>
      <c r="AX344" s="383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383"/>
      <c r="BX344" s="383"/>
      <c r="BY344" s="383"/>
      <c r="BZ344" s="2"/>
      <c r="CA344" s="2"/>
      <c r="CB344" s="2"/>
      <c r="CC344" s="2"/>
      <c r="CD344" s="2"/>
      <c r="CE344" s="2"/>
      <c r="CF344" s="383"/>
      <c r="CG344" s="383"/>
      <c r="CH344" s="10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383"/>
      <c r="DT344" s="383"/>
      <c r="DU344" s="383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73"/>
      <c r="E345" s="78"/>
      <c r="F345" s="2"/>
      <c r="G345" s="2"/>
      <c r="H345" s="2"/>
      <c r="I345" s="2"/>
      <c r="J345" s="2"/>
      <c r="K345" s="2"/>
      <c r="L345" s="78"/>
      <c r="M345" s="78"/>
      <c r="N345" s="78"/>
      <c r="O345" s="78"/>
      <c r="P345" s="2"/>
      <c r="Q345" s="78"/>
      <c r="R345" s="78"/>
      <c r="S345" s="78"/>
      <c r="T345" s="78"/>
      <c r="U345" s="78"/>
      <c r="V345" s="78"/>
      <c r="W345" s="78"/>
      <c r="X345" s="393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95"/>
      <c r="AW345" s="95"/>
      <c r="AX345" s="383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383"/>
      <c r="BX345" s="383"/>
      <c r="BY345" s="383"/>
      <c r="BZ345" s="2"/>
      <c r="CA345" s="2"/>
      <c r="CB345" s="2"/>
      <c r="CC345" s="2"/>
      <c r="CD345" s="2"/>
      <c r="CE345" s="2"/>
      <c r="CF345" s="383"/>
      <c r="CG345" s="383"/>
      <c r="CH345" s="10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383"/>
      <c r="DT345" s="383"/>
      <c r="DU345" s="383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73"/>
      <c r="E346" s="78"/>
      <c r="F346" s="2"/>
      <c r="G346" s="2"/>
      <c r="H346" s="2"/>
      <c r="I346" s="2"/>
      <c r="J346" s="2"/>
      <c r="K346" s="2"/>
      <c r="L346" s="78"/>
      <c r="M346" s="78"/>
      <c r="N346" s="78"/>
      <c r="O346" s="78"/>
      <c r="P346" s="2"/>
      <c r="Q346" s="78"/>
      <c r="R346" s="78"/>
      <c r="S346" s="78"/>
      <c r="T346" s="78"/>
      <c r="U346" s="78"/>
      <c r="V346" s="78"/>
      <c r="W346" s="78"/>
      <c r="X346" s="393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95"/>
      <c r="AW346" s="95"/>
      <c r="AX346" s="383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383"/>
      <c r="BX346" s="383"/>
      <c r="BY346" s="383"/>
      <c r="BZ346" s="2"/>
      <c r="CA346" s="2"/>
      <c r="CB346" s="2"/>
      <c r="CC346" s="2"/>
      <c r="CD346" s="2"/>
      <c r="CE346" s="2"/>
      <c r="CF346" s="383"/>
      <c r="CG346" s="383"/>
      <c r="CH346" s="10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383"/>
      <c r="DT346" s="383"/>
      <c r="DU346" s="383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73"/>
      <c r="E347" s="78"/>
      <c r="F347" s="2"/>
      <c r="G347" s="2"/>
      <c r="H347" s="2"/>
      <c r="I347" s="2"/>
      <c r="J347" s="2"/>
      <c r="K347" s="2"/>
      <c r="L347" s="78"/>
      <c r="M347" s="78"/>
      <c r="N347" s="78"/>
      <c r="O347" s="78"/>
      <c r="P347" s="2"/>
      <c r="Q347" s="78"/>
      <c r="R347" s="78"/>
      <c r="S347" s="78"/>
      <c r="T347" s="78"/>
      <c r="U347" s="78"/>
      <c r="V347" s="78"/>
      <c r="W347" s="78"/>
      <c r="X347" s="393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95"/>
      <c r="AW347" s="95"/>
      <c r="AX347" s="383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383"/>
      <c r="BX347" s="383"/>
      <c r="BY347" s="383"/>
      <c r="BZ347" s="2"/>
      <c r="CA347" s="2"/>
      <c r="CB347" s="2"/>
      <c r="CC347" s="2"/>
      <c r="CD347" s="2"/>
      <c r="CE347" s="2"/>
      <c r="CF347" s="383"/>
      <c r="CG347" s="383"/>
      <c r="CH347" s="10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383"/>
      <c r="DT347" s="383"/>
      <c r="DU347" s="383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73"/>
      <c r="E348" s="78"/>
      <c r="F348" s="2"/>
      <c r="G348" s="2"/>
      <c r="H348" s="2"/>
      <c r="I348" s="2"/>
      <c r="J348" s="2"/>
      <c r="K348" s="2"/>
      <c r="L348" s="78"/>
      <c r="M348" s="78"/>
      <c r="N348" s="78"/>
      <c r="O348" s="78"/>
      <c r="P348" s="2"/>
      <c r="Q348" s="78"/>
      <c r="R348" s="78"/>
      <c r="S348" s="78"/>
      <c r="T348" s="78"/>
      <c r="U348" s="78"/>
      <c r="V348" s="78"/>
      <c r="W348" s="78"/>
      <c r="X348" s="393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95"/>
      <c r="AW348" s="95"/>
      <c r="AX348" s="383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383"/>
      <c r="BX348" s="383"/>
      <c r="BY348" s="383"/>
      <c r="BZ348" s="2"/>
      <c r="CA348" s="2"/>
      <c r="CB348" s="2"/>
      <c r="CC348" s="2"/>
      <c r="CD348" s="2"/>
      <c r="CE348" s="2"/>
      <c r="CF348" s="383"/>
      <c r="CG348" s="383"/>
      <c r="CH348" s="10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383"/>
      <c r="DT348" s="383"/>
      <c r="DU348" s="383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73"/>
      <c r="E349" s="78"/>
      <c r="F349" s="2"/>
      <c r="G349" s="2"/>
      <c r="H349" s="2"/>
      <c r="I349" s="2"/>
      <c r="J349" s="2"/>
      <c r="K349" s="2"/>
      <c r="L349" s="78"/>
      <c r="M349" s="78"/>
      <c r="N349" s="78"/>
      <c r="O349" s="78"/>
      <c r="P349" s="2"/>
      <c r="Q349" s="78"/>
      <c r="R349" s="78"/>
      <c r="S349" s="78"/>
      <c r="T349" s="78"/>
      <c r="U349" s="78"/>
      <c r="V349" s="78"/>
      <c r="W349" s="78"/>
      <c r="X349" s="393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95"/>
      <c r="AW349" s="95"/>
      <c r="AX349" s="383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383"/>
      <c r="BX349" s="383"/>
      <c r="BY349" s="383"/>
      <c r="BZ349" s="2"/>
      <c r="CA349" s="2"/>
      <c r="CB349" s="2"/>
      <c r="CC349" s="2"/>
      <c r="CD349" s="2"/>
      <c r="CE349" s="2"/>
      <c r="CF349" s="383"/>
      <c r="CG349" s="383"/>
      <c r="CH349" s="10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383"/>
      <c r="DT349" s="383"/>
      <c r="DU349" s="383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73"/>
      <c r="E350" s="78"/>
      <c r="F350" s="2"/>
      <c r="G350" s="2"/>
      <c r="H350" s="2"/>
      <c r="I350" s="2"/>
      <c r="J350" s="2"/>
      <c r="K350" s="2"/>
      <c r="L350" s="78"/>
      <c r="M350" s="78"/>
      <c r="N350" s="78"/>
      <c r="O350" s="78"/>
      <c r="P350" s="2"/>
      <c r="Q350" s="78"/>
      <c r="R350" s="78"/>
      <c r="S350" s="78"/>
      <c r="T350" s="78"/>
      <c r="U350" s="78"/>
      <c r="V350" s="78"/>
      <c r="W350" s="78"/>
      <c r="X350" s="393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95"/>
      <c r="AW350" s="95"/>
      <c r="AX350" s="383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383"/>
      <c r="BX350" s="383"/>
      <c r="BY350" s="383"/>
      <c r="BZ350" s="2"/>
      <c r="CA350" s="2"/>
      <c r="CB350" s="2"/>
      <c r="CC350" s="2"/>
      <c r="CD350" s="2"/>
      <c r="CE350" s="2"/>
      <c r="CF350" s="383"/>
      <c r="CG350" s="383"/>
      <c r="CH350" s="10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383"/>
      <c r="DT350" s="383"/>
      <c r="DU350" s="383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73"/>
      <c r="E351" s="78"/>
      <c r="F351" s="2"/>
      <c r="G351" s="2"/>
      <c r="H351" s="2"/>
      <c r="I351" s="2"/>
      <c r="J351" s="2"/>
      <c r="K351" s="2"/>
      <c r="L351" s="78"/>
      <c r="M351" s="78"/>
      <c r="N351" s="78"/>
      <c r="O351" s="78"/>
      <c r="P351" s="2"/>
      <c r="Q351" s="78"/>
      <c r="R351" s="78"/>
      <c r="S351" s="78"/>
      <c r="T351" s="78"/>
      <c r="U351" s="78"/>
      <c r="V351" s="78"/>
      <c r="W351" s="78"/>
      <c r="X351" s="393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95"/>
      <c r="AW351" s="95"/>
      <c r="AX351" s="383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383"/>
      <c r="BX351" s="383"/>
      <c r="BY351" s="383"/>
      <c r="BZ351" s="2"/>
      <c r="CA351" s="2"/>
      <c r="CB351" s="2"/>
      <c r="CC351" s="2"/>
      <c r="CD351" s="2"/>
      <c r="CE351" s="2"/>
      <c r="CF351" s="383"/>
      <c r="CG351" s="383"/>
      <c r="CH351" s="10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383"/>
      <c r="DT351" s="383"/>
      <c r="DU351" s="383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73"/>
      <c r="E352" s="78"/>
      <c r="F352" s="2"/>
      <c r="G352" s="2"/>
      <c r="H352" s="2"/>
      <c r="I352" s="2"/>
      <c r="J352" s="2"/>
      <c r="K352" s="2"/>
      <c r="L352" s="78"/>
      <c r="M352" s="78"/>
      <c r="N352" s="78"/>
      <c r="O352" s="78"/>
      <c r="P352" s="2"/>
      <c r="Q352" s="78"/>
      <c r="R352" s="78"/>
      <c r="S352" s="78"/>
      <c r="T352" s="78"/>
      <c r="U352" s="78"/>
      <c r="V352" s="78"/>
      <c r="W352" s="78"/>
      <c r="X352" s="393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95"/>
      <c r="AW352" s="95"/>
      <c r="AX352" s="383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383"/>
      <c r="BX352" s="383"/>
      <c r="BY352" s="383"/>
      <c r="BZ352" s="2"/>
      <c r="CA352" s="2"/>
      <c r="CB352" s="2"/>
      <c r="CC352" s="2"/>
      <c r="CD352" s="2"/>
      <c r="CE352" s="2"/>
      <c r="CF352" s="383"/>
      <c r="CG352" s="383"/>
      <c r="CH352" s="10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383"/>
      <c r="DT352" s="383"/>
      <c r="DU352" s="383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73"/>
      <c r="E353" s="78"/>
      <c r="F353" s="2"/>
      <c r="G353" s="2"/>
      <c r="H353" s="2"/>
      <c r="I353" s="2"/>
      <c r="J353" s="2"/>
      <c r="K353" s="2"/>
      <c r="L353" s="78"/>
      <c r="M353" s="78"/>
      <c r="N353" s="78"/>
      <c r="O353" s="78"/>
      <c r="P353" s="2"/>
      <c r="Q353" s="78"/>
      <c r="R353" s="78"/>
      <c r="S353" s="78"/>
      <c r="T353" s="78"/>
      <c r="U353" s="78"/>
      <c r="V353" s="78"/>
      <c r="W353" s="78"/>
      <c r="X353" s="393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95"/>
      <c r="AW353" s="95"/>
      <c r="AX353" s="383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383"/>
      <c r="BX353" s="383"/>
      <c r="BY353" s="383"/>
      <c r="BZ353" s="2"/>
      <c r="CA353" s="2"/>
      <c r="CB353" s="2"/>
      <c r="CC353" s="2"/>
      <c r="CD353" s="2"/>
      <c r="CE353" s="2"/>
      <c r="CF353" s="383"/>
      <c r="CG353" s="383"/>
      <c r="CH353" s="10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383"/>
      <c r="DT353" s="383"/>
      <c r="DU353" s="383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73"/>
      <c r="E354" s="78"/>
      <c r="F354" s="2"/>
      <c r="G354" s="2"/>
      <c r="H354" s="2"/>
      <c r="I354" s="2"/>
      <c r="J354" s="2"/>
      <c r="K354" s="2"/>
      <c r="L354" s="78"/>
      <c r="M354" s="78"/>
      <c r="N354" s="78"/>
      <c r="O354" s="78"/>
      <c r="P354" s="2"/>
      <c r="Q354" s="78"/>
      <c r="R354" s="78"/>
      <c r="S354" s="78"/>
      <c r="T354" s="78"/>
      <c r="U354" s="78"/>
      <c r="V354" s="78"/>
      <c r="W354" s="78"/>
      <c r="X354" s="393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95"/>
      <c r="AW354" s="95"/>
      <c r="AX354" s="383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383"/>
      <c r="BX354" s="383"/>
      <c r="BY354" s="383"/>
      <c r="BZ354" s="2"/>
      <c r="CA354" s="2"/>
      <c r="CB354" s="2"/>
      <c r="CC354" s="2"/>
      <c r="CD354" s="2"/>
      <c r="CE354" s="2"/>
      <c r="CF354" s="383"/>
      <c r="CG354" s="383"/>
      <c r="CH354" s="10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383"/>
      <c r="DT354" s="383"/>
      <c r="DU354" s="383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73"/>
      <c r="E355" s="78"/>
      <c r="F355" s="2"/>
      <c r="G355" s="2"/>
      <c r="H355" s="2"/>
      <c r="I355" s="2"/>
      <c r="J355" s="2"/>
      <c r="K355" s="2"/>
      <c r="L355" s="78"/>
      <c r="M355" s="78"/>
      <c r="N355" s="78"/>
      <c r="O355" s="78"/>
      <c r="P355" s="2"/>
      <c r="Q355" s="78"/>
      <c r="R355" s="78"/>
      <c r="S355" s="78"/>
      <c r="T355" s="78"/>
      <c r="U355" s="78"/>
      <c r="V355" s="78"/>
      <c r="W355" s="78"/>
      <c r="X355" s="393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95"/>
      <c r="AW355" s="95"/>
      <c r="AX355" s="383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383"/>
      <c r="BX355" s="383"/>
      <c r="BY355" s="383"/>
      <c r="BZ355" s="2"/>
      <c r="CA355" s="2"/>
      <c r="CB355" s="2"/>
      <c r="CC355" s="2"/>
      <c r="CD355" s="2"/>
      <c r="CE355" s="2"/>
      <c r="CF355" s="383"/>
      <c r="CG355" s="383"/>
      <c r="CH355" s="10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383"/>
      <c r="DT355" s="383"/>
      <c r="DU355" s="383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73"/>
      <c r="E356" s="78"/>
      <c r="F356" s="2"/>
      <c r="G356" s="2"/>
      <c r="H356" s="2"/>
      <c r="I356" s="2"/>
      <c r="J356" s="2"/>
      <c r="K356" s="2"/>
      <c r="L356" s="78"/>
      <c r="M356" s="78"/>
      <c r="N356" s="78"/>
      <c r="O356" s="78"/>
      <c r="P356" s="2"/>
      <c r="Q356" s="78"/>
      <c r="R356" s="78"/>
      <c r="S356" s="78"/>
      <c r="T356" s="78"/>
      <c r="U356" s="78"/>
      <c r="V356" s="78"/>
      <c r="W356" s="78"/>
      <c r="X356" s="393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95"/>
      <c r="AW356" s="95"/>
      <c r="AX356" s="383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383"/>
      <c r="BX356" s="383"/>
      <c r="BY356" s="383"/>
      <c r="BZ356" s="2"/>
      <c r="CA356" s="2"/>
      <c r="CB356" s="2"/>
      <c r="CC356" s="2"/>
      <c r="CD356" s="2"/>
      <c r="CE356" s="2"/>
      <c r="CF356" s="383"/>
      <c r="CG356" s="383"/>
      <c r="CH356" s="10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383"/>
      <c r="DT356" s="383"/>
      <c r="DU356" s="383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73"/>
      <c r="E357" s="78"/>
      <c r="F357" s="2"/>
      <c r="G357" s="2"/>
      <c r="H357" s="2"/>
      <c r="I357" s="2"/>
      <c r="J357" s="2"/>
      <c r="K357" s="2"/>
      <c r="L357" s="78"/>
      <c r="M357" s="78"/>
      <c r="N357" s="78"/>
      <c r="O357" s="78"/>
      <c r="P357" s="2"/>
      <c r="Q357" s="78"/>
      <c r="R357" s="78"/>
      <c r="S357" s="78"/>
      <c r="T357" s="78"/>
      <c r="U357" s="78"/>
      <c r="V357" s="78"/>
      <c r="W357" s="78"/>
      <c r="X357" s="393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95"/>
      <c r="AW357" s="95"/>
      <c r="AX357" s="383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383"/>
      <c r="BX357" s="383"/>
      <c r="BY357" s="383"/>
      <c r="BZ357" s="2"/>
      <c r="CA357" s="2"/>
      <c r="CB357" s="2"/>
      <c r="CC357" s="2"/>
      <c r="CD357" s="2"/>
      <c r="CE357" s="2"/>
      <c r="CF357" s="383"/>
      <c r="CG357" s="383"/>
      <c r="CH357" s="10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383"/>
      <c r="DT357" s="383"/>
      <c r="DU357" s="383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73"/>
      <c r="E358" s="78"/>
      <c r="F358" s="2"/>
      <c r="G358" s="2"/>
      <c r="H358" s="2"/>
      <c r="I358" s="2"/>
      <c r="J358" s="2"/>
      <c r="K358" s="2"/>
      <c r="L358" s="78"/>
      <c r="M358" s="78"/>
      <c r="N358" s="78"/>
      <c r="O358" s="78"/>
      <c r="P358" s="2"/>
      <c r="Q358" s="78"/>
      <c r="R358" s="78"/>
      <c r="S358" s="78"/>
      <c r="T358" s="78"/>
      <c r="U358" s="78"/>
      <c r="V358" s="78"/>
      <c r="W358" s="78"/>
      <c r="X358" s="393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95"/>
      <c r="AW358" s="95"/>
      <c r="AX358" s="383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383"/>
      <c r="BX358" s="383"/>
      <c r="BY358" s="383"/>
      <c r="BZ358" s="2"/>
      <c r="CA358" s="2"/>
      <c r="CB358" s="2"/>
      <c r="CC358" s="2"/>
      <c r="CD358" s="2"/>
      <c r="CE358" s="2"/>
      <c r="CF358" s="383"/>
      <c r="CG358" s="383"/>
      <c r="CH358" s="10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383"/>
      <c r="DT358" s="383"/>
      <c r="DU358" s="383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73"/>
      <c r="E359" s="78"/>
      <c r="F359" s="2"/>
      <c r="G359" s="2"/>
      <c r="H359" s="2"/>
      <c r="I359" s="2"/>
      <c r="J359" s="2"/>
      <c r="K359" s="2"/>
      <c r="L359" s="78"/>
      <c r="M359" s="78"/>
      <c r="N359" s="78"/>
      <c r="O359" s="78"/>
      <c r="P359" s="2"/>
      <c r="Q359" s="78"/>
      <c r="R359" s="78"/>
      <c r="S359" s="78"/>
      <c r="T359" s="78"/>
      <c r="U359" s="78"/>
      <c r="V359" s="78"/>
      <c r="W359" s="78"/>
      <c r="X359" s="393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95"/>
      <c r="AW359" s="95"/>
      <c r="AX359" s="383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383"/>
      <c r="BX359" s="383"/>
      <c r="BY359" s="383"/>
      <c r="BZ359" s="2"/>
      <c r="CA359" s="2"/>
      <c r="CB359" s="2"/>
      <c r="CC359" s="2"/>
      <c r="CD359" s="2"/>
      <c r="CE359" s="2"/>
      <c r="CF359" s="383"/>
      <c r="CG359" s="383"/>
      <c r="CH359" s="10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383"/>
      <c r="DT359" s="383"/>
      <c r="DU359" s="383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73"/>
      <c r="E360" s="78"/>
      <c r="F360" s="2"/>
      <c r="G360" s="2"/>
      <c r="H360" s="2"/>
      <c r="I360" s="2"/>
      <c r="J360" s="2"/>
      <c r="K360" s="2"/>
      <c r="L360" s="78"/>
      <c r="M360" s="78"/>
      <c r="N360" s="78"/>
      <c r="O360" s="78"/>
      <c r="P360" s="2"/>
      <c r="Q360" s="78"/>
      <c r="R360" s="78"/>
      <c r="S360" s="78"/>
      <c r="T360" s="78"/>
      <c r="U360" s="78"/>
      <c r="V360" s="78"/>
      <c r="W360" s="78"/>
      <c r="X360" s="393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95"/>
      <c r="AW360" s="95"/>
      <c r="AX360" s="383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383"/>
      <c r="BX360" s="383"/>
      <c r="BY360" s="383"/>
      <c r="BZ360" s="2"/>
      <c r="CA360" s="2"/>
      <c r="CB360" s="2"/>
      <c r="CC360" s="2"/>
      <c r="CD360" s="2"/>
      <c r="CE360" s="2"/>
      <c r="CF360" s="383"/>
      <c r="CG360" s="383"/>
      <c r="CH360" s="10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383"/>
      <c r="DT360" s="383"/>
      <c r="DU360" s="383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73"/>
      <c r="E361" s="78"/>
      <c r="F361" s="2"/>
      <c r="G361" s="2"/>
      <c r="H361" s="2"/>
      <c r="I361" s="2"/>
      <c r="J361" s="2"/>
      <c r="K361" s="2"/>
      <c r="L361" s="78"/>
      <c r="M361" s="78"/>
      <c r="N361" s="78"/>
      <c r="O361" s="78"/>
      <c r="P361" s="2"/>
      <c r="Q361" s="78"/>
      <c r="R361" s="78"/>
      <c r="S361" s="78"/>
      <c r="T361" s="78"/>
      <c r="U361" s="78"/>
      <c r="V361" s="78"/>
      <c r="W361" s="78"/>
      <c r="X361" s="393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95"/>
      <c r="AW361" s="95"/>
      <c r="AX361" s="383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383"/>
      <c r="BX361" s="383"/>
      <c r="BY361" s="383"/>
      <c r="BZ361" s="2"/>
      <c r="CA361" s="2"/>
      <c r="CB361" s="2"/>
      <c r="CC361" s="2"/>
      <c r="CD361" s="2"/>
      <c r="CE361" s="2"/>
      <c r="CF361" s="383"/>
      <c r="CG361" s="383"/>
      <c r="CH361" s="10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383"/>
      <c r="DT361" s="383"/>
      <c r="DU361" s="383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73"/>
      <c r="E362" s="78"/>
      <c r="F362" s="2"/>
      <c r="G362" s="2"/>
      <c r="H362" s="2"/>
      <c r="I362" s="2"/>
      <c r="J362" s="2"/>
      <c r="K362" s="2"/>
      <c r="L362" s="78"/>
      <c r="M362" s="78"/>
      <c r="N362" s="78"/>
      <c r="O362" s="78"/>
      <c r="P362" s="2"/>
      <c r="Q362" s="78"/>
      <c r="R362" s="78"/>
      <c r="S362" s="78"/>
      <c r="T362" s="78"/>
      <c r="U362" s="78"/>
      <c r="V362" s="78"/>
      <c r="W362" s="78"/>
      <c r="X362" s="393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95"/>
      <c r="AW362" s="95"/>
      <c r="AX362" s="383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383"/>
      <c r="BX362" s="383"/>
      <c r="BY362" s="383"/>
      <c r="BZ362" s="2"/>
      <c r="CA362" s="2"/>
      <c r="CB362" s="2"/>
      <c r="CC362" s="2"/>
      <c r="CD362" s="2"/>
      <c r="CE362" s="2"/>
      <c r="CF362" s="383"/>
      <c r="CG362" s="383"/>
      <c r="CH362" s="10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383"/>
      <c r="DT362" s="383"/>
      <c r="DU362" s="383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73"/>
      <c r="E363" s="78"/>
      <c r="F363" s="2"/>
      <c r="G363" s="2"/>
      <c r="H363" s="2"/>
      <c r="I363" s="2"/>
      <c r="J363" s="2"/>
      <c r="K363" s="2"/>
      <c r="L363" s="78"/>
      <c r="M363" s="78"/>
      <c r="N363" s="78"/>
      <c r="O363" s="78"/>
      <c r="P363" s="2"/>
      <c r="Q363" s="78"/>
      <c r="R363" s="78"/>
      <c r="S363" s="78"/>
      <c r="T363" s="78"/>
      <c r="U363" s="78"/>
      <c r="V363" s="78"/>
      <c r="W363" s="78"/>
      <c r="X363" s="393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95"/>
      <c r="AW363" s="95"/>
      <c r="AX363" s="383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383"/>
      <c r="BX363" s="383"/>
      <c r="BY363" s="383"/>
      <c r="BZ363" s="2"/>
      <c r="CA363" s="2"/>
      <c r="CB363" s="2"/>
      <c r="CC363" s="2"/>
      <c r="CD363" s="2"/>
      <c r="CE363" s="2"/>
      <c r="CF363" s="383"/>
      <c r="CG363" s="383"/>
      <c r="CH363" s="10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383"/>
      <c r="DT363" s="383"/>
      <c r="DU363" s="383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73"/>
      <c r="E364" s="78"/>
      <c r="F364" s="2"/>
      <c r="G364" s="2"/>
      <c r="H364" s="2"/>
      <c r="I364" s="2"/>
      <c r="J364" s="2"/>
      <c r="K364" s="2"/>
      <c r="L364" s="78"/>
      <c r="M364" s="78"/>
      <c r="N364" s="78"/>
      <c r="O364" s="78"/>
      <c r="P364" s="2"/>
      <c r="Q364" s="78"/>
      <c r="R364" s="78"/>
      <c r="S364" s="78"/>
      <c r="T364" s="78"/>
      <c r="U364" s="78"/>
      <c r="V364" s="78"/>
      <c r="W364" s="78"/>
      <c r="X364" s="393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95"/>
      <c r="AW364" s="95"/>
      <c r="AX364" s="383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383"/>
      <c r="BX364" s="383"/>
      <c r="BY364" s="383"/>
      <c r="BZ364" s="2"/>
      <c r="CA364" s="2"/>
      <c r="CB364" s="2"/>
      <c r="CC364" s="2"/>
      <c r="CD364" s="2"/>
      <c r="CE364" s="2"/>
      <c r="CF364" s="383"/>
      <c r="CG364" s="383"/>
      <c r="CH364" s="10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383"/>
      <c r="DT364" s="383"/>
      <c r="DU364" s="383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73"/>
      <c r="E365" s="78"/>
      <c r="F365" s="2"/>
      <c r="G365" s="2"/>
      <c r="H365" s="2"/>
      <c r="I365" s="2"/>
      <c r="J365" s="2"/>
      <c r="K365" s="2"/>
      <c r="L365" s="78"/>
      <c r="M365" s="78"/>
      <c r="N365" s="78"/>
      <c r="O365" s="78"/>
      <c r="P365" s="2"/>
      <c r="Q365" s="78"/>
      <c r="R365" s="78"/>
      <c r="S365" s="78"/>
      <c r="T365" s="78"/>
      <c r="U365" s="78"/>
      <c r="V365" s="78"/>
      <c r="W365" s="78"/>
      <c r="X365" s="393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95"/>
      <c r="AW365" s="95"/>
      <c r="AX365" s="383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383"/>
      <c r="BX365" s="383"/>
      <c r="BY365" s="383"/>
      <c r="BZ365" s="2"/>
      <c r="CA365" s="2"/>
      <c r="CB365" s="2"/>
      <c r="CC365" s="2"/>
      <c r="CD365" s="2"/>
      <c r="CE365" s="2"/>
      <c r="CF365" s="383"/>
      <c r="CG365" s="383"/>
      <c r="CH365" s="10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383"/>
      <c r="DT365" s="383"/>
      <c r="DU365" s="383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73"/>
      <c r="E366" s="78"/>
      <c r="F366" s="2"/>
      <c r="G366" s="2"/>
      <c r="H366" s="2"/>
      <c r="I366" s="2"/>
      <c r="J366" s="2"/>
      <c r="K366" s="2"/>
      <c r="L366" s="78"/>
      <c r="M366" s="78"/>
      <c r="N366" s="78"/>
      <c r="O366" s="78"/>
      <c r="P366" s="2"/>
      <c r="Q366" s="78"/>
      <c r="R366" s="78"/>
      <c r="S366" s="78"/>
      <c r="T366" s="78"/>
      <c r="U366" s="78"/>
      <c r="V366" s="78"/>
      <c r="W366" s="78"/>
      <c r="X366" s="393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95"/>
      <c r="AW366" s="95"/>
      <c r="AX366" s="383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383"/>
      <c r="BX366" s="383"/>
      <c r="BY366" s="383"/>
      <c r="BZ366" s="2"/>
      <c r="CA366" s="2"/>
      <c r="CB366" s="2"/>
      <c r="CC366" s="2"/>
      <c r="CD366" s="2"/>
      <c r="CE366" s="2"/>
      <c r="CF366" s="383"/>
      <c r="CG366" s="383"/>
      <c r="CH366" s="10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383"/>
      <c r="DT366" s="383"/>
      <c r="DU366" s="383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73"/>
      <c r="E367" s="78"/>
      <c r="F367" s="2"/>
      <c r="G367" s="2"/>
      <c r="H367" s="2"/>
      <c r="I367" s="2"/>
      <c r="J367" s="2"/>
      <c r="K367" s="2"/>
      <c r="L367" s="78"/>
      <c r="M367" s="78"/>
      <c r="N367" s="78"/>
      <c r="O367" s="78"/>
      <c r="P367" s="2"/>
      <c r="Q367" s="78"/>
      <c r="R367" s="78"/>
      <c r="S367" s="78"/>
      <c r="T367" s="78"/>
      <c r="U367" s="78"/>
      <c r="V367" s="78"/>
      <c r="W367" s="78"/>
      <c r="X367" s="393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95"/>
      <c r="AW367" s="95"/>
      <c r="AX367" s="383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383"/>
      <c r="BX367" s="383"/>
      <c r="BY367" s="383"/>
      <c r="BZ367" s="2"/>
      <c r="CA367" s="2"/>
      <c r="CB367" s="2"/>
      <c r="CC367" s="2"/>
      <c r="CD367" s="2"/>
      <c r="CE367" s="2"/>
      <c r="CF367" s="383"/>
      <c r="CG367" s="383"/>
      <c r="CH367" s="10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383"/>
      <c r="DT367" s="383"/>
      <c r="DU367" s="383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73"/>
      <c r="E368" s="78"/>
      <c r="F368" s="2"/>
      <c r="G368" s="2"/>
      <c r="H368" s="2"/>
      <c r="I368" s="2"/>
      <c r="J368" s="2"/>
      <c r="K368" s="2"/>
      <c r="L368" s="78"/>
      <c r="M368" s="78"/>
      <c r="N368" s="78"/>
      <c r="O368" s="78"/>
      <c r="P368" s="2"/>
      <c r="Q368" s="78"/>
      <c r="R368" s="78"/>
      <c r="S368" s="78"/>
      <c r="T368" s="78"/>
      <c r="U368" s="78"/>
      <c r="V368" s="78"/>
      <c r="W368" s="78"/>
      <c r="X368" s="393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95"/>
      <c r="AW368" s="95"/>
      <c r="AX368" s="383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383"/>
      <c r="BX368" s="383"/>
      <c r="BY368" s="383"/>
      <c r="BZ368" s="2"/>
      <c r="CA368" s="2"/>
      <c r="CB368" s="2"/>
      <c r="CC368" s="2"/>
      <c r="CD368" s="2"/>
      <c r="CE368" s="2"/>
      <c r="CF368" s="383"/>
      <c r="CG368" s="383"/>
      <c r="CH368" s="10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383"/>
      <c r="DT368" s="383"/>
      <c r="DU368" s="383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73"/>
      <c r="E369" s="78"/>
      <c r="F369" s="2"/>
      <c r="G369" s="2"/>
      <c r="H369" s="2"/>
      <c r="I369" s="2"/>
      <c r="J369" s="2"/>
      <c r="K369" s="2"/>
      <c r="L369" s="78"/>
      <c r="M369" s="78"/>
      <c r="N369" s="78"/>
      <c r="O369" s="78"/>
      <c r="P369" s="2"/>
      <c r="Q369" s="78"/>
      <c r="R369" s="78"/>
      <c r="S369" s="78"/>
      <c r="T369" s="78"/>
      <c r="U369" s="78"/>
      <c r="V369" s="78"/>
      <c r="W369" s="78"/>
      <c r="X369" s="393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95"/>
      <c r="AW369" s="95"/>
      <c r="AX369" s="383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383"/>
      <c r="BX369" s="383"/>
      <c r="BY369" s="383"/>
      <c r="BZ369" s="2"/>
      <c r="CA369" s="2"/>
      <c r="CB369" s="2"/>
      <c r="CC369" s="2"/>
      <c r="CD369" s="2"/>
      <c r="CE369" s="2"/>
      <c r="CF369" s="383"/>
      <c r="CG369" s="383"/>
      <c r="CH369" s="10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383"/>
      <c r="DT369" s="383"/>
      <c r="DU369" s="383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73"/>
      <c r="E370" s="78"/>
      <c r="F370" s="2"/>
      <c r="G370" s="2"/>
      <c r="H370" s="2"/>
      <c r="I370" s="2"/>
      <c r="J370" s="2"/>
      <c r="K370" s="2"/>
      <c r="L370" s="78"/>
      <c r="M370" s="78"/>
      <c r="N370" s="78"/>
      <c r="O370" s="78"/>
      <c r="P370" s="2"/>
      <c r="Q370" s="78"/>
      <c r="R370" s="78"/>
      <c r="S370" s="78"/>
      <c r="T370" s="78"/>
      <c r="U370" s="78"/>
      <c r="V370" s="78"/>
      <c r="W370" s="78"/>
      <c r="X370" s="393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95"/>
      <c r="AW370" s="95"/>
      <c r="AX370" s="383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383"/>
      <c r="BX370" s="383"/>
      <c r="BY370" s="383"/>
      <c r="BZ370" s="2"/>
      <c r="CA370" s="2"/>
      <c r="CB370" s="2"/>
      <c r="CC370" s="2"/>
      <c r="CD370" s="2"/>
      <c r="CE370" s="2"/>
      <c r="CF370" s="383"/>
      <c r="CG370" s="383"/>
      <c r="CH370" s="10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383"/>
      <c r="DT370" s="383"/>
      <c r="DU370" s="383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73"/>
      <c r="E371" s="78"/>
      <c r="F371" s="2"/>
      <c r="G371" s="2"/>
      <c r="H371" s="2"/>
      <c r="I371" s="2"/>
      <c r="J371" s="2"/>
      <c r="K371" s="2"/>
      <c r="L371" s="78"/>
      <c r="M371" s="78"/>
      <c r="N371" s="78"/>
      <c r="O371" s="78"/>
      <c r="P371" s="2"/>
      <c r="Q371" s="78"/>
      <c r="R371" s="78"/>
      <c r="S371" s="78"/>
      <c r="T371" s="78"/>
      <c r="U371" s="78"/>
      <c r="V371" s="78"/>
      <c r="W371" s="78"/>
      <c r="X371" s="393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95"/>
      <c r="AW371" s="95"/>
      <c r="AX371" s="383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383"/>
      <c r="BX371" s="383"/>
      <c r="BY371" s="383"/>
      <c r="BZ371" s="2"/>
      <c r="CA371" s="2"/>
      <c r="CB371" s="2"/>
      <c r="CC371" s="2"/>
      <c r="CD371" s="2"/>
      <c r="CE371" s="2"/>
      <c r="CF371" s="383"/>
      <c r="CG371" s="383"/>
      <c r="CH371" s="10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383"/>
      <c r="DT371" s="383"/>
      <c r="DU371" s="383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73"/>
      <c r="E372" s="78"/>
      <c r="F372" s="2"/>
      <c r="G372" s="2"/>
      <c r="H372" s="2"/>
      <c r="I372" s="2"/>
      <c r="J372" s="2"/>
      <c r="K372" s="2"/>
      <c r="L372" s="78"/>
      <c r="M372" s="78"/>
      <c r="N372" s="78"/>
      <c r="O372" s="78"/>
      <c r="P372" s="2"/>
      <c r="Q372" s="78"/>
      <c r="R372" s="78"/>
      <c r="S372" s="78"/>
      <c r="T372" s="78"/>
      <c r="U372" s="78"/>
      <c r="V372" s="78"/>
      <c r="W372" s="78"/>
      <c r="X372" s="393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95"/>
      <c r="AW372" s="95"/>
      <c r="AX372" s="383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383"/>
      <c r="BX372" s="383"/>
      <c r="BY372" s="383"/>
      <c r="BZ372" s="2"/>
      <c r="CA372" s="2"/>
      <c r="CB372" s="2"/>
      <c r="CC372" s="2"/>
      <c r="CD372" s="2"/>
      <c r="CE372" s="2"/>
      <c r="CF372" s="383"/>
      <c r="CG372" s="383"/>
      <c r="CH372" s="10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383"/>
      <c r="DT372" s="383"/>
      <c r="DU372" s="383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73"/>
      <c r="E373" s="78"/>
      <c r="F373" s="2"/>
      <c r="G373" s="2"/>
      <c r="H373" s="2"/>
      <c r="I373" s="2"/>
      <c r="J373" s="2"/>
      <c r="K373" s="2"/>
      <c r="L373" s="78"/>
      <c r="M373" s="78"/>
      <c r="N373" s="78"/>
      <c r="O373" s="78"/>
      <c r="P373" s="2"/>
      <c r="Q373" s="78"/>
      <c r="R373" s="78"/>
      <c r="S373" s="78"/>
      <c r="T373" s="78"/>
      <c r="U373" s="78"/>
      <c r="V373" s="78"/>
      <c r="W373" s="78"/>
      <c r="X373" s="393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95"/>
      <c r="AW373" s="95"/>
      <c r="AX373" s="383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383"/>
      <c r="BX373" s="383"/>
      <c r="BY373" s="383"/>
      <c r="BZ373" s="2"/>
      <c r="CA373" s="2"/>
      <c r="CB373" s="2"/>
      <c r="CC373" s="2"/>
      <c r="CD373" s="2"/>
      <c r="CE373" s="2"/>
      <c r="CF373" s="383"/>
      <c r="CG373" s="383"/>
      <c r="CH373" s="10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383"/>
      <c r="DT373" s="383"/>
      <c r="DU373" s="383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73"/>
      <c r="E374" s="78"/>
      <c r="F374" s="2"/>
      <c r="G374" s="2"/>
      <c r="H374" s="2"/>
      <c r="I374" s="2"/>
      <c r="J374" s="2"/>
      <c r="K374" s="2"/>
      <c r="L374" s="78"/>
      <c r="M374" s="78"/>
      <c r="N374" s="78"/>
      <c r="O374" s="78"/>
      <c r="P374" s="2"/>
      <c r="Q374" s="78"/>
      <c r="R374" s="78"/>
      <c r="S374" s="78"/>
      <c r="T374" s="78"/>
      <c r="U374" s="78"/>
      <c r="V374" s="78"/>
      <c r="W374" s="78"/>
      <c r="X374" s="393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95"/>
      <c r="AW374" s="95"/>
      <c r="AX374" s="383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383"/>
      <c r="BX374" s="383"/>
      <c r="BY374" s="383"/>
      <c r="BZ374" s="2"/>
      <c r="CA374" s="2"/>
      <c r="CB374" s="2"/>
      <c r="CC374" s="2"/>
      <c r="CD374" s="2"/>
      <c r="CE374" s="2"/>
      <c r="CF374" s="383"/>
      <c r="CG374" s="383"/>
      <c r="CH374" s="10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383"/>
      <c r="DT374" s="383"/>
      <c r="DU374" s="383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73"/>
      <c r="E375" s="78"/>
      <c r="F375" s="2"/>
      <c r="G375" s="2"/>
      <c r="H375" s="2"/>
      <c r="I375" s="2"/>
      <c r="J375" s="2"/>
      <c r="K375" s="2"/>
      <c r="L375" s="78"/>
      <c r="M375" s="78"/>
      <c r="N375" s="78"/>
      <c r="O375" s="78"/>
      <c r="P375" s="2"/>
      <c r="Q375" s="78"/>
      <c r="R375" s="78"/>
      <c r="S375" s="78"/>
      <c r="T375" s="78"/>
      <c r="U375" s="78"/>
      <c r="V375" s="78"/>
      <c r="W375" s="78"/>
      <c r="X375" s="393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95"/>
      <c r="AW375" s="95"/>
      <c r="AX375" s="383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383"/>
      <c r="BX375" s="383"/>
      <c r="BY375" s="383"/>
      <c r="BZ375" s="2"/>
      <c r="CA375" s="2"/>
      <c r="CB375" s="2"/>
      <c r="CC375" s="2"/>
      <c r="CD375" s="2"/>
      <c r="CE375" s="2"/>
      <c r="CF375" s="383"/>
      <c r="CG375" s="383"/>
      <c r="CH375" s="10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383"/>
      <c r="DT375" s="383"/>
      <c r="DU375" s="383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73"/>
      <c r="E376" s="78"/>
      <c r="F376" s="2"/>
      <c r="G376" s="2"/>
      <c r="H376" s="2"/>
      <c r="I376" s="2"/>
      <c r="J376" s="2"/>
      <c r="K376" s="2"/>
      <c r="L376" s="78"/>
      <c r="M376" s="78"/>
      <c r="N376" s="78"/>
      <c r="O376" s="78"/>
      <c r="P376" s="2"/>
      <c r="Q376" s="78"/>
      <c r="R376" s="78"/>
      <c r="S376" s="78"/>
      <c r="T376" s="78"/>
      <c r="U376" s="78"/>
      <c r="V376" s="78"/>
      <c r="W376" s="78"/>
      <c r="X376" s="393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95"/>
      <c r="AW376" s="95"/>
      <c r="AX376" s="383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383"/>
      <c r="BX376" s="383"/>
      <c r="BY376" s="383"/>
      <c r="BZ376" s="2"/>
      <c r="CA376" s="2"/>
      <c r="CB376" s="2"/>
      <c r="CC376" s="2"/>
      <c r="CD376" s="2"/>
      <c r="CE376" s="2"/>
      <c r="CF376" s="383"/>
      <c r="CG376" s="383"/>
      <c r="CH376" s="10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383"/>
      <c r="DT376" s="383"/>
      <c r="DU376" s="383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73"/>
      <c r="E377" s="78"/>
      <c r="F377" s="2"/>
      <c r="G377" s="2"/>
      <c r="H377" s="2"/>
      <c r="I377" s="2"/>
      <c r="J377" s="2"/>
      <c r="K377" s="2"/>
      <c r="L377" s="78"/>
      <c r="M377" s="78"/>
      <c r="N377" s="78"/>
      <c r="O377" s="78"/>
      <c r="P377" s="2"/>
      <c r="Q377" s="78"/>
      <c r="R377" s="78"/>
      <c r="S377" s="78"/>
      <c r="T377" s="78"/>
      <c r="U377" s="78"/>
      <c r="V377" s="78"/>
      <c r="W377" s="78"/>
      <c r="X377" s="393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95"/>
      <c r="AW377" s="95"/>
      <c r="AX377" s="383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383"/>
      <c r="BX377" s="383"/>
      <c r="BY377" s="383"/>
      <c r="BZ377" s="2"/>
      <c r="CA377" s="2"/>
      <c r="CB377" s="2"/>
      <c r="CC377" s="2"/>
      <c r="CD377" s="2"/>
      <c r="CE377" s="2"/>
      <c r="CF377" s="383"/>
      <c r="CG377" s="383"/>
      <c r="CH377" s="10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383"/>
      <c r="DT377" s="383"/>
      <c r="DU377" s="383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73"/>
      <c r="E378" s="78"/>
      <c r="F378" s="2"/>
      <c r="G378" s="2"/>
      <c r="H378" s="2"/>
      <c r="I378" s="2"/>
      <c r="J378" s="2"/>
      <c r="K378" s="2"/>
      <c r="L378" s="78"/>
      <c r="M378" s="78"/>
      <c r="N378" s="78"/>
      <c r="O378" s="78"/>
      <c r="P378" s="2"/>
      <c r="Q378" s="78"/>
      <c r="R378" s="78"/>
      <c r="S378" s="78"/>
      <c r="T378" s="78"/>
      <c r="U378" s="78"/>
      <c r="V378" s="78"/>
      <c r="W378" s="78"/>
      <c r="X378" s="393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95"/>
      <c r="AW378" s="95"/>
      <c r="AX378" s="383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383"/>
      <c r="BX378" s="383"/>
      <c r="BY378" s="383"/>
      <c r="BZ378" s="2"/>
      <c r="CA378" s="2"/>
      <c r="CB378" s="2"/>
      <c r="CC378" s="2"/>
      <c r="CD378" s="2"/>
      <c r="CE378" s="2"/>
      <c r="CF378" s="383"/>
      <c r="CG378" s="383"/>
      <c r="CH378" s="10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383"/>
      <c r="DT378" s="383"/>
      <c r="DU378" s="383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73"/>
      <c r="E379" s="78"/>
      <c r="F379" s="2"/>
      <c r="G379" s="2"/>
      <c r="H379" s="2"/>
      <c r="I379" s="2"/>
      <c r="J379" s="2"/>
      <c r="K379" s="2"/>
      <c r="L379" s="78"/>
      <c r="M379" s="78"/>
      <c r="N379" s="78"/>
      <c r="O379" s="78"/>
      <c r="P379" s="2"/>
      <c r="Q379" s="78"/>
      <c r="R379" s="78"/>
      <c r="S379" s="78"/>
      <c r="T379" s="78"/>
      <c r="U379" s="78"/>
      <c r="V379" s="78"/>
      <c r="W379" s="78"/>
      <c r="X379" s="393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95"/>
      <c r="AW379" s="95"/>
      <c r="AX379" s="383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383"/>
      <c r="BX379" s="383"/>
      <c r="BY379" s="383"/>
      <c r="BZ379" s="2"/>
      <c r="CA379" s="2"/>
      <c r="CB379" s="2"/>
      <c r="CC379" s="2"/>
      <c r="CD379" s="2"/>
      <c r="CE379" s="2"/>
      <c r="CF379" s="383"/>
      <c r="CG379" s="383"/>
      <c r="CH379" s="10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383"/>
      <c r="DT379" s="383"/>
      <c r="DU379" s="383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73"/>
      <c r="E380" s="78"/>
      <c r="F380" s="2"/>
      <c r="G380" s="2"/>
      <c r="H380" s="2"/>
      <c r="I380" s="2"/>
      <c r="J380" s="2"/>
      <c r="K380" s="2"/>
      <c r="L380" s="78"/>
      <c r="M380" s="78"/>
      <c r="N380" s="78"/>
      <c r="O380" s="78"/>
      <c r="P380" s="2"/>
      <c r="Q380" s="78"/>
      <c r="R380" s="78"/>
      <c r="S380" s="78"/>
      <c r="T380" s="78"/>
      <c r="U380" s="78"/>
      <c r="V380" s="78"/>
      <c r="W380" s="78"/>
      <c r="X380" s="393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95"/>
      <c r="AW380" s="95"/>
      <c r="AX380" s="383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383"/>
      <c r="BX380" s="383"/>
      <c r="BY380" s="383"/>
      <c r="BZ380" s="2"/>
      <c r="CA380" s="2"/>
      <c r="CB380" s="2"/>
      <c r="CC380" s="2"/>
      <c r="CD380" s="2"/>
      <c r="CE380" s="2"/>
      <c r="CF380" s="383"/>
      <c r="CG380" s="383"/>
      <c r="CH380" s="10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383"/>
      <c r="DT380" s="383"/>
      <c r="DU380" s="383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73"/>
      <c r="E381" s="78"/>
      <c r="F381" s="2"/>
      <c r="G381" s="2"/>
      <c r="H381" s="2"/>
      <c r="I381" s="2"/>
      <c r="J381" s="2"/>
      <c r="K381" s="2"/>
      <c r="L381" s="78"/>
      <c r="M381" s="78"/>
      <c r="N381" s="78"/>
      <c r="O381" s="78"/>
      <c r="P381" s="2"/>
      <c r="Q381" s="78"/>
      <c r="R381" s="78"/>
      <c r="S381" s="78"/>
      <c r="T381" s="78"/>
      <c r="U381" s="78"/>
      <c r="V381" s="78"/>
      <c r="W381" s="78"/>
      <c r="X381" s="393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95"/>
      <c r="AW381" s="95"/>
      <c r="AX381" s="383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383"/>
      <c r="BX381" s="383"/>
      <c r="BY381" s="383"/>
      <c r="BZ381" s="2"/>
      <c r="CA381" s="2"/>
      <c r="CB381" s="2"/>
      <c r="CC381" s="2"/>
      <c r="CD381" s="2"/>
      <c r="CE381" s="2"/>
      <c r="CF381" s="383"/>
      <c r="CG381" s="383"/>
      <c r="CH381" s="10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383"/>
      <c r="DT381" s="383"/>
      <c r="DU381" s="383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73"/>
      <c r="E382" s="78"/>
      <c r="F382" s="2"/>
      <c r="G382" s="2"/>
      <c r="H382" s="2"/>
      <c r="I382" s="2"/>
      <c r="J382" s="2"/>
      <c r="K382" s="2"/>
      <c r="L382" s="78"/>
      <c r="M382" s="78"/>
      <c r="N382" s="78"/>
      <c r="O382" s="78"/>
      <c r="P382" s="2"/>
      <c r="Q382" s="78"/>
      <c r="R382" s="78"/>
      <c r="S382" s="78"/>
      <c r="T382" s="78"/>
      <c r="U382" s="78"/>
      <c r="V382" s="78"/>
      <c r="W382" s="78"/>
      <c r="X382" s="393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95"/>
      <c r="AW382" s="95"/>
      <c r="AX382" s="383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383"/>
      <c r="BX382" s="383"/>
      <c r="BY382" s="383"/>
      <c r="BZ382" s="2"/>
      <c r="CA382" s="2"/>
      <c r="CB382" s="2"/>
      <c r="CC382" s="2"/>
      <c r="CD382" s="2"/>
      <c r="CE382" s="2"/>
      <c r="CF382" s="383"/>
      <c r="CG382" s="383"/>
      <c r="CH382" s="10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383"/>
      <c r="DT382" s="383"/>
      <c r="DU382" s="383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73"/>
      <c r="E383" s="78"/>
      <c r="F383" s="2"/>
      <c r="G383" s="2"/>
      <c r="H383" s="2"/>
      <c r="I383" s="2"/>
      <c r="J383" s="2"/>
      <c r="K383" s="2"/>
      <c r="L383" s="78"/>
      <c r="M383" s="78"/>
      <c r="N383" s="78"/>
      <c r="O383" s="78"/>
      <c r="P383" s="2"/>
      <c r="Q383" s="78"/>
      <c r="R383" s="78"/>
      <c r="S383" s="78"/>
      <c r="T383" s="78"/>
      <c r="U383" s="78"/>
      <c r="V383" s="78"/>
      <c r="W383" s="78"/>
      <c r="X383" s="393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95"/>
      <c r="AW383" s="95"/>
      <c r="AX383" s="383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383"/>
      <c r="BX383" s="383"/>
      <c r="BY383" s="383"/>
      <c r="BZ383" s="2"/>
      <c r="CA383" s="2"/>
      <c r="CB383" s="2"/>
      <c r="CC383" s="2"/>
      <c r="CD383" s="2"/>
      <c r="CE383" s="2"/>
      <c r="CF383" s="383"/>
      <c r="CG383" s="383"/>
      <c r="CH383" s="10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383"/>
      <c r="DT383" s="383"/>
      <c r="DU383" s="383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73"/>
      <c r="E384" s="78"/>
      <c r="F384" s="2"/>
      <c r="G384" s="2"/>
      <c r="H384" s="2"/>
      <c r="I384" s="2"/>
      <c r="J384" s="2"/>
      <c r="K384" s="2"/>
      <c r="L384" s="78"/>
      <c r="M384" s="78"/>
      <c r="N384" s="78"/>
      <c r="O384" s="78"/>
      <c r="P384" s="2"/>
      <c r="Q384" s="78"/>
      <c r="R384" s="78"/>
      <c r="S384" s="78"/>
      <c r="T384" s="78"/>
      <c r="U384" s="78"/>
      <c r="V384" s="78"/>
      <c r="W384" s="78"/>
      <c r="X384" s="393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95"/>
      <c r="AW384" s="95"/>
      <c r="AX384" s="383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383"/>
      <c r="BX384" s="383"/>
      <c r="BY384" s="383"/>
      <c r="BZ384" s="2"/>
      <c r="CA384" s="2"/>
      <c r="CB384" s="2"/>
      <c r="CC384" s="2"/>
      <c r="CD384" s="2"/>
      <c r="CE384" s="2"/>
      <c r="CF384" s="383"/>
      <c r="CG384" s="383"/>
      <c r="CH384" s="10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383"/>
      <c r="DT384" s="383"/>
      <c r="DU384" s="383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73"/>
      <c r="E385" s="78"/>
      <c r="F385" s="2"/>
      <c r="G385" s="2"/>
      <c r="H385" s="2"/>
      <c r="I385" s="2"/>
      <c r="J385" s="2"/>
      <c r="K385" s="2"/>
      <c r="L385" s="78"/>
      <c r="M385" s="78"/>
      <c r="N385" s="78"/>
      <c r="O385" s="78"/>
      <c r="P385" s="2"/>
      <c r="Q385" s="78"/>
      <c r="R385" s="78"/>
      <c r="S385" s="78"/>
      <c r="T385" s="78"/>
      <c r="U385" s="78"/>
      <c r="V385" s="78"/>
      <c r="W385" s="78"/>
      <c r="X385" s="393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95"/>
      <c r="AW385" s="95"/>
      <c r="AX385" s="383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383"/>
      <c r="BX385" s="383"/>
      <c r="BY385" s="383"/>
      <c r="BZ385" s="2"/>
      <c r="CA385" s="2"/>
      <c r="CB385" s="2"/>
      <c r="CC385" s="2"/>
      <c r="CD385" s="2"/>
      <c r="CE385" s="2"/>
      <c r="CF385" s="383"/>
      <c r="CG385" s="383"/>
      <c r="CH385" s="10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383"/>
      <c r="DT385" s="383"/>
      <c r="DU385" s="383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73"/>
      <c r="E386" s="78"/>
      <c r="F386" s="2"/>
      <c r="G386" s="2"/>
      <c r="H386" s="2"/>
      <c r="I386" s="2"/>
      <c r="J386" s="2"/>
      <c r="K386" s="2"/>
      <c r="L386" s="78"/>
      <c r="M386" s="78"/>
      <c r="N386" s="78"/>
      <c r="O386" s="78"/>
      <c r="P386" s="2"/>
      <c r="Q386" s="78"/>
      <c r="R386" s="78"/>
      <c r="S386" s="78"/>
      <c r="T386" s="78"/>
      <c r="U386" s="78"/>
      <c r="V386" s="78"/>
      <c r="W386" s="78"/>
      <c r="X386" s="393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95"/>
      <c r="AW386" s="95"/>
      <c r="AX386" s="383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383"/>
      <c r="BX386" s="383"/>
      <c r="BY386" s="383"/>
      <c r="BZ386" s="2"/>
      <c r="CA386" s="2"/>
      <c r="CB386" s="2"/>
      <c r="CC386" s="2"/>
      <c r="CD386" s="2"/>
      <c r="CE386" s="2"/>
      <c r="CF386" s="383"/>
      <c r="CG386" s="383"/>
      <c r="CH386" s="10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383"/>
      <c r="DT386" s="383"/>
      <c r="DU386" s="383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73"/>
      <c r="E387" s="78"/>
      <c r="F387" s="2"/>
      <c r="G387" s="2"/>
      <c r="H387" s="2"/>
      <c r="I387" s="2"/>
      <c r="J387" s="2"/>
      <c r="K387" s="2"/>
      <c r="L387" s="78"/>
      <c r="M387" s="78"/>
      <c r="N387" s="78"/>
      <c r="O387" s="78"/>
      <c r="P387" s="2"/>
      <c r="Q387" s="78"/>
      <c r="R387" s="78"/>
      <c r="S387" s="78"/>
      <c r="T387" s="78"/>
      <c r="U387" s="78"/>
      <c r="V387" s="78"/>
      <c r="W387" s="78"/>
      <c r="X387" s="393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95"/>
      <c r="AW387" s="95"/>
      <c r="AX387" s="383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383"/>
      <c r="BX387" s="383"/>
      <c r="BY387" s="383"/>
      <c r="BZ387" s="2"/>
      <c r="CA387" s="2"/>
      <c r="CB387" s="2"/>
      <c r="CC387" s="2"/>
      <c r="CD387" s="2"/>
      <c r="CE387" s="2"/>
      <c r="CF387" s="383"/>
      <c r="CG387" s="383"/>
      <c r="CH387" s="10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383"/>
      <c r="DT387" s="383"/>
      <c r="DU387" s="383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73"/>
      <c r="E388" s="78"/>
      <c r="F388" s="2"/>
      <c r="G388" s="2"/>
      <c r="H388" s="2"/>
      <c r="I388" s="2"/>
      <c r="J388" s="2"/>
      <c r="K388" s="2"/>
      <c r="L388" s="78"/>
      <c r="M388" s="78"/>
      <c r="N388" s="78"/>
      <c r="O388" s="78"/>
      <c r="P388" s="2"/>
      <c r="Q388" s="78"/>
      <c r="R388" s="78"/>
      <c r="S388" s="78"/>
      <c r="T388" s="78"/>
      <c r="U388" s="78"/>
      <c r="V388" s="78"/>
      <c r="W388" s="78"/>
      <c r="X388" s="393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95"/>
      <c r="AW388" s="95"/>
      <c r="AX388" s="383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383"/>
      <c r="BX388" s="383"/>
      <c r="BY388" s="383"/>
      <c r="BZ388" s="2"/>
      <c r="CA388" s="2"/>
      <c r="CB388" s="2"/>
      <c r="CC388" s="2"/>
      <c r="CD388" s="2"/>
      <c r="CE388" s="2"/>
      <c r="CF388" s="383"/>
      <c r="CG388" s="383"/>
      <c r="CH388" s="10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383"/>
      <c r="DT388" s="383"/>
      <c r="DU388" s="383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73"/>
      <c r="E389" s="78"/>
      <c r="F389" s="2"/>
      <c r="G389" s="2"/>
      <c r="H389" s="2"/>
      <c r="I389" s="2"/>
      <c r="J389" s="2"/>
      <c r="K389" s="2"/>
      <c r="L389" s="78"/>
      <c r="M389" s="78"/>
      <c r="N389" s="78"/>
      <c r="O389" s="78"/>
      <c r="P389" s="2"/>
      <c r="Q389" s="78"/>
      <c r="R389" s="78"/>
      <c r="S389" s="78"/>
      <c r="T389" s="78"/>
      <c r="U389" s="78"/>
      <c r="V389" s="78"/>
      <c r="W389" s="78"/>
      <c r="X389" s="393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95"/>
      <c r="AW389" s="95"/>
      <c r="AX389" s="383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383"/>
      <c r="BX389" s="383"/>
      <c r="BY389" s="383"/>
      <c r="BZ389" s="2"/>
      <c r="CA389" s="2"/>
      <c r="CB389" s="2"/>
      <c r="CC389" s="2"/>
      <c r="CD389" s="2"/>
      <c r="CE389" s="2"/>
      <c r="CF389" s="383"/>
      <c r="CG389" s="383"/>
      <c r="CH389" s="10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383"/>
      <c r="DT389" s="383"/>
      <c r="DU389" s="383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73"/>
      <c r="E390" s="78"/>
      <c r="F390" s="2"/>
      <c r="G390" s="2"/>
      <c r="H390" s="2"/>
      <c r="I390" s="2"/>
      <c r="J390" s="2"/>
      <c r="K390" s="2"/>
      <c r="L390" s="78"/>
      <c r="M390" s="78"/>
      <c r="N390" s="78"/>
      <c r="O390" s="78"/>
      <c r="P390" s="2"/>
      <c r="Q390" s="78"/>
      <c r="R390" s="78"/>
      <c r="S390" s="78"/>
      <c r="T390" s="78"/>
      <c r="U390" s="78"/>
      <c r="V390" s="78"/>
      <c r="W390" s="78"/>
      <c r="X390" s="393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95"/>
      <c r="AW390" s="95"/>
      <c r="AX390" s="383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383"/>
      <c r="BX390" s="383"/>
      <c r="BY390" s="383"/>
      <c r="BZ390" s="2"/>
      <c r="CA390" s="2"/>
      <c r="CB390" s="2"/>
      <c r="CC390" s="2"/>
      <c r="CD390" s="2"/>
      <c r="CE390" s="2"/>
      <c r="CF390" s="383"/>
      <c r="CG390" s="383"/>
      <c r="CH390" s="10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383"/>
      <c r="DT390" s="383"/>
      <c r="DU390" s="383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73"/>
      <c r="E391" s="78"/>
      <c r="F391" s="2"/>
      <c r="G391" s="2"/>
      <c r="H391" s="2"/>
      <c r="I391" s="2"/>
      <c r="J391" s="2"/>
      <c r="K391" s="2"/>
      <c r="L391" s="78"/>
      <c r="M391" s="78"/>
      <c r="N391" s="78"/>
      <c r="O391" s="78"/>
      <c r="P391" s="2"/>
      <c r="Q391" s="78"/>
      <c r="R391" s="78"/>
      <c r="S391" s="78"/>
      <c r="T391" s="78"/>
      <c r="U391" s="78"/>
      <c r="V391" s="78"/>
      <c r="W391" s="78"/>
      <c r="X391" s="393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95"/>
      <c r="AW391" s="95"/>
      <c r="AX391" s="383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383"/>
      <c r="BX391" s="383"/>
      <c r="BY391" s="383"/>
      <c r="BZ391" s="2"/>
      <c r="CA391" s="2"/>
      <c r="CB391" s="2"/>
      <c r="CC391" s="2"/>
      <c r="CD391" s="2"/>
      <c r="CE391" s="2"/>
      <c r="CF391" s="383"/>
      <c r="CG391" s="383"/>
      <c r="CH391" s="10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383"/>
      <c r="DT391" s="383"/>
      <c r="DU391" s="383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73"/>
      <c r="E392" s="78"/>
      <c r="F392" s="2"/>
      <c r="G392" s="2"/>
      <c r="H392" s="2"/>
      <c r="I392" s="2"/>
      <c r="J392" s="2"/>
      <c r="K392" s="2"/>
      <c r="L392" s="78"/>
      <c r="M392" s="78"/>
      <c r="N392" s="78"/>
      <c r="O392" s="78"/>
      <c r="P392" s="2"/>
      <c r="Q392" s="78"/>
      <c r="R392" s="78"/>
      <c r="S392" s="78"/>
      <c r="T392" s="78"/>
      <c r="U392" s="78"/>
      <c r="V392" s="78"/>
      <c r="W392" s="78"/>
      <c r="X392" s="393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95"/>
      <c r="AW392" s="95"/>
      <c r="AX392" s="383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383"/>
      <c r="BX392" s="383"/>
      <c r="BY392" s="383"/>
      <c r="BZ392" s="2"/>
      <c r="CA392" s="2"/>
      <c r="CB392" s="2"/>
      <c r="CC392" s="2"/>
      <c r="CD392" s="2"/>
      <c r="CE392" s="2"/>
      <c r="CF392" s="383"/>
      <c r="CG392" s="383"/>
      <c r="CH392" s="10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383"/>
      <c r="DT392" s="383"/>
      <c r="DU392" s="383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73"/>
      <c r="E393" s="78"/>
      <c r="F393" s="2"/>
      <c r="G393" s="2"/>
      <c r="H393" s="2"/>
      <c r="I393" s="2"/>
      <c r="J393" s="2"/>
      <c r="K393" s="2"/>
      <c r="L393" s="78"/>
      <c r="M393" s="78"/>
      <c r="N393" s="78"/>
      <c r="O393" s="78"/>
      <c r="P393" s="2"/>
      <c r="Q393" s="78"/>
      <c r="R393" s="78"/>
      <c r="S393" s="78"/>
      <c r="T393" s="78"/>
      <c r="U393" s="78"/>
      <c r="V393" s="78"/>
      <c r="W393" s="78"/>
      <c r="X393" s="393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95"/>
      <c r="AW393" s="95"/>
      <c r="AX393" s="383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383"/>
      <c r="BX393" s="383"/>
      <c r="BY393" s="383"/>
      <c r="BZ393" s="2"/>
      <c r="CA393" s="2"/>
      <c r="CB393" s="2"/>
      <c r="CC393" s="2"/>
      <c r="CD393" s="2"/>
      <c r="CE393" s="2"/>
      <c r="CF393" s="383"/>
      <c r="CG393" s="383"/>
      <c r="CH393" s="10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383"/>
      <c r="DT393" s="383"/>
      <c r="DU393" s="383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73"/>
      <c r="E394" s="78"/>
      <c r="F394" s="2"/>
      <c r="G394" s="2"/>
      <c r="H394" s="2"/>
      <c r="I394" s="2"/>
      <c r="J394" s="2"/>
      <c r="K394" s="2"/>
      <c r="L394" s="78"/>
      <c r="M394" s="78"/>
      <c r="N394" s="78"/>
      <c r="O394" s="78"/>
      <c r="P394" s="2"/>
      <c r="Q394" s="78"/>
      <c r="R394" s="78"/>
      <c r="S394" s="78"/>
      <c r="T394" s="78"/>
      <c r="U394" s="78"/>
      <c r="V394" s="78"/>
      <c r="W394" s="78"/>
      <c r="X394" s="393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95"/>
      <c r="AW394" s="95"/>
      <c r="AX394" s="383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383"/>
      <c r="BX394" s="383"/>
      <c r="BY394" s="383"/>
      <c r="BZ394" s="2"/>
      <c r="CA394" s="2"/>
      <c r="CB394" s="2"/>
      <c r="CC394" s="2"/>
      <c r="CD394" s="2"/>
      <c r="CE394" s="2"/>
      <c r="CF394" s="383"/>
      <c r="CG394" s="383"/>
      <c r="CH394" s="10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383"/>
      <c r="DT394" s="383"/>
      <c r="DU394" s="383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73"/>
      <c r="E395" s="78"/>
      <c r="F395" s="2"/>
      <c r="G395" s="2"/>
      <c r="H395" s="2"/>
      <c r="I395" s="2"/>
      <c r="J395" s="2"/>
      <c r="K395" s="2"/>
      <c r="L395" s="78"/>
      <c r="M395" s="78"/>
      <c r="N395" s="78"/>
      <c r="O395" s="78"/>
      <c r="P395" s="2"/>
      <c r="Q395" s="78"/>
      <c r="R395" s="78"/>
      <c r="S395" s="78"/>
      <c r="T395" s="78"/>
      <c r="U395" s="78"/>
      <c r="V395" s="78"/>
      <c r="W395" s="78"/>
      <c r="X395" s="393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95"/>
      <c r="AW395" s="95"/>
      <c r="AX395" s="383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383"/>
      <c r="BX395" s="383"/>
      <c r="BY395" s="383"/>
      <c r="BZ395" s="2"/>
      <c r="CA395" s="2"/>
      <c r="CB395" s="2"/>
      <c r="CC395" s="2"/>
      <c r="CD395" s="2"/>
      <c r="CE395" s="2"/>
      <c r="CF395" s="383"/>
      <c r="CG395" s="383"/>
      <c r="CH395" s="10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383"/>
      <c r="DT395" s="383"/>
      <c r="DU395" s="383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73"/>
      <c r="E396" s="78"/>
      <c r="F396" s="2"/>
      <c r="G396" s="2"/>
      <c r="H396" s="2"/>
      <c r="I396" s="2"/>
      <c r="J396" s="2"/>
      <c r="K396" s="2"/>
      <c r="L396" s="78"/>
      <c r="M396" s="78"/>
      <c r="N396" s="78"/>
      <c r="O396" s="78"/>
      <c r="P396" s="2"/>
      <c r="Q396" s="78"/>
      <c r="R396" s="78"/>
      <c r="S396" s="78"/>
      <c r="T396" s="78"/>
      <c r="U396" s="78"/>
      <c r="V396" s="78"/>
      <c r="W396" s="78"/>
      <c r="X396" s="393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95"/>
      <c r="AW396" s="95"/>
      <c r="AX396" s="383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383"/>
      <c r="BX396" s="383"/>
      <c r="BY396" s="383"/>
      <c r="BZ396" s="2"/>
      <c r="CA396" s="2"/>
      <c r="CB396" s="2"/>
      <c r="CC396" s="2"/>
      <c r="CD396" s="2"/>
      <c r="CE396" s="2"/>
      <c r="CF396" s="383"/>
      <c r="CG396" s="383"/>
      <c r="CH396" s="10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383"/>
      <c r="DT396" s="383"/>
      <c r="DU396" s="383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73"/>
      <c r="E397" s="78"/>
      <c r="F397" s="2"/>
      <c r="G397" s="2"/>
      <c r="H397" s="2"/>
      <c r="I397" s="2"/>
      <c r="J397" s="2"/>
      <c r="K397" s="2"/>
      <c r="L397" s="78"/>
      <c r="M397" s="78"/>
      <c r="N397" s="78"/>
      <c r="O397" s="78"/>
      <c r="P397" s="2"/>
      <c r="Q397" s="78"/>
      <c r="R397" s="78"/>
      <c r="S397" s="78"/>
      <c r="T397" s="78"/>
      <c r="U397" s="78"/>
      <c r="V397" s="78"/>
      <c r="W397" s="78"/>
      <c r="X397" s="393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95"/>
      <c r="AW397" s="95"/>
      <c r="AX397" s="383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383"/>
      <c r="BX397" s="383"/>
      <c r="BY397" s="383"/>
      <c r="BZ397" s="2"/>
      <c r="CA397" s="2"/>
      <c r="CB397" s="2"/>
      <c r="CC397" s="2"/>
      <c r="CD397" s="2"/>
      <c r="CE397" s="2"/>
      <c r="CF397" s="383"/>
      <c r="CG397" s="383"/>
      <c r="CH397" s="10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383"/>
      <c r="DT397" s="383"/>
      <c r="DU397" s="383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73"/>
      <c r="E398" s="78"/>
      <c r="F398" s="2"/>
      <c r="G398" s="2"/>
      <c r="H398" s="2"/>
      <c r="I398" s="2"/>
      <c r="J398" s="2"/>
      <c r="K398" s="2"/>
      <c r="L398" s="78"/>
      <c r="M398" s="78"/>
      <c r="N398" s="78"/>
      <c r="O398" s="78"/>
      <c r="P398" s="2"/>
      <c r="Q398" s="78"/>
      <c r="R398" s="78"/>
      <c r="S398" s="78"/>
      <c r="T398" s="78"/>
      <c r="U398" s="78"/>
      <c r="V398" s="78"/>
      <c r="W398" s="78"/>
      <c r="X398" s="393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95"/>
      <c r="AW398" s="95"/>
      <c r="AX398" s="383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383"/>
      <c r="BX398" s="383"/>
      <c r="BY398" s="383"/>
      <c r="BZ398" s="2"/>
      <c r="CA398" s="2"/>
      <c r="CB398" s="2"/>
      <c r="CC398" s="2"/>
      <c r="CD398" s="2"/>
      <c r="CE398" s="2"/>
      <c r="CF398" s="383"/>
      <c r="CG398" s="383"/>
      <c r="CH398" s="10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383"/>
      <c r="DT398" s="383"/>
      <c r="DU398" s="383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73"/>
      <c r="E399" s="78"/>
      <c r="F399" s="2"/>
      <c r="G399" s="2"/>
      <c r="H399" s="2"/>
      <c r="I399" s="2"/>
      <c r="J399" s="2"/>
      <c r="K399" s="2"/>
      <c r="L399" s="78"/>
      <c r="M399" s="78"/>
      <c r="N399" s="78"/>
      <c r="O399" s="78"/>
      <c r="P399" s="2"/>
      <c r="Q399" s="78"/>
      <c r="R399" s="78"/>
      <c r="S399" s="78"/>
      <c r="T399" s="78"/>
      <c r="U399" s="78"/>
      <c r="V399" s="78"/>
      <c r="W399" s="78"/>
      <c r="X399" s="393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95"/>
      <c r="AW399" s="95"/>
      <c r="AX399" s="383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383"/>
      <c r="BX399" s="383"/>
      <c r="BY399" s="383"/>
      <c r="BZ399" s="2"/>
      <c r="CA399" s="2"/>
      <c r="CB399" s="2"/>
      <c r="CC399" s="2"/>
      <c r="CD399" s="2"/>
      <c r="CE399" s="2"/>
      <c r="CF399" s="383"/>
      <c r="CG399" s="383"/>
      <c r="CH399" s="10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383"/>
      <c r="DT399" s="383"/>
      <c r="DU399" s="383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73"/>
      <c r="E400" s="78"/>
      <c r="F400" s="2"/>
      <c r="G400" s="2"/>
      <c r="H400" s="2"/>
      <c r="I400" s="2"/>
      <c r="J400" s="2"/>
      <c r="K400" s="2"/>
      <c r="L400" s="78"/>
      <c r="M400" s="78"/>
      <c r="N400" s="78"/>
      <c r="O400" s="78"/>
      <c r="P400" s="2"/>
      <c r="Q400" s="78"/>
      <c r="R400" s="78"/>
      <c r="S400" s="78"/>
      <c r="T400" s="78"/>
      <c r="U400" s="78"/>
      <c r="V400" s="78"/>
      <c r="W400" s="78"/>
      <c r="X400" s="393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95"/>
      <c r="AW400" s="95"/>
      <c r="AX400" s="383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383"/>
      <c r="BX400" s="383"/>
      <c r="BY400" s="383"/>
      <c r="BZ400" s="2"/>
      <c r="CA400" s="2"/>
      <c r="CB400" s="2"/>
      <c r="CC400" s="2"/>
      <c r="CD400" s="2"/>
      <c r="CE400" s="2"/>
      <c r="CF400" s="383"/>
      <c r="CG400" s="383"/>
      <c r="CH400" s="10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383"/>
      <c r="DT400" s="383"/>
      <c r="DU400" s="383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73"/>
      <c r="E401" s="78"/>
      <c r="F401" s="2"/>
      <c r="G401" s="2"/>
      <c r="H401" s="2"/>
      <c r="I401" s="2"/>
      <c r="J401" s="2"/>
      <c r="K401" s="2"/>
      <c r="L401" s="78"/>
      <c r="M401" s="78"/>
      <c r="N401" s="78"/>
      <c r="O401" s="78"/>
      <c r="P401" s="2"/>
      <c r="Q401" s="78"/>
      <c r="R401" s="78"/>
      <c r="S401" s="78"/>
      <c r="T401" s="78"/>
      <c r="U401" s="78"/>
      <c r="V401" s="78"/>
      <c r="W401" s="78"/>
      <c r="X401" s="393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95"/>
      <c r="AW401" s="95"/>
      <c r="AX401" s="383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383"/>
      <c r="BX401" s="383"/>
      <c r="BY401" s="383"/>
      <c r="BZ401" s="2"/>
      <c r="CA401" s="2"/>
      <c r="CB401" s="2"/>
      <c r="CC401" s="2"/>
      <c r="CD401" s="2"/>
      <c r="CE401" s="2"/>
      <c r="CF401" s="383"/>
      <c r="CG401" s="383"/>
      <c r="CH401" s="10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383"/>
      <c r="DT401" s="383"/>
      <c r="DU401" s="383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73"/>
      <c r="E402" s="78"/>
      <c r="F402" s="2"/>
      <c r="G402" s="2"/>
      <c r="H402" s="2"/>
      <c r="I402" s="2"/>
      <c r="J402" s="2"/>
      <c r="K402" s="2"/>
      <c r="L402" s="78"/>
      <c r="M402" s="78"/>
      <c r="N402" s="78"/>
      <c r="O402" s="78"/>
      <c r="P402" s="2"/>
      <c r="Q402" s="78"/>
      <c r="R402" s="78"/>
      <c r="S402" s="78"/>
      <c r="T402" s="78"/>
      <c r="U402" s="78"/>
      <c r="V402" s="78"/>
      <c r="W402" s="78"/>
      <c r="X402" s="393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95"/>
      <c r="AW402" s="95"/>
      <c r="AX402" s="383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383"/>
      <c r="BX402" s="383"/>
      <c r="BY402" s="383"/>
      <c r="BZ402" s="2"/>
      <c r="CA402" s="2"/>
      <c r="CB402" s="2"/>
      <c r="CC402" s="2"/>
      <c r="CD402" s="2"/>
      <c r="CE402" s="2"/>
      <c r="CF402" s="383"/>
      <c r="CG402" s="383"/>
      <c r="CH402" s="10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383"/>
      <c r="DT402" s="383"/>
      <c r="DU402" s="383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73"/>
      <c r="E403" s="78"/>
      <c r="F403" s="2"/>
      <c r="G403" s="2"/>
      <c r="H403" s="2"/>
      <c r="I403" s="2"/>
      <c r="J403" s="2"/>
      <c r="K403" s="2"/>
      <c r="L403" s="78"/>
      <c r="M403" s="78"/>
      <c r="N403" s="78"/>
      <c r="O403" s="78"/>
      <c r="P403" s="2"/>
      <c r="Q403" s="78"/>
      <c r="R403" s="78"/>
      <c r="S403" s="78"/>
      <c r="T403" s="78"/>
      <c r="U403" s="78"/>
      <c r="V403" s="78"/>
      <c r="W403" s="78"/>
      <c r="X403" s="393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95"/>
      <c r="AW403" s="95"/>
      <c r="AX403" s="383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383"/>
      <c r="BX403" s="383"/>
      <c r="BY403" s="383"/>
      <c r="BZ403" s="2"/>
      <c r="CA403" s="2"/>
      <c r="CB403" s="2"/>
      <c r="CC403" s="2"/>
      <c r="CD403" s="2"/>
      <c r="CE403" s="2"/>
      <c r="CF403" s="383"/>
      <c r="CG403" s="383"/>
      <c r="CH403" s="10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383"/>
      <c r="DT403" s="383"/>
      <c r="DU403" s="383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73"/>
      <c r="E404" s="78"/>
      <c r="F404" s="2"/>
      <c r="G404" s="2"/>
      <c r="H404" s="2"/>
      <c r="I404" s="2"/>
      <c r="J404" s="2"/>
      <c r="K404" s="2"/>
      <c r="L404" s="78"/>
      <c r="M404" s="78"/>
      <c r="N404" s="78"/>
      <c r="O404" s="78"/>
      <c r="P404" s="2"/>
      <c r="Q404" s="78"/>
      <c r="R404" s="78"/>
      <c r="S404" s="78"/>
      <c r="T404" s="78"/>
      <c r="U404" s="78"/>
      <c r="V404" s="78"/>
      <c r="W404" s="78"/>
      <c r="X404" s="393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95"/>
      <c r="AW404" s="95"/>
      <c r="AX404" s="383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383"/>
      <c r="BX404" s="383"/>
      <c r="BY404" s="383"/>
      <c r="BZ404" s="2"/>
      <c r="CA404" s="2"/>
      <c r="CB404" s="2"/>
      <c r="CC404" s="2"/>
      <c r="CD404" s="2"/>
      <c r="CE404" s="2"/>
      <c r="CF404" s="383"/>
      <c r="CG404" s="383"/>
      <c r="CH404" s="10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383"/>
      <c r="DT404" s="383"/>
      <c r="DU404" s="383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73"/>
      <c r="E405" s="78"/>
      <c r="F405" s="2"/>
      <c r="G405" s="2"/>
      <c r="H405" s="2"/>
      <c r="I405" s="2"/>
      <c r="J405" s="2"/>
      <c r="K405" s="2"/>
      <c r="L405" s="78"/>
      <c r="M405" s="78"/>
      <c r="N405" s="78"/>
      <c r="O405" s="78"/>
      <c r="P405" s="2"/>
      <c r="Q405" s="78"/>
      <c r="R405" s="78"/>
      <c r="S405" s="78"/>
      <c r="T405" s="78"/>
      <c r="U405" s="78"/>
      <c r="V405" s="78"/>
      <c r="W405" s="78"/>
      <c r="X405" s="393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95"/>
      <c r="AW405" s="95"/>
      <c r="AX405" s="383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383"/>
      <c r="BX405" s="383"/>
      <c r="BY405" s="383"/>
      <c r="BZ405" s="2"/>
      <c r="CA405" s="2"/>
      <c r="CB405" s="2"/>
      <c r="CC405" s="2"/>
      <c r="CD405" s="2"/>
      <c r="CE405" s="2"/>
      <c r="CF405" s="383"/>
      <c r="CG405" s="383"/>
      <c r="CH405" s="10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383"/>
      <c r="DT405" s="383"/>
      <c r="DU405" s="383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73"/>
      <c r="E406" s="78"/>
      <c r="F406" s="2"/>
      <c r="G406" s="2"/>
      <c r="H406" s="2"/>
      <c r="I406" s="2"/>
      <c r="J406" s="2"/>
      <c r="K406" s="2"/>
      <c r="L406" s="78"/>
      <c r="M406" s="78"/>
      <c r="N406" s="78"/>
      <c r="O406" s="78"/>
      <c r="P406" s="2"/>
      <c r="Q406" s="78"/>
      <c r="R406" s="78"/>
      <c r="S406" s="78"/>
      <c r="T406" s="78"/>
      <c r="U406" s="78"/>
      <c r="V406" s="78"/>
      <c r="W406" s="78"/>
      <c r="X406" s="393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95"/>
      <c r="AW406" s="95"/>
      <c r="AX406" s="383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383"/>
      <c r="BX406" s="383"/>
      <c r="BY406" s="383"/>
      <c r="BZ406" s="2"/>
      <c r="CA406" s="2"/>
      <c r="CB406" s="2"/>
      <c r="CC406" s="2"/>
      <c r="CD406" s="2"/>
      <c r="CE406" s="2"/>
      <c r="CF406" s="383"/>
      <c r="CG406" s="383"/>
      <c r="CH406" s="10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383"/>
      <c r="DT406" s="383"/>
      <c r="DU406" s="383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73"/>
      <c r="E407" s="78"/>
      <c r="F407" s="2"/>
      <c r="G407" s="2"/>
      <c r="H407" s="2"/>
      <c r="I407" s="2"/>
      <c r="J407" s="2"/>
      <c r="K407" s="2"/>
      <c r="L407" s="78"/>
      <c r="M407" s="78"/>
      <c r="N407" s="78"/>
      <c r="O407" s="78"/>
      <c r="P407" s="2"/>
      <c r="Q407" s="78"/>
      <c r="R407" s="78"/>
      <c r="S407" s="78"/>
      <c r="T407" s="78"/>
      <c r="U407" s="78"/>
      <c r="V407" s="78"/>
      <c r="W407" s="78"/>
      <c r="X407" s="393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95"/>
      <c r="AW407" s="95"/>
      <c r="AX407" s="383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383"/>
      <c r="BX407" s="383"/>
      <c r="BY407" s="383"/>
      <c r="BZ407" s="2"/>
      <c r="CA407" s="2"/>
      <c r="CB407" s="2"/>
      <c r="CC407" s="2"/>
      <c r="CD407" s="2"/>
      <c r="CE407" s="2"/>
      <c r="CF407" s="383"/>
      <c r="CG407" s="383"/>
      <c r="CH407" s="10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383"/>
      <c r="DT407" s="383"/>
      <c r="DU407" s="383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73"/>
      <c r="E408" s="78"/>
      <c r="F408" s="2"/>
      <c r="G408" s="2"/>
      <c r="H408" s="2"/>
      <c r="I408" s="2"/>
      <c r="J408" s="2"/>
      <c r="K408" s="2"/>
      <c r="L408" s="78"/>
      <c r="M408" s="78"/>
      <c r="N408" s="78"/>
      <c r="O408" s="78"/>
      <c r="P408" s="2"/>
      <c r="Q408" s="78"/>
      <c r="R408" s="78"/>
      <c r="S408" s="78"/>
      <c r="T408" s="78"/>
      <c r="U408" s="78"/>
      <c r="V408" s="78"/>
      <c r="W408" s="78"/>
      <c r="X408" s="393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95"/>
      <c r="AW408" s="95"/>
      <c r="AX408" s="383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383"/>
      <c r="BX408" s="383"/>
      <c r="BY408" s="383"/>
      <c r="BZ408" s="2"/>
      <c r="CA408" s="2"/>
      <c r="CB408" s="2"/>
      <c r="CC408" s="2"/>
      <c r="CD408" s="2"/>
      <c r="CE408" s="2"/>
      <c r="CF408" s="383"/>
      <c r="CG408" s="383"/>
      <c r="CH408" s="10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383"/>
      <c r="DT408" s="383"/>
      <c r="DU408" s="383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73"/>
      <c r="E409" s="78"/>
      <c r="F409" s="2"/>
      <c r="G409" s="2"/>
      <c r="H409" s="2"/>
      <c r="I409" s="2"/>
      <c r="J409" s="2"/>
      <c r="K409" s="2"/>
      <c r="L409" s="78"/>
      <c r="M409" s="78"/>
      <c r="N409" s="78"/>
      <c r="O409" s="78"/>
      <c r="P409" s="2"/>
      <c r="Q409" s="78"/>
      <c r="R409" s="78"/>
      <c r="S409" s="78"/>
      <c r="T409" s="78"/>
      <c r="U409" s="78"/>
      <c r="V409" s="78"/>
      <c r="W409" s="78"/>
      <c r="X409" s="393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95"/>
      <c r="AW409" s="95"/>
      <c r="AX409" s="383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383"/>
      <c r="BX409" s="383"/>
      <c r="BY409" s="383"/>
      <c r="BZ409" s="2"/>
      <c r="CA409" s="2"/>
      <c r="CB409" s="2"/>
      <c r="CC409" s="2"/>
      <c r="CD409" s="2"/>
      <c r="CE409" s="2"/>
      <c r="CF409" s="383"/>
      <c r="CG409" s="383"/>
      <c r="CH409" s="10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383"/>
      <c r="DT409" s="383"/>
      <c r="DU409" s="383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73"/>
      <c r="E410" s="78"/>
      <c r="F410" s="2"/>
      <c r="G410" s="2"/>
      <c r="H410" s="2"/>
      <c r="I410" s="2"/>
      <c r="J410" s="2"/>
      <c r="K410" s="2"/>
      <c r="L410" s="78"/>
      <c r="M410" s="78"/>
      <c r="N410" s="78"/>
      <c r="O410" s="78"/>
      <c r="P410" s="2"/>
      <c r="Q410" s="78"/>
      <c r="R410" s="78"/>
      <c r="S410" s="78"/>
      <c r="T410" s="78"/>
      <c r="U410" s="78"/>
      <c r="V410" s="78"/>
      <c r="W410" s="78"/>
      <c r="X410" s="393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95"/>
      <c r="AW410" s="95"/>
      <c r="AX410" s="383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383"/>
      <c r="BX410" s="383"/>
      <c r="BY410" s="383"/>
      <c r="BZ410" s="2"/>
      <c r="CA410" s="2"/>
      <c r="CB410" s="2"/>
      <c r="CC410" s="2"/>
      <c r="CD410" s="2"/>
      <c r="CE410" s="2"/>
      <c r="CF410" s="383"/>
      <c r="CG410" s="383"/>
      <c r="CH410" s="10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383"/>
      <c r="DT410" s="383"/>
      <c r="DU410" s="383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73"/>
      <c r="E411" s="78"/>
      <c r="F411" s="2"/>
      <c r="G411" s="2"/>
      <c r="H411" s="2"/>
      <c r="I411" s="2"/>
      <c r="J411" s="2"/>
      <c r="K411" s="2"/>
      <c r="L411" s="78"/>
      <c r="M411" s="78"/>
      <c r="N411" s="78"/>
      <c r="O411" s="78"/>
      <c r="P411" s="2"/>
      <c r="Q411" s="78"/>
      <c r="R411" s="78"/>
      <c r="S411" s="78"/>
      <c r="T411" s="78"/>
      <c r="U411" s="78"/>
      <c r="V411" s="78"/>
      <c r="W411" s="78"/>
      <c r="X411" s="393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95"/>
      <c r="AW411" s="95"/>
      <c r="AX411" s="383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383"/>
      <c r="BX411" s="383"/>
      <c r="BY411" s="383"/>
      <c r="BZ411" s="2"/>
      <c r="CA411" s="2"/>
      <c r="CB411" s="2"/>
      <c r="CC411" s="2"/>
      <c r="CD411" s="2"/>
      <c r="CE411" s="2"/>
      <c r="CF411" s="383"/>
      <c r="CG411" s="383"/>
      <c r="CH411" s="10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383"/>
      <c r="DT411" s="383"/>
      <c r="DU411" s="383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73"/>
      <c r="E412" s="78"/>
      <c r="F412" s="2"/>
      <c r="G412" s="2"/>
      <c r="H412" s="2"/>
      <c r="I412" s="2"/>
      <c r="J412" s="2"/>
      <c r="K412" s="2"/>
      <c r="L412" s="78"/>
      <c r="M412" s="78"/>
      <c r="N412" s="78"/>
      <c r="O412" s="78"/>
      <c r="P412" s="2"/>
      <c r="Q412" s="78"/>
      <c r="R412" s="78"/>
      <c r="S412" s="78"/>
      <c r="T412" s="78"/>
      <c r="U412" s="78"/>
      <c r="V412" s="78"/>
      <c r="W412" s="78"/>
      <c r="X412" s="393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95"/>
      <c r="AW412" s="95"/>
      <c r="AX412" s="383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383"/>
      <c r="BX412" s="383"/>
      <c r="BY412" s="383"/>
      <c r="BZ412" s="2"/>
      <c r="CA412" s="2"/>
      <c r="CB412" s="2"/>
      <c r="CC412" s="2"/>
      <c r="CD412" s="2"/>
      <c r="CE412" s="2"/>
      <c r="CF412" s="383"/>
      <c r="CG412" s="383"/>
      <c r="CH412" s="10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383"/>
      <c r="DT412" s="383"/>
      <c r="DU412" s="383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73"/>
      <c r="E413" s="78"/>
      <c r="F413" s="2"/>
      <c r="G413" s="2"/>
      <c r="H413" s="2"/>
      <c r="I413" s="2"/>
      <c r="J413" s="2"/>
      <c r="K413" s="2"/>
      <c r="L413" s="78"/>
      <c r="M413" s="78"/>
      <c r="N413" s="78"/>
      <c r="O413" s="78"/>
      <c r="P413" s="2"/>
      <c r="Q413" s="78"/>
      <c r="R413" s="78"/>
      <c r="S413" s="78"/>
      <c r="T413" s="78"/>
      <c r="U413" s="78"/>
      <c r="V413" s="78"/>
      <c r="W413" s="78"/>
      <c r="X413" s="393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95"/>
      <c r="AW413" s="95"/>
      <c r="AX413" s="383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383"/>
      <c r="BX413" s="383"/>
      <c r="BY413" s="383"/>
      <c r="BZ413" s="2"/>
      <c r="CA413" s="2"/>
      <c r="CB413" s="2"/>
      <c r="CC413" s="2"/>
      <c r="CD413" s="2"/>
      <c r="CE413" s="2"/>
      <c r="CF413" s="383"/>
      <c r="CG413" s="383"/>
      <c r="CH413" s="10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383"/>
      <c r="DT413" s="383"/>
      <c r="DU413" s="383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73"/>
      <c r="E414" s="78"/>
      <c r="F414" s="2"/>
      <c r="G414" s="2"/>
      <c r="H414" s="2"/>
      <c r="I414" s="2"/>
      <c r="J414" s="2"/>
      <c r="K414" s="2"/>
      <c r="L414" s="78"/>
      <c r="M414" s="78"/>
      <c r="N414" s="78"/>
      <c r="O414" s="78"/>
      <c r="P414" s="2"/>
      <c r="Q414" s="78"/>
      <c r="R414" s="78"/>
      <c r="S414" s="78"/>
      <c r="T414" s="78"/>
      <c r="U414" s="78"/>
      <c r="V414" s="78"/>
      <c r="W414" s="78"/>
      <c r="X414" s="393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95"/>
      <c r="AW414" s="95"/>
      <c r="AX414" s="383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383"/>
      <c r="BX414" s="383"/>
      <c r="BY414" s="383"/>
      <c r="BZ414" s="2"/>
      <c r="CA414" s="2"/>
      <c r="CB414" s="2"/>
      <c r="CC414" s="2"/>
      <c r="CD414" s="2"/>
      <c r="CE414" s="2"/>
      <c r="CF414" s="383"/>
      <c r="CG414" s="383"/>
      <c r="CH414" s="10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383"/>
      <c r="DT414" s="383"/>
      <c r="DU414" s="383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73"/>
      <c r="E415" s="78"/>
      <c r="F415" s="2"/>
      <c r="G415" s="2"/>
      <c r="H415" s="2"/>
      <c r="I415" s="2"/>
      <c r="J415" s="2"/>
      <c r="K415" s="2"/>
      <c r="L415" s="78"/>
      <c r="M415" s="78"/>
      <c r="N415" s="78"/>
      <c r="O415" s="78"/>
      <c r="P415" s="2"/>
      <c r="Q415" s="78"/>
      <c r="R415" s="78"/>
      <c r="S415" s="78"/>
      <c r="T415" s="78"/>
      <c r="U415" s="78"/>
      <c r="V415" s="78"/>
      <c r="W415" s="78"/>
      <c r="X415" s="393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95"/>
      <c r="AW415" s="95"/>
      <c r="AX415" s="383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383"/>
      <c r="BX415" s="383"/>
      <c r="BY415" s="383"/>
      <c r="BZ415" s="2"/>
      <c r="CA415" s="2"/>
      <c r="CB415" s="2"/>
      <c r="CC415" s="2"/>
      <c r="CD415" s="2"/>
      <c r="CE415" s="2"/>
      <c r="CF415" s="383"/>
      <c r="CG415" s="383"/>
      <c r="CH415" s="10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383"/>
      <c r="DT415" s="383"/>
      <c r="DU415" s="383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73"/>
      <c r="E416" s="78"/>
      <c r="F416" s="2"/>
      <c r="G416" s="2"/>
      <c r="H416" s="2"/>
      <c r="I416" s="2"/>
      <c r="J416" s="2"/>
      <c r="K416" s="2"/>
      <c r="L416" s="78"/>
      <c r="M416" s="78"/>
      <c r="N416" s="78"/>
      <c r="O416" s="78"/>
      <c r="P416" s="2"/>
      <c r="Q416" s="78"/>
      <c r="R416" s="78"/>
      <c r="S416" s="78"/>
      <c r="T416" s="78"/>
      <c r="U416" s="78"/>
      <c r="V416" s="78"/>
      <c r="W416" s="78"/>
      <c r="X416" s="393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95"/>
      <c r="AW416" s="95"/>
      <c r="AX416" s="383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383"/>
      <c r="BX416" s="383"/>
      <c r="BY416" s="383"/>
      <c r="BZ416" s="2"/>
      <c r="CA416" s="2"/>
      <c r="CB416" s="2"/>
      <c r="CC416" s="2"/>
      <c r="CD416" s="2"/>
      <c r="CE416" s="2"/>
      <c r="CF416" s="383"/>
      <c r="CG416" s="383"/>
      <c r="CH416" s="10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383"/>
      <c r="DT416" s="383"/>
      <c r="DU416" s="383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73"/>
      <c r="E417" s="78"/>
      <c r="F417" s="2"/>
      <c r="G417" s="2"/>
      <c r="H417" s="2"/>
      <c r="I417" s="2"/>
      <c r="J417" s="2"/>
      <c r="K417" s="2"/>
      <c r="L417" s="78"/>
      <c r="M417" s="78"/>
      <c r="N417" s="78"/>
      <c r="O417" s="78"/>
      <c r="P417" s="2"/>
      <c r="Q417" s="78"/>
      <c r="R417" s="78"/>
      <c r="S417" s="78"/>
      <c r="T417" s="78"/>
      <c r="U417" s="78"/>
      <c r="V417" s="78"/>
      <c r="W417" s="78"/>
      <c r="X417" s="393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95"/>
      <c r="AW417" s="95"/>
      <c r="AX417" s="383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383"/>
      <c r="BX417" s="383"/>
      <c r="BY417" s="383"/>
      <c r="BZ417" s="2"/>
      <c r="CA417" s="2"/>
      <c r="CB417" s="2"/>
      <c r="CC417" s="2"/>
      <c r="CD417" s="2"/>
      <c r="CE417" s="2"/>
      <c r="CF417" s="383"/>
      <c r="CG417" s="383"/>
      <c r="CH417" s="10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383"/>
      <c r="DT417" s="383"/>
      <c r="DU417" s="383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73"/>
      <c r="E418" s="78"/>
      <c r="F418" s="2"/>
      <c r="G418" s="2"/>
      <c r="H418" s="2"/>
      <c r="I418" s="2"/>
      <c r="J418" s="2"/>
      <c r="K418" s="2"/>
      <c r="L418" s="78"/>
      <c r="M418" s="78"/>
      <c r="N418" s="78"/>
      <c r="O418" s="78"/>
      <c r="P418" s="2"/>
      <c r="Q418" s="78"/>
      <c r="R418" s="78"/>
      <c r="S418" s="78"/>
      <c r="T418" s="78"/>
      <c r="U418" s="78"/>
      <c r="V418" s="78"/>
      <c r="W418" s="78"/>
      <c r="X418" s="393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95"/>
      <c r="AW418" s="95"/>
      <c r="AX418" s="383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383"/>
      <c r="BX418" s="383"/>
      <c r="BY418" s="383"/>
      <c r="BZ418" s="2"/>
      <c r="CA418" s="2"/>
      <c r="CB418" s="2"/>
      <c r="CC418" s="2"/>
      <c r="CD418" s="2"/>
      <c r="CE418" s="2"/>
      <c r="CF418" s="383"/>
      <c r="CG418" s="383"/>
      <c r="CH418" s="10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383"/>
      <c r="DT418" s="383"/>
      <c r="DU418" s="383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73"/>
      <c r="E419" s="78"/>
      <c r="F419" s="2"/>
      <c r="G419" s="2"/>
      <c r="H419" s="2"/>
      <c r="I419" s="2"/>
      <c r="J419" s="2"/>
      <c r="K419" s="2"/>
      <c r="L419" s="78"/>
      <c r="M419" s="78"/>
      <c r="N419" s="78"/>
      <c r="O419" s="78"/>
      <c r="P419" s="2"/>
      <c r="Q419" s="78"/>
      <c r="R419" s="78"/>
      <c r="S419" s="78"/>
      <c r="T419" s="78"/>
      <c r="U419" s="78"/>
      <c r="V419" s="78"/>
      <c r="W419" s="78"/>
      <c r="X419" s="393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95"/>
      <c r="AW419" s="95"/>
      <c r="AX419" s="383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383"/>
      <c r="BX419" s="383"/>
      <c r="BY419" s="383"/>
      <c r="BZ419" s="2"/>
      <c r="CA419" s="2"/>
      <c r="CB419" s="2"/>
      <c r="CC419" s="2"/>
      <c r="CD419" s="2"/>
      <c r="CE419" s="2"/>
      <c r="CF419" s="383"/>
      <c r="CG419" s="383"/>
      <c r="CH419" s="10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383"/>
      <c r="DT419" s="383"/>
      <c r="DU419" s="383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73"/>
      <c r="E420" s="78"/>
      <c r="F420" s="2"/>
      <c r="G420" s="2"/>
      <c r="H420" s="2"/>
      <c r="I420" s="2"/>
      <c r="J420" s="2"/>
      <c r="K420" s="2"/>
      <c r="L420" s="78"/>
      <c r="M420" s="78"/>
      <c r="N420" s="78"/>
      <c r="O420" s="78"/>
      <c r="P420" s="2"/>
      <c r="Q420" s="78"/>
      <c r="R420" s="78"/>
      <c r="S420" s="78"/>
      <c r="T420" s="78"/>
      <c r="U420" s="78"/>
      <c r="V420" s="78"/>
      <c r="W420" s="78"/>
      <c r="X420" s="393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95"/>
      <c r="AW420" s="95"/>
      <c r="AX420" s="383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383"/>
      <c r="BX420" s="383"/>
      <c r="BY420" s="383"/>
      <c r="BZ420" s="2"/>
      <c r="CA420" s="2"/>
      <c r="CB420" s="2"/>
      <c r="CC420" s="2"/>
      <c r="CD420" s="2"/>
      <c r="CE420" s="2"/>
      <c r="CF420" s="383"/>
      <c r="CG420" s="383"/>
      <c r="CH420" s="10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383"/>
      <c r="DT420" s="383"/>
      <c r="DU420" s="383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73"/>
      <c r="E421" s="78"/>
      <c r="F421" s="2"/>
      <c r="G421" s="2"/>
      <c r="H421" s="2"/>
      <c r="I421" s="2"/>
      <c r="J421" s="2"/>
      <c r="K421" s="2"/>
      <c r="L421" s="78"/>
      <c r="M421" s="78"/>
      <c r="N421" s="78"/>
      <c r="O421" s="78"/>
      <c r="P421" s="2"/>
      <c r="Q421" s="78"/>
      <c r="R421" s="78"/>
      <c r="S421" s="78"/>
      <c r="T421" s="78"/>
      <c r="U421" s="78"/>
      <c r="V421" s="78"/>
      <c r="W421" s="78"/>
      <c r="X421" s="393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95"/>
      <c r="AW421" s="95"/>
      <c r="AX421" s="383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383"/>
      <c r="BX421" s="383"/>
      <c r="BY421" s="383"/>
      <c r="BZ421" s="2"/>
      <c r="CA421" s="2"/>
      <c r="CB421" s="2"/>
      <c r="CC421" s="2"/>
      <c r="CD421" s="2"/>
      <c r="CE421" s="2"/>
      <c r="CF421" s="383"/>
      <c r="CG421" s="383"/>
      <c r="CH421" s="10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383"/>
      <c r="DT421" s="383"/>
      <c r="DU421" s="383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73"/>
      <c r="E422" s="78"/>
      <c r="F422" s="2"/>
      <c r="G422" s="2"/>
      <c r="H422" s="2"/>
      <c r="I422" s="2"/>
      <c r="J422" s="2"/>
      <c r="K422" s="2"/>
      <c r="L422" s="78"/>
      <c r="M422" s="78"/>
      <c r="N422" s="78"/>
      <c r="O422" s="78"/>
      <c r="P422" s="2"/>
      <c r="Q422" s="78"/>
      <c r="R422" s="78"/>
      <c r="S422" s="78"/>
      <c r="T422" s="78"/>
      <c r="U422" s="78"/>
      <c r="V422" s="78"/>
      <c r="W422" s="78"/>
      <c r="X422" s="393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95"/>
      <c r="AW422" s="95"/>
      <c r="AX422" s="383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383"/>
      <c r="BX422" s="383"/>
      <c r="BY422" s="383"/>
      <c r="BZ422" s="2"/>
      <c r="CA422" s="2"/>
      <c r="CB422" s="2"/>
      <c r="CC422" s="2"/>
      <c r="CD422" s="2"/>
      <c r="CE422" s="2"/>
      <c r="CF422" s="383"/>
      <c r="CG422" s="383"/>
      <c r="CH422" s="10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383"/>
      <c r="DT422" s="383"/>
      <c r="DU422" s="383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73"/>
      <c r="E423" s="78"/>
      <c r="F423" s="2"/>
      <c r="G423" s="2"/>
      <c r="H423" s="2"/>
      <c r="I423" s="2"/>
      <c r="J423" s="2"/>
      <c r="K423" s="2"/>
      <c r="L423" s="78"/>
      <c r="M423" s="78"/>
      <c r="N423" s="78"/>
      <c r="O423" s="78"/>
      <c r="P423" s="2"/>
      <c r="Q423" s="78"/>
      <c r="R423" s="78"/>
      <c r="S423" s="78"/>
      <c r="T423" s="78"/>
      <c r="U423" s="78"/>
      <c r="V423" s="78"/>
      <c r="W423" s="78"/>
      <c r="X423" s="393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95"/>
      <c r="AW423" s="95"/>
      <c r="AX423" s="383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383"/>
      <c r="BX423" s="383"/>
      <c r="BY423" s="383"/>
      <c r="BZ423" s="2"/>
      <c r="CA423" s="2"/>
      <c r="CB423" s="2"/>
      <c r="CC423" s="2"/>
      <c r="CD423" s="2"/>
      <c r="CE423" s="2"/>
      <c r="CF423" s="383"/>
      <c r="CG423" s="383"/>
      <c r="CH423" s="10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383"/>
      <c r="DT423" s="383"/>
      <c r="DU423" s="383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73"/>
      <c r="E424" s="78"/>
      <c r="F424" s="2"/>
      <c r="G424" s="2"/>
      <c r="H424" s="2"/>
      <c r="I424" s="2"/>
      <c r="J424" s="2"/>
      <c r="K424" s="2"/>
      <c r="L424" s="78"/>
      <c r="M424" s="78"/>
      <c r="N424" s="78"/>
      <c r="O424" s="78"/>
      <c r="P424" s="2"/>
      <c r="Q424" s="78"/>
      <c r="R424" s="78"/>
      <c r="S424" s="78"/>
      <c r="T424" s="78"/>
      <c r="U424" s="78"/>
      <c r="V424" s="78"/>
      <c r="W424" s="78"/>
      <c r="X424" s="393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95"/>
      <c r="AW424" s="95"/>
      <c r="AX424" s="383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383"/>
      <c r="BX424" s="383"/>
      <c r="BY424" s="383"/>
      <c r="BZ424" s="2"/>
      <c r="CA424" s="2"/>
      <c r="CB424" s="2"/>
      <c r="CC424" s="2"/>
      <c r="CD424" s="2"/>
      <c r="CE424" s="2"/>
      <c r="CF424" s="383"/>
      <c r="CG424" s="383"/>
      <c r="CH424" s="10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383"/>
      <c r="DT424" s="383"/>
      <c r="DU424" s="383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73"/>
      <c r="E425" s="78"/>
      <c r="F425" s="2"/>
      <c r="G425" s="2"/>
      <c r="H425" s="2"/>
      <c r="I425" s="2"/>
      <c r="J425" s="2"/>
      <c r="K425" s="2"/>
      <c r="L425" s="78"/>
      <c r="M425" s="78"/>
      <c r="N425" s="78"/>
      <c r="O425" s="78"/>
      <c r="P425" s="2"/>
      <c r="Q425" s="78"/>
      <c r="R425" s="78"/>
      <c r="S425" s="78"/>
      <c r="T425" s="78"/>
      <c r="U425" s="78"/>
      <c r="V425" s="78"/>
      <c r="W425" s="78"/>
      <c r="X425" s="393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95"/>
      <c r="AW425" s="95"/>
      <c r="AX425" s="383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383"/>
      <c r="BX425" s="383"/>
      <c r="BY425" s="383"/>
      <c r="BZ425" s="2"/>
      <c r="CA425" s="2"/>
      <c r="CB425" s="2"/>
      <c r="CC425" s="2"/>
      <c r="CD425" s="2"/>
      <c r="CE425" s="2"/>
      <c r="CF425" s="383"/>
      <c r="CG425" s="383"/>
      <c r="CH425" s="10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383"/>
      <c r="DT425" s="383"/>
      <c r="DU425" s="383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73"/>
      <c r="E426" s="78"/>
      <c r="F426" s="2"/>
      <c r="G426" s="2"/>
      <c r="H426" s="2"/>
      <c r="I426" s="2"/>
      <c r="J426" s="2"/>
      <c r="K426" s="2"/>
      <c r="L426" s="78"/>
      <c r="M426" s="78"/>
      <c r="N426" s="78"/>
      <c r="O426" s="78"/>
      <c r="P426" s="2"/>
      <c r="Q426" s="78"/>
      <c r="R426" s="78"/>
      <c r="S426" s="78"/>
      <c r="T426" s="78"/>
      <c r="U426" s="78"/>
      <c r="V426" s="78"/>
      <c r="W426" s="78"/>
      <c r="X426" s="393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95"/>
      <c r="AW426" s="95"/>
      <c r="AX426" s="383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383"/>
      <c r="BX426" s="383"/>
      <c r="BY426" s="383"/>
      <c r="BZ426" s="2"/>
      <c r="CA426" s="2"/>
      <c r="CB426" s="2"/>
      <c r="CC426" s="2"/>
      <c r="CD426" s="2"/>
      <c r="CE426" s="2"/>
      <c r="CF426" s="383"/>
      <c r="CG426" s="383"/>
      <c r="CH426" s="10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383"/>
      <c r="DT426" s="383"/>
      <c r="DU426" s="383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73"/>
      <c r="E427" s="78"/>
      <c r="F427" s="2"/>
      <c r="G427" s="2"/>
      <c r="H427" s="2"/>
      <c r="I427" s="2"/>
      <c r="J427" s="2"/>
      <c r="K427" s="2"/>
      <c r="L427" s="78"/>
      <c r="M427" s="78"/>
      <c r="N427" s="78"/>
      <c r="O427" s="78"/>
      <c r="P427" s="2"/>
      <c r="Q427" s="78"/>
      <c r="R427" s="78"/>
      <c r="S427" s="78"/>
      <c r="T427" s="78"/>
      <c r="U427" s="78"/>
      <c r="V427" s="78"/>
      <c r="W427" s="78"/>
      <c r="X427" s="393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95"/>
      <c r="AW427" s="95"/>
      <c r="AX427" s="383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383"/>
      <c r="BX427" s="383"/>
      <c r="BY427" s="383"/>
      <c r="BZ427" s="2"/>
      <c r="CA427" s="2"/>
      <c r="CB427" s="2"/>
      <c r="CC427" s="2"/>
      <c r="CD427" s="2"/>
      <c r="CE427" s="2"/>
      <c r="CF427" s="383"/>
      <c r="CG427" s="383"/>
      <c r="CH427" s="10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383"/>
      <c r="DT427" s="383"/>
      <c r="DU427" s="383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73"/>
      <c r="E428" s="78"/>
      <c r="F428" s="2"/>
      <c r="G428" s="2"/>
      <c r="H428" s="2"/>
      <c r="I428" s="2"/>
      <c r="J428" s="2"/>
      <c r="K428" s="2"/>
      <c r="L428" s="78"/>
      <c r="M428" s="78"/>
      <c r="N428" s="78"/>
      <c r="O428" s="78"/>
      <c r="P428" s="2"/>
      <c r="Q428" s="78"/>
      <c r="R428" s="78"/>
      <c r="S428" s="78"/>
      <c r="T428" s="78"/>
      <c r="U428" s="78"/>
      <c r="V428" s="78"/>
      <c r="W428" s="78"/>
      <c r="X428" s="393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95"/>
      <c r="AW428" s="95"/>
      <c r="AX428" s="383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383"/>
      <c r="BX428" s="383"/>
      <c r="BY428" s="383"/>
      <c r="BZ428" s="2"/>
      <c r="CA428" s="2"/>
      <c r="CB428" s="2"/>
      <c r="CC428" s="2"/>
      <c r="CD428" s="2"/>
      <c r="CE428" s="2"/>
      <c r="CF428" s="383"/>
      <c r="CG428" s="383"/>
      <c r="CH428" s="10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383"/>
      <c r="DT428" s="383"/>
      <c r="DU428" s="383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73"/>
      <c r="E429" s="78"/>
      <c r="F429" s="2"/>
      <c r="G429" s="2"/>
      <c r="H429" s="2"/>
      <c r="I429" s="2"/>
      <c r="J429" s="2"/>
      <c r="K429" s="2"/>
      <c r="L429" s="78"/>
      <c r="M429" s="78"/>
      <c r="N429" s="78"/>
      <c r="O429" s="78"/>
      <c r="P429" s="2"/>
      <c r="Q429" s="78"/>
      <c r="R429" s="78"/>
      <c r="S429" s="78"/>
      <c r="T429" s="78"/>
      <c r="U429" s="78"/>
      <c r="V429" s="78"/>
      <c r="W429" s="78"/>
      <c r="X429" s="393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95"/>
      <c r="AW429" s="95"/>
      <c r="AX429" s="383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383"/>
      <c r="BX429" s="383"/>
      <c r="BY429" s="383"/>
      <c r="BZ429" s="2"/>
      <c r="CA429" s="2"/>
      <c r="CB429" s="2"/>
      <c r="CC429" s="2"/>
      <c r="CD429" s="2"/>
      <c r="CE429" s="2"/>
      <c r="CF429" s="383"/>
      <c r="CG429" s="383"/>
      <c r="CH429" s="10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383"/>
      <c r="DT429" s="383"/>
      <c r="DU429" s="383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73"/>
      <c r="E430" s="78"/>
      <c r="F430" s="2"/>
      <c r="G430" s="2"/>
      <c r="H430" s="2"/>
      <c r="I430" s="2"/>
      <c r="J430" s="2"/>
      <c r="K430" s="2"/>
      <c r="L430" s="78"/>
      <c r="M430" s="78"/>
      <c r="N430" s="78"/>
      <c r="O430" s="78"/>
      <c r="P430" s="2"/>
      <c r="Q430" s="78"/>
      <c r="R430" s="78"/>
      <c r="S430" s="78"/>
      <c r="T430" s="78"/>
      <c r="U430" s="78"/>
      <c r="V430" s="78"/>
      <c r="W430" s="78"/>
      <c r="X430" s="393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95"/>
      <c r="AW430" s="95"/>
      <c r="AX430" s="383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383"/>
      <c r="BX430" s="383"/>
      <c r="BY430" s="383"/>
      <c r="BZ430" s="2"/>
      <c r="CA430" s="2"/>
      <c r="CB430" s="2"/>
      <c r="CC430" s="2"/>
      <c r="CD430" s="2"/>
      <c r="CE430" s="2"/>
      <c r="CF430" s="383"/>
      <c r="CG430" s="383"/>
      <c r="CH430" s="10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383"/>
      <c r="DT430" s="383"/>
      <c r="DU430" s="383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73"/>
      <c r="E431" s="78"/>
      <c r="F431" s="2"/>
      <c r="G431" s="2"/>
      <c r="H431" s="2"/>
      <c r="I431" s="2"/>
      <c r="J431" s="2"/>
      <c r="K431" s="2"/>
      <c r="L431" s="78"/>
      <c r="M431" s="78"/>
      <c r="N431" s="78"/>
      <c r="O431" s="78"/>
      <c r="P431" s="2"/>
      <c r="Q431" s="78"/>
      <c r="R431" s="78"/>
      <c r="S431" s="78"/>
      <c r="T431" s="78"/>
      <c r="U431" s="78"/>
      <c r="V431" s="78"/>
      <c r="W431" s="78"/>
      <c r="X431" s="393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95"/>
      <c r="AW431" s="95"/>
      <c r="AX431" s="383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383"/>
      <c r="BX431" s="383"/>
      <c r="BY431" s="383"/>
      <c r="BZ431" s="2"/>
      <c r="CA431" s="2"/>
      <c r="CB431" s="2"/>
      <c r="CC431" s="2"/>
      <c r="CD431" s="2"/>
      <c r="CE431" s="2"/>
      <c r="CF431" s="383"/>
      <c r="CG431" s="383"/>
      <c r="CH431" s="10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383"/>
      <c r="DT431" s="383"/>
      <c r="DU431" s="383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73"/>
      <c r="E432" s="78"/>
      <c r="F432" s="2"/>
      <c r="G432" s="2"/>
      <c r="H432" s="2"/>
      <c r="I432" s="2"/>
      <c r="J432" s="2"/>
      <c r="K432" s="2"/>
      <c r="L432" s="78"/>
      <c r="M432" s="78"/>
      <c r="N432" s="78"/>
      <c r="O432" s="78"/>
      <c r="P432" s="2"/>
      <c r="Q432" s="78"/>
      <c r="R432" s="78"/>
      <c r="S432" s="78"/>
      <c r="T432" s="78"/>
      <c r="U432" s="78"/>
      <c r="V432" s="78"/>
      <c r="W432" s="78"/>
      <c r="X432" s="393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95"/>
      <c r="AW432" s="95"/>
      <c r="AX432" s="383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383"/>
      <c r="BX432" s="383"/>
      <c r="BY432" s="383"/>
      <c r="BZ432" s="2"/>
      <c r="CA432" s="2"/>
      <c r="CB432" s="2"/>
      <c r="CC432" s="2"/>
      <c r="CD432" s="2"/>
      <c r="CE432" s="2"/>
      <c r="CF432" s="383"/>
      <c r="CG432" s="383"/>
      <c r="CH432" s="10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383"/>
      <c r="DT432" s="383"/>
      <c r="DU432" s="383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73"/>
      <c r="E433" s="78"/>
      <c r="F433" s="2"/>
      <c r="G433" s="2"/>
      <c r="H433" s="2"/>
      <c r="I433" s="2"/>
      <c r="J433" s="2"/>
      <c r="K433" s="2"/>
      <c r="L433" s="78"/>
      <c r="M433" s="78"/>
      <c r="N433" s="78"/>
      <c r="O433" s="78"/>
      <c r="P433" s="2"/>
      <c r="Q433" s="78"/>
      <c r="R433" s="78"/>
      <c r="S433" s="78"/>
      <c r="T433" s="78"/>
      <c r="U433" s="78"/>
      <c r="V433" s="78"/>
      <c r="W433" s="78"/>
      <c r="X433" s="393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95"/>
      <c r="AW433" s="95"/>
      <c r="AX433" s="383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383"/>
      <c r="BX433" s="383"/>
      <c r="BY433" s="383"/>
      <c r="BZ433" s="2"/>
      <c r="CA433" s="2"/>
      <c r="CB433" s="2"/>
      <c r="CC433" s="2"/>
      <c r="CD433" s="2"/>
      <c r="CE433" s="2"/>
      <c r="CF433" s="383"/>
      <c r="CG433" s="383"/>
      <c r="CH433" s="10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383"/>
      <c r="DT433" s="383"/>
      <c r="DU433" s="383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73"/>
      <c r="E434" s="78"/>
      <c r="F434" s="2"/>
      <c r="G434" s="2"/>
      <c r="H434" s="2"/>
      <c r="I434" s="2"/>
      <c r="J434" s="2"/>
      <c r="K434" s="2"/>
      <c r="L434" s="78"/>
      <c r="M434" s="78"/>
      <c r="N434" s="78"/>
      <c r="O434" s="78"/>
      <c r="P434" s="2"/>
      <c r="Q434" s="78"/>
      <c r="R434" s="78"/>
      <c r="S434" s="78"/>
      <c r="T434" s="78"/>
      <c r="U434" s="78"/>
      <c r="V434" s="78"/>
      <c r="W434" s="78"/>
      <c r="X434" s="393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95"/>
      <c r="AW434" s="95"/>
      <c r="AX434" s="383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383"/>
      <c r="BX434" s="383"/>
      <c r="BY434" s="383"/>
      <c r="BZ434" s="2"/>
      <c r="CA434" s="2"/>
      <c r="CB434" s="2"/>
      <c r="CC434" s="2"/>
      <c r="CD434" s="2"/>
      <c r="CE434" s="2"/>
      <c r="CF434" s="383"/>
      <c r="CG434" s="383"/>
      <c r="CH434" s="10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383"/>
      <c r="DT434" s="383"/>
      <c r="DU434" s="383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73"/>
      <c r="E435" s="78"/>
      <c r="F435" s="2"/>
      <c r="G435" s="2"/>
      <c r="H435" s="2"/>
      <c r="I435" s="2"/>
      <c r="J435" s="2"/>
      <c r="K435" s="2"/>
      <c r="L435" s="78"/>
      <c r="M435" s="78"/>
      <c r="N435" s="78"/>
      <c r="O435" s="78"/>
      <c r="P435" s="2"/>
      <c r="Q435" s="78"/>
      <c r="R435" s="78"/>
      <c r="S435" s="78"/>
      <c r="T435" s="78"/>
      <c r="U435" s="78"/>
      <c r="V435" s="78"/>
      <c r="W435" s="78"/>
      <c r="X435" s="393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95"/>
      <c r="AW435" s="95"/>
      <c r="AX435" s="383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383"/>
      <c r="BX435" s="383"/>
      <c r="BY435" s="383"/>
      <c r="BZ435" s="2"/>
      <c r="CA435" s="2"/>
      <c r="CB435" s="2"/>
      <c r="CC435" s="2"/>
      <c r="CD435" s="2"/>
      <c r="CE435" s="2"/>
      <c r="CF435" s="383"/>
      <c r="CG435" s="383"/>
      <c r="CH435" s="10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383"/>
      <c r="DT435" s="383"/>
      <c r="DU435" s="383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73"/>
      <c r="E436" s="78"/>
      <c r="F436" s="2"/>
      <c r="G436" s="2"/>
      <c r="H436" s="2"/>
      <c r="I436" s="2"/>
      <c r="J436" s="2"/>
      <c r="K436" s="2"/>
      <c r="L436" s="78"/>
      <c r="M436" s="78"/>
      <c r="N436" s="78"/>
      <c r="O436" s="78"/>
      <c r="P436" s="2"/>
      <c r="Q436" s="78"/>
      <c r="R436" s="78"/>
      <c r="S436" s="78"/>
      <c r="T436" s="78"/>
      <c r="U436" s="78"/>
      <c r="V436" s="78"/>
      <c r="W436" s="78"/>
      <c r="X436" s="393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95"/>
      <c r="AW436" s="95"/>
      <c r="AX436" s="383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383"/>
      <c r="BX436" s="383"/>
      <c r="BY436" s="383"/>
      <c r="BZ436" s="2"/>
      <c r="CA436" s="2"/>
      <c r="CB436" s="2"/>
      <c r="CC436" s="2"/>
      <c r="CD436" s="2"/>
      <c r="CE436" s="2"/>
      <c r="CF436" s="383"/>
      <c r="CG436" s="383"/>
      <c r="CH436" s="10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383"/>
      <c r="DT436" s="383"/>
      <c r="DU436" s="383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73"/>
      <c r="E437" s="78"/>
      <c r="F437" s="2"/>
      <c r="G437" s="2"/>
      <c r="H437" s="2"/>
      <c r="I437" s="2"/>
      <c r="J437" s="2"/>
      <c r="K437" s="2"/>
      <c r="L437" s="78"/>
      <c r="M437" s="78"/>
      <c r="N437" s="78"/>
      <c r="O437" s="78"/>
      <c r="P437" s="2"/>
      <c r="Q437" s="78"/>
      <c r="R437" s="78"/>
      <c r="S437" s="78"/>
      <c r="T437" s="78"/>
      <c r="U437" s="78"/>
      <c r="V437" s="78"/>
      <c r="W437" s="78"/>
      <c r="X437" s="393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95"/>
      <c r="AW437" s="95"/>
      <c r="AX437" s="383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383"/>
      <c r="BX437" s="383"/>
      <c r="BY437" s="383"/>
      <c r="BZ437" s="2"/>
      <c r="CA437" s="2"/>
      <c r="CB437" s="2"/>
      <c r="CC437" s="2"/>
      <c r="CD437" s="2"/>
      <c r="CE437" s="2"/>
      <c r="CF437" s="383"/>
      <c r="CG437" s="383"/>
      <c r="CH437" s="10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383"/>
      <c r="DT437" s="383"/>
      <c r="DU437" s="383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73"/>
      <c r="E438" s="78"/>
      <c r="F438" s="2"/>
      <c r="G438" s="2"/>
      <c r="H438" s="2"/>
      <c r="I438" s="2"/>
      <c r="J438" s="2"/>
      <c r="K438" s="2"/>
      <c r="L438" s="78"/>
      <c r="M438" s="78"/>
      <c r="N438" s="78"/>
      <c r="O438" s="78"/>
      <c r="P438" s="2"/>
      <c r="Q438" s="78"/>
      <c r="R438" s="78"/>
      <c r="S438" s="78"/>
      <c r="T438" s="78"/>
      <c r="U438" s="78"/>
      <c r="V438" s="78"/>
      <c r="W438" s="78"/>
      <c r="X438" s="393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95"/>
      <c r="AW438" s="95"/>
      <c r="AX438" s="383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383"/>
      <c r="BX438" s="383"/>
      <c r="BY438" s="383"/>
      <c r="BZ438" s="2"/>
      <c r="CA438" s="2"/>
      <c r="CB438" s="2"/>
      <c r="CC438" s="2"/>
      <c r="CD438" s="2"/>
      <c r="CE438" s="2"/>
      <c r="CF438" s="383"/>
      <c r="CG438" s="383"/>
      <c r="CH438" s="10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383"/>
      <c r="DT438" s="383"/>
      <c r="DU438" s="383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73"/>
      <c r="E439" s="78"/>
      <c r="F439" s="2"/>
      <c r="G439" s="2"/>
      <c r="H439" s="2"/>
      <c r="I439" s="2"/>
      <c r="J439" s="2"/>
      <c r="K439" s="2"/>
      <c r="L439" s="78"/>
      <c r="M439" s="78"/>
      <c r="N439" s="78"/>
      <c r="O439" s="78"/>
      <c r="P439" s="2"/>
      <c r="Q439" s="78"/>
      <c r="R439" s="78"/>
      <c r="S439" s="78"/>
      <c r="T439" s="78"/>
      <c r="U439" s="78"/>
      <c r="V439" s="78"/>
      <c r="W439" s="78"/>
      <c r="X439" s="393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95"/>
      <c r="AW439" s="95"/>
      <c r="AX439" s="383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383"/>
      <c r="BX439" s="383"/>
      <c r="BY439" s="383"/>
      <c r="BZ439" s="2"/>
      <c r="CA439" s="2"/>
      <c r="CB439" s="2"/>
      <c r="CC439" s="2"/>
      <c r="CD439" s="2"/>
      <c r="CE439" s="2"/>
      <c r="CF439" s="383"/>
      <c r="CG439" s="383"/>
      <c r="CH439" s="10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383"/>
      <c r="DT439" s="383"/>
      <c r="DU439" s="383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73"/>
      <c r="E440" s="78"/>
      <c r="F440" s="2"/>
      <c r="G440" s="2"/>
      <c r="H440" s="2"/>
      <c r="I440" s="2"/>
      <c r="J440" s="2"/>
      <c r="K440" s="2"/>
      <c r="L440" s="78"/>
      <c r="M440" s="78"/>
      <c r="N440" s="78"/>
      <c r="O440" s="78"/>
      <c r="P440" s="2"/>
      <c r="Q440" s="78"/>
      <c r="R440" s="78"/>
      <c r="S440" s="78"/>
      <c r="T440" s="78"/>
      <c r="U440" s="78"/>
      <c r="V440" s="78"/>
      <c r="W440" s="78"/>
      <c r="X440" s="393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95"/>
      <c r="AW440" s="95"/>
      <c r="AX440" s="383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383"/>
      <c r="BX440" s="383"/>
      <c r="BY440" s="383"/>
      <c r="BZ440" s="2"/>
      <c r="CA440" s="2"/>
      <c r="CB440" s="2"/>
      <c r="CC440" s="2"/>
      <c r="CD440" s="2"/>
      <c r="CE440" s="2"/>
      <c r="CF440" s="383"/>
      <c r="CG440" s="383"/>
      <c r="CH440" s="10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383"/>
      <c r="DT440" s="383"/>
      <c r="DU440" s="383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73"/>
      <c r="E441" s="78"/>
      <c r="F441" s="2"/>
      <c r="G441" s="2"/>
      <c r="H441" s="2"/>
      <c r="I441" s="2"/>
      <c r="J441" s="2"/>
      <c r="K441" s="2"/>
      <c r="L441" s="78"/>
      <c r="M441" s="78"/>
      <c r="N441" s="78"/>
      <c r="O441" s="78"/>
      <c r="P441" s="2"/>
      <c r="Q441" s="78"/>
      <c r="R441" s="78"/>
      <c r="S441" s="78"/>
      <c r="T441" s="78"/>
      <c r="U441" s="78"/>
      <c r="V441" s="78"/>
      <c r="W441" s="78"/>
      <c r="X441" s="393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95"/>
      <c r="AW441" s="95"/>
      <c r="AX441" s="383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383"/>
      <c r="BX441" s="383"/>
      <c r="BY441" s="383"/>
      <c r="BZ441" s="2"/>
      <c r="CA441" s="2"/>
      <c r="CB441" s="2"/>
      <c r="CC441" s="2"/>
      <c r="CD441" s="2"/>
      <c r="CE441" s="2"/>
      <c r="CF441" s="383"/>
      <c r="CG441" s="383"/>
      <c r="CH441" s="10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383"/>
      <c r="DT441" s="383"/>
      <c r="DU441" s="383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73"/>
      <c r="E442" s="78"/>
      <c r="F442" s="2"/>
      <c r="G442" s="2"/>
      <c r="H442" s="2"/>
      <c r="I442" s="2"/>
      <c r="J442" s="2"/>
      <c r="K442" s="2"/>
      <c r="L442" s="78"/>
      <c r="M442" s="78"/>
      <c r="N442" s="78"/>
      <c r="O442" s="78"/>
      <c r="P442" s="2"/>
      <c r="Q442" s="78"/>
      <c r="R442" s="78"/>
      <c r="S442" s="78"/>
      <c r="T442" s="78"/>
      <c r="U442" s="78"/>
      <c r="V442" s="78"/>
      <c r="W442" s="78"/>
      <c r="X442" s="393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95"/>
      <c r="AW442" s="95"/>
      <c r="AX442" s="383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383"/>
      <c r="BX442" s="383"/>
      <c r="BY442" s="383"/>
      <c r="BZ442" s="2"/>
      <c r="CA442" s="2"/>
      <c r="CB442" s="2"/>
      <c r="CC442" s="2"/>
      <c r="CD442" s="2"/>
      <c r="CE442" s="2"/>
      <c r="CF442" s="383"/>
      <c r="CG442" s="383"/>
      <c r="CH442" s="10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383"/>
      <c r="DT442" s="383"/>
      <c r="DU442" s="383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73"/>
      <c r="E443" s="78"/>
      <c r="F443" s="2"/>
      <c r="G443" s="2"/>
      <c r="H443" s="2"/>
      <c r="I443" s="2"/>
      <c r="J443" s="2"/>
      <c r="K443" s="2"/>
      <c r="L443" s="78"/>
      <c r="M443" s="78"/>
      <c r="N443" s="78"/>
      <c r="O443" s="78"/>
      <c r="P443" s="2"/>
      <c r="Q443" s="78"/>
      <c r="R443" s="78"/>
      <c r="S443" s="78"/>
      <c r="T443" s="78"/>
      <c r="U443" s="78"/>
      <c r="V443" s="78"/>
      <c r="W443" s="78"/>
      <c r="X443" s="393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95"/>
      <c r="AW443" s="95"/>
      <c r="AX443" s="383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383"/>
      <c r="BX443" s="383"/>
      <c r="BY443" s="383"/>
      <c r="BZ443" s="2"/>
      <c r="CA443" s="2"/>
      <c r="CB443" s="2"/>
      <c r="CC443" s="2"/>
      <c r="CD443" s="2"/>
      <c r="CE443" s="2"/>
      <c r="CF443" s="383"/>
      <c r="CG443" s="383"/>
      <c r="CH443" s="10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383"/>
      <c r="DT443" s="383"/>
      <c r="DU443" s="383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73"/>
      <c r="E444" s="78"/>
      <c r="F444" s="2"/>
      <c r="G444" s="2"/>
      <c r="H444" s="2"/>
      <c r="I444" s="2"/>
      <c r="J444" s="2"/>
      <c r="K444" s="2"/>
      <c r="L444" s="78"/>
      <c r="M444" s="78"/>
      <c r="N444" s="78"/>
      <c r="O444" s="78"/>
      <c r="P444" s="2"/>
      <c r="Q444" s="78"/>
      <c r="R444" s="78"/>
      <c r="S444" s="78"/>
      <c r="T444" s="78"/>
      <c r="U444" s="78"/>
      <c r="V444" s="78"/>
      <c r="W444" s="78"/>
      <c r="X444" s="393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95"/>
      <c r="AW444" s="95"/>
      <c r="AX444" s="383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383"/>
      <c r="BX444" s="383"/>
      <c r="BY444" s="383"/>
      <c r="BZ444" s="2"/>
      <c r="CA444" s="2"/>
      <c r="CB444" s="2"/>
      <c r="CC444" s="2"/>
      <c r="CD444" s="2"/>
      <c r="CE444" s="2"/>
      <c r="CF444" s="383"/>
      <c r="CG444" s="383"/>
      <c r="CH444" s="10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383"/>
      <c r="DT444" s="383"/>
      <c r="DU444" s="383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73"/>
      <c r="E445" s="78"/>
      <c r="F445" s="2"/>
      <c r="G445" s="2"/>
      <c r="H445" s="2"/>
      <c r="I445" s="2"/>
      <c r="J445" s="2"/>
      <c r="K445" s="2"/>
      <c r="L445" s="78"/>
      <c r="M445" s="78"/>
      <c r="N445" s="78"/>
      <c r="O445" s="78"/>
      <c r="P445" s="2"/>
      <c r="Q445" s="78"/>
      <c r="R445" s="78"/>
      <c r="S445" s="78"/>
      <c r="T445" s="78"/>
      <c r="U445" s="78"/>
      <c r="V445" s="78"/>
      <c r="W445" s="78"/>
      <c r="X445" s="393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95"/>
      <c r="AW445" s="95"/>
      <c r="AX445" s="383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383"/>
      <c r="BX445" s="383"/>
      <c r="BY445" s="383"/>
      <c r="BZ445" s="2"/>
      <c r="CA445" s="2"/>
      <c r="CB445" s="2"/>
      <c r="CC445" s="2"/>
      <c r="CD445" s="2"/>
      <c r="CE445" s="2"/>
      <c r="CF445" s="383"/>
      <c r="CG445" s="383"/>
      <c r="CH445" s="10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383"/>
      <c r="DT445" s="383"/>
      <c r="DU445" s="383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73"/>
      <c r="E446" s="78"/>
      <c r="F446" s="2"/>
      <c r="G446" s="2"/>
      <c r="H446" s="2"/>
      <c r="I446" s="2"/>
      <c r="J446" s="2"/>
      <c r="K446" s="2"/>
      <c r="L446" s="78"/>
      <c r="M446" s="78"/>
      <c r="N446" s="78"/>
      <c r="O446" s="78"/>
      <c r="P446" s="2"/>
      <c r="Q446" s="78"/>
      <c r="R446" s="78"/>
      <c r="S446" s="78"/>
      <c r="T446" s="78"/>
      <c r="U446" s="78"/>
      <c r="V446" s="78"/>
      <c r="W446" s="78"/>
      <c r="X446" s="393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95"/>
      <c r="AW446" s="95"/>
      <c r="AX446" s="383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383"/>
      <c r="BX446" s="383"/>
      <c r="BY446" s="383"/>
      <c r="BZ446" s="2"/>
      <c r="CA446" s="2"/>
      <c r="CB446" s="2"/>
      <c r="CC446" s="2"/>
      <c r="CD446" s="2"/>
      <c r="CE446" s="2"/>
      <c r="CF446" s="383"/>
      <c r="CG446" s="383"/>
      <c r="CH446" s="10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383"/>
      <c r="DT446" s="383"/>
      <c r="DU446" s="383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73"/>
      <c r="E447" s="78"/>
      <c r="F447" s="2"/>
      <c r="G447" s="2"/>
      <c r="H447" s="2"/>
      <c r="I447" s="2"/>
      <c r="J447" s="2"/>
      <c r="K447" s="2"/>
      <c r="L447" s="78"/>
      <c r="M447" s="78"/>
      <c r="N447" s="78"/>
      <c r="O447" s="78"/>
      <c r="P447" s="2"/>
      <c r="Q447" s="78"/>
      <c r="R447" s="78"/>
      <c r="S447" s="78"/>
      <c r="T447" s="78"/>
      <c r="U447" s="78"/>
      <c r="V447" s="78"/>
      <c r="W447" s="78"/>
      <c r="X447" s="393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95"/>
      <c r="AW447" s="95"/>
      <c r="AX447" s="383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383"/>
      <c r="BX447" s="383"/>
      <c r="BY447" s="383"/>
      <c r="BZ447" s="2"/>
      <c r="CA447" s="2"/>
      <c r="CB447" s="2"/>
      <c r="CC447" s="2"/>
      <c r="CD447" s="2"/>
      <c r="CE447" s="2"/>
      <c r="CF447" s="383"/>
      <c r="CG447" s="383"/>
      <c r="CH447" s="10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383"/>
      <c r="DT447" s="383"/>
      <c r="DU447" s="383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73"/>
      <c r="E448" s="78"/>
      <c r="F448" s="2"/>
      <c r="G448" s="2"/>
      <c r="H448" s="2"/>
      <c r="I448" s="2"/>
      <c r="J448" s="2"/>
      <c r="K448" s="2"/>
      <c r="L448" s="78"/>
      <c r="M448" s="78"/>
      <c r="N448" s="78"/>
      <c r="O448" s="78"/>
      <c r="P448" s="2"/>
      <c r="Q448" s="78"/>
      <c r="R448" s="78"/>
      <c r="S448" s="78"/>
      <c r="T448" s="78"/>
      <c r="U448" s="78"/>
      <c r="V448" s="78"/>
      <c r="W448" s="78"/>
      <c r="X448" s="393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95"/>
      <c r="AW448" s="95"/>
      <c r="AX448" s="383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383"/>
      <c r="BX448" s="383"/>
      <c r="BY448" s="383"/>
      <c r="BZ448" s="2"/>
      <c r="CA448" s="2"/>
      <c r="CB448" s="2"/>
      <c r="CC448" s="2"/>
      <c r="CD448" s="2"/>
      <c r="CE448" s="2"/>
      <c r="CF448" s="383"/>
      <c r="CG448" s="383"/>
      <c r="CH448" s="10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383"/>
      <c r="DT448" s="383"/>
      <c r="DU448" s="383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73"/>
      <c r="E449" s="78"/>
      <c r="F449" s="2"/>
      <c r="G449" s="2"/>
      <c r="H449" s="2"/>
      <c r="I449" s="2"/>
      <c r="J449" s="2"/>
      <c r="K449" s="2"/>
      <c r="L449" s="78"/>
      <c r="M449" s="78"/>
      <c r="N449" s="78"/>
      <c r="O449" s="78"/>
      <c r="P449" s="2"/>
      <c r="Q449" s="78"/>
      <c r="R449" s="78"/>
      <c r="S449" s="78"/>
      <c r="T449" s="78"/>
      <c r="U449" s="78"/>
      <c r="V449" s="78"/>
      <c r="W449" s="78"/>
      <c r="X449" s="393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95"/>
      <c r="AW449" s="95"/>
      <c r="AX449" s="383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383"/>
      <c r="BX449" s="383"/>
      <c r="BY449" s="383"/>
      <c r="BZ449" s="2"/>
      <c r="CA449" s="2"/>
      <c r="CB449" s="2"/>
      <c r="CC449" s="2"/>
      <c r="CD449" s="2"/>
      <c r="CE449" s="2"/>
      <c r="CF449" s="383"/>
      <c r="CG449" s="383"/>
      <c r="CH449" s="10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383"/>
      <c r="DT449" s="383"/>
      <c r="DU449" s="383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73"/>
      <c r="E450" s="78"/>
      <c r="F450" s="2"/>
      <c r="G450" s="2"/>
      <c r="H450" s="2"/>
      <c r="I450" s="2"/>
      <c r="J450" s="2"/>
      <c r="K450" s="2"/>
      <c r="L450" s="78"/>
      <c r="M450" s="78"/>
      <c r="N450" s="78"/>
      <c r="O450" s="78"/>
      <c r="P450" s="2"/>
      <c r="Q450" s="78"/>
      <c r="R450" s="78"/>
      <c r="S450" s="78"/>
      <c r="T450" s="78"/>
      <c r="U450" s="78"/>
      <c r="V450" s="78"/>
      <c r="W450" s="78"/>
      <c r="X450" s="393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95"/>
      <c r="AW450" s="95"/>
      <c r="AX450" s="383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383"/>
      <c r="BX450" s="383"/>
      <c r="BY450" s="383"/>
      <c r="BZ450" s="2"/>
      <c r="CA450" s="2"/>
      <c r="CB450" s="2"/>
      <c r="CC450" s="2"/>
      <c r="CD450" s="2"/>
      <c r="CE450" s="2"/>
      <c r="CF450" s="383"/>
      <c r="CG450" s="383"/>
      <c r="CH450" s="10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383"/>
      <c r="DT450" s="383"/>
      <c r="DU450" s="383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73"/>
      <c r="E451" s="78"/>
      <c r="F451" s="2"/>
      <c r="G451" s="2"/>
      <c r="H451" s="2"/>
      <c r="I451" s="2"/>
      <c r="J451" s="2"/>
      <c r="K451" s="2"/>
      <c r="L451" s="78"/>
      <c r="M451" s="78"/>
      <c r="N451" s="78"/>
      <c r="O451" s="78"/>
      <c r="P451" s="2"/>
      <c r="Q451" s="78"/>
      <c r="R451" s="78"/>
      <c r="S451" s="78"/>
      <c r="T451" s="78"/>
      <c r="U451" s="78"/>
      <c r="V451" s="78"/>
      <c r="W451" s="78"/>
      <c r="X451" s="393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95"/>
      <c r="AW451" s="95"/>
      <c r="AX451" s="383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383"/>
      <c r="BX451" s="383"/>
      <c r="BY451" s="383"/>
      <c r="BZ451" s="2"/>
      <c r="CA451" s="2"/>
      <c r="CB451" s="2"/>
      <c r="CC451" s="2"/>
      <c r="CD451" s="2"/>
      <c r="CE451" s="2"/>
      <c r="CF451" s="383"/>
      <c r="CG451" s="383"/>
      <c r="CH451" s="10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383"/>
      <c r="DT451" s="383"/>
      <c r="DU451" s="383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73"/>
      <c r="E452" s="78"/>
      <c r="F452" s="2"/>
      <c r="G452" s="2"/>
      <c r="H452" s="2"/>
      <c r="I452" s="2"/>
      <c r="J452" s="2"/>
      <c r="K452" s="2"/>
      <c r="L452" s="78"/>
      <c r="M452" s="78"/>
      <c r="N452" s="78"/>
      <c r="O452" s="78"/>
      <c r="P452" s="2"/>
      <c r="Q452" s="78"/>
      <c r="R452" s="78"/>
      <c r="S452" s="78"/>
      <c r="T452" s="78"/>
      <c r="U452" s="78"/>
      <c r="V452" s="78"/>
      <c r="W452" s="78"/>
      <c r="X452" s="393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95"/>
      <c r="AW452" s="95"/>
      <c r="AX452" s="383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383"/>
      <c r="BX452" s="383"/>
      <c r="BY452" s="383"/>
      <c r="BZ452" s="2"/>
      <c r="CA452" s="2"/>
      <c r="CB452" s="2"/>
      <c r="CC452" s="2"/>
      <c r="CD452" s="2"/>
      <c r="CE452" s="2"/>
      <c r="CF452" s="383"/>
      <c r="CG452" s="383"/>
      <c r="CH452" s="10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383"/>
      <c r="DT452" s="383"/>
      <c r="DU452" s="383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73"/>
      <c r="E453" s="78"/>
      <c r="F453" s="2"/>
      <c r="G453" s="2"/>
      <c r="H453" s="2"/>
      <c r="I453" s="2"/>
      <c r="J453" s="2"/>
      <c r="K453" s="2"/>
      <c r="L453" s="78"/>
      <c r="M453" s="78"/>
      <c r="N453" s="78"/>
      <c r="O453" s="78"/>
      <c r="P453" s="2"/>
      <c r="Q453" s="78"/>
      <c r="R453" s="78"/>
      <c r="S453" s="78"/>
      <c r="T453" s="78"/>
      <c r="U453" s="78"/>
      <c r="V453" s="78"/>
      <c r="W453" s="78"/>
      <c r="X453" s="393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95"/>
      <c r="AW453" s="95"/>
      <c r="AX453" s="383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383"/>
      <c r="BX453" s="383"/>
      <c r="BY453" s="383"/>
      <c r="BZ453" s="2"/>
      <c r="CA453" s="2"/>
      <c r="CB453" s="2"/>
      <c r="CC453" s="2"/>
      <c r="CD453" s="2"/>
      <c r="CE453" s="2"/>
      <c r="CF453" s="383"/>
      <c r="CG453" s="383"/>
      <c r="CH453" s="10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383"/>
      <c r="DT453" s="383"/>
      <c r="DU453" s="383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73"/>
      <c r="E454" s="78"/>
      <c r="F454" s="2"/>
      <c r="G454" s="2"/>
      <c r="H454" s="2"/>
      <c r="I454" s="2"/>
      <c r="J454" s="2"/>
      <c r="K454" s="2"/>
      <c r="L454" s="78"/>
      <c r="M454" s="78"/>
      <c r="N454" s="78"/>
      <c r="O454" s="78"/>
      <c r="P454" s="2"/>
      <c r="Q454" s="78"/>
      <c r="R454" s="78"/>
      <c r="S454" s="78"/>
      <c r="T454" s="78"/>
      <c r="U454" s="78"/>
      <c r="V454" s="78"/>
      <c r="W454" s="78"/>
      <c r="X454" s="393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95"/>
      <c r="AW454" s="95"/>
      <c r="AX454" s="383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383"/>
      <c r="BX454" s="383"/>
      <c r="BY454" s="383"/>
      <c r="BZ454" s="2"/>
      <c r="CA454" s="2"/>
      <c r="CB454" s="2"/>
      <c r="CC454" s="2"/>
      <c r="CD454" s="2"/>
      <c r="CE454" s="2"/>
      <c r="CF454" s="383"/>
      <c r="CG454" s="383"/>
      <c r="CH454" s="10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383"/>
      <c r="DT454" s="383"/>
      <c r="DU454" s="383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73"/>
      <c r="E455" s="78"/>
      <c r="F455" s="2"/>
      <c r="G455" s="2"/>
      <c r="H455" s="2"/>
      <c r="I455" s="2"/>
      <c r="J455" s="2"/>
      <c r="K455" s="2"/>
      <c r="L455" s="78"/>
      <c r="M455" s="78"/>
      <c r="N455" s="78"/>
      <c r="O455" s="78"/>
      <c r="P455" s="2"/>
      <c r="Q455" s="78"/>
      <c r="R455" s="78"/>
      <c r="S455" s="78"/>
      <c r="T455" s="78"/>
      <c r="U455" s="78"/>
      <c r="V455" s="78"/>
      <c r="W455" s="78"/>
      <c r="X455" s="393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95"/>
      <c r="AW455" s="95"/>
      <c r="AX455" s="383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383"/>
      <c r="BX455" s="383"/>
      <c r="BY455" s="383"/>
      <c r="BZ455" s="2"/>
      <c r="CA455" s="2"/>
      <c r="CB455" s="2"/>
      <c r="CC455" s="2"/>
      <c r="CD455" s="2"/>
      <c r="CE455" s="2"/>
      <c r="CF455" s="383"/>
      <c r="CG455" s="383"/>
      <c r="CH455" s="10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383"/>
      <c r="DT455" s="383"/>
      <c r="DU455" s="383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73"/>
      <c r="E456" s="78"/>
      <c r="F456" s="2"/>
      <c r="G456" s="2"/>
      <c r="H456" s="2"/>
      <c r="I456" s="2"/>
      <c r="J456" s="2"/>
      <c r="K456" s="2"/>
      <c r="L456" s="78"/>
      <c r="M456" s="78"/>
      <c r="N456" s="78"/>
      <c r="O456" s="78"/>
      <c r="P456" s="2"/>
      <c r="Q456" s="78"/>
      <c r="R456" s="78"/>
      <c r="S456" s="78"/>
      <c r="T456" s="78"/>
      <c r="U456" s="78"/>
      <c r="V456" s="78"/>
      <c r="W456" s="78"/>
      <c r="X456" s="393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95"/>
      <c r="AW456" s="95"/>
      <c r="AX456" s="383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383"/>
      <c r="BX456" s="383"/>
      <c r="BY456" s="383"/>
      <c r="BZ456" s="2"/>
      <c r="CA456" s="2"/>
      <c r="CB456" s="2"/>
      <c r="CC456" s="2"/>
      <c r="CD456" s="2"/>
      <c r="CE456" s="2"/>
      <c r="CF456" s="383"/>
      <c r="CG456" s="383"/>
      <c r="CH456" s="10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383"/>
      <c r="DT456" s="383"/>
      <c r="DU456" s="383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73"/>
      <c r="E457" s="78"/>
      <c r="F457" s="2"/>
      <c r="G457" s="2"/>
      <c r="H457" s="2"/>
      <c r="I457" s="2"/>
      <c r="J457" s="2"/>
      <c r="K457" s="2"/>
      <c r="L457" s="78"/>
      <c r="M457" s="78"/>
      <c r="N457" s="78"/>
      <c r="O457" s="78"/>
      <c r="P457" s="2"/>
      <c r="Q457" s="78"/>
      <c r="R457" s="78"/>
      <c r="S457" s="78"/>
      <c r="T457" s="78"/>
      <c r="U457" s="78"/>
      <c r="V457" s="78"/>
      <c r="W457" s="78"/>
      <c r="X457" s="393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95"/>
      <c r="AW457" s="95"/>
      <c r="AX457" s="383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383"/>
      <c r="BX457" s="383"/>
      <c r="BY457" s="383"/>
      <c r="BZ457" s="2"/>
      <c r="CA457" s="2"/>
      <c r="CB457" s="2"/>
      <c r="CC457" s="2"/>
      <c r="CD457" s="2"/>
      <c r="CE457" s="2"/>
      <c r="CF457" s="383"/>
      <c r="CG457" s="383"/>
      <c r="CH457" s="10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383"/>
      <c r="DT457" s="383"/>
      <c r="DU457" s="383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73"/>
      <c r="E458" s="78"/>
      <c r="F458" s="2"/>
      <c r="G458" s="2"/>
      <c r="H458" s="2"/>
      <c r="I458" s="2"/>
      <c r="J458" s="2"/>
      <c r="K458" s="2"/>
      <c r="L458" s="78"/>
      <c r="M458" s="78"/>
      <c r="N458" s="78"/>
      <c r="O458" s="78"/>
      <c r="P458" s="2"/>
      <c r="Q458" s="78"/>
      <c r="R458" s="78"/>
      <c r="S458" s="78"/>
      <c r="T458" s="78"/>
      <c r="U458" s="78"/>
      <c r="V458" s="78"/>
      <c r="W458" s="78"/>
      <c r="X458" s="393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95"/>
      <c r="AW458" s="95"/>
      <c r="AX458" s="383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383"/>
      <c r="BX458" s="383"/>
      <c r="BY458" s="383"/>
      <c r="BZ458" s="2"/>
      <c r="CA458" s="2"/>
      <c r="CB458" s="2"/>
      <c r="CC458" s="2"/>
      <c r="CD458" s="2"/>
      <c r="CE458" s="2"/>
      <c r="CF458" s="383"/>
      <c r="CG458" s="383"/>
      <c r="CH458" s="10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383"/>
      <c r="DT458" s="383"/>
      <c r="DU458" s="383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73"/>
      <c r="E459" s="78"/>
      <c r="F459" s="2"/>
      <c r="G459" s="2"/>
      <c r="H459" s="2"/>
      <c r="I459" s="2"/>
      <c r="J459" s="2"/>
      <c r="K459" s="2"/>
      <c r="L459" s="78"/>
      <c r="M459" s="78"/>
      <c r="N459" s="78"/>
      <c r="O459" s="78"/>
      <c r="P459" s="2"/>
      <c r="Q459" s="78"/>
      <c r="R459" s="78"/>
      <c r="S459" s="78"/>
      <c r="T459" s="78"/>
      <c r="U459" s="78"/>
      <c r="V459" s="78"/>
      <c r="W459" s="78"/>
      <c r="X459" s="393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95"/>
      <c r="AW459" s="95"/>
      <c r="AX459" s="383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383"/>
      <c r="BX459" s="383"/>
      <c r="BY459" s="383"/>
      <c r="BZ459" s="2"/>
      <c r="CA459" s="2"/>
      <c r="CB459" s="2"/>
      <c r="CC459" s="2"/>
      <c r="CD459" s="2"/>
      <c r="CE459" s="2"/>
      <c r="CF459" s="383"/>
      <c r="CG459" s="383"/>
      <c r="CH459" s="10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383"/>
      <c r="DT459" s="383"/>
      <c r="DU459" s="383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73"/>
      <c r="E460" s="78"/>
      <c r="F460" s="2"/>
      <c r="G460" s="2"/>
      <c r="H460" s="2"/>
      <c r="I460" s="2"/>
      <c r="J460" s="2"/>
      <c r="K460" s="2"/>
      <c r="L460" s="78"/>
      <c r="M460" s="78"/>
      <c r="N460" s="78"/>
      <c r="O460" s="78"/>
      <c r="P460" s="2"/>
      <c r="Q460" s="78"/>
      <c r="R460" s="78"/>
      <c r="S460" s="78"/>
      <c r="T460" s="78"/>
      <c r="U460" s="78"/>
      <c r="V460" s="78"/>
      <c r="W460" s="78"/>
      <c r="X460" s="393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95"/>
      <c r="AW460" s="95"/>
      <c r="AX460" s="383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383"/>
      <c r="BX460" s="383"/>
      <c r="BY460" s="383"/>
      <c r="BZ460" s="2"/>
      <c r="CA460" s="2"/>
      <c r="CB460" s="2"/>
      <c r="CC460" s="2"/>
      <c r="CD460" s="2"/>
      <c r="CE460" s="2"/>
      <c r="CF460" s="383"/>
      <c r="CG460" s="383"/>
      <c r="CH460" s="10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383"/>
      <c r="DT460" s="383"/>
      <c r="DU460" s="383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73"/>
      <c r="E461" s="78"/>
      <c r="F461" s="2"/>
      <c r="G461" s="2"/>
      <c r="H461" s="2"/>
      <c r="I461" s="2"/>
      <c r="J461" s="2"/>
      <c r="K461" s="2"/>
      <c r="L461" s="78"/>
      <c r="M461" s="78"/>
      <c r="N461" s="78"/>
      <c r="O461" s="78"/>
      <c r="P461" s="2"/>
      <c r="Q461" s="78"/>
      <c r="R461" s="78"/>
      <c r="S461" s="78"/>
      <c r="T461" s="78"/>
      <c r="U461" s="78"/>
      <c r="V461" s="78"/>
      <c r="W461" s="78"/>
      <c r="X461" s="393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95"/>
      <c r="AW461" s="95"/>
      <c r="AX461" s="383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383"/>
      <c r="BX461" s="383"/>
      <c r="BY461" s="383"/>
      <c r="BZ461" s="2"/>
      <c r="CA461" s="2"/>
      <c r="CB461" s="2"/>
      <c r="CC461" s="2"/>
      <c r="CD461" s="2"/>
      <c r="CE461" s="2"/>
      <c r="CF461" s="383"/>
      <c r="CG461" s="383"/>
      <c r="CH461" s="10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383"/>
      <c r="DT461" s="383"/>
      <c r="DU461" s="383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73"/>
      <c r="E462" s="78"/>
      <c r="F462" s="2"/>
      <c r="G462" s="2"/>
      <c r="H462" s="2"/>
      <c r="I462" s="2"/>
      <c r="J462" s="2"/>
      <c r="K462" s="2"/>
      <c r="L462" s="78"/>
      <c r="M462" s="78"/>
      <c r="N462" s="78"/>
      <c r="O462" s="78"/>
      <c r="P462" s="2"/>
      <c r="Q462" s="78"/>
      <c r="R462" s="78"/>
      <c r="S462" s="78"/>
      <c r="T462" s="78"/>
      <c r="U462" s="78"/>
      <c r="V462" s="78"/>
      <c r="W462" s="78"/>
      <c r="X462" s="393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95"/>
      <c r="AW462" s="95"/>
      <c r="AX462" s="383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383"/>
      <c r="BX462" s="383"/>
      <c r="BY462" s="383"/>
      <c r="BZ462" s="2"/>
      <c r="CA462" s="2"/>
      <c r="CB462" s="2"/>
      <c r="CC462" s="2"/>
      <c r="CD462" s="2"/>
      <c r="CE462" s="2"/>
      <c r="CF462" s="383"/>
      <c r="CG462" s="383"/>
      <c r="CH462" s="10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383"/>
      <c r="DT462" s="383"/>
      <c r="DU462" s="383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73"/>
      <c r="E463" s="78"/>
      <c r="F463" s="2"/>
      <c r="G463" s="2"/>
      <c r="H463" s="2"/>
      <c r="I463" s="2"/>
      <c r="J463" s="2"/>
      <c r="K463" s="2"/>
      <c r="L463" s="78"/>
      <c r="M463" s="78"/>
      <c r="N463" s="78"/>
      <c r="O463" s="78"/>
      <c r="P463" s="2"/>
      <c r="Q463" s="78"/>
      <c r="R463" s="78"/>
      <c r="S463" s="78"/>
      <c r="T463" s="78"/>
      <c r="U463" s="78"/>
      <c r="V463" s="78"/>
      <c r="W463" s="78"/>
      <c r="X463" s="393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95"/>
      <c r="AW463" s="95"/>
      <c r="AX463" s="383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383"/>
      <c r="BX463" s="383"/>
      <c r="BY463" s="383"/>
      <c r="BZ463" s="2"/>
      <c r="CA463" s="2"/>
      <c r="CB463" s="2"/>
      <c r="CC463" s="2"/>
      <c r="CD463" s="2"/>
      <c r="CE463" s="2"/>
      <c r="CF463" s="383"/>
      <c r="CG463" s="383"/>
      <c r="CH463" s="10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383"/>
      <c r="DT463" s="383"/>
      <c r="DU463" s="383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73"/>
      <c r="E464" s="78"/>
      <c r="F464" s="2"/>
      <c r="G464" s="2"/>
      <c r="H464" s="2"/>
      <c r="I464" s="2"/>
      <c r="J464" s="2"/>
      <c r="K464" s="2"/>
      <c r="L464" s="78"/>
      <c r="M464" s="78"/>
      <c r="N464" s="78"/>
      <c r="O464" s="78"/>
      <c r="P464" s="2"/>
      <c r="Q464" s="78"/>
      <c r="R464" s="78"/>
      <c r="S464" s="78"/>
      <c r="T464" s="78"/>
      <c r="U464" s="78"/>
      <c r="V464" s="78"/>
      <c r="W464" s="78"/>
      <c r="X464" s="393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95"/>
      <c r="AW464" s="95"/>
      <c r="AX464" s="383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383"/>
      <c r="BX464" s="383"/>
      <c r="BY464" s="383"/>
      <c r="BZ464" s="2"/>
      <c r="CA464" s="2"/>
      <c r="CB464" s="2"/>
      <c r="CC464" s="2"/>
      <c r="CD464" s="2"/>
      <c r="CE464" s="2"/>
      <c r="CF464" s="383"/>
      <c r="CG464" s="383"/>
      <c r="CH464" s="10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383"/>
      <c r="DT464" s="383"/>
      <c r="DU464" s="383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73"/>
      <c r="E465" s="78"/>
      <c r="F465" s="2"/>
      <c r="G465" s="2"/>
      <c r="H465" s="2"/>
      <c r="I465" s="2"/>
      <c r="J465" s="2"/>
      <c r="K465" s="2"/>
      <c r="L465" s="78"/>
      <c r="M465" s="78"/>
      <c r="N465" s="78"/>
      <c r="O465" s="78"/>
      <c r="P465" s="2"/>
      <c r="Q465" s="78"/>
      <c r="R465" s="78"/>
      <c r="S465" s="78"/>
      <c r="T465" s="78"/>
      <c r="U465" s="78"/>
      <c r="V465" s="78"/>
      <c r="W465" s="78"/>
      <c r="X465" s="393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95"/>
      <c r="AW465" s="95"/>
      <c r="AX465" s="383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383"/>
      <c r="BX465" s="383"/>
      <c r="BY465" s="383"/>
      <c r="BZ465" s="2"/>
      <c r="CA465" s="2"/>
      <c r="CB465" s="2"/>
      <c r="CC465" s="2"/>
      <c r="CD465" s="2"/>
      <c r="CE465" s="2"/>
      <c r="CF465" s="383"/>
      <c r="CG465" s="383"/>
      <c r="CH465" s="10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383"/>
      <c r="DT465" s="383"/>
      <c r="DU465" s="383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73"/>
      <c r="E466" s="78"/>
      <c r="F466" s="2"/>
      <c r="G466" s="2"/>
      <c r="H466" s="2"/>
      <c r="I466" s="2"/>
      <c r="J466" s="2"/>
      <c r="K466" s="2"/>
      <c r="L466" s="78"/>
      <c r="M466" s="78"/>
      <c r="N466" s="78"/>
      <c r="O466" s="78"/>
      <c r="P466" s="2"/>
      <c r="Q466" s="78"/>
      <c r="R466" s="78"/>
      <c r="S466" s="78"/>
      <c r="T466" s="78"/>
      <c r="U466" s="78"/>
      <c r="V466" s="78"/>
      <c r="W466" s="78"/>
      <c r="X466" s="393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95"/>
      <c r="AW466" s="95"/>
      <c r="AX466" s="383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383"/>
      <c r="BX466" s="383"/>
      <c r="BY466" s="383"/>
      <c r="BZ466" s="2"/>
      <c r="CA466" s="2"/>
      <c r="CB466" s="2"/>
      <c r="CC466" s="2"/>
      <c r="CD466" s="2"/>
      <c r="CE466" s="2"/>
      <c r="CF466" s="383"/>
      <c r="CG466" s="383"/>
      <c r="CH466" s="10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383"/>
      <c r="DT466" s="383"/>
      <c r="DU466" s="383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73"/>
      <c r="E467" s="78"/>
      <c r="F467" s="2"/>
      <c r="G467" s="2"/>
      <c r="H467" s="2"/>
      <c r="I467" s="2"/>
      <c r="J467" s="2"/>
      <c r="K467" s="2"/>
      <c r="L467" s="78"/>
      <c r="M467" s="78"/>
      <c r="N467" s="78"/>
      <c r="O467" s="78"/>
      <c r="P467" s="2"/>
      <c r="Q467" s="78"/>
      <c r="R467" s="78"/>
      <c r="S467" s="78"/>
      <c r="T467" s="78"/>
      <c r="U467" s="78"/>
      <c r="V467" s="78"/>
      <c r="W467" s="78"/>
      <c r="X467" s="393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95"/>
      <c r="AW467" s="95"/>
      <c r="AX467" s="383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383"/>
      <c r="BX467" s="383"/>
      <c r="BY467" s="383"/>
      <c r="BZ467" s="2"/>
      <c r="CA467" s="2"/>
      <c r="CB467" s="2"/>
      <c r="CC467" s="2"/>
      <c r="CD467" s="2"/>
      <c r="CE467" s="2"/>
      <c r="CF467" s="383"/>
      <c r="CG467" s="383"/>
      <c r="CH467" s="10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383"/>
      <c r="DT467" s="383"/>
      <c r="DU467" s="383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73"/>
      <c r="E468" s="78"/>
      <c r="F468" s="2"/>
      <c r="G468" s="2"/>
      <c r="H468" s="2"/>
      <c r="I468" s="2"/>
      <c r="J468" s="2"/>
      <c r="K468" s="2"/>
      <c r="L468" s="78"/>
      <c r="M468" s="78"/>
      <c r="N468" s="78"/>
      <c r="O468" s="78"/>
      <c r="P468" s="2"/>
      <c r="Q468" s="78"/>
      <c r="R468" s="78"/>
      <c r="S468" s="78"/>
      <c r="T468" s="78"/>
      <c r="U468" s="78"/>
      <c r="V468" s="78"/>
      <c r="W468" s="78"/>
      <c r="X468" s="393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95"/>
      <c r="AW468" s="95"/>
      <c r="AX468" s="383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383"/>
      <c r="BX468" s="383"/>
      <c r="BY468" s="383"/>
      <c r="BZ468" s="2"/>
      <c r="CA468" s="2"/>
      <c r="CB468" s="2"/>
      <c r="CC468" s="2"/>
      <c r="CD468" s="2"/>
      <c r="CE468" s="2"/>
      <c r="CF468" s="383"/>
      <c r="CG468" s="383"/>
      <c r="CH468" s="10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383"/>
      <c r="DT468" s="383"/>
      <c r="DU468" s="383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394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70"/>
      <c r="Y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95"/>
      <c r="AW469" s="95"/>
      <c r="AX469" s="383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383"/>
      <c r="BX469" s="383"/>
      <c r="BY469" s="383"/>
      <c r="BZ469" s="2"/>
      <c r="CA469" s="2"/>
      <c r="CB469" s="2"/>
      <c r="CC469" s="2"/>
      <c r="CD469" s="2"/>
      <c r="CE469" s="2"/>
      <c r="CF469" s="383"/>
      <c r="CG469" s="383"/>
      <c r="CH469" s="10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383"/>
      <c r="DT469" s="383"/>
      <c r="DU469" s="383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394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70"/>
      <c r="Y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95"/>
      <c r="AW470" s="95"/>
      <c r="AX470" s="383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383"/>
      <c r="BX470" s="383"/>
      <c r="BY470" s="383"/>
      <c r="BZ470" s="2"/>
      <c r="CA470" s="2"/>
      <c r="CB470" s="2"/>
      <c r="CC470" s="2"/>
      <c r="CD470" s="2"/>
      <c r="CE470" s="2"/>
      <c r="CF470" s="383"/>
      <c r="CG470" s="383"/>
      <c r="CH470" s="10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383"/>
      <c r="DT470" s="383"/>
      <c r="DU470" s="383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394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70"/>
      <c r="Y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95"/>
      <c r="AW471" s="95"/>
      <c r="AX471" s="383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383"/>
      <c r="BX471" s="383"/>
      <c r="BY471" s="383"/>
      <c r="BZ471" s="2"/>
      <c r="CA471" s="2"/>
      <c r="CB471" s="2"/>
      <c r="CC471" s="2"/>
      <c r="CD471" s="2"/>
      <c r="CE471" s="2"/>
      <c r="CF471" s="383"/>
      <c r="CG471" s="383"/>
      <c r="CH471" s="10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383"/>
      <c r="DT471" s="383"/>
      <c r="DU471" s="383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394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70"/>
      <c r="Y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95"/>
      <c r="AW472" s="95"/>
      <c r="AX472" s="383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383"/>
      <c r="BX472" s="383"/>
      <c r="BY472" s="383"/>
      <c r="BZ472" s="2"/>
      <c r="CA472" s="2"/>
      <c r="CB472" s="2"/>
      <c r="CC472" s="2"/>
      <c r="CD472" s="2"/>
      <c r="CE472" s="2"/>
      <c r="CF472" s="383"/>
      <c r="CG472" s="383"/>
      <c r="CH472" s="10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383"/>
      <c r="DT472" s="383"/>
      <c r="DU472" s="383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394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70"/>
      <c r="Y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95"/>
      <c r="AW473" s="95"/>
      <c r="AX473" s="383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383"/>
      <c r="BX473" s="383"/>
      <c r="BY473" s="383"/>
      <c r="BZ473" s="2"/>
      <c r="CA473" s="2"/>
      <c r="CB473" s="2"/>
      <c r="CC473" s="2"/>
      <c r="CD473" s="2"/>
      <c r="CE473" s="2"/>
      <c r="CF473" s="383"/>
      <c r="CG473" s="383"/>
      <c r="CH473" s="10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383"/>
      <c r="DT473" s="383"/>
      <c r="DU473" s="383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394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70"/>
      <c r="Y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95"/>
      <c r="AW474" s="95"/>
      <c r="AX474" s="383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383"/>
      <c r="BX474" s="383"/>
      <c r="BY474" s="383"/>
      <c r="BZ474" s="2"/>
      <c r="CA474" s="2"/>
      <c r="CB474" s="2"/>
      <c r="CC474" s="2"/>
      <c r="CD474" s="2"/>
      <c r="CE474" s="2"/>
      <c r="CF474" s="383"/>
      <c r="CG474" s="383"/>
      <c r="CH474" s="10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383"/>
      <c r="DT474" s="383"/>
      <c r="DU474" s="383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394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70"/>
      <c r="Y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95"/>
      <c r="AW475" s="95"/>
      <c r="AX475" s="383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383"/>
      <c r="BX475" s="383"/>
      <c r="BY475" s="383"/>
      <c r="BZ475" s="2"/>
      <c r="CA475" s="2"/>
      <c r="CB475" s="2"/>
      <c r="CC475" s="2"/>
      <c r="CD475" s="2"/>
      <c r="CE475" s="2"/>
      <c r="CF475" s="383"/>
      <c r="CG475" s="383"/>
      <c r="CH475" s="10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383"/>
      <c r="DT475" s="383"/>
      <c r="DU475" s="383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394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70"/>
      <c r="Y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95"/>
      <c r="AW476" s="95"/>
      <c r="AX476" s="383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383"/>
      <c r="BX476" s="383"/>
      <c r="BY476" s="383"/>
      <c r="BZ476" s="2"/>
      <c r="CA476" s="2"/>
      <c r="CB476" s="2"/>
      <c r="CC476" s="2"/>
      <c r="CD476" s="2"/>
      <c r="CE476" s="2"/>
      <c r="CF476" s="383"/>
      <c r="CG476" s="383"/>
      <c r="CH476" s="10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383"/>
      <c r="DT476" s="383"/>
      <c r="DU476" s="383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394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70"/>
      <c r="Y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95"/>
      <c r="AW477" s="95"/>
      <c r="AX477" s="383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383"/>
      <c r="BX477" s="383"/>
      <c r="BY477" s="383"/>
      <c r="BZ477" s="2"/>
      <c r="CA477" s="2"/>
      <c r="CB477" s="2"/>
      <c r="CC477" s="2"/>
      <c r="CD477" s="2"/>
      <c r="CE477" s="2"/>
      <c r="CF477" s="383"/>
      <c r="CG477" s="383"/>
      <c r="CH477" s="10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383"/>
      <c r="DT477" s="383"/>
      <c r="DU477" s="383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394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70"/>
      <c r="Y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95"/>
      <c r="AW478" s="95"/>
      <c r="AX478" s="383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383"/>
      <c r="BX478" s="383"/>
      <c r="BY478" s="383"/>
      <c r="BZ478" s="2"/>
      <c r="CA478" s="2"/>
      <c r="CB478" s="2"/>
      <c r="CC478" s="2"/>
      <c r="CD478" s="2"/>
      <c r="CE478" s="2"/>
      <c r="CF478" s="383"/>
      <c r="CG478" s="383"/>
      <c r="CH478" s="10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383"/>
      <c r="DT478" s="383"/>
      <c r="DU478" s="383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394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70"/>
      <c r="Y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95"/>
      <c r="AW479" s="95"/>
      <c r="AX479" s="383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383"/>
      <c r="BX479" s="383"/>
      <c r="BY479" s="383"/>
      <c r="BZ479" s="2"/>
      <c r="CA479" s="2"/>
      <c r="CB479" s="2"/>
      <c r="CC479" s="2"/>
      <c r="CD479" s="2"/>
      <c r="CE479" s="2"/>
      <c r="CF479" s="383"/>
      <c r="CG479" s="383"/>
      <c r="CH479" s="10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383"/>
      <c r="DT479" s="383"/>
      <c r="DU479" s="383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394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70"/>
      <c r="Y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95"/>
      <c r="AW480" s="95"/>
      <c r="AX480" s="383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383"/>
      <c r="BX480" s="383"/>
      <c r="BY480" s="383"/>
      <c r="BZ480" s="2"/>
      <c r="CA480" s="2"/>
      <c r="CB480" s="2"/>
      <c r="CC480" s="2"/>
      <c r="CD480" s="2"/>
      <c r="CE480" s="2"/>
      <c r="CF480" s="383"/>
      <c r="CG480" s="383"/>
      <c r="CH480" s="10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383"/>
      <c r="DT480" s="383"/>
      <c r="DU480" s="383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394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70"/>
      <c r="Y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95"/>
      <c r="AW481" s="95"/>
      <c r="AX481" s="383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383"/>
      <c r="BX481" s="383"/>
      <c r="BY481" s="383"/>
      <c r="BZ481" s="2"/>
      <c r="CA481" s="2"/>
      <c r="CB481" s="2"/>
      <c r="CC481" s="2"/>
      <c r="CD481" s="2"/>
      <c r="CE481" s="2"/>
      <c r="CF481" s="383"/>
      <c r="CG481" s="383"/>
      <c r="CH481" s="10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383"/>
      <c r="DT481" s="383"/>
      <c r="DU481" s="383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394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70"/>
      <c r="Y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95"/>
      <c r="AW482" s="95"/>
      <c r="AX482" s="383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383"/>
      <c r="BX482" s="383"/>
      <c r="BY482" s="383"/>
      <c r="BZ482" s="2"/>
      <c r="CA482" s="2"/>
      <c r="CB482" s="2"/>
      <c r="CC482" s="2"/>
      <c r="CD482" s="2"/>
      <c r="CE482" s="2"/>
      <c r="CF482" s="383"/>
      <c r="CG482" s="383"/>
      <c r="CH482" s="10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383"/>
      <c r="DT482" s="383"/>
      <c r="DU482" s="383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394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70"/>
      <c r="Y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95"/>
      <c r="AW483" s="95"/>
      <c r="AX483" s="383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383"/>
      <c r="BX483" s="383"/>
      <c r="BY483" s="383"/>
      <c r="BZ483" s="2"/>
      <c r="CA483" s="2"/>
      <c r="CB483" s="2"/>
      <c r="CC483" s="2"/>
      <c r="CD483" s="2"/>
      <c r="CE483" s="2"/>
      <c r="CF483" s="383"/>
      <c r="CG483" s="383"/>
      <c r="CH483" s="10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383"/>
      <c r="DT483" s="383"/>
      <c r="DU483" s="383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394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70"/>
      <c r="Y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95"/>
      <c r="AW484" s="95"/>
      <c r="AX484" s="383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383"/>
      <c r="BX484" s="383"/>
      <c r="BY484" s="383"/>
      <c r="BZ484" s="2"/>
      <c r="CA484" s="2"/>
      <c r="CB484" s="2"/>
      <c r="CC484" s="2"/>
      <c r="CD484" s="2"/>
      <c r="CE484" s="2"/>
      <c r="CF484" s="383"/>
      <c r="CG484" s="383"/>
      <c r="CH484" s="10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383"/>
      <c r="DT484" s="383"/>
      <c r="DU484" s="383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394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70"/>
      <c r="Y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95"/>
      <c r="AW485" s="95"/>
      <c r="AX485" s="383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383"/>
      <c r="BX485" s="383"/>
      <c r="BY485" s="383"/>
      <c r="BZ485" s="2"/>
      <c r="CA485" s="2"/>
      <c r="CB485" s="2"/>
      <c r="CC485" s="2"/>
      <c r="CD485" s="2"/>
      <c r="CE485" s="2"/>
      <c r="CF485" s="383"/>
      <c r="CG485" s="383"/>
      <c r="CH485" s="10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383"/>
      <c r="DT485" s="383"/>
      <c r="DU485" s="383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394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70"/>
      <c r="Y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95"/>
      <c r="AW486" s="95"/>
      <c r="AX486" s="383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383"/>
      <c r="BX486" s="383"/>
      <c r="BY486" s="383"/>
      <c r="BZ486" s="2"/>
      <c r="CA486" s="2"/>
      <c r="CB486" s="2"/>
      <c r="CC486" s="2"/>
      <c r="CD486" s="2"/>
      <c r="CE486" s="2"/>
      <c r="CF486" s="383"/>
      <c r="CG486" s="383"/>
      <c r="CH486" s="10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383"/>
      <c r="DT486" s="383"/>
      <c r="DU486" s="383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394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70"/>
      <c r="Y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95"/>
      <c r="AW487" s="95"/>
      <c r="AX487" s="383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383"/>
      <c r="BX487" s="383"/>
      <c r="BY487" s="383"/>
      <c r="BZ487" s="2"/>
      <c r="CA487" s="2"/>
      <c r="CB487" s="2"/>
      <c r="CC487" s="2"/>
      <c r="CD487" s="2"/>
      <c r="CE487" s="2"/>
      <c r="CF487" s="383"/>
      <c r="CG487" s="383"/>
      <c r="CH487" s="10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383"/>
      <c r="DT487" s="383"/>
      <c r="DU487" s="383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394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70"/>
      <c r="Y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95"/>
      <c r="AW488" s="95"/>
      <c r="AX488" s="383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383"/>
      <c r="BX488" s="383"/>
      <c r="BY488" s="383"/>
      <c r="BZ488" s="2"/>
      <c r="CA488" s="2"/>
      <c r="CB488" s="2"/>
      <c r="CC488" s="2"/>
      <c r="CD488" s="2"/>
      <c r="CE488" s="2"/>
      <c r="CF488" s="383"/>
      <c r="CG488" s="383"/>
      <c r="CH488" s="10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383"/>
      <c r="DT488" s="383"/>
      <c r="DU488" s="383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394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70"/>
      <c r="Y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95"/>
      <c r="AW489" s="95"/>
      <c r="AX489" s="383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383"/>
      <c r="BX489" s="383"/>
      <c r="BY489" s="383"/>
      <c r="BZ489" s="2"/>
      <c r="CA489" s="2"/>
      <c r="CB489" s="2"/>
      <c r="CC489" s="2"/>
      <c r="CD489" s="2"/>
      <c r="CE489" s="2"/>
      <c r="CF489" s="383"/>
      <c r="CG489" s="383"/>
      <c r="CH489" s="10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383"/>
      <c r="DT489" s="383"/>
      <c r="DU489" s="383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394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70"/>
      <c r="Y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95"/>
      <c r="AW490" s="95"/>
      <c r="AX490" s="383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383"/>
      <c r="BX490" s="383"/>
      <c r="BY490" s="383"/>
      <c r="BZ490" s="2"/>
      <c r="CA490" s="2"/>
      <c r="CB490" s="2"/>
      <c r="CC490" s="2"/>
      <c r="CD490" s="2"/>
      <c r="CE490" s="2"/>
      <c r="CF490" s="383"/>
      <c r="CG490" s="383"/>
      <c r="CH490" s="10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383"/>
      <c r="DT490" s="383"/>
      <c r="DU490" s="383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394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70"/>
      <c r="Y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95"/>
      <c r="AW491" s="95"/>
      <c r="AX491" s="383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383"/>
      <c r="BX491" s="383"/>
      <c r="BY491" s="383"/>
      <c r="BZ491" s="2"/>
      <c r="CA491" s="2"/>
      <c r="CB491" s="2"/>
      <c r="CC491" s="2"/>
      <c r="CD491" s="2"/>
      <c r="CE491" s="2"/>
      <c r="CF491" s="383"/>
      <c r="CG491" s="383"/>
      <c r="CH491" s="10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383"/>
      <c r="DT491" s="383"/>
      <c r="DU491" s="383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394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70"/>
      <c r="Y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95"/>
      <c r="AW492" s="95"/>
      <c r="AX492" s="383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383"/>
      <c r="BX492" s="383"/>
      <c r="BY492" s="383"/>
      <c r="BZ492" s="2"/>
      <c r="CA492" s="2"/>
      <c r="CB492" s="2"/>
      <c r="CC492" s="2"/>
      <c r="CD492" s="2"/>
      <c r="CE492" s="2"/>
      <c r="CF492" s="383"/>
      <c r="CG492" s="383"/>
      <c r="CH492" s="10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383"/>
      <c r="DT492" s="383"/>
      <c r="DU492" s="383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394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70"/>
      <c r="Y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95"/>
      <c r="AW493" s="95"/>
      <c r="AX493" s="383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383"/>
      <c r="BX493" s="383"/>
      <c r="BY493" s="383"/>
      <c r="BZ493" s="2"/>
      <c r="CA493" s="2"/>
      <c r="CB493" s="2"/>
      <c r="CC493" s="2"/>
      <c r="CD493" s="2"/>
      <c r="CE493" s="2"/>
      <c r="CF493" s="383"/>
      <c r="CG493" s="383"/>
      <c r="CH493" s="10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383"/>
      <c r="DT493" s="383"/>
      <c r="DU493" s="383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394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70"/>
      <c r="Y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95"/>
      <c r="AW494" s="95"/>
      <c r="AX494" s="383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383"/>
      <c r="BX494" s="383"/>
      <c r="BY494" s="383"/>
      <c r="BZ494" s="2"/>
      <c r="CA494" s="2"/>
      <c r="CB494" s="2"/>
      <c r="CC494" s="2"/>
      <c r="CD494" s="2"/>
      <c r="CE494" s="2"/>
      <c r="CF494" s="383"/>
      <c r="CG494" s="383"/>
      <c r="CH494" s="10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383"/>
      <c r="DT494" s="383"/>
      <c r="DU494" s="383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394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70"/>
      <c r="Y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95"/>
      <c r="AW495" s="95"/>
      <c r="AX495" s="383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383"/>
      <c r="BX495" s="383"/>
      <c r="BY495" s="383"/>
      <c r="BZ495" s="2"/>
      <c r="CA495" s="2"/>
      <c r="CB495" s="2"/>
      <c r="CC495" s="2"/>
      <c r="CD495" s="2"/>
      <c r="CE495" s="2"/>
      <c r="CF495" s="383"/>
      <c r="CG495" s="383"/>
      <c r="CH495" s="10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383"/>
      <c r="DT495" s="383"/>
      <c r="DU495" s="383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394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70"/>
      <c r="Y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95"/>
      <c r="AW496" s="95"/>
      <c r="AX496" s="383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383"/>
      <c r="BX496" s="383"/>
      <c r="BY496" s="383"/>
      <c r="BZ496" s="2"/>
      <c r="CA496" s="2"/>
      <c r="CB496" s="2"/>
      <c r="CC496" s="2"/>
      <c r="CD496" s="2"/>
      <c r="CE496" s="2"/>
      <c r="CF496" s="383"/>
      <c r="CG496" s="383"/>
      <c r="CH496" s="10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383"/>
      <c r="DT496" s="383"/>
      <c r="DU496" s="383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394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70"/>
      <c r="Y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95"/>
      <c r="AW497" s="95"/>
      <c r="AX497" s="383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383"/>
      <c r="BX497" s="383"/>
      <c r="BY497" s="383"/>
      <c r="BZ497" s="2"/>
      <c r="CA497" s="2"/>
      <c r="CB497" s="2"/>
      <c r="CC497" s="2"/>
      <c r="CD497" s="2"/>
      <c r="CE497" s="2"/>
      <c r="CF497" s="383"/>
      <c r="CG497" s="383"/>
      <c r="CH497" s="10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383"/>
      <c r="DT497" s="383"/>
      <c r="DU497" s="383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394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70"/>
      <c r="Y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95"/>
      <c r="AW498" s="95"/>
      <c r="AX498" s="383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383"/>
      <c r="BX498" s="383"/>
      <c r="BY498" s="383"/>
      <c r="BZ498" s="2"/>
      <c r="CA498" s="2"/>
      <c r="CB498" s="2"/>
      <c r="CC498" s="2"/>
      <c r="CD498" s="2"/>
      <c r="CE498" s="2"/>
      <c r="CF498" s="383"/>
      <c r="CG498" s="383"/>
      <c r="CH498" s="10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383"/>
      <c r="DT498" s="383"/>
      <c r="DU498" s="383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394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70"/>
      <c r="Y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95"/>
      <c r="AW499" s="95"/>
      <c r="AX499" s="383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383"/>
      <c r="BX499" s="383"/>
      <c r="BY499" s="383"/>
      <c r="BZ499" s="2"/>
      <c r="CA499" s="2"/>
      <c r="CB499" s="2"/>
      <c r="CC499" s="2"/>
      <c r="CD499" s="2"/>
      <c r="CE499" s="2"/>
      <c r="CF499" s="383"/>
      <c r="CG499" s="383"/>
      <c r="CH499" s="10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383"/>
      <c r="DT499" s="383"/>
      <c r="DU499" s="383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394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70"/>
      <c r="Y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95"/>
      <c r="AW500" s="95"/>
      <c r="AX500" s="383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383"/>
      <c r="BX500" s="383"/>
      <c r="BY500" s="383"/>
      <c r="BZ500" s="2"/>
      <c r="CA500" s="2"/>
      <c r="CB500" s="2"/>
      <c r="CC500" s="2"/>
      <c r="CD500" s="2"/>
      <c r="CE500" s="2"/>
      <c r="CF500" s="383"/>
      <c r="CG500" s="383"/>
      <c r="CH500" s="10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383"/>
      <c r="DT500" s="383"/>
      <c r="DU500" s="383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394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70"/>
      <c r="Y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95"/>
      <c r="AW501" s="95"/>
      <c r="AX501" s="383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383"/>
      <c r="BX501" s="383"/>
      <c r="BY501" s="383"/>
      <c r="BZ501" s="2"/>
      <c r="CA501" s="2"/>
      <c r="CB501" s="2"/>
      <c r="CC501" s="2"/>
      <c r="CD501" s="2"/>
      <c r="CE501" s="2"/>
      <c r="CF501" s="383"/>
      <c r="CG501" s="383"/>
      <c r="CH501" s="10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383"/>
      <c r="DT501" s="383"/>
      <c r="DU501" s="383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394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70"/>
      <c r="Y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95"/>
      <c r="AW502" s="95"/>
      <c r="AX502" s="383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383"/>
      <c r="BX502" s="383"/>
      <c r="BY502" s="383"/>
      <c r="BZ502" s="2"/>
      <c r="CA502" s="2"/>
      <c r="CB502" s="2"/>
      <c r="CC502" s="2"/>
      <c r="CD502" s="2"/>
      <c r="CE502" s="2"/>
      <c r="CF502" s="383"/>
      <c r="CG502" s="383"/>
      <c r="CH502" s="10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383"/>
      <c r="DT502" s="383"/>
      <c r="DU502" s="383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394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70"/>
      <c r="Y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95"/>
      <c r="AW503" s="95"/>
      <c r="AX503" s="383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383"/>
      <c r="BX503" s="383"/>
      <c r="BY503" s="383"/>
      <c r="BZ503" s="2"/>
      <c r="CA503" s="2"/>
      <c r="CB503" s="2"/>
      <c r="CC503" s="2"/>
      <c r="CD503" s="2"/>
      <c r="CE503" s="2"/>
      <c r="CF503" s="383"/>
      <c r="CG503" s="383"/>
      <c r="CH503" s="10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383"/>
      <c r="DT503" s="383"/>
      <c r="DU503" s="383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394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70"/>
      <c r="Y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95"/>
      <c r="AW504" s="95"/>
      <c r="AX504" s="383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383"/>
      <c r="BX504" s="383"/>
      <c r="BY504" s="383"/>
      <c r="BZ504" s="2"/>
      <c r="CA504" s="2"/>
      <c r="CB504" s="2"/>
      <c r="CC504" s="2"/>
      <c r="CD504" s="2"/>
      <c r="CE504" s="2"/>
      <c r="CF504" s="383"/>
      <c r="CG504" s="383"/>
      <c r="CH504" s="10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383"/>
      <c r="DT504" s="383"/>
      <c r="DU504" s="383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394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70"/>
      <c r="Y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95"/>
      <c r="AW505" s="95"/>
      <c r="AX505" s="383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383"/>
      <c r="BX505" s="383"/>
      <c r="BY505" s="383"/>
      <c r="BZ505" s="2"/>
      <c r="CA505" s="2"/>
      <c r="CB505" s="2"/>
      <c r="CC505" s="2"/>
      <c r="CD505" s="2"/>
      <c r="CE505" s="2"/>
      <c r="CF505" s="383"/>
      <c r="CG505" s="383"/>
      <c r="CH505" s="10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383"/>
      <c r="DT505" s="383"/>
      <c r="DU505" s="383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394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70"/>
      <c r="Y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95"/>
      <c r="AW506" s="95"/>
      <c r="AX506" s="383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383"/>
      <c r="BX506" s="383"/>
      <c r="BY506" s="383"/>
      <c r="BZ506" s="2"/>
      <c r="CA506" s="2"/>
      <c r="CB506" s="2"/>
      <c r="CC506" s="2"/>
      <c r="CD506" s="2"/>
      <c r="CE506" s="2"/>
      <c r="CF506" s="383"/>
      <c r="CG506" s="383"/>
      <c r="CH506" s="10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383"/>
      <c r="DT506" s="383"/>
      <c r="DU506" s="383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394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70"/>
      <c r="Y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95"/>
      <c r="AW507" s="95"/>
      <c r="AX507" s="383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383"/>
      <c r="BX507" s="383"/>
      <c r="BY507" s="383"/>
      <c r="BZ507" s="2"/>
      <c r="CA507" s="2"/>
      <c r="CB507" s="2"/>
      <c r="CC507" s="2"/>
      <c r="CD507" s="2"/>
      <c r="CE507" s="2"/>
      <c r="CF507" s="383"/>
      <c r="CG507" s="383"/>
      <c r="CH507" s="10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383"/>
      <c r="DT507" s="383"/>
      <c r="DU507" s="383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394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70"/>
      <c r="Y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95"/>
      <c r="AW508" s="95"/>
      <c r="AX508" s="383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383"/>
      <c r="BX508" s="383"/>
      <c r="BY508" s="383"/>
      <c r="BZ508" s="2"/>
      <c r="CA508" s="2"/>
      <c r="CB508" s="2"/>
      <c r="CC508" s="2"/>
      <c r="CD508" s="2"/>
      <c r="CE508" s="2"/>
      <c r="CF508" s="383"/>
      <c r="CG508" s="383"/>
      <c r="CH508" s="10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383"/>
      <c r="DT508" s="383"/>
      <c r="DU508" s="383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394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70"/>
      <c r="Y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95"/>
      <c r="AW509" s="95"/>
      <c r="AX509" s="383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383"/>
      <c r="BX509" s="383"/>
      <c r="BY509" s="383"/>
      <c r="BZ509" s="2"/>
      <c r="CA509" s="2"/>
      <c r="CB509" s="2"/>
      <c r="CC509" s="2"/>
      <c r="CD509" s="2"/>
      <c r="CE509" s="2"/>
      <c r="CF509" s="383"/>
      <c r="CG509" s="383"/>
      <c r="CH509" s="10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383"/>
      <c r="DT509" s="383"/>
      <c r="DU509" s="383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394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70"/>
      <c r="Y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95"/>
      <c r="AW510" s="95"/>
      <c r="AX510" s="383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383"/>
      <c r="BX510" s="383"/>
      <c r="BY510" s="383"/>
      <c r="BZ510" s="2"/>
      <c r="CA510" s="2"/>
      <c r="CB510" s="2"/>
      <c r="CC510" s="2"/>
      <c r="CD510" s="2"/>
      <c r="CE510" s="2"/>
      <c r="CF510" s="383"/>
      <c r="CG510" s="383"/>
      <c r="CH510" s="10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383"/>
      <c r="DT510" s="383"/>
      <c r="DU510" s="383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394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70"/>
      <c r="Y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95"/>
      <c r="AW511" s="95"/>
      <c r="AX511" s="383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383"/>
      <c r="BX511" s="383"/>
      <c r="BY511" s="383"/>
      <c r="BZ511" s="2"/>
      <c r="CA511" s="2"/>
      <c r="CB511" s="2"/>
      <c r="CC511" s="2"/>
      <c r="CD511" s="2"/>
      <c r="CE511" s="2"/>
      <c r="CF511" s="383"/>
      <c r="CG511" s="383"/>
      <c r="CH511" s="10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383"/>
      <c r="DT511" s="383"/>
      <c r="DU511" s="383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394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70"/>
      <c r="Y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95"/>
      <c r="AW512" s="95"/>
      <c r="AX512" s="383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383"/>
      <c r="BX512" s="383"/>
      <c r="BY512" s="383"/>
      <c r="BZ512" s="2"/>
      <c r="CA512" s="2"/>
      <c r="CB512" s="2"/>
      <c r="CC512" s="2"/>
      <c r="CD512" s="2"/>
      <c r="CE512" s="2"/>
      <c r="CF512" s="383"/>
      <c r="CG512" s="383"/>
      <c r="CH512" s="10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383"/>
      <c r="DT512" s="383"/>
      <c r="DU512" s="383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394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70"/>
      <c r="Y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95"/>
      <c r="AW513" s="95"/>
      <c r="AX513" s="383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383"/>
      <c r="BX513" s="383"/>
      <c r="BY513" s="383"/>
      <c r="BZ513" s="2"/>
      <c r="CA513" s="2"/>
      <c r="CB513" s="2"/>
      <c r="CC513" s="2"/>
      <c r="CD513" s="2"/>
      <c r="CE513" s="2"/>
      <c r="CF513" s="383"/>
      <c r="CG513" s="383"/>
      <c r="CH513" s="10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383"/>
      <c r="DT513" s="383"/>
      <c r="DU513" s="383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394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70"/>
      <c r="Y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95"/>
      <c r="AW514" s="95"/>
      <c r="AX514" s="383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383"/>
      <c r="BX514" s="383"/>
      <c r="BY514" s="383"/>
      <c r="BZ514" s="2"/>
      <c r="CA514" s="2"/>
      <c r="CB514" s="2"/>
      <c r="CC514" s="2"/>
      <c r="CD514" s="2"/>
      <c r="CE514" s="2"/>
      <c r="CF514" s="383"/>
      <c r="CG514" s="383"/>
      <c r="CH514" s="10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383"/>
      <c r="DT514" s="383"/>
      <c r="DU514" s="383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394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70"/>
      <c r="Y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95"/>
      <c r="AW515" s="95"/>
      <c r="AX515" s="383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383"/>
      <c r="BX515" s="383"/>
      <c r="BY515" s="383"/>
      <c r="BZ515" s="2"/>
      <c r="CA515" s="2"/>
      <c r="CB515" s="2"/>
      <c r="CC515" s="2"/>
      <c r="CD515" s="2"/>
      <c r="CE515" s="2"/>
      <c r="CF515" s="383"/>
      <c r="CG515" s="383"/>
      <c r="CH515" s="10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383"/>
      <c r="DT515" s="383"/>
      <c r="DU515" s="383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394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70"/>
      <c r="Y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95"/>
      <c r="AW516" s="95"/>
      <c r="AX516" s="383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383"/>
      <c r="BX516" s="383"/>
      <c r="BY516" s="383"/>
      <c r="BZ516" s="2"/>
      <c r="CA516" s="2"/>
      <c r="CB516" s="2"/>
      <c r="CC516" s="2"/>
      <c r="CD516" s="2"/>
      <c r="CE516" s="2"/>
      <c r="CF516" s="383"/>
      <c r="CG516" s="383"/>
      <c r="CH516" s="10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383"/>
      <c r="DT516" s="383"/>
      <c r="DU516" s="383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394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70"/>
      <c r="Y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95"/>
      <c r="AW517" s="95"/>
      <c r="AX517" s="383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383"/>
      <c r="BX517" s="383"/>
      <c r="BY517" s="383"/>
      <c r="BZ517" s="2"/>
      <c r="CA517" s="2"/>
      <c r="CB517" s="2"/>
      <c r="CC517" s="2"/>
      <c r="CD517" s="2"/>
      <c r="CE517" s="2"/>
      <c r="CF517" s="383"/>
      <c r="CG517" s="383"/>
      <c r="CH517" s="10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383"/>
      <c r="DT517" s="383"/>
      <c r="DU517" s="383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394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70"/>
      <c r="Y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95"/>
      <c r="AW518" s="95"/>
      <c r="AX518" s="383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383"/>
      <c r="BX518" s="383"/>
      <c r="BY518" s="383"/>
      <c r="BZ518" s="2"/>
      <c r="CA518" s="2"/>
      <c r="CB518" s="2"/>
      <c r="CC518" s="2"/>
      <c r="CD518" s="2"/>
      <c r="CE518" s="2"/>
      <c r="CF518" s="383"/>
      <c r="CG518" s="383"/>
      <c r="CH518" s="10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383"/>
      <c r="DT518" s="383"/>
      <c r="DU518" s="383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394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70"/>
      <c r="Y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95"/>
      <c r="AW519" s="95"/>
      <c r="AX519" s="383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383"/>
      <c r="BX519" s="383"/>
      <c r="BY519" s="383"/>
      <c r="BZ519" s="2"/>
      <c r="CA519" s="2"/>
      <c r="CB519" s="2"/>
      <c r="CC519" s="2"/>
      <c r="CD519" s="2"/>
      <c r="CE519" s="2"/>
      <c r="CF519" s="383"/>
      <c r="CG519" s="383"/>
      <c r="CH519" s="10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383"/>
      <c r="DT519" s="383"/>
      <c r="DU519" s="383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394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70"/>
      <c r="Y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95"/>
      <c r="AW520" s="95"/>
      <c r="AX520" s="383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383"/>
      <c r="BX520" s="383"/>
      <c r="BY520" s="383"/>
      <c r="BZ520" s="2"/>
      <c r="CA520" s="2"/>
      <c r="CB520" s="2"/>
      <c r="CC520" s="2"/>
      <c r="CD520" s="2"/>
      <c r="CE520" s="2"/>
      <c r="CF520" s="383"/>
      <c r="CG520" s="383"/>
      <c r="CH520" s="10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383"/>
      <c r="DT520" s="383"/>
      <c r="DU520" s="383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394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70"/>
      <c r="Y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95"/>
      <c r="AW521" s="95"/>
      <c r="AX521" s="383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383"/>
      <c r="BX521" s="383"/>
      <c r="BY521" s="383"/>
      <c r="BZ521" s="2"/>
      <c r="CA521" s="2"/>
      <c r="CB521" s="2"/>
      <c r="CC521" s="2"/>
      <c r="CD521" s="2"/>
      <c r="CE521" s="2"/>
      <c r="CF521" s="383"/>
      <c r="CG521" s="383"/>
      <c r="CH521" s="10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383"/>
      <c r="DT521" s="383"/>
      <c r="DU521" s="383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394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70"/>
      <c r="Y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95"/>
      <c r="AW522" s="95"/>
      <c r="AX522" s="383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383"/>
      <c r="BX522" s="383"/>
      <c r="BY522" s="383"/>
      <c r="BZ522" s="2"/>
      <c r="CA522" s="2"/>
      <c r="CB522" s="2"/>
      <c r="CC522" s="2"/>
      <c r="CD522" s="2"/>
      <c r="CE522" s="2"/>
      <c r="CF522" s="383"/>
      <c r="CG522" s="383"/>
      <c r="CH522" s="10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383"/>
      <c r="DT522" s="383"/>
      <c r="DU522" s="383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394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70"/>
      <c r="Y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95"/>
      <c r="AW523" s="95"/>
      <c r="AX523" s="383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383"/>
      <c r="BX523" s="383"/>
      <c r="BY523" s="383"/>
      <c r="BZ523" s="2"/>
      <c r="CA523" s="2"/>
      <c r="CB523" s="2"/>
      <c r="CC523" s="2"/>
      <c r="CD523" s="2"/>
      <c r="CE523" s="2"/>
      <c r="CF523" s="383"/>
      <c r="CG523" s="383"/>
      <c r="CH523" s="10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383"/>
      <c r="DT523" s="383"/>
      <c r="DU523" s="383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394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70"/>
      <c r="Y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95"/>
      <c r="AW524" s="95"/>
      <c r="AX524" s="383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383"/>
      <c r="BX524" s="383"/>
      <c r="BY524" s="383"/>
      <c r="BZ524" s="2"/>
      <c r="CA524" s="2"/>
      <c r="CB524" s="2"/>
      <c r="CC524" s="2"/>
      <c r="CD524" s="2"/>
      <c r="CE524" s="2"/>
      <c r="CF524" s="383"/>
      <c r="CG524" s="383"/>
      <c r="CH524" s="10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383"/>
      <c r="DT524" s="383"/>
      <c r="DU524" s="383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394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70"/>
      <c r="Y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95"/>
      <c r="AW525" s="95"/>
      <c r="AX525" s="383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383"/>
      <c r="BX525" s="383"/>
      <c r="BY525" s="383"/>
      <c r="BZ525" s="2"/>
      <c r="CA525" s="2"/>
      <c r="CB525" s="2"/>
      <c r="CC525" s="2"/>
      <c r="CD525" s="2"/>
      <c r="CE525" s="2"/>
      <c r="CF525" s="383"/>
      <c r="CG525" s="383"/>
      <c r="CH525" s="10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383"/>
      <c r="DT525" s="383"/>
      <c r="DU525" s="383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394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70"/>
      <c r="Y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95"/>
      <c r="AW526" s="95"/>
      <c r="AX526" s="383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383"/>
      <c r="BX526" s="383"/>
      <c r="BY526" s="383"/>
      <c r="BZ526" s="2"/>
      <c r="CA526" s="2"/>
      <c r="CB526" s="2"/>
      <c r="CC526" s="2"/>
      <c r="CD526" s="2"/>
      <c r="CE526" s="2"/>
      <c r="CF526" s="383"/>
      <c r="CG526" s="383"/>
      <c r="CH526" s="10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383"/>
      <c r="DT526" s="383"/>
      <c r="DU526" s="383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394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70"/>
      <c r="Y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95"/>
      <c r="AW527" s="95"/>
      <c r="AX527" s="383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383"/>
      <c r="BX527" s="383"/>
      <c r="BY527" s="383"/>
      <c r="BZ527" s="2"/>
      <c r="CA527" s="2"/>
      <c r="CB527" s="2"/>
      <c r="CC527" s="2"/>
      <c r="CD527" s="2"/>
      <c r="CE527" s="2"/>
      <c r="CF527" s="383"/>
      <c r="CG527" s="383"/>
      <c r="CH527" s="10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383"/>
      <c r="DT527" s="383"/>
      <c r="DU527" s="383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394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70"/>
      <c r="Y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95"/>
      <c r="AW528" s="95"/>
      <c r="AX528" s="383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383"/>
      <c r="BX528" s="383"/>
      <c r="BY528" s="383"/>
      <c r="BZ528" s="2"/>
      <c r="CA528" s="2"/>
      <c r="CB528" s="2"/>
      <c r="CC528" s="2"/>
      <c r="CD528" s="2"/>
      <c r="CE528" s="2"/>
      <c r="CF528" s="383"/>
      <c r="CG528" s="383"/>
      <c r="CH528" s="10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383"/>
      <c r="DT528" s="383"/>
      <c r="DU528" s="383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394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70"/>
      <c r="Y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95"/>
      <c r="AW529" s="95"/>
      <c r="AX529" s="383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383"/>
      <c r="BX529" s="383"/>
      <c r="BY529" s="383"/>
      <c r="BZ529" s="2"/>
      <c r="CA529" s="2"/>
      <c r="CB529" s="2"/>
      <c r="CC529" s="2"/>
      <c r="CD529" s="2"/>
      <c r="CE529" s="2"/>
      <c r="CF529" s="383"/>
      <c r="CG529" s="383"/>
      <c r="CH529" s="10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383"/>
      <c r="DT529" s="383"/>
      <c r="DU529" s="383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394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70"/>
      <c r="Y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95"/>
      <c r="AW530" s="95"/>
      <c r="AX530" s="383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383"/>
      <c r="BX530" s="383"/>
      <c r="BY530" s="383"/>
      <c r="BZ530" s="2"/>
      <c r="CA530" s="2"/>
      <c r="CB530" s="2"/>
      <c r="CC530" s="2"/>
      <c r="CD530" s="2"/>
      <c r="CE530" s="2"/>
      <c r="CF530" s="383"/>
      <c r="CG530" s="383"/>
      <c r="CH530" s="10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383"/>
      <c r="DT530" s="383"/>
      <c r="DU530" s="383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394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70"/>
      <c r="Y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95"/>
      <c r="AW531" s="95"/>
      <c r="AX531" s="383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383"/>
      <c r="BX531" s="383"/>
      <c r="BY531" s="383"/>
      <c r="BZ531" s="2"/>
      <c r="CA531" s="2"/>
      <c r="CB531" s="2"/>
      <c r="CC531" s="2"/>
      <c r="CD531" s="2"/>
      <c r="CE531" s="2"/>
      <c r="CF531" s="383"/>
      <c r="CG531" s="383"/>
      <c r="CH531" s="10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383"/>
      <c r="DT531" s="383"/>
      <c r="DU531" s="383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394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70"/>
      <c r="Y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95"/>
      <c r="AW532" s="95"/>
      <c r="AX532" s="383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383"/>
      <c r="BX532" s="383"/>
      <c r="BY532" s="383"/>
      <c r="BZ532" s="2"/>
      <c r="CA532" s="2"/>
      <c r="CB532" s="2"/>
      <c r="CC532" s="2"/>
      <c r="CD532" s="2"/>
      <c r="CE532" s="2"/>
      <c r="CF532" s="383"/>
      <c r="CG532" s="383"/>
      <c r="CH532" s="10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383"/>
      <c r="DT532" s="383"/>
      <c r="DU532" s="383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394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70"/>
      <c r="Y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95"/>
      <c r="AW533" s="95"/>
      <c r="AX533" s="383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383"/>
      <c r="BX533" s="383"/>
      <c r="BY533" s="383"/>
      <c r="BZ533" s="2"/>
      <c r="CA533" s="2"/>
      <c r="CB533" s="2"/>
      <c r="CC533" s="2"/>
      <c r="CD533" s="2"/>
      <c r="CE533" s="2"/>
      <c r="CF533" s="383"/>
      <c r="CG533" s="383"/>
      <c r="CH533" s="10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383"/>
      <c r="DT533" s="383"/>
      <c r="DU533" s="383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394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70"/>
      <c r="Y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95"/>
      <c r="AW534" s="95"/>
      <c r="AX534" s="383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383"/>
      <c r="BX534" s="383"/>
      <c r="BY534" s="383"/>
      <c r="BZ534" s="2"/>
      <c r="CA534" s="2"/>
      <c r="CB534" s="2"/>
      <c r="CC534" s="2"/>
      <c r="CD534" s="2"/>
      <c r="CE534" s="2"/>
      <c r="CF534" s="383"/>
      <c r="CG534" s="383"/>
      <c r="CH534" s="10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383"/>
      <c r="DT534" s="383"/>
      <c r="DU534" s="383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394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70"/>
      <c r="Y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95"/>
      <c r="AW535" s="95"/>
      <c r="AX535" s="383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383"/>
      <c r="BX535" s="383"/>
      <c r="BY535" s="383"/>
      <c r="BZ535" s="2"/>
      <c r="CA535" s="2"/>
      <c r="CB535" s="2"/>
      <c r="CC535" s="2"/>
      <c r="CD535" s="2"/>
      <c r="CE535" s="2"/>
      <c r="CF535" s="383"/>
      <c r="CG535" s="383"/>
      <c r="CH535" s="10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383"/>
      <c r="DT535" s="383"/>
      <c r="DU535" s="383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394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70"/>
      <c r="Y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95"/>
      <c r="AW536" s="95"/>
      <c r="AX536" s="383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383"/>
      <c r="BX536" s="383"/>
      <c r="BY536" s="383"/>
      <c r="BZ536" s="2"/>
      <c r="CA536" s="2"/>
      <c r="CB536" s="2"/>
      <c r="CC536" s="2"/>
      <c r="CD536" s="2"/>
      <c r="CE536" s="2"/>
      <c r="CF536" s="383"/>
      <c r="CG536" s="383"/>
      <c r="CH536" s="10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383"/>
      <c r="DT536" s="383"/>
      <c r="DU536" s="383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394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70"/>
      <c r="Y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95"/>
      <c r="AW537" s="95"/>
      <c r="AX537" s="383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383"/>
      <c r="BX537" s="383"/>
      <c r="BY537" s="383"/>
      <c r="BZ537" s="2"/>
      <c r="CA537" s="2"/>
      <c r="CB537" s="2"/>
      <c r="CC537" s="2"/>
      <c r="CD537" s="2"/>
      <c r="CE537" s="2"/>
      <c r="CF537" s="383"/>
      <c r="CG537" s="383"/>
      <c r="CH537" s="10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383"/>
      <c r="DT537" s="383"/>
      <c r="DU537" s="383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394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70"/>
      <c r="Y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95"/>
      <c r="AW538" s="95"/>
      <c r="AX538" s="383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383"/>
      <c r="BX538" s="383"/>
      <c r="BY538" s="383"/>
      <c r="BZ538" s="2"/>
      <c r="CA538" s="2"/>
      <c r="CB538" s="2"/>
      <c r="CC538" s="2"/>
      <c r="CD538" s="2"/>
      <c r="CE538" s="2"/>
      <c r="CF538" s="383"/>
      <c r="CG538" s="383"/>
      <c r="CH538" s="10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383"/>
      <c r="DT538" s="383"/>
      <c r="DU538" s="383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394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70"/>
      <c r="Y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95"/>
      <c r="AW539" s="95"/>
      <c r="AX539" s="383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383"/>
      <c r="BX539" s="383"/>
      <c r="BY539" s="383"/>
      <c r="BZ539" s="2"/>
      <c r="CA539" s="2"/>
      <c r="CB539" s="2"/>
      <c r="CC539" s="2"/>
      <c r="CD539" s="2"/>
      <c r="CE539" s="2"/>
      <c r="CF539" s="383"/>
      <c r="CG539" s="383"/>
      <c r="CH539" s="10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383"/>
      <c r="DT539" s="383"/>
      <c r="DU539" s="383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394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70"/>
      <c r="Y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95"/>
      <c r="AW540" s="95"/>
      <c r="AX540" s="383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383"/>
      <c r="BX540" s="383"/>
      <c r="BY540" s="383"/>
      <c r="BZ540" s="2"/>
      <c r="CA540" s="2"/>
      <c r="CB540" s="2"/>
      <c r="CC540" s="2"/>
      <c r="CD540" s="2"/>
      <c r="CE540" s="2"/>
      <c r="CF540" s="383"/>
      <c r="CG540" s="383"/>
      <c r="CH540" s="10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383"/>
      <c r="DT540" s="383"/>
      <c r="DU540" s="383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394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70"/>
      <c r="Y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95"/>
      <c r="AW541" s="95"/>
      <c r="AX541" s="383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383"/>
      <c r="BX541" s="383"/>
      <c r="BY541" s="383"/>
      <c r="BZ541" s="2"/>
      <c r="CA541" s="2"/>
      <c r="CB541" s="2"/>
      <c r="CC541" s="2"/>
      <c r="CD541" s="2"/>
      <c r="CE541" s="2"/>
      <c r="CF541" s="383"/>
      <c r="CG541" s="383"/>
      <c r="CH541" s="10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383"/>
      <c r="DT541" s="383"/>
      <c r="DU541" s="383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394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70"/>
      <c r="Y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95"/>
      <c r="AW542" s="95"/>
      <c r="AX542" s="383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383"/>
      <c r="BX542" s="383"/>
      <c r="BY542" s="383"/>
      <c r="BZ542" s="2"/>
      <c r="CA542" s="2"/>
      <c r="CB542" s="2"/>
      <c r="CC542" s="2"/>
      <c r="CD542" s="2"/>
      <c r="CE542" s="2"/>
      <c r="CF542" s="383"/>
      <c r="CG542" s="383"/>
      <c r="CH542" s="10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383"/>
      <c r="DT542" s="383"/>
      <c r="DU542" s="383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394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70"/>
      <c r="Y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95"/>
      <c r="AW543" s="95"/>
      <c r="AX543" s="383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383"/>
      <c r="BX543" s="383"/>
      <c r="BY543" s="383"/>
      <c r="BZ543" s="2"/>
      <c r="CA543" s="2"/>
      <c r="CB543" s="2"/>
      <c r="CC543" s="2"/>
      <c r="CD543" s="2"/>
      <c r="CE543" s="2"/>
      <c r="CF543" s="383"/>
      <c r="CG543" s="383"/>
      <c r="CH543" s="10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383"/>
      <c r="DT543" s="383"/>
      <c r="DU543" s="383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394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70"/>
      <c r="Y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95"/>
      <c r="AW544" s="95"/>
      <c r="AX544" s="383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383"/>
      <c r="BX544" s="383"/>
      <c r="BY544" s="383"/>
      <c r="BZ544" s="2"/>
      <c r="CA544" s="2"/>
      <c r="CB544" s="2"/>
      <c r="CC544" s="2"/>
      <c r="CD544" s="2"/>
      <c r="CE544" s="2"/>
      <c r="CF544" s="383"/>
      <c r="CG544" s="383"/>
      <c r="CH544" s="10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383"/>
      <c r="DT544" s="383"/>
      <c r="DU544" s="383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394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70"/>
      <c r="Y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95"/>
      <c r="AW545" s="95"/>
      <c r="AX545" s="383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383"/>
      <c r="BX545" s="383"/>
      <c r="BY545" s="383"/>
      <c r="BZ545" s="2"/>
      <c r="CA545" s="2"/>
      <c r="CB545" s="2"/>
      <c r="CC545" s="2"/>
      <c r="CD545" s="2"/>
      <c r="CE545" s="2"/>
      <c r="CF545" s="383"/>
      <c r="CG545" s="383"/>
      <c r="CH545" s="10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383"/>
      <c r="DT545" s="383"/>
      <c r="DU545" s="383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394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70"/>
      <c r="Y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95"/>
      <c r="AW546" s="95"/>
      <c r="AX546" s="383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383"/>
      <c r="BX546" s="383"/>
      <c r="BY546" s="383"/>
      <c r="BZ546" s="2"/>
      <c r="CA546" s="2"/>
      <c r="CB546" s="2"/>
      <c r="CC546" s="2"/>
      <c r="CD546" s="2"/>
      <c r="CE546" s="2"/>
      <c r="CF546" s="383"/>
      <c r="CG546" s="383"/>
      <c r="CH546" s="10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383"/>
      <c r="DT546" s="383"/>
      <c r="DU546" s="383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394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70"/>
      <c r="Y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95"/>
      <c r="AW547" s="95"/>
      <c r="AX547" s="383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383"/>
      <c r="BX547" s="383"/>
      <c r="BY547" s="383"/>
      <c r="BZ547" s="2"/>
      <c r="CA547" s="2"/>
      <c r="CB547" s="2"/>
      <c r="CC547" s="2"/>
      <c r="CD547" s="2"/>
      <c r="CE547" s="2"/>
      <c r="CF547" s="383"/>
      <c r="CG547" s="383"/>
      <c r="CH547" s="10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383"/>
      <c r="DT547" s="383"/>
      <c r="DU547" s="383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394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70"/>
      <c r="Y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95"/>
      <c r="AW548" s="95"/>
      <c r="AX548" s="383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383"/>
      <c r="BX548" s="383"/>
      <c r="BY548" s="383"/>
      <c r="BZ548" s="2"/>
      <c r="CA548" s="2"/>
      <c r="CB548" s="2"/>
      <c r="CC548" s="2"/>
      <c r="CD548" s="2"/>
      <c r="CE548" s="2"/>
      <c r="CF548" s="383"/>
      <c r="CG548" s="383"/>
      <c r="CH548" s="10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383"/>
      <c r="DT548" s="383"/>
      <c r="DU548" s="383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394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70"/>
      <c r="Y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95"/>
      <c r="AW549" s="95"/>
      <c r="AX549" s="383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383"/>
      <c r="BX549" s="383"/>
      <c r="BY549" s="383"/>
      <c r="BZ549" s="2"/>
      <c r="CA549" s="2"/>
      <c r="CB549" s="2"/>
      <c r="CC549" s="2"/>
      <c r="CD549" s="2"/>
      <c r="CE549" s="2"/>
      <c r="CF549" s="383"/>
      <c r="CG549" s="383"/>
      <c r="CH549" s="10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383"/>
      <c r="DT549" s="383"/>
      <c r="DU549" s="383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394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70"/>
      <c r="Y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95"/>
      <c r="AW550" s="95"/>
      <c r="AX550" s="383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383"/>
      <c r="BX550" s="383"/>
      <c r="BY550" s="383"/>
      <c r="BZ550" s="2"/>
      <c r="CA550" s="2"/>
      <c r="CB550" s="2"/>
      <c r="CC550" s="2"/>
      <c r="CD550" s="2"/>
      <c r="CE550" s="2"/>
      <c r="CF550" s="383"/>
      <c r="CG550" s="383"/>
      <c r="CH550" s="10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383"/>
      <c r="DT550" s="383"/>
      <c r="DU550" s="383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394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70"/>
      <c r="Y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95"/>
      <c r="AW551" s="95"/>
      <c r="AX551" s="383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383"/>
      <c r="BX551" s="383"/>
      <c r="BY551" s="383"/>
      <c r="BZ551" s="2"/>
      <c r="CA551" s="2"/>
      <c r="CB551" s="2"/>
      <c r="CC551" s="2"/>
      <c r="CD551" s="2"/>
      <c r="CE551" s="2"/>
      <c r="CF551" s="383"/>
      <c r="CG551" s="383"/>
      <c r="CH551" s="10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383"/>
      <c r="DT551" s="383"/>
      <c r="DU551" s="383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394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70"/>
      <c r="Y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95"/>
      <c r="AW552" s="95"/>
      <c r="AX552" s="383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383"/>
      <c r="BX552" s="383"/>
      <c r="BY552" s="383"/>
      <c r="BZ552" s="2"/>
      <c r="CA552" s="2"/>
      <c r="CB552" s="2"/>
      <c r="CC552" s="2"/>
      <c r="CD552" s="2"/>
      <c r="CE552" s="2"/>
      <c r="CF552" s="383"/>
      <c r="CG552" s="383"/>
      <c r="CH552" s="10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383"/>
      <c r="DT552" s="383"/>
      <c r="DU552" s="383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394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70"/>
      <c r="Y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95"/>
      <c r="AW553" s="95"/>
      <c r="AX553" s="383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383"/>
      <c r="BX553" s="383"/>
      <c r="BY553" s="383"/>
      <c r="BZ553" s="2"/>
      <c r="CA553" s="2"/>
      <c r="CB553" s="2"/>
      <c r="CC553" s="2"/>
      <c r="CD553" s="2"/>
      <c r="CE553" s="2"/>
      <c r="CF553" s="383"/>
      <c r="CG553" s="383"/>
      <c r="CH553" s="10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383"/>
      <c r="DT553" s="383"/>
      <c r="DU553" s="383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394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70"/>
      <c r="Y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95"/>
      <c r="AW554" s="95"/>
      <c r="AX554" s="383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383"/>
      <c r="BX554" s="383"/>
      <c r="BY554" s="383"/>
      <c r="BZ554" s="2"/>
      <c r="CA554" s="2"/>
      <c r="CB554" s="2"/>
      <c r="CC554" s="2"/>
      <c r="CD554" s="2"/>
      <c r="CE554" s="2"/>
      <c r="CF554" s="383"/>
      <c r="CG554" s="383"/>
      <c r="CH554" s="10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383"/>
      <c r="DT554" s="383"/>
      <c r="DU554" s="383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394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70"/>
      <c r="Y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95"/>
      <c r="AW555" s="95"/>
      <c r="AX555" s="383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383"/>
      <c r="BX555" s="383"/>
      <c r="BY555" s="383"/>
      <c r="BZ555" s="2"/>
      <c r="CA555" s="2"/>
      <c r="CB555" s="2"/>
      <c r="CC555" s="2"/>
      <c r="CD555" s="2"/>
      <c r="CE555" s="2"/>
      <c r="CF555" s="383"/>
      <c r="CG555" s="383"/>
      <c r="CH555" s="10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383"/>
      <c r="DT555" s="383"/>
      <c r="DU555" s="383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394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70"/>
      <c r="Y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95"/>
      <c r="AW556" s="95"/>
      <c r="AX556" s="383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383"/>
      <c r="BX556" s="383"/>
      <c r="BY556" s="383"/>
      <c r="BZ556" s="2"/>
      <c r="CA556" s="2"/>
      <c r="CB556" s="2"/>
      <c r="CC556" s="2"/>
      <c r="CD556" s="2"/>
      <c r="CE556" s="2"/>
      <c r="CF556" s="383"/>
      <c r="CG556" s="383"/>
      <c r="CH556" s="10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383"/>
      <c r="DT556" s="383"/>
      <c r="DU556" s="383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394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70"/>
      <c r="Y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95"/>
      <c r="AW557" s="95"/>
      <c r="AX557" s="383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383"/>
      <c r="BX557" s="383"/>
      <c r="BY557" s="383"/>
      <c r="BZ557" s="2"/>
      <c r="CA557" s="2"/>
      <c r="CB557" s="2"/>
      <c r="CC557" s="2"/>
      <c r="CD557" s="2"/>
      <c r="CE557" s="2"/>
      <c r="CF557" s="383"/>
      <c r="CG557" s="383"/>
      <c r="CH557" s="10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383"/>
      <c r="DT557" s="383"/>
      <c r="DU557" s="383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394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70"/>
      <c r="Y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95"/>
      <c r="AW558" s="95"/>
      <c r="AX558" s="383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383"/>
      <c r="BX558" s="383"/>
      <c r="BY558" s="383"/>
      <c r="BZ558" s="2"/>
      <c r="CA558" s="2"/>
      <c r="CB558" s="2"/>
      <c r="CC558" s="2"/>
      <c r="CD558" s="2"/>
      <c r="CE558" s="2"/>
      <c r="CF558" s="383"/>
      <c r="CG558" s="383"/>
      <c r="CH558" s="10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383"/>
      <c r="DT558" s="383"/>
      <c r="DU558" s="383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394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70"/>
      <c r="Y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95"/>
      <c r="AW559" s="95"/>
      <c r="AX559" s="383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383"/>
      <c r="BX559" s="383"/>
      <c r="BY559" s="383"/>
      <c r="BZ559" s="2"/>
      <c r="CA559" s="2"/>
      <c r="CB559" s="2"/>
      <c r="CC559" s="2"/>
      <c r="CD559" s="2"/>
      <c r="CE559" s="2"/>
      <c r="CF559" s="383"/>
      <c r="CG559" s="383"/>
      <c r="CH559" s="10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383"/>
      <c r="DT559" s="383"/>
      <c r="DU559" s="383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394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70"/>
      <c r="Y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95"/>
      <c r="AW560" s="95"/>
      <c r="AX560" s="383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383"/>
      <c r="BX560" s="383"/>
      <c r="BY560" s="383"/>
      <c r="BZ560" s="2"/>
      <c r="CA560" s="2"/>
      <c r="CB560" s="2"/>
      <c r="CC560" s="2"/>
      <c r="CD560" s="2"/>
      <c r="CE560" s="2"/>
      <c r="CF560" s="383"/>
      <c r="CG560" s="383"/>
      <c r="CH560" s="10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383"/>
      <c r="DT560" s="383"/>
      <c r="DU560" s="383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394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70"/>
      <c r="Y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95"/>
      <c r="AW561" s="95"/>
      <c r="AX561" s="383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383"/>
      <c r="BX561" s="383"/>
      <c r="BY561" s="383"/>
      <c r="BZ561" s="2"/>
      <c r="CA561" s="2"/>
      <c r="CB561" s="2"/>
      <c r="CC561" s="2"/>
      <c r="CD561" s="2"/>
      <c r="CE561" s="2"/>
      <c r="CF561" s="383"/>
      <c r="CG561" s="383"/>
      <c r="CH561" s="10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383"/>
      <c r="DT561" s="383"/>
      <c r="DU561" s="383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394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70"/>
      <c r="Y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95"/>
      <c r="AW562" s="95"/>
      <c r="AX562" s="383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383"/>
      <c r="BX562" s="383"/>
      <c r="BY562" s="383"/>
      <c r="BZ562" s="2"/>
      <c r="CA562" s="2"/>
      <c r="CB562" s="2"/>
      <c r="CC562" s="2"/>
      <c r="CD562" s="2"/>
      <c r="CE562" s="2"/>
      <c r="CF562" s="383"/>
      <c r="CG562" s="383"/>
      <c r="CH562" s="10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383"/>
      <c r="DT562" s="383"/>
      <c r="DU562" s="383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394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70"/>
      <c r="Y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95"/>
      <c r="AW563" s="95"/>
      <c r="AX563" s="383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383"/>
      <c r="BX563" s="383"/>
      <c r="BY563" s="383"/>
      <c r="BZ563" s="2"/>
      <c r="CA563" s="2"/>
      <c r="CB563" s="2"/>
      <c r="CC563" s="2"/>
      <c r="CD563" s="2"/>
      <c r="CE563" s="2"/>
      <c r="CF563" s="383"/>
      <c r="CG563" s="383"/>
      <c r="CH563" s="10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383"/>
      <c r="DT563" s="383"/>
      <c r="DU563" s="383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394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70"/>
      <c r="Y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95"/>
      <c r="AW564" s="95"/>
      <c r="AX564" s="383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383"/>
      <c r="BX564" s="383"/>
      <c r="BY564" s="383"/>
      <c r="BZ564" s="2"/>
      <c r="CA564" s="2"/>
      <c r="CB564" s="2"/>
      <c r="CC564" s="2"/>
      <c r="CD564" s="2"/>
      <c r="CE564" s="2"/>
      <c r="CF564" s="383"/>
      <c r="CG564" s="383"/>
      <c r="CH564" s="10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383"/>
      <c r="DT564" s="383"/>
      <c r="DU564" s="383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394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70"/>
      <c r="Y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95"/>
      <c r="AW565" s="95"/>
      <c r="AX565" s="383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383"/>
      <c r="BX565" s="383"/>
      <c r="BY565" s="383"/>
      <c r="BZ565" s="2"/>
      <c r="CA565" s="2"/>
      <c r="CB565" s="2"/>
      <c r="CC565" s="2"/>
      <c r="CD565" s="2"/>
      <c r="CE565" s="2"/>
      <c r="CF565" s="383"/>
      <c r="CG565" s="383"/>
      <c r="CH565" s="10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383"/>
      <c r="DT565" s="383"/>
      <c r="DU565" s="383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394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70"/>
      <c r="Y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95"/>
      <c r="AW566" s="95"/>
      <c r="AX566" s="383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383"/>
      <c r="BX566" s="383"/>
      <c r="BY566" s="383"/>
      <c r="BZ566" s="2"/>
      <c r="CA566" s="2"/>
      <c r="CB566" s="2"/>
      <c r="CC566" s="2"/>
      <c r="CD566" s="2"/>
      <c r="CE566" s="2"/>
      <c r="CF566" s="383"/>
      <c r="CG566" s="383"/>
      <c r="CH566" s="10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383"/>
      <c r="DT566" s="383"/>
      <c r="DU566" s="383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394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70"/>
      <c r="Y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95"/>
      <c r="AW567" s="95"/>
      <c r="AX567" s="383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383"/>
      <c r="BX567" s="383"/>
      <c r="BY567" s="383"/>
      <c r="BZ567" s="2"/>
      <c r="CA567" s="2"/>
      <c r="CB567" s="2"/>
      <c r="CC567" s="2"/>
      <c r="CD567" s="2"/>
      <c r="CE567" s="2"/>
      <c r="CF567" s="383"/>
      <c r="CG567" s="383"/>
      <c r="CH567" s="10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383"/>
      <c r="DT567" s="383"/>
      <c r="DU567" s="383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394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70"/>
      <c r="Y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95"/>
      <c r="AW568" s="95"/>
      <c r="AX568" s="383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383"/>
      <c r="BX568" s="383"/>
      <c r="BY568" s="383"/>
      <c r="BZ568" s="2"/>
      <c r="CA568" s="2"/>
      <c r="CB568" s="2"/>
      <c r="CC568" s="2"/>
      <c r="CD568" s="2"/>
      <c r="CE568" s="2"/>
      <c r="CF568" s="383"/>
      <c r="CG568" s="383"/>
      <c r="CH568" s="10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383"/>
      <c r="DT568" s="383"/>
      <c r="DU568" s="383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394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70"/>
      <c r="Y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95"/>
      <c r="AW569" s="95"/>
      <c r="AX569" s="383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383"/>
      <c r="BX569" s="383"/>
      <c r="BY569" s="383"/>
      <c r="BZ569" s="2"/>
      <c r="CA569" s="2"/>
      <c r="CB569" s="2"/>
      <c r="CC569" s="2"/>
      <c r="CD569" s="2"/>
      <c r="CE569" s="2"/>
      <c r="CF569" s="383"/>
      <c r="CG569" s="383"/>
      <c r="CH569" s="10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383"/>
      <c r="DT569" s="383"/>
      <c r="DU569" s="383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394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70"/>
      <c r="Y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95"/>
      <c r="AW570" s="95"/>
      <c r="AX570" s="383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383"/>
      <c r="BX570" s="383"/>
      <c r="BY570" s="383"/>
      <c r="BZ570" s="2"/>
      <c r="CA570" s="2"/>
      <c r="CB570" s="2"/>
      <c r="CC570" s="2"/>
      <c r="CD570" s="2"/>
      <c r="CE570" s="2"/>
      <c r="CF570" s="383"/>
      <c r="CG570" s="383"/>
      <c r="CH570" s="10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383"/>
      <c r="DT570" s="383"/>
      <c r="DU570" s="383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394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70"/>
      <c r="Y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95"/>
      <c r="AW571" s="95"/>
      <c r="AX571" s="383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383"/>
      <c r="BX571" s="383"/>
      <c r="BY571" s="383"/>
      <c r="BZ571" s="2"/>
      <c r="CA571" s="2"/>
      <c r="CB571" s="2"/>
      <c r="CC571" s="2"/>
      <c r="CD571" s="2"/>
      <c r="CE571" s="2"/>
      <c r="CF571" s="383"/>
      <c r="CG571" s="383"/>
      <c r="CH571" s="10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383"/>
      <c r="DT571" s="383"/>
      <c r="DU571" s="383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394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70"/>
      <c r="Y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95"/>
      <c r="AW572" s="95"/>
      <c r="AX572" s="383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383"/>
      <c r="BX572" s="383"/>
      <c r="BY572" s="383"/>
      <c r="BZ572" s="2"/>
      <c r="CA572" s="2"/>
      <c r="CB572" s="2"/>
      <c r="CC572" s="2"/>
      <c r="CD572" s="2"/>
      <c r="CE572" s="2"/>
      <c r="CF572" s="383"/>
      <c r="CG572" s="383"/>
      <c r="CH572" s="10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383"/>
      <c r="DT572" s="383"/>
      <c r="DU572" s="383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394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70"/>
      <c r="Y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95"/>
      <c r="AW573" s="95"/>
      <c r="AX573" s="383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383"/>
      <c r="BX573" s="383"/>
      <c r="BY573" s="383"/>
      <c r="BZ573" s="2"/>
      <c r="CA573" s="2"/>
      <c r="CB573" s="2"/>
      <c r="CC573" s="2"/>
      <c r="CD573" s="2"/>
      <c r="CE573" s="2"/>
      <c r="CF573" s="383"/>
      <c r="CG573" s="383"/>
      <c r="CH573" s="10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383"/>
      <c r="DT573" s="383"/>
      <c r="DU573" s="383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394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70"/>
      <c r="Y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95"/>
      <c r="AW574" s="95"/>
      <c r="AX574" s="383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383"/>
      <c r="BX574" s="383"/>
      <c r="BY574" s="383"/>
      <c r="BZ574" s="2"/>
      <c r="CA574" s="2"/>
      <c r="CB574" s="2"/>
      <c r="CC574" s="2"/>
      <c r="CD574" s="2"/>
      <c r="CE574" s="2"/>
      <c r="CF574" s="383"/>
      <c r="CG574" s="383"/>
      <c r="CH574" s="10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383"/>
      <c r="DT574" s="383"/>
      <c r="DU574" s="383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394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70"/>
      <c r="Y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95"/>
      <c r="AW575" s="95"/>
      <c r="AX575" s="383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383"/>
      <c r="BX575" s="383"/>
      <c r="BY575" s="383"/>
      <c r="BZ575" s="2"/>
      <c r="CA575" s="2"/>
      <c r="CB575" s="2"/>
      <c r="CC575" s="2"/>
      <c r="CD575" s="2"/>
      <c r="CE575" s="2"/>
      <c r="CF575" s="383"/>
      <c r="CG575" s="383"/>
      <c r="CH575" s="10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383"/>
      <c r="DT575" s="383"/>
      <c r="DU575" s="383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394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70"/>
      <c r="Y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95"/>
      <c r="AW576" s="95"/>
      <c r="AX576" s="383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383"/>
      <c r="BX576" s="383"/>
      <c r="BY576" s="383"/>
      <c r="BZ576" s="2"/>
      <c r="CA576" s="2"/>
      <c r="CB576" s="2"/>
      <c r="CC576" s="2"/>
      <c r="CD576" s="2"/>
      <c r="CE576" s="2"/>
      <c r="CF576" s="383"/>
      <c r="CG576" s="383"/>
      <c r="CH576" s="10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383"/>
      <c r="DT576" s="383"/>
      <c r="DU576" s="383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394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70"/>
      <c r="Y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95"/>
      <c r="AW577" s="95"/>
      <c r="AX577" s="383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383"/>
      <c r="BX577" s="383"/>
      <c r="BY577" s="383"/>
      <c r="BZ577" s="2"/>
      <c r="CA577" s="2"/>
      <c r="CB577" s="2"/>
      <c r="CC577" s="2"/>
      <c r="CD577" s="2"/>
      <c r="CE577" s="2"/>
      <c r="CF577" s="383"/>
      <c r="CG577" s="383"/>
      <c r="CH577" s="10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383"/>
      <c r="DT577" s="383"/>
      <c r="DU577" s="383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394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70"/>
      <c r="Y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95"/>
      <c r="AW578" s="95"/>
      <c r="AX578" s="383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383"/>
      <c r="BX578" s="383"/>
      <c r="BY578" s="383"/>
      <c r="BZ578" s="2"/>
      <c r="CA578" s="2"/>
      <c r="CB578" s="2"/>
      <c r="CC578" s="2"/>
      <c r="CD578" s="2"/>
      <c r="CE578" s="2"/>
      <c r="CF578" s="383"/>
      <c r="CG578" s="383"/>
      <c r="CH578" s="10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383"/>
      <c r="DT578" s="383"/>
      <c r="DU578" s="383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394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70"/>
      <c r="Y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95"/>
      <c r="AW579" s="95"/>
      <c r="AX579" s="383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383"/>
      <c r="BX579" s="383"/>
      <c r="BY579" s="383"/>
      <c r="BZ579" s="2"/>
      <c r="CA579" s="2"/>
      <c r="CB579" s="2"/>
      <c r="CC579" s="2"/>
      <c r="CD579" s="2"/>
      <c r="CE579" s="2"/>
      <c r="CF579" s="383"/>
      <c r="CG579" s="383"/>
      <c r="CH579" s="10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383"/>
      <c r="DT579" s="383"/>
      <c r="DU579" s="383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394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70"/>
      <c r="Y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95"/>
      <c r="AW580" s="95"/>
      <c r="AX580" s="383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383"/>
      <c r="BX580" s="383"/>
      <c r="BY580" s="383"/>
      <c r="BZ580" s="2"/>
      <c r="CA580" s="2"/>
      <c r="CB580" s="2"/>
      <c r="CC580" s="2"/>
      <c r="CD580" s="2"/>
      <c r="CE580" s="2"/>
      <c r="CF580" s="383"/>
      <c r="CG580" s="383"/>
      <c r="CH580" s="10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383"/>
      <c r="DT580" s="383"/>
      <c r="DU580" s="383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394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70"/>
      <c r="Y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95"/>
      <c r="AW581" s="95"/>
      <c r="AX581" s="383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383"/>
      <c r="BX581" s="383"/>
      <c r="BY581" s="383"/>
      <c r="BZ581" s="2"/>
      <c r="CA581" s="2"/>
      <c r="CB581" s="2"/>
      <c r="CC581" s="2"/>
      <c r="CD581" s="2"/>
      <c r="CE581" s="2"/>
      <c r="CF581" s="383"/>
      <c r="CG581" s="383"/>
      <c r="CH581" s="10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383"/>
      <c r="DT581" s="383"/>
      <c r="DU581" s="383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394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70"/>
      <c r="Y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95"/>
      <c r="AW582" s="95"/>
      <c r="AX582" s="383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383"/>
      <c r="BX582" s="383"/>
      <c r="BY582" s="383"/>
      <c r="BZ582" s="2"/>
      <c r="CA582" s="2"/>
      <c r="CB582" s="2"/>
      <c r="CC582" s="2"/>
      <c r="CD582" s="2"/>
      <c r="CE582" s="2"/>
      <c r="CF582" s="383"/>
      <c r="CG582" s="383"/>
      <c r="CH582" s="10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383"/>
      <c r="DT582" s="383"/>
      <c r="DU582" s="383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394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70"/>
      <c r="Y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95"/>
      <c r="AW583" s="95"/>
      <c r="AX583" s="383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383"/>
      <c r="BX583" s="383"/>
      <c r="BY583" s="383"/>
      <c r="BZ583" s="2"/>
      <c r="CA583" s="2"/>
      <c r="CB583" s="2"/>
      <c r="CC583" s="2"/>
      <c r="CD583" s="2"/>
      <c r="CE583" s="2"/>
      <c r="CF583" s="383"/>
      <c r="CG583" s="383"/>
      <c r="CH583" s="10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383"/>
      <c r="DT583" s="383"/>
      <c r="DU583" s="383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394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70"/>
      <c r="Y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95"/>
      <c r="AW584" s="95"/>
      <c r="AX584" s="383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383"/>
      <c r="BX584" s="383"/>
      <c r="BY584" s="383"/>
      <c r="BZ584" s="2"/>
      <c r="CA584" s="2"/>
      <c r="CB584" s="2"/>
      <c r="CC584" s="2"/>
      <c r="CD584" s="2"/>
      <c r="CE584" s="2"/>
      <c r="CF584" s="383"/>
      <c r="CG584" s="383"/>
      <c r="CH584" s="10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383"/>
      <c r="DT584" s="383"/>
      <c r="DU584" s="383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394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70"/>
      <c r="Y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95"/>
      <c r="AW585" s="95"/>
      <c r="AX585" s="383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383"/>
      <c r="BX585" s="383"/>
      <c r="BY585" s="383"/>
      <c r="BZ585" s="2"/>
      <c r="CA585" s="2"/>
      <c r="CB585" s="2"/>
      <c r="CC585" s="2"/>
      <c r="CD585" s="2"/>
      <c r="CE585" s="2"/>
      <c r="CF585" s="383"/>
      <c r="CG585" s="383"/>
      <c r="CH585" s="10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383"/>
      <c r="DT585" s="383"/>
      <c r="DU585" s="383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394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70"/>
      <c r="Y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95"/>
      <c r="AW586" s="95"/>
      <c r="AX586" s="383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383"/>
      <c r="BX586" s="383"/>
      <c r="BY586" s="383"/>
      <c r="BZ586" s="2"/>
      <c r="CA586" s="2"/>
      <c r="CB586" s="2"/>
      <c r="CC586" s="2"/>
      <c r="CD586" s="2"/>
      <c r="CE586" s="2"/>
      <c r="CF586" s="383"/>
      <c r="CG586" s="383"/>
      <c r="CH586" s="10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383"/>
      <c r="DT586" s="383"/>
      <c r="DU586" s="383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394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70"/>
      <c r="Y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95"/>
      <c r="AW587" s="95"/>
      <c r="AX587" s="383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383"/>
      <c r="BX587" s="383"/>
      <c r="BY587" s="383"/>
      <c r="BZ587" s="2"/>
      <c r="CA587" s="2"/>
      <c r="CB587" s="2"/>
      <c r="CC587" s="2"/>
      <c r="CD587" s="2"/>
      <c r="CE587" s="2"/>
      <c r="CF587" s="383"/>
      <c r="CG587" s="383"/>
      <c r="CH587" s="10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383"/>
      <c r="DT587" s="383"/>
      <c r="DU587" s="383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394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70"/>
      <c r="Y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95"/>
      <c r="AW588" s="95"/>
      <c r="AX588" s="383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383"/>
      <c r="BX588" s="383"/>
      <c r="BY588" s="383"/>
      <c r="BZ588" s="2"/>
      <c r="CA588" s="2"/>
      <c r="CB588" s="2"/>
      <c r="CC588" s="2"/>
      <c r="CD588" s="2"/>
      <c r="CE588" s="2"/>
      <c r="CF588" s="383"/>
      <c r="CG588" s="383"/>
      <c r="CH588" s="10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383"/>
      <c r="DT588" s="383"/>
      <c r="DU588" s="383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394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70"/>
      <c r="Y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95"/>
      <c r="AW589" s="95"/>
      <c r="AX589" s="383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383"/>
      <c r="BX589" s="383"/>
      <c r="BY589" s="383"/>
      <c r="BZ589" s="2"/>
      <c r="CA589" s="2"/>
      <c r="CB589" s="2"/>
      <c r="CC589" s="2"/>
      <c r="CD589" s="2"/>
      <c r="CE589" s="2"/>
      <c r="CF589" s="383"/>
      <c r="CG589" s="383"/>
      <c r="CH589" s="10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383"/>
      <c r="DT589" s="383"/>
      <c r="DU589" s="383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394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70"/>
      <c r="Y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95"/>
      <c r="AW590" s="95"/>
      <c r="AX590" s="383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383"/>
      <c r="BX590" s="383"/>
      <c r="BY590" s="383"/>
      <c r="BZ590" s="2"/>
      <c r="CA590" s="2"/>
      <c r="CB590" s="2"/>
      <c r="CC590" s="2"/>
      <c r="CD590" s="2"/>
      <c r="CE590" s="2"/>
      <c r="CF590" s="383"/>
      <c r="CG590" s="383"/>
      <c r="CH590" s="10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383"/>
      <c r="DT590" s="383"/>
      <c r="DU590" s="383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394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70"/>
      <c r="Y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95"/>
      <c r="AW591" s="95"/>
      <c r="AX591" s="383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383"/>
      <c r="BX591" s="383"/>
      <c r="BY591" s="383"/>
      <c r="BZ591" s="2"/>
      <c r="CA591" s="2"/>
      <c r="CB591" s="2"/>
      <c r="CC591" s="2"/>
      <c r="CD591" s="2"/>
      <c r="CE591" s="2"/>
      <c r="CF591" s="383"/>
      <c r="CG591" s="383"/>
      <c r="CH591" s="10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383"/>
      <c r="DT591" s="383"/>
      <c r="DU591" s="383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394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70"/>
      <c r="Y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95"/>
      <c r="AW592" s="95"/>
      <c r="AX592" s="383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383"/>
      <c r="BX592" s="383"/>
      <c r="BY592" s="383"/>
      <c r="BZ592" s="2"/>
      <c r="CA592" s="2"/>
      <c r="CB592" s="2"/>
      <c r="CC592" s="2"/>
      <c r="CD592" s="2"/>
      <c r="CE592" s="2"/>
      <c r="CF592" s="383"/>
      <c r="CG592" s="383"/>
      <c r="CH592" s="10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383"/>
      <c r="DT592" s="383"/>
      <c r="DU592" s="383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394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70"/>
      <c r="Y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95"/>
      <c r="AW593" s="95"/>
      <c r="AX593" s="383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383"/>
      <c r="BX593" s="383"/>
      <c r="BY593" s="383"/>
      <c r="BZ593" s="2"/>
      <c r="CA593" s="2"/>
      <c r="CB593" s="2"/>
      <c r="CC593" s="2"/>
      <c r="CD593" s="2"/>
      <c r="CE593" s="2"/>
      <c r="CF593" s="383"/>
      <c r="CG593" s="383"/>
      <c r="CH593" s="10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383"/>
      <c r="DT593" s="383"/>
      <c r="DU593" s="383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394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70"/>
      <c r="Y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95"/>
      <c r="AW594" s="95"/>
      <c r="AX594" s="383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383"/>
      <c r="BX594" s="383"/>
      <c r="BY594" s="383"/>
      <c r="BZ594" s="2"/>
      <c r="CA594" s="2"/>
      <c r="CB594" s="2"/>
      <c r="CC594" s="2"/>
      <c r="CD594" s="2"/>
      <c r="CE594" s="2"/>
      <c r="CF594" s="383"/>
      <c r="CG594" s="383"/>
      <c r="CH594" s="10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383"/>
      <c r="DT594" s="383"/>
      <c r="DU594" s="383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394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70"/>
      <c r="Y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95"/>
      <c r="AW595" s="95"/>
      <c r="AX595" s="383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383"/>
      <c r="BX595" s="383"/>
      <c r="BY595" s="383"/>
      <c r="BZ595" s="2"/>
      <c r="CA595" s="2"/>
      <c r="CB595" s="2"/>
      <c r="CC595" s="2"/>
      <c r="CD595" s="2"/>
      <c r="CE595" s="2"/>
      <c r="CF595" s="383"/>
      <c r="CG595" s="383"/>
      <c r="CH595" s="10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383"/>
      <c r="DT595" s="383"/>
      <c r="DU595" s="383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394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70"/>
      <c r="Y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95"/>
      <c r="AW596" s="95"/>
      <c r="AX596" s="383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383"/>
      <c r="BX596" s="383"/>
      <c r="BY596" s="383"/>
      <c r="BZ596" s="2"/>
      <c r="CA596" s="2"/>
      <c r="CB596" s="2"/>
      <c r="CC596" s="2"/>
      <c r="CD596" s="2"/>
      <c r="CE596" s="2"/>
      <c r="CF596" s="383"/>
      <c r="CG596" s="383"/>
      <c r="CH596" s="10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383"/>
      <c r="DT596" s="383"/>
      <c r="DU596" s="383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394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70"/>
      <c r="Y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95"/>
      <c r="AW597" s="95"/>
      <c r="AX597" s="383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383"/>
      <c r="BX597" s="383"/>
      <c r="BY597" s="383"/>
      <c r="BZ597" s="2"/>
      <c r="CA597" s="2"/>
      <c r="CB597" s="2"/>
      <c r="CC597" s="2"/>
      <c r="CD597" s="2"/>
      <c r="CE597" s="2"/>
      <c r="CF597" s="383"/>
      <c r="CG597" s="383"/>
      <c r="CH597" s="10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383"/>
      <c r="DT597" s="383"/>
      <c r="DU597" s="383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394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70"/>
      <c r="Y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95"/>
      <c r="AW598" s="95"/>
      <c r="AX598" s="383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383"/>
      <c r="BX598" s="383"/>
      <c r="BY598" s="383"/>
      <c r="BZ598" s="2"/>
      <c r="CA598" s="2"/>
      <c r="CB598" s="2"/>
      <c r="CC598" s="2"/>
      <c r="CD598" s="2"/>
      <c r="CE598" s="2"/>
      <c r="CF598" s="383"/>
      <c r="CG598" s="383"/>
      <c r="CH598" s="10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383"/>
      <c r="DT598" s="383"/>
      <c r="DU598" s="383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394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70"/>
      <c r="Y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95"/>
      <c r="AW599" s="95"/>
      <c r="AX599" s="383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383"/>
      <c r="BX599" s="383"/>
      <c r="BY599" s="383"/>
      <c r="BZ599" s="2"/>
      <c r="CA599" s="2"/>
      <c r="CB599" s="2"/>
      <c r="CC599" s="2"/>
      <c r="CD599" s="2"/>
      <c r="CE599" s="2"/>
      <c r="CF599" s="383"/>
      <c r="CG599" s="383"/>
      <c r="CH599" s="10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383"/>
      <c r="DT599" s="383"/>
      <c r="DU599" s="383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394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70"/>
      <c r="Y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95"/>
      <c r="AW600" s="95"/>
      <c r="AX600" s="383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383"/>
      <c r="BX600" s="383"/>
      <c r="BY600" s="383"/>
      <c r="BZ600" s="2"/>
      <c r="CA600" s="2"/>
      <c r="CB600" s="2"/>
      <c r="CC600" s="2"/>
      <c r="CD600" s="2"/>
      <c r="CE600" s="2"/>
      <c r="CF600" s="383"/>
      <c r="CG600" s="383"/>
      <c r="CH600" s="10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383"/>
      <c r="DT600" s="383"/>
      <c r="DU600" s="383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394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70"/>
      <c r="Y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95"/>
      <c r="AW601" s="95"/>
      <c r="AX601" s="383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383"/>
      <c r="BX601" s="383"/>
      <c r="BY601" s="383"/>
      <c r="BZ601" s="2"/>
      <c r="CA601" s="2"/>
      <c r="CB601" s="2"/>
      <c r="CC601" s="2"/>
      <c r="CD601" s="2"/>
      <c r="CE601" s="2"/>
      <c r="CF601" s="383"/>
      <c r="CG601" s="383"/>
      <c r="CH601" s="10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383"/>
      <c r="DT601" s="383"/>
      <c r="DU601" s="383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394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70"/>
      <c r="Y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95"/>
      <c r="AW602" s="95"/>
      <c r="AX602" s="383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383"/>
      <c r="BX602" s="383"/>
      <c r="BY602" s="383"/>
      <c r="BZ602" s="2"/>
      <c r="CA602" s="2"/>
      <c r="CB602" s="2"/>
      <c r="CC602" s="2"/>
      <c r="CD602" s="2"/>
      <c r="CE602" s="2"/>
      <c r="CF602" s="383"/>
      <c r="CG602" s="383"/>
      <c r="CH602" s="10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383"/>
      <c r="DT602" s="383"/>
      <c r="DU602" s="383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394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70"/>
      <c r="Y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95"/>
      <c r="AW603" s="95"/>
      <c r="AX603" s="383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383"/>
      <c r="BX603" s="383"/>
      <c r="BY603" s="383"/>
      <c r="BZ603" s="2"/>
      <c r="CA603" s="2"/>
      <c r="CB603" s="2"/>
      <c r="CC603" s="2"/>
      <c r="CD603" s="2"/>
      <c r="CE603" s="2"/>
      <c r="CF603" s="383"/>
      <c r="CG603" s="383"/>
      <c r="CH603" s="10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383"/>
      <c r="DT603" s="383"/>
      <c r="DU603" s="383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394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70"/>
      <c r="Y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95"/>
      <c r="AW604" s="95"/>
      <c r="AX604" s="383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383"/>
      <c r="BX604" s="383"/>
      <c r="BY604" s="383"/>
      <c r="BZ604" s="2"/>
      <c r="CA604" s="2"/>
      <c r="CB604" s="2"/>
      <c r="CC604" s="2"/>
      <c r="CD604" s="2"/>
      <c r="CE604" s="2"/>
      <c r="CF604" s="383"/>
      <c r="CG604" s="383"/>
      <c r="CH604" s="10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383"/>
      <c r="DT604" s="383"/>
      <c r="DU604" s="383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394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70"/>
      <c r="Y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95"/>
      <c r="AW605" s="95"/>
      <c r="AX605" s="383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383"/>
      <c r="BX605" s="383"/>
      <c r="BY605" s="383"/>
      <c r="BZ605" s="2"/>
      <c r="CA605" s="2"/>
      <c r="CB605" s="2"/>
      <c r="CC605" s="2"/>
      <c r="CD605" s="2"/>
      <c r="CE605" s="2"/>
      <c r="CF605" s="383"/>
      <c r="CG605" s="383"/>
      <c r="CH605" s="10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383"/>
      <c r="DT605" s="383"/>
      <c r="DU605" s="383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394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70"/>
      <c r="Y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95"/>
      <c r="AW606" s="95"/>
      <c r="AX606" s="383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383"/>
      <c r="BX606" s="383"/>
      <c r="BY606" s="383"/>
      <c r="BZ606" s="2"/>
      <c r="CA606" s="2"/>
      <c r="CB606" s="2"/>
      <c r="CC606" s="2"/>
      <c r="CD606" s="2"/>
      <c r="CE606" s="2"/>
      <c r="CF606" s="383"/>
      <c r="CG606" s="383"/>
      <c r="CH606" s="10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383"/>
      <c r="DT606" s="383"/>
      <c r="DU606" s="383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394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70"/>
      <c r="Y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95"/>
      <c r="AW607" s="95"/>
      <c r="AX607" s="383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383"/>
      <c r="BX607" s="383"/>
      <c r="BY607" s="383"/>
      <c r="BZ607" s="2"/>
      <c r="CA607" s="2"/>
      <c r="CB607" s="2"/>
      <c r="CC607" s="2"/>
      <c r="CD607" s="2"/>
      <c r="CE607" s="2"/>
      <c r="CF607" s="383"/>
      <c r="CG607" s="383"/>
      <c r="CH607" s="10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383"/>
      <c r="DT607" s="383"/>
      <c r="DU607" s="383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394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70"/>
      <c r="Y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95"/>
      <c r="AW608" s="95"/>
      <c r="AX608" s="383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383"/>
      <c r="BX608" s="383"/>
      <c r="BY608" s="383"/>
      <c r="BZ608" s="2"/>
      <c r="CA608" s="2"/>
      <c r="CB608" s="2"/>
      <c r="CC608" s="2"/>
      <c r="CD608" s="2"/>
      <c r="CE608" s="2"/>
      <c r="CF608" s="383"/>
      <c r="CG608" s="383"/>
      <c r="CH608" s="10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383"/>
      <c r="DT608" s="383"/>
      <c r="DU608" s="383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394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70"/>
      <c r="Y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95"/>
      <c r="AW609" s="95"/>
      <c r="AX609" s="383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383"/>
      <c r="BX609" s="383"/>
      <c r="BY609" s="383"/>
      <c r="BZ609" s="2"/>
      <c r="CA609" s="2"/>
      <c r="CB609" s="2"/>
      <c r="CC609" s="2"/>
      <c r="CD609" s="2"/>
      <c r="CE609" s="2"/>
      <c r="CF609" s="383"/>
      <c r="CG609" s="383"/>
      <c r="CH609" s="10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383"/>
      <c r="DT609" s="383"/>
      <c r="DU609" s="383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394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70"/>
      <c r="Y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95"/>
      <c r="AW610" s="95"/>
      <c r="AX610" s="383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383"/>
      <c r="BX610" s="383"/>
      <c r="BY610" s="383"/>
      <c r="BZ610" s="2"/>
      <c r="CA610" s="2"/>
      <c r="CB610" s="2"/>
      <c r="CC610" s="2"/>
      <c r="CD610" s="2"/>
      <c r="CE610" s="2"/>
      <c r="CF610" s="383"/>
      <c r="CG610" s="383"/>
      <c r="CH610" s="10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383"/>
      <c r="DT610" s="383"/>
      <c r="DU610" s="383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394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70"/>
      <c r="Y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95"/>
      <c r="AW611" s="95"/>
      <c r="AX611" s="383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383"/>
      <c r="BX611" s="383"/>
      <c r="BY611" s="383"/>
      <c r="BZ611" s="2"/>
      <c r="CA611" s="2"/>
      <c r="CB611" s="2"/>
      <c r="CC611" s="2"/>
      <c r="CD611" s="2"/>
      <c r="CE611" s="2"/>
      <c r="CF611" s="383"/>
      <c r="CG611" s="383"/>
      <c r="CH611" s="10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383"/>
      <c r="DT611" s="383"/>
      <c r="DU611" s="383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394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70"/>
      <c r="Y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95"/>
      <c r="AW612" s="95"/>
      <c r="AX612" s="383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383"/>
      <c r="BX612" s="383"/>
      <c r="BY612" s="383"/>
      <c r="BZ612" s="2"/>
      <c r="CA612" s="2"/>
      <c r="CB612" s="2"/>
      <c r="CC612" s="2"/>
      <c r="CD612" s="2"/>
      <c r="CE612" s="2"/>
      <c r="CF612" s="383"/>
      <c r="CG612" s="383"/>
      <c r="CH612" s="10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383"/>
      <c r="DT612" s="383"/>
      <c r="DU612" s="383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394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70"/>
      <c r="Y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95"/>
      <c r="AW613" s="95"/>
      <c r="AX613" s="383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383"/>
      <c r="BX613" s="383"/>
      <c r="BY613" s="383"/>
      <c r="BZ613" s="2"/>
      <c r="CA613" s="2"/>
      <c r="CB613" s="2"/>
      <c r="CC613" s="2"/>
      <c r="CD613" s="2"/>
      <c r="CE613" s="2"/>
      <c r="CF613" s="383"/>
      <c r="CG613" s="383"/>
      <c r="CH613" s="10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383"/>
      <c r="DT613" s="383"/>
      <c r="DU613" s="383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394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70"/>
      <c r="Y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95"/>
      <c r="AW614" s="95"/>
      <c r="AX614" s="383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383"/>
      <c r="BX614" s="383"/>
      <c r="BY614" s="383"/>
      <c r="BZ614" s="2"/>
      <c r="CA614" s="2"/>
      <c r="CB614" s="2"/>
      <c r="CC614" s="2"/>
      <c r="CD614" s="2"/>
      <c r="CE614" s="2"/>
      <c r="CF614" s="383"/>
      <c r="CG614" s="383"/>
      <c r="CH614" s="10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383"/>
      <c r="DT614" s="383"/>
      <c r="DU614" s="383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394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70"/>
      <c r="Y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95"/>
      <c r="AW615" s="95"/>
      <c r="AX615" s="383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383"/>
      <c r="BX615" s="383"/>
      <c r="BY615" s="383"/>
      <c r="BZ615" s="2"/>
      <c r="CA615" s="2"/>
      <c r="CB615" s="2"/>
      <c r="CC615" s="2"/>
      <c r="CD615" s="2"/>
      <c r="CE615" s="2"/>
      <c r="CF615" s="383"/>
      <c r="CG615" s="383"/>
      <c r="CH615" s="10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383"/>
      <c r="DT615" s="383"/>
      <c r="DU615" s="383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394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70"/>
      <c r="Y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95"/>
      <c r="AW616" s="95"/>
      <c r="AX616" s="383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383"/>
      <c r="BX616" s="383"/>
      <c r="BY616" s="383"/>
      <c r="BZ616" s="2"/>
      <c r="CA616" s="2"/>
      <c r="CB616" s="2"/>
      <c r="CC616" s="2"/>
      <c r="CD616" s="2"/>
      <c r="CE616" s="2"/>
      <c r="CF616" s="383"/>
      <c r="CG616" s="383"/>
      <c r="CH616" s="10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383"/>
      <c r="DT616" s="383"/>
      <c r="DU616" s="383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394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70"/>
      <c r="Y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95"/>
      <c r="AW617" s="95"/>
      <c r="AX617" s="383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383"/>
      <c r="BX617" s="383"/>
      <c r="BY617" s="383"/>
      <c r="BZ617" s="2"/>
      <c r="CA617" s="2"/>
      <c r="CB617" s="2"/>
      <c r="CC617" s="2"/>
      <c r="CD617" s="2"/>
      <c r="CE617" s="2"/>
      <c r="CF617" s="383"/>
      <c r="CG617" s="383"/>
      <c r="CH617" s="10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383"/>
      <c r="DT617" s="383"/>
      <c r="DU617" s="383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394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70"/>
      <c r="Y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95"/>
      <c r="AW618" s="95"/>
      <c r="AX618" s="383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383"/>
      <c r="BX618" s="383"/>
      <c r="BY618" s="383"/>
      <c r="BZ618" s="2"/>
      <c r="CA618" s="2"/>
      <c r="CB618" s="2"/>
      <c r="CC618" s="2"/>
      <c r="CD618" s="2"/>
      <c r="CE618" s="2"/>
      <c r="CF618" s="383"/>
      <c r="CG618" s="383"/>
      <c r="CH618" s="10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383"/>
      <c r="DT618" s="383"/>
      <c r="DU618" s="383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394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70"/>
      <c r="Y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95"/>
      <c r="AW619" s="95"/>
      <c r="AX619" s="383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383"/>
      <c r="BX619" s="383"/>
      <c r="BY619" s="383"/>
      <c r="BZ619" s="2"/>
      <c r="CA619" s="2"/>
      <c r="CB619" s="2"/>
      <c r="CC619" s="2"/>
      <c r="CD619" s="2"/>
      <c r="CE619" s="2"/>
      <c r="CF619" s="383"/>
      <c r="CG619" s="383"/>
      <c r="CH619" s="10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383"/>
      <c r="DT619" s="383"/>
      <c r="DU619" s="383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394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70"/>
      <c r="Y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95"/>
      <c r="AW620" s="95"/>
      <c r="AX620" s="383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383"/>
      <c r="BX620" s="383"/>
      <c r="BY620" s="383"/>
      <c r="BZ620" s="2"/>
      <c r="CA620" s="2"/>
      <c r="CB620" s="2"/>
      <c r="CC620" s="2"/>
      <c r="CD620" s="2"/>
      <c r="CE620" s="2"/>
      <c r="CF620" s="383"/>
      <c r="CG620" s="383"/>
      <c r="CH620" s="10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383"/>
      <c r="DT620" s="383"/>
      <c r="DU620" s="383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394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70"/>
      <c r="Y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95"/>
      <c r="AW621" s="95"/>
      <c r="AX621" s="383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383"/>
      <c r="BX621" s="383"/>
      <c r="BY621" s="383"/>
      <c r="BZ621" s="2"/>
      <c r="CA621" s="2"/>
      <c r="CB621" s="2"/>
      <c r="CC621" s="2"/>
      <c r="CD621" s="2"/>
      <c r="CE621" s="2"/>
      <c r="CF621" s="383"/>
      <c r="CG621" s="383"/>
      <c r="CH621" s="10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383"/>
      <c r="DT621" s="383"/>
      <c r="DU621" s="383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394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70"/>
      <c r="Y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95"/>
      <c r="AW622" s="95"/>
      <c r="AX622" s="383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383"/>
      <c r="BX622" s="383"/>
      <c r="BY622" s="383"/>
      <c r="BZ622" s="2"/>
      <c r="CA622" s="2"/>
      <c r="CB622" s="2"/>
      <c r="CC622" s="2"/>
      <c r="CD622" s="2"/>
      <c r="CE622" s="2"/>
      <c r="CF622" s="383"/>
      <c r="CG622" s="383"/>
      <c r="CH622" s="10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383"/>
      <c r="DT622" s="383"/>
      <c r="DU622" s="383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394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70"/>
      <c r="Y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95"/>
      <c r="AW623" s="95"/>
      <c r="AX623" s="383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383"/>
      <c r="BX623" s="383"/>
      <c r="BY623" s="383"/>
      <c r="BZ623" s="2"/>
      <c r="CA623" s="2"/>
      <c r="CB623" s="2"/>
      <c r="CC623" s="2"/>
      <c r="CD623" s="2"/>
      <c r="CE623" s="2"/>
      <c r="CF623" s="383"/>
      <c r="CG623" s="383"/>
      <c r="CH623" s="10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383"/>
      <c r="DT623" s="383"/>
      <c r="DU623" s="383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394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70"/>
      <c r="Y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95"/>
      <c r="AW624" s="95"/>
      <c r="AX624" s="383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383"/>
      <c r="BX624" s="383"/>
      <c r="BY624" s="383"/>
      <c r="BZ624" s="2"/>
      <c r="CA624" s="2"/>
      <c r="CB624" s="2"/>
      <c r="CC624" s="2"/>
      <c r="CD624" s="2"/>
      <c r="CE624" s="2"/>
      <c r="CF624" s="383"/>
      <c r="CG624" s="383"/>
      <c r="CH624" s="10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383"/>
      <c r="DT624" s="383"/>
      <c r="DU624" s="383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394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70"/>
      <c r="Y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95"/>
      <c r="AW625" s="95"/>
      <c r="AX625" s="383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383"/>
      <c r="BX625" s="383"/>
      <c r="BY625" s="383"/>
      <c r="BZ625" s="2"/>
      <c r="CA625" s="2"/>
      <c r="CB625" s="2"/>
      <c r="CC625" s="2"/>
      <c r="CD625" s="2"/>
      <c r="CE625" s="2"/>
      <c r="CF625" s="383"/>
      <c r="CG625" s="383"/>
      <c r="CH625" s="10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383"/>
      <c r="DT625" s="383"/>
      <c r="DU625" s="383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394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70"/>
      <c r="Y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95"/>
      <c r="AW626" s="95"/>
      <c r="AX626" s="383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383"/>
      <c r="BX626" s="383"/>
      <c r="BY626" s="383"/>
      <c r="BZ626" s="2"/>
      <c r="CA626" s="2"/>
      <c r="CB626" s="2"/>
      <c r="CC626" s="2"/>
      <c r="CD626" s="2"/>
      <c r="CE626" s="2"/>
      <c r="CF626" s="383"/>
      <c r="CG626" s="383"/>
      <c r="CH626" s="10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383"/>
      <c r="DT626" s="383"/>
      <c r="DU626" s="383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394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70"/>
      <c r="Y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95"/>
      <c r="AW627" s="95"/>
      <c r="AX627" s="383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383"/>
      <c r="BX627" s="383"/>
      <c r="BY627" s="383"/>
      <c r="BZ627" s="2"/>
      <c r="CA627" s="2"/>
      <c r="CB627" s="2"/>
      <c r="CC627" s="2"/>
      <c r="CD627" s="2"/>
      <c r="CE627" s="2"/>
      <c r="CF627" s="383"/>
      <c r="CG627" s="383"/>
      <c r="CH627" s="10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383"/>
      <c r="DT627" s="383"/>
      <c r="DU627" s="383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394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70"/>
      <c r="Y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95"/>
      <c r="AW628" s="95"/>
      <c r="AX628" s="383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383"/>
      <c r="BX628" s="383"/>
      <c r="BY628" s="383"/>
      <c r="BZ628" s="2"/>
      <c r="CA628" s="2"/>
      <c r="CB628" s="2"/>
      <c r="CC628" s="2"/>
      <c r="CD628" s="2"/>
      <c r="CE628" s="2"/>
      <c r="CF628" s="383"/>
      <c r="CG628" s="383"/>
      <c r="CH628" s="10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383"/>
      <c r="DT628" s="383"/>
      <c r="DU628" s="383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394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70"/>
      <c r="Y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95"/>
      <c r="AW629" s="95"/>
      <c r="AX629" s="383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383"/>
      <c r="BX629" s="383"/>
      <c r="BY629" s="383"/>
      <c r="BZ629" s="2"/>
      <c r="CA629" s="2"/>
      <c r="CB629" s="2"/>
      <c r="CC629" s="2"/>
      <c r="CD629" s="2"/>
      <c r="CE629" s="2"/>
      <c r="CF629" s="383"/>
      <c r="CG629" s="383"/>
      <c r="CH629" s="10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383"/>
      <c r="DT629" s="383"/>
      <c r="DU629" s="383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394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70"/>
      <c r="Y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95"/>
      <c r="AW630" s="95"/>
      <c r="AX630" s="383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383"/>
      <c r="BX630" s="383"/>
      <c r="BY630" s="383"/>
      <c r="BZ630" s="2"/>
      <c r="CA630" s="2"/>
      <c r="CB630" s="2"/>
      <c r="CC630" s="2"/>
      <c r="CD630" s="2"/>
      <c r="CE630" s="2"/>
      <c r="CF630" s="383"/>
      <c r="CG630" s="383"/>
      <c r="CH630" s="10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383"/>
      <c r="DT630" s="383"/>
      <c r="DU630" s="383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394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70"/>
      <c r="Y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95"/>
      <c r="AW631" s="95"/>
      <c r="AX631" s="383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383"/>
      <c r="BX631" s="383"/>
      <c r="BY631" s="383"/>
      <c r="BZ631" s="2"/>
      <c r="CA631" s="2"/>
      <c r="CB631" s="2"/>
      <c r="CC631" s="2"/>
      <c r="CD631" s="2"/>
      <c r="CE631" s="2"/>
      <c r="CF631" s="383"/>
      <c r="CG631" s="383"/>
      <c r="CH631" s="10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383"/>
      <c r="DT631" s="383"/>
      <c r="DU631" s="383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394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70"/>
      <c r="Y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95"/>
      <c r="AW632" s="95"/>
      <c r="AX632" s="383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383"/>
      <c r="BX632" s="383"/>
      <c r="BY632" s="383"/>
      <c r="BZ632" s="2"/>
      <c r="CA632" s="2"/>
      <c r="CB632" s="2"/>
      <c r="CC632" s="2"/>
      <c r="CD632" s="2"/>
      <c r="CE632" s="2"/>
      <c r="CF632" s="383"/>
      <c r="CG632" s="383"/>
      <c r="CH632" s="10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383"/>
      <c r="DT632" s="383"/>
      <c r="DU632" s="383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394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70"/>
      <c r="Y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95"/>
      <c r="AW633" s="95"/>
      <c r="AX633" s="383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383"/>
      <c r="BX633" s="383"/>
      <c r="BY633" s="383"/>
      <c r="BZ633" s="2"/>
      <c r="CA633" s="2"/>
      <c r="CB633" s="2"/>
      <c r="CC633" s="2"/>
      <c r="CD633" s="2"/>
      <c r="CE633" s="2"/>
      <c r="CF633" s="383"/>
      <c r="CG633" s="383"/>
      <c r="CH633" s="10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383"/>
      <c r="DT633" s="383"/>
      <c r="DU633" s="383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394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70"/>
      <c r="Y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95"/>
      <c r="AW634" s="95"/>
      <c r="AX634" s="383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383"/>
      <c r="BX634" s="383"/>
      <c r="BY634" s="383"/>
      <c r="BZ634" s="2"/>
      <c r="CA634" s="2"/>
      <c r="CB634" s="2"/>
      <c r="CC634" s="2"/>
      <c r="CD634" s="2"/>
      <c r="CE634" s="2"/>
      <c r="CF634" s="383"/>
      <c r="CG634" s="383"/>
      <c r="CH634" s="10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383"/>
      <c r="DT634" s="383"/>
      <c r="DU634" s="383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394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70"/>
      <c r="Y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95"/>
      <c r="AW635" s="95"/>
      <c r="AX635" s="383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383"/>
      <c r="BX635" s="383"/>
      <c r="BY635" s="383"/>
      <c r="BZ635" s="2"/>
      <c r="CA635" s="2"/>
      <c r="CB635" s="2"/>
      <c r="CC635" s="2"/>
      <c r="CD635" s="2"/>
      <c r="CE635" s="2"/>
      <c r="CF635" s="383"/>
      <c r="CG635" s="383"/>
      <c r="CH635" s="10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383"/>
      <c r="DT635" s="383"/>
      <c r="DU635" s="383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394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70"/>
      <c r="Y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95"/>
      <c r="AW636" s="95"/>
      <c r="AX636" s="383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383"/>
      <c r="BX636" s="383"/>
      <c r="BY636" s="383"/>
      <c r="BZ636" s="2"/>
      <c r="CA636" s="2"/>
      <c r="CB636" s="2"/>
      <c r="CC636" s="2"/>
      <c r="CD636" s="2"/>
      <c r="CE636" s="2"/>
      <c r="CF636" s="383"/>
      <c r="CG636" s="383"/>
      <c r="CH636" s="10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383"/>
      <c r="DT636" s="383"/>
      <c r="DU636" s="383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394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70"/>
      <c r="Y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95"/>
      <c r="AW637" s="95"/>
      <c r="AX637" s="383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383"/>
      <c r="BX637" s="383"/>
      <c r="BY637" s="383"/>
      <c r="BZ637" s="2"/>
      <c r="CA637" s="2"/>
      <c r="CB637" s="2"/>
      <c r="CC637" s="2"/>
      <c r="CD637" s="2"/>
      <c r="CE637" s="2"/>
      <c r="CF637" s="383"/>
      <c r="CG637" s="383"/>
      <c r="CH637" s="10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383"/>
      <c r="DT637" s="383"/>
      <c r="DU637" s="383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394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70"/>
      <c r="Y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95"/>
      <c r="AW638" s="95"/>
      <c r="AX638" s="383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383"/>
      <c r="BX638" s="383"/>
      <c r="BY638" s="383"/>
      <c r="BZ638" s="2"/>
      <c r="CA638" s="2"/>
      <c r="CB638" s="2"/>
      <c r="CC638" s="2"/>
      <c r="CD638" s="2"/>
      <c r="CE638" s="2"/>
      <c r="CF638" s="383"/>
      <c r="CG638" s="383"/>
      <c r="CH638" s="10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383"/>
      <c r="DT638" s="383"/>
      <c r="DU638" s="383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394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70"/>
      <c r="Y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95"/>
      <c r="AW639" s="95"/>
      <c r="AX639" s="383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383"/>
      <c r="BX639" s="383"/>
      <c r="BY639" s="383"/>
      <c r="BZ639" s="2"/>
      <c r="CA639" s="2"/>
      <c r="CB639" s="2"/>
      <c r="CC639" s="2"/>
      <c r="CD639" s="2"/>
      <c r="CE639" s="2"/>
      <c r="CF639" s="383"/>
      <c r="CG639" s="383"/>
      <c r="CH639" s="10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383"/>
      <c r="DT639" s="383"/>
      <c r="DU639" s="383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394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70"/>
      <c r="Y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95"/>
      <c r="AW640" s="95"/>
      <c r="AX640" s="383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383"/>
      <c r="BX640" s="383"/>
      <c r="BY640" s="383"/>
      <c r="BZ640" s="2"/>
      <c r="CA640" s="2"/>
      <c r="CB640" s="2"/>
      <c r="CC640" s="2"/>
      <c r="CD640" s="2"/>
      <c r="CE640" s="2"/>
      <c r="CF640" s="383"/>
      <c r="CG640" s="383"/>
      <c r="CH640" s="10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383"/>
      <c r="DT640" s="383"/>
      <c r="DU640" s="383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394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70"/>
      <c r="Y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95"/>
      <c r="AW641" s="95"/>
      <c r="AX641" s="383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383"/>
      <c r="BX641" s="383"/>
      <c r="BY641" s="383"/>
      <c r="BZ641" s="2"/>
      <c r="CA641" s="2"/>
      <c r="CB641" s="2"/>
      <c r="CC641" s="2"/>
      <c r="CD641" s="2"/>
      <c r="CE641" s="2"/>
      <c r="CF641" s="383"/>
      <c r="CG641" s="383"/>
      <c r="CH641" s="10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383"/>
      <c r="DT641" s="383"/>
      <c r="DU641" s="383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394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70"/>
      <c r="Y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95"/>
      <c r="AW642" s="95"/>
      <c r="AX642" s="383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383"/>
      <c r="BX642" s="383"/>
      <c r="BY642" s="383"/>
      <c r="BZ642" s="2"/>
      <c r="CA642" s="2"/>
      <c r="CB642" s="2"/>
      <c r="CC642" s="2"/>
      <c r="CD642" s="2"/>
      <c r="CE642" s="2"/>
      <c r="CF642" s="383"/>
      <c r="CG642" s="383"/>
      <c r="CH642" s="10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383"/>
      <c r="DT642" s="383"/>
      <c r="DU642" s="383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394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70"/>
      <c r="Y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95"/>
      <c r="AW643" s="95"/>
      <c r="AX643" s="383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383"/>
      <c r="BX643" s="383"/>
      <c r="BY643" s="383"/>
      <c r="BZ643" s="2"/>
      <c r="CA643" s="2"/>
      <c r="CB643" s="2"/>
      <c r="CC643" s="2"/>
      <c r="CD643" s="2"/>
      <c r="CE643" s="2"/>
      <c r="CF643" s="383"/>
      <c r="CG643" s="383"/>
      <c r="CH643" s="10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383"/>
      <c r="DT643" s="383"/>
      <c r="DU643" s="383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394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70"/>
      <c r="Y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95"/>
      <c r="AW644" s="95"/>
      <c r="AX644" s="383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383"/>
      <c r="BX644" s="383"/>
      <c r="BY644" s="383"/>
      <c r="BZ644" s="2"/>
      <c r="CA644" s="2"/>
      <c r="CB644" s="2"/>
      <c r="CC644" s="2"/>
      <c r="CD644" s="2"/>
      <c r="CE644" s="2"/>
      <c r="CF644" s="383"/>
      <c r="CG644" s="383"/>
      <c r="CH644" s="10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383"/>
      <c r="DT644" s="383"/>
      <c r="DU644" s="383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394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70"/>
      <c r="Y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95"/>
      <c r="AW645" s="95"/>
      <c r="AX645" s="383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383"/>
      <c r="BX645" s="383"/>
      <c r="BY645" s="383"/>
      <c r="BZ645" s="2"/>
      <c r="CA645" s="2"/>
      <c r="CB645" s="2"/>
      <c r="CC645" s="2"/>
      <c r="CD645" s="2"/>
      <c r="CE645" s="2"/>
      <c r="CF645" s="383"/>
      <c r="CG645" s="383"/>
      <c r="CH645" s="10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383"/>
      <c r="DT645" s="383"/>
      <c r="DU645" s="383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394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70"/>
      <c r="Y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95"/>
      <c r="AW646" s="95"/>
      <c r="AX646" s="383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383"/>
      <c r="BX646" s="383"/>
      <c r="BY646" s="383"/>
      <c r="BZ646" s="2"/>
      <c r="CA646" s="2"/>
      <c r="CB646" s="2"/>
      <c r="CC646" s="2"/>
      <c r="CD646" s="2"/>
      <c r="CE646" s="2"/>
      <c r="CF646" s="383"/>
      <c r="CG646" s="383"/>
      <c r="CH646" s="10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383"/>
      <c r="DT646" s="383"/>
      <c r="DU646" s="383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394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70"/>
      <c r="Y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95"/>
      <c r="AW647" s="95"/>
      <c r="AX647" s="383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383"/>
      <c r="BX647" s="383"/>
      <c r="BY647" s="383"/>
      <c r="BZ647" s="2"/>
      <c r="CA647" s="2"/>
      <c r="CB647" s="2"/>
      <c r="CC647" s="2"/>
      <c r="CD647" s="2"/>
      <c r="CE647" s="2"/>
      <c r="CF647" s="383"/>
      <c r="CG647" s="383"/>
      <c r="CH647" s="10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383"/>
      <c r="DT647" s="383"/>
      <c r="DU647" s="383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394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70"/>
      <c r="Y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95"/>
      <c r="AW648" s="95"/>
      <c r="AX648" s="383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383"/>
      <c r="BX648" s="383"/>
      <c r="BY648" s="383"/>
      <c r="BZ648" s="2"/>
      <c r="CA648" s="2"/>
      <c r="CB648" s="2"/>
      <c r="CC648" s="2"/>
      <c r="CD648" s="2"/>
      <c r="CE648" s="2"/>
      <c r="CF648" s="383"/>
      <c r="CG648" s="383"/>
      <c r="CH648" s="10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383"/>
      <c r="DT648" s="383"/>
      <c r="DU648" s="383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394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70"/>
      <c r="Y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95"/>
      <c r="AW649" s="95"/>
      <c r="AX649" s="383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383"/>
      <c r="BX649" s="383"/>
      <c r="BY649" s="383"/>
      <c r="BZ649" s="2"/>
      <c r="CA649" s="2"/>
      <c r="CB649" s="2"/>
      <c r="CC649" s="2"/>
      <c r="CD649" s="2"/>
      <c r="CE649" s="2"/>
      <c r="CF649" s="383"/>
      <c r="CG649" s="383"/>
      <c r="CH649" s="10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383"/>
      <c r="DT649" s="383"/>
      <c r="DU649" s="383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394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70"/>
      <c r="Y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95"/>
      <c r="AW650" s="95"/>
      <c r="AX650" s="383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383"/>
      <c r="BX650" s="383"/>
      <c r="BY650" s="383"/>
      <c r="BZ650" s="2"/>
      <c r="CA650" s="2"/>
      <c r="CB650" s="2"/>
      <c r="CC650" s="2"/>
      <c r="CD650" s="2"/>
      <c r="CE650" s="2"/>
      <c r="CF650" s="383"/>
      <c r="CG650" s="383"/>
      <c r="CH650" s="10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383"/>
      <c r="DT650" s="383"/>
      <c r="DU650" s="383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394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70"/>
      <c r="Y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95"/>
      <c r="AW651" s="95"/>
      <c r="AX651" s="383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383"/>
      <c r="BX651" s="383"/>
      <c r="BY651" s="383"/>
      <c r="BZ651" s="2"/>
      <c r="CA651" s="2"/>
      <c r="CB651" s="2"/>
      <c r="CC651" s="2"/>
      <c r="CD651" s="2"/>
      <c r="CE651" s="2"/>
      <c r="CF651" s="383"/>
      <c r="CG651" s="383"/>
      <c r="CH651" s="10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383"/>
      <c r="DT651" s="383"/>
      <c r="DU651" s="383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394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70"/>
      <c r="Y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95"/>
      <c r="AW652" s="95"/>
      <c r="AX652" s="383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383"/>
      <c r="BX652" s="383"/>
      <c r="BY652" s="383"/>
      <c r="BZ652" s="2"/>
      <c r="CA652" s="2"/>
      <c r="CB652" s="2"/>
      <c r="CC652" s="2"/>
      <c r="CD652" s="2"/>
      <c r="CE652" s="2"/>
      <c r="CF652" s="383"/>
      <c r="CG652" s="383"/>
      <c r="CH652" s="10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383"/>
      <c r="DT652" s="383"/>
      <c r="DU652" s="383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394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70"/>
      <c r="Y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95"/>
      <c r="AW653" s="95"/>
      <c r="AX653" s="383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383"/>
      <c r="BX653" s="383"/>
      <c r="BY653" s="383"/>
      <c r="BZ653" s="2"/>
      <c r="CA653" s="2"/>
      <c r="CB653" s="2"/>
      <c r="CC653" s="2"/>
      <c r="CD653" s="2"/>
      <c r="CE653" s="2"/>
      <c r="CF653" s="383"/>
      <c r="CG653" s="383"/>
      <c r="CH653" s="10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383"/>
      <c r="DT653" s="383"/>
      <c r="DU653" s="383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394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70"/>
      <c r="Y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95"/>
      <c r="AW654" s="95"/>
      <c r="AX654" s="383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383"/>
      <c r="BX654" s="383"/>
      <c r="BY654" s="383"/>
      <c r="BZ654" s="2"/>
      <c r="CA654" s="2"/>
      <c r="CB654" s="2"/>
      <c r="CC654" s="2"/>
      <c r="CD654" s="2"/>
      <c r="CE654" s="2"/>
      <c r="CF654" s="383"/>
      <c r="CG654" s="383"/>
      <c r="CH654" s="10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383"/>
      <c r="DT654" s="383"/>
      <c r="DU654" s="383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394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70"/>
      <c r="Y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95"/>
      <c r="AW655" s="95"/>
      <c r="AX655" s="383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383"/>
      <c r="BX655" s="383"/>
      <c r="BY655" s="383"/>
      <c r="BZ655" s="2"/>
      <c r="CA655" s="2"/>
      <c r="CB655" s="2"/>
      <c r="CC655" s="2"/>
      <c r="CD655" s="2"/>
      <c r="CE655" s="2"/>
      <c r="CF655" s="383"/>
      <c r="CG655" s="383"/>
      <c r="CH655" s="10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383"/>
      <c r="DT655" s="383"/>
      <c r="DU655" s="383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394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70"/>
      <c r="Y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95"/>
      <c r="AW656" s="95"/>
      <c r="AX656" s="383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383"/>
      <c r="BX656" s="383"/>
      <c r="BY656" s="383"/>
      <c r="BZ656" s="2"/>
      <c r="CA656" s="2"/>
      <c r="CB656" s="2"/>
      <c r="CC656" s="2"/>
      <c r="CD656" s="2"/>
      <c r="CE656" s="2"/>
      <c r="CF656" s="383"/>
      <c r="CG656" s="383"/>
      <c r="CH656" s="10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383"/>
      <c r="DT656" s="383"/>
      <c r="DU656" s="383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394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70"/>
      <c r="Y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95"/>
      <c r="AW657" s="95"/>
      <c r="AX657" s="383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383"/>
      <c r="BX657" s="383"/>
      <c r="BY657" s="383"/>
      <c r="BZ657" s="2"/>
      <c r="CA657" s="2"/>
      <c r="CB657" s="2"/>
      <c r="CC657" s="2"/>
      <c r="CD657" s="2"/>
      <c r="CE657" s="2"/>
      <c r="CF657" s="383"/>
      <c r="CG657" s="383"/>
      <c r="CH657" s="10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383"/>
      <c r="DT657" s="383"/>
      <c r="DU657" s="383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394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70"/>
      <c r="Y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95"/>
      <c r="AW658" s="95"/>
      <c r="AX658" s="383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383"/>
      <c r="BX658" s="383"/>
      <c r="BY658" s="383"/>
      <c r="BZ658" s="2"/>
      <c r="CA658" s="2"/>
      <c r="CB658" s="2"/>
      <c r="CC658" s="2"/>
      <c r="CD658" s="2"/>
      <c r="CE658" s="2"/>
      <c r="CF658" s="383"/>
      <c r="CG658" s="383"/>
      <c r="CH658" s="10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383"/>
      <c r="DT658" s="383"/>
      <c r="DU658" s="383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394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70"/>
      <c r="Y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95"/>
      <c r="AW659" s="95"/>
      <c r="AX659" s="383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383"/>
      <c r="BX659" s="383"/>
      <c r="BY659" s="383"/>
      <c r="BZ659" s="2"/>
      <c r="CA659" s="2"/>
      <c r="CB659" s="2"/>
      <c r="CC659" s="2"/>
      <c r="CD659" s="2"/>
      <c r="CE659" s="2"/>
      <c r="CF659" s="383"/>
      <c r="CG659" s="383"/>
      <c r="CH659" s="10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383"/>
      <c r="DT659" s="383"/>
      <c r="DU659" s="383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394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70"/>
      <c r="Y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95"/>
      <c r="AW660" s="95"/>
      <c r="AX660" s="383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383"/>
      <c r="BX660" s="383"/>
      <c r="BY660" s="383"/>
      <c r="BZ660" s="2"/>
      <c r="CA660" s="2"/>
      <c r="CB660" s="2"/>
      <c r="CC660" s="2"/>
      <c r="CD660" s="2"/>
      <c r="CE660" s="2"/>
      <c r="CF660" s="383"/>
      <c r="CG660" s="383"/>
      <c r="CH660" s="10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383"/>
      <c r="DT660" s="383"/>
      <c r="DU660" s="383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394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70"/>
      <c r="Y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95"/>
      <c r="AW661" s="95"/>
      <c r="AX661" s="383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383"/>
      <c r="BX661" s="383"/>
      <c r="BY661" s="383"/>
      <c r="BZ661" s="2"/>
      <c r="CA661" s="2"/>
      <c r="CB661" s="2"/>
      <c r="CC661" s="2"/>
      <c r="CD661" s="2"/>
      <c r="CE661" s="2"/>
      <c r="CF661" s="383"/>
      <c r="CG661" s="383"/>
      <c r="CH661" s="10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383"/>
      <c r="DT661" s="383"/>
      <c r="DU661" s="383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394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70"/>
      <c r="Y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95"/>
      <c r="AW662" s="95"/>
      <c r="AX662" s="383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383"/>
      <c r="BX662" s="383"/>
      <c r="BY662" s="383"/>
      <c r="BZ662" s="2"/>
      <c r="CA662" s="2"/>
      <c r="CB662" s="2"/>
      <c r="CC662" s="2"/>
      <c r="CD662" s="2"/>
      <c r="CE662" s="2"/>
      <c r="CF662" s="383"/>
      <c r="CG662" s="383"/>
      <c r="CH662" s="10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383"/>
      <c r="DT662" s="383"/>
      <c r="DU662" s="383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394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70"/>
      <c r="Y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95"/>
      <c r="AW663" s="95"/>
      <c r="AX663" s="383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383"/>
      <c r="BX663" s="383"/>
      <c r="BY663" s="383"/>
      <c r="BZ663" s="2"/>
      <c r="CA663" s="2"/>
      <c r="CB663" s="2"/>
      <c r="CC663" s="2"/>
      <c r="CD663" s="2"/>
      <c r="CE663" s="2"/>
      <c r="CF663" s="383"/>
      <c r="CG663" s="383"/>
      <c r="CH663" s="10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383"/>
      <c r="DT663" s="383"/>
      <c r="DU663" s="383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394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70"/>
      <c r="Y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95"/>
      <c r="AW664" s="95"/>
      <c r="AX664" s="383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383"/>
      <c r="BX664" s="383"/>
      <c r="BY664" s="383"/>
      <c r="BZ664" s="2"/>
      <c r="CA664" s="2"/>
      <c r="CB664" s="2"/>
      <c r="CC664" s="2"/>
      <c r="CD664" s="2"/>
      <c r="CE664" s="2"/>
      <c r="CF664" s="383"/>
      <c r="CG664" s="383"/>
      <c r="CH664" s="10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383"/>
      <c r="DT664" s="383"/>
      <c r="DU664" s="383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394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70"/>
      <c r="Y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95"/>
      <c r="AW665" s="95"/>
      <c r="AX665" s="383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383"/>
      <c r="BX665" s="383"/>
      <c r="BY665" s="383"/>
      <c r="BZ665" s="2"/>
      <c r="CA665" s="2"/>
      <c r="CB665" s="2"/>
      <c r="CC665" s="2"/>
      <c r="CD665" s="2"/>
      <c r="CE665" s="2"/>
      <c r="CF665" s="383"/>
      <c r="CG665" s="383"/>
      <c r="CH665" s="10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383"/>
      <c r="DT665" s="383"/>
      <c r="DU665" s="383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394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70"/>
      <c r="Y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95"/>
      <c r="AW666" s="95"/>
      <c r="AX666" s="383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383"/>
      <c r="BX666" s="383"/>
      <c r="BY666" s="383"/>
      <c r="BZ666" s="2"/>
      <c r="CA666" s="2"/>
      <c r="CB666" s="2"/>
      <c r="CC666" s="2"/>
      <c r="CD666" s="2"/>
      <c r="CE666" s="2"/>
      <c r="CF666" s="383"/>
      <c r="CG666" s="383"/>
      <c r="CH666" s="10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383"/>
      <c r="DT666" s="383"/>
      <c r="DU666" s="383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394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70"/>
      <c r="Y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95"/>
      <c r="AW667" s="95"/>
      <c r="AX667" s="383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383"/>
      <c r="BX667" s="383"/>
      <c r="BY667" s="383"/>
      <c r="BZ667" s="2"/>
      <c r="CA667" s="2"/>
      <c r="CB667" s="2"/>
      <c r="CC667" s="2"/>
      <c r="CD667" s="2"/>
      <c r="CE667" s="2"/>
      <c r="CF667" s="383"/>
      <c r="CG667" s="383"/>
      <c r="CH667" s="10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383"/>
      <c r="DT667" s="383"/>
      <c r="DU667" s="383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394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70"/>
      <c r="Y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95"/>
      <c r="AW668" s="95"/>
      <c r="AX668" s="383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383"/>
      <c r="BX668" s="383"/>
      <c r="BY668" s="383"/>
      <c r="BZ668" s="2"/>
      <c r="CA668" s="2"/>
      <c r="CB668" s="2"/>
      <c r="CC668" s="2"/>
      <c r="CD668" s="2"/>
      <c r="CE668" s="2"/>
      <c r="CF668" s="383"/>
      <c r="CG668" s="383"/>
      <c r="CH668" s="10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383"/>
      <c r="DT668" s="383"/>
      <c r="DU668" s="383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394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70"/>
      <c r="Y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95"/>
      <c r="AW669" s="95"/>
      <c r="AX669" s="383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383"/>
      <c r="BX669" s="383"/>
      <c r="BY669" s="383"/>
      <c r="BZ669" s="2"/>
      <c r="CA669" s="2"/>
      <c r="CB669" s="2"/>
      <c r="CC669" s="2"/>
      <c r="CD669" s="2"/>
      <c r="CE669" s="2"/>
      <c r="CF669" s="383"/>
      <c r="CG669" s="383"/>
      <c r="CH669" s="10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383"/>
      <c r="DT669" s="383"/>
      <c r="DU669" s="383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394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70"/>
      <c r="Y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95"/>
      <c r="AW670" s="95"/>
      <c r="AX670" s="383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383"/>
      <c r="BX670" s="383"/>
      <c r="BY670" s="383"/>
      <c r="BZ670" s="2"/>
      <c r="CA670" s="2"/>
      <c r="CB670" s="2"/>
      <c r="CC670" s="2"/>
      <c r="CD670" s="2"/>
      <c r="CE670" s="2"/>
      <c r="CF670" s="383"/>
      <c r="CG670" s="383"/>
      <c r="CH670" s="10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383"/>
      <c r="DT670" s="383"/>
      <c r="DU670" s="383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394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70"/>
      <c r="Y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95"/>
      <c r="AW671" s="95"/>
      <c r="AX671" s="383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383"/>
      <c r="BX671" s="383"/>
      <c r="BY671" s="383"/>
      <c r="BZ671" s="2"/>
      <c r="CA671" s="2"/>
      <c r="CB671" s="2"/>
      <c r="CC671" s="2"/>
      <c r="CD671" s="2"/>
      <c r="CE671" s="2"/>
      <c r="CF671" s="383"/>
      <c r="CG671" s="383"/>
      <c r="CH671" s="10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383"/>
      <c r="DT671" s="383"/>
      <c r="DU671" s="383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394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70"/>
      <c r="Y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95"/>
      <c r="AW672" s="95"/>
      <c r="AX672" s="383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383"/>
      <c r="BX672" s="383"/>
      <c r="BY672" s="383"/>
      <c r="BZ672" s="2"/>
      <c r="CA672" s="2"/>
      <c r="CB672" s="2"/>
      <c r="CC672" s="2"/>
      <c r="CD672" s="2"/>
      <c r="CE672" s="2"/>
      <c r="CF672" s="383"/>
      <c r="CG672" s="383"/>
      <c r="CH672" s="10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383"/>
      <c r="DT672" s="383"/>
      <c r="DU672" s="383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394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70"/>
      <c r="Y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95"/>
      <c r="AW673" s="95"/>
      <c r="AX673" s="383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383"/>
      <c r="BX673" s="383"/>
      <c r="BY673" s="383"/>
      <c r="BZ673" s="2"/>
      <c r="CA673" s="2"/>
      <c r="CB673" s="2"/>
      <c r="CC673" s="2"/>
      <c r="CD673" s="2"/>
      <c r="CE673" s="2"/>
      <c r="CF673" s="383"/>
      <c r="CG673" s="383"/>
      <c r="CH673" s="10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383"/>
      <c r="DT673" s="383"/>
      <c r="DU673" s="383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394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70"/>
      <c r="Y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95"/>
      <c r="AW674" s="95"/>
      <c r="AX674" s="383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383"/>
      <c r="BX674" s="383"/>
      <c r="BY674" s="383"/>
      <c r="BZ674" s="2"/>
      <c r="CA674" s="2"/>
      <c r="CB674" s="2"/>
      <c r="CC674" s="2"/>
      <c r="CD674" s="2"/>
      <c r="CE674" s="2"/>
      <c r="CF674" s="383"/>
      <c r="CG674" s="383"/>
      <c r="CH674" s="10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383"/>
      <c r="DT674" s="383"/>
      <c r="DU674" s="383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394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70"/>
      <c r="Y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95"/>
      <c r="AW675" s="95"/>
      <c r="AX675" s="383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383"/>
      <c r="BX675" s="383"/>
      <c r="BY675" s="383"/>
      <c r="BZ675" s="2"/>
      <c r="CA675" s="2"/>
      <c r="CB675" s="2"/>
      <c r="CC675" s="2"/>
      <c r="CD675" s="2"/>
      <c r="CE675" s="2"/>
      <c r="CF675" s="383"/>
      <c r="CG675" s="383"/>
      <c r="CH675" s="10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383"/>
      <c r="DT675" s="383"/>
      <c r="DU675" s="383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394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70"/>
      <c r="Y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95"/>
      <c r="AW676" s="95"/>
      <c r="AX676" s="383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383"/>
      <c r="BX676" s="383"/>
      <c r="BY676" s="383"/>
      <c r="BZ676" s="2"/>
      <c r="CA676" s="2"/>
      <c r="CB676" s="2"/>
      <c r="CC676" s="2"/>
      <c r="CD676" s="2"/>
      <c r="CE676" s="2"/>
      <c r="CF676" s="383"/>
      <c r="CG676" s="383"/>
      <c r="CH676" s="10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383"/>
      <c r="DT676" s="383"/>
      <c r="DU676" s="383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394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70"/>
      <c r="Y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95"/>
      <c r="AW677" s="95"/>
      <c r="AX677" s="383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383"/>
      <c r="BX677" s="383"/>
      <c r="BY677" s="383"/>
      <c r="BZ677" s="2"/>
      <c r="CA677" s="2"/>
      <c r="CB677" s="2"/>
      <c r="CC677" s="2"/>
      <c r="CD677" s="2"/>
      <c r="CE677" s="2"/>
      <c r="CF677" s="383"/>
      <c r="CG677" s="383"/>
      <c r="CH677" s="10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383"/>
      <c r="DT677" s="383"/>
      <c r="DU677" s="383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394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70"/>
      <c r="Y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95"/>
      <c r="AW678" s="95"/>
      <c r="AX678" s="383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383"/>
      <c r="BX678" s="383"/>
      <c r="BY678" s="383"/>
      <c r="BZ678" s="2"/>
      <c r="CA678" s="2"/>
      <c r="CB678" s="2"/>
      <c r="CC678" s="2"/>
      <c r="CD678" s="2"/>
      <c r="CE678" s="2"/>
      <c r="CF678" s="383"/>
      <c r="CG678" s="383"/>
      <c r="CH678" s="10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383"/>
      <c r="DT678" s="383"/>
      <c r="DU678" s="383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394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70"/>
      <c r="Y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95"/>
      <c r="AW679" s="95"/>
      <c r="AX679" s="383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383"/>
      <c r="BX679" s="383"/>
      <c r="BY679" s="383"/>
      <c r="BZ679" s="2"/>
      <c r="CA679" s="2"/>
      <c r="CB679" s="2"/>
      <c r="CC679" s="2"/>
      <c r="CD679" s="2"/>
      <c r="CE679" s="2"/>
      <c r="CF679" s="383"/>
      <c r="CG679" s="383"/>
      <c r="CH679" s="10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383"/>
      <c r="DT679" s="383"/>
      <c r="DU679" s="383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394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70"/>
      <c r="Y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95"/>
      <c r="AW680" s="95"/>
      <c r="AX680" s="383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383"/>
      <c r="BX680" s="383"/>
      <c r="BY680" s="383"/>
      <c r="BZ680" s="2"/>
      <c r="CA680" s="2"/>
      <c r="CB680" s="2"/>
      <c r="CC680" s="2"/>
      <c r="CD680" s="2"/>
      <c r="CE680" s="2"/>
      <c r="CF680" s="383"/>
      <c r="CG680" s="383"/>
      <c r="CH680" s="10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383"/>
      <c r="DT680" s="383"/>
      <c r="DU680" s="383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394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70"/>
      <c r="Y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95"/>
      <c r="AW681" s="95"/>
      <c r="AX681" s="383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383"/>
      <c r="BX681" s="383"/>
      <c r="BY681" s="383"/>
      <c r="BZ681" s="2"/>
      <c r="CA681" s="2"/>
      <c r="CB681" s="2"/>
      <c r="CC681" s="2"/>
      <c r="CD681" s="2"/>
      <c r="CE681" s="2"/>
      <c r="CF681" s="383"/>
      <c r="CG681" s="383"/>
      <c r="CH681" s="10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383"/>
      <c r="DT681" s="383"/>
      <c r="DU681" s="383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394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70"/>
      <c r="Y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95"/>
      <c r="AW682" s="95"/>
      <c r="AX682" s="383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383"/>
      <c r="BX682" s="383"/>
      <c r="BY682" s="383"/>
      <c r="BZ682" s="2"/>
      <c r="CA682" s="2"/>
      <c r="CB682" s="2"/>
      <c r="CC682" s="2"/>
      <c r="CD682" s="2"/>
      <c r="CE682" s="2"/>
      <c r="CF682" s="383"/>
      <c r="CG682" s="383"/>
      <c r="CH682" s="10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383"/>
      <c r="DT682" s="383"/>
      <c r="DU682" s="383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394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70"/>
      <c r="Y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95"/>
      <c r="AW683" s="95"/>
      <c r="AX683" s="383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383"/>
      <c r="BX683" s="383"/>
      <c r="BY683" s="383"/>
      <c r="BZ683" s="2"/>
      <c r="CA683" s="2"/>
      <c r="CB683" s="2"/>
      <c r="CC683" s="2"/>
      <c r="CD683" s="2"/>
      <c r="CE683" s="2"/>
      <c r="CF683" s="383"/>
      <c r="CG683" s="383"/>
      <c r="CH683" s="10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383"/>
      <c r="DT683" s="383"/>
      <c r="DU683" s="383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394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70"/>
      <c r="Y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95"/>
      <c r="AW684" s="95"/>
      <c r="AX684" s="383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383"/>
      <c r="BX684" s="383"/>
      <c r="BY684" s="383"/>
      <c r="BZ684" s="2"/>
      <c r="CA684" s="2"/>
      <c r="CB684" s="2"/>
      <c r="CC684" s="2"/>
      <c r="CD684" s="2"/>
      <c r="CE684" s="2"/>
      <c r="CF684" s="383"/>
      <c r="CG684" s="383"/>
      <c r="CH684" s="10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383"/>
      <c r="DT684" s="383"/>
      <c r="DU684" s="383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394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70"/>
      <c r="Y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95"/>
      <c r="AW685" s="95"/>
      <c r="AX685" s="383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383"/>
      <c r="BX685" s="383"/>
      <c r="BY685" s="383"/>
      <c r="BZ685" s="2"/>
      <c r="CA685" s="2"/>
      <c r="CB685" s="2"/>
      <c r="CC685" s="2"/>
      <c r="CD685" s="2"/>
      <c r="CE685" s="2"/>
      <c r="CF685" s="383"/>
      <c r="CG685" s="383"/>
      <c r="CH685" s="10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383"/>
      <c r="DT685" s="383"/>
      <c r="DU685" s="383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394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70"/>
      <c r="Y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95"/>
      <c r="AW686" s="95"/>
      <c r="AX686" s="383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383"/>
      <c r="BX686" s="383"/>
      <c r="BY686" s="383"/>
      <c r="BZ686" s="2"/>
      <c r="CA686" s="2"/>
      <c r="CB686" s="2"/>
      <c r="CC686" s="2"/>
      <c r="CD686" s="2"/>
      <c r="CE686" s="2"/>
      <c r="CF686" s="383"/>
      <c r="CG686" s="383"/>
      <c r="CH686" s="10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383"/>
      <c r="DT686" s="383"/>
      <c r="DU686" s="383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394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70"/>
      <c r="Y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95"/>
      <c r="AW687" s="95"/>
      <c r="AX687" s="383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383"/>
      <c r="BX687" s="383"/>
      <c r="BY687" s="383"/>
      <c r="BZ687" s="2"/>
      <c r="CA687" s="2"/>
      <c r="CB687" s="2"/>
      <c r="CC687" s="2"/>
      <c r="CD687" s="2"/>
      <c r="CE687" s="2"/>
      <c r="CF687" s="383"/>
      <c r="CG687" s="383"/>
      <c r="CH687" s="10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383"/>
      <c r="DT687" s="383"/>
      <c r="DU687" s="383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394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70"/>
      <c r="Y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95"/>
      <c r="AW688" s="95"/>
      <c r="AX688" s="383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383"/>
      <c r="BX688" s="383"/>
      <c r="BY688" s="383"/>
      <c r="BZ688" s="2"/>
      <c r="CA688" s="2"/>
      <c r="CB688" s="2"/>
      <c r="CC688" s="2"/>
      <c r="CD688" s="2"/>
      <c r="CE688" s="2"/>
      <c r="CF688" s="383"/>
      <c r="CG688" s="383"/>
      <c r="CH688" s="10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383"/>
      <c r="DT688" s="383"/>
      <c r="DU688" s="383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394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70"/>
      <c r="Y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95"/>
      <c r="AW689" s="95"/>
      <c r="AX689" s="383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383"/>
      <c r="BX689" s="383"/>
      <c r="BY689" s="383"/>
      <c r="BZ689" s="2"/>
      <c r="CA689" s="2"/>
      <c r="CB689" s="2"/>
      <c r="CC689" s="2"/>
      <c r="CD689" s="2"/>
      <c r="CE689" s="2"/>
      <c r="CF689" s="383"/>
      <c r="CG689" s="383"/>
      <c r="CH689" s="10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383"/>
      <c r="DT689" s="383"/>
      <c r="DU689" s="383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394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70"/>
      <c r="Y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95"/>
      <c r="AW690" s="95"/>
      <c r="AX690" s="383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383"/>
      <c r="BX690" s="383"/>
      <c r="BY690" s="383"/>
      <c r="BZ690" s="2"/>
      <c r="CA690" s="2"/>
      <c r="CB690" s="2"/>
      <c r="CC690" s="2"/>
      <c r="CD690" s="2"/>
      <c r="CE690" s="2"/>
      <c r="CF690" s="383"/>
      <c r="CG690" s="383"/>
      <c r="CH690" s="10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383"/>
      <c r="DT690" s="383"/>
      <c r="DU690" s="383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394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70"/>
      <c r="Y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95"/>
      <c r="AW691" s="95"/>
      <c r="AX691" s="383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383"/>
      <c r="BX691" s="383"/>
      <c r="BY691" s="383"/>
      <c r="BZ691" s="2"/>
      <c r="CA691" s="2"/>
      <c r="CB691" s="2"/>
      <c r="CC691" s="2"/>
      <c r="CD691" s="2"/>
      <c r="CE691" s="2"/>
      <c r="CF691" s="383"/>
      <c r="CG691" s="383"/>
      <c r="CH691" s="10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383"/>
      <c r="DT691" s="383"/>
      <c r="DU691" s="383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394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70"/>
      <c r="Y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95"/>
      <c r="AW692" s="95"/>
      <c r="AX692" s="383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383"/>
      <c r="BX692" s="383"/>
      <c r="BY692" s="383"/>
      <c r="BZ692" s="2"/>
      <c r="CA692" s="2"/>
      <c r="CB692" s="2"/>
      <c r="CC692" s="2"/>
      <c r="CD692" s="2"/>
      <c r="CE692" s="2"/>
      <c r="CF692" s="383"/>
      <c r="CG692" s="383"/>
      <c r="CH692" s="10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383"/>
      <c r="DT692" s="383"/>
      <c r="DU692" s="383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394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70"/>
      <c r="Y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95"/>
      <c r="AW693" s="95"/>
      <c r="AX693" s="383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383"/>
      <c r="BX693" s="383"/>
      <c r="BY693" s="383"/>
      <c r="BZ693" s="2"/>
      <c r="CA693" s="2"/>
      <c r="CB693" s="2"/>
      <c r="CC693" s="2"/>
      <c r="CD693" s="2"/>
      <c r="CE693" s="2"/>
      <c r="CF693" s="383"/>
      <c r="CG693" s="383"/>
      <c r="CH693" s="10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383"/>
      <c r="DT693" s="383"/>
      <c r="DU693" s="383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394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70"/>
      <c r="Y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95"/>
      <c r="AW694" s="95"/>
      <c r="AX694" s="383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383"/>
      <c r="BX694" s="383"/>
      <c r="BY694" s="383"/>
      <c r="BZ694" s="2"/>
      <c r="CA694" s="2"/>
      <c r="CB694" s="2"/>
      <c r="CC694" s="2"/>
      <c r="CD694" s="2"/>
      <c r="CE694" s="2"/>
      <c r="CF694" s="383"/>
      <c r="CG694" s="383"/>
      <c r="CH694" s="10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383"/>
      <c r="DT694" s="383"/>
      <c r="DU694" s="383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394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70"/>
      <c r="Y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95"/>
      <c r="AW695" s="95"/>
      <c r="AX695" s="383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383"/>
      <c r="BX695" s="383"/>
      <c r="BY695" s="383"/>
      <c r="BZ695" s="2"/>
      <c r="CA695" s="2"/>
      <c r="CB695" s="2"/>
      <c r="CC695" s="2"/>
      <c r="CD695" s="2"/>
      <c r="CE695" s="2"/>
      <c r="CF695" s="383"/>
      <c r="CG695" s="383"/>
      <c r="CH695" s="10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383"/>
      <c r="DT695" s="383"/>
      <c r="DU695" s="383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394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70"/>
      <c r="Y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95"/>
      <c r="AW696" s="95"/>
      <c r="AX696" s="383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383"/>
      <c r="BX696" s="383"/>
      <c r="BY696" s="383"/>
      <c r="BZ696" s="2"/>
      <c r="CA696" s="2"/>
      <c r="CB696" s="2"/>
      <c r="CC696" s="2"/>
      <c r="CD696" s="2"/>
      <c r="CE696" s="2"/>
      <c r="CF696" s="383"/>
      <c r="CG696" s="383"/>
      <c r="CH696" s="10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383"/>
      <c r="DT696" s="383"/>
      <c r="DU696" s="383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394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70"/>
      <c r="Y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95"/>
      <c r="AW697" s="95"/>
      <c r="AX697" s="383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383"/>
      <c r="BX697" s="383"/>
      <c r="BY697" s="383"/>
      <c r="BZ697" s="2"/>
      <c r="CA697" s="2"/>
      <c r="CB697" s="2"/>
      <c r="CC697" s="2"/>
      <c r="CD697" s="2"/>
      <c r="CE697" s="2"/>
      <c r="CF697" s="383"/>
      <c r="CG697" s="383"/>
      <c r="CH697" s="10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383"/>
      <c r="DT697" s="383"/>
      <c r="DU697" s="383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394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70"/>
      <c r="Y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95"/>
      <c r="AW698" s="95"/>
      <c r="AX698" s="383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383"/>
      <c r="BX698" s="383"/>
      <c r="BY698" s="383"/>
      <c r="BZ698" s="2"/>
      <c r="CA698" s="2"/>
      <c r="CB698" s="2"/>
      <c r="CC698" s="2"/>
      <c r="CD698" s="2"/>
      <c r="CE698" s="2"/>
      <c r="CF698" s="383"/>
      <c r="CG698" s="383"/>
      <c r="CH698" s="10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383"/>
      <c r="DT698" s="383"/>
      <c r="DU698" s="383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394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70"/>
      <c r="Y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95"/>
      <c r="AW699" s="95"/>
      <c r="AX699" s="383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383"/>
      <c r="BX699" s="383"/>
      <c r="BY699" s="383"/>
      <c r="BZ699" s="2"/>
      <c r="CA699" s="2"/>
      <c r="CB699" s="2"/>
      <c r="CC699" s="2"/>
      <c r="CD699" s="2"/>
      <c r="CE699" s="2"/>
      <c r="CF699" s="383"/>
      <c r="CG699" s="383"/>
      <c r="CH699" s="10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383"/>
      <c r="DT699" s="383"/>
      <c r="DU699" s="383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394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70"/>
      <c r="Y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95"/>
      <c r="AW700" s="95"/>
      <c r="AX700" s="383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383"/>
      <c r="BX700" s="383"/>
      <c r="BY700" s="383"/>
      <c r="BZ700" s="2"/>
      <c r="CA700" s="2"/>
      <c r="CB700" s="2"/>
      <c r="CC700" s="2"/>
      <c r="CD700" s="2"/>
      <c r="CE700" s="2"/>
      <c r="CF700" s="383"/>
      <c r="CG700" s="383"/>
      <c r="CH700" s="10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383"/>
      <c r="DT700" s="383"/>
      <c r="DU700" s="383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394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70"/>
      <c r="Y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95"/>
      <c r="AW701" s="95"/>
      <c r="AX701" s="383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383"/>
      <c r="BX701" s="383"/>
      <c r="BY701" s="383"/>
      <c r="BZ701" s="2"/>
      <c r="CA701" s="2"/>
      <c r="CB701" s="2"/>
      <c r="CC701" s="2"/>
      <c r="CD701" s="2"/>
      <c r="CE701" s="2"/>
      <c r="CF701" s="383"/>
      <c r="CG701" s="383"/>
      <c r="CH701" s="10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383"/>
      <c r="DT701" s="383"/>
      <c r="DU701" s="383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394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70"/>
      <c r="Y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95"/>
      <c r="AW702" s="95"/>
      <c r="AX702" s="383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383"/>
      <c r="BX702" s="383"/>
      <c r="BY702" s="383"/>
      <c r="BZ702" s="2"/>
      <c r="CA702" s="2"/>
      <c r="CB702" s="2"/>
      <c r="CC702" s="2"/>
      <c r="CD702" s="2"/>
      <c r="CE702" s="2"/>
      <c r="CF702" s="383"/>
      <c r="CG702" s="383"/>
      <c r="CH702" s="10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383"/>
      <c r="DT702" s="383"/>
      <c r="DU702" s="383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394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70"/>
      <c r="Y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95"/>
      <c r="AW703" s="95"/>
      <c r="AX703" s="383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383"/>
      <c r="BX703" s="383"/>
      <c r="BY703" s="383"/>
      <c r="BZ703" s="2"/>
      <c r="CA703" s="2"/>
      <c r="CB703" s="2"/>
      <c r="CC703" s="2"/>
      <c r="CD703" s="2"/>
      <c r="CE703" s="2"/>
      <c r="CF703" s="383"/>
      <c r="CG703" s="383"/>
      <c r="CH703" s="10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383"/>
      <c r="DT703" s="383"/>
      <c r="DU703" s="383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394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70"/>
      <c r="Y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95"/>
      <c r="AW704" s="95"/>
      <c r="AX704" s="383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383"/>
      <c r="BX704" s="383"/>
      <c r="BY704" s="383"/>
      <c r="BZ704" s="2"/>
      <c r="CA704" s="2"/>
      <c r="CB704" s="2"/>
      <c r="CC704" s="2"/>
      <c r="CD704" s="2"/>
      <c r="CE704" s="2"/>
      <c r="CF704" s="383"/>
      <c r="CG704" s="383"/>
      <c r="CH704" s="10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383"/>
      <c r="DT704" s="383"/>
      <c r="DU704" s="383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394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70"/>
      <c r="Y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95"/>
      <c r="AW705" s="95"/>
      <c r="AX705" s="383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383"/>
      <c r="BX705" s="383"/>
      <c r="BY705" s="383"/>
      <c r="BZ705" s="2"/>
      <c r="CA705" s="2"/>
      <c r="CB705" s="2"/>
      <c r="CC705" s="2"/>
      <c r="CD705" s="2"/>
      <c r="CE705" s="2"/>
      <c r="CF705" s="383"/>
      <c r="CG705" s="383"/>
      <c r="CH705" s="10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383"/>
      <c r="DT705" s="383"/>
      <c r="DU705" s="383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394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70"/>
      <c r="Y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95"/>
      <c r="AW706" s="95"/>
      <c r="AX706" s="383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383"/>
      <c r="BX706" s="383"/>
      <c r="BY706" s="383"/>
      <c r="BZ706" s="2"/>
      <c r="CA706" s="2"/>
      <c r="CB706" s="2"/>
      <c r="CC706" s="2"/>
      <c r="CD706" s="2"/>
      <c r="CE706" s="2"/>
      <c r="CF706" s="383"/>
      <c r="CG706" s="383"/>
      <c r="CH706" s="10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383"/>
      <c r="DT706" s="383"/>
      <c r="DU706" s="383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394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70"/>
      <c r="Y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95"/>
      <c r="AW707" s="95"/>
      <c r="AX707" s="383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383"/>
      <c r="BX707" s="383"/>
      <c r="BY707" s="383"/>
      <c r="BZ707" s="2"/>
      <c r="CA707" s="2"/>
      <c r="CB707" s="2"/>
      <c r="CC707" s="2"/>
      <c r="CD707" s="2"/>
      <c r="CE707" s="2"/>
      <c r="CF707" s="383"/>
      <c r="CG707" s="383"/>
      <c r="CH707" s="10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383"/>
      <c r="DT707" s="383"/>
      <c r="DU707" s="383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394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70"/>
      <c r="Y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95"/>
      <c r="AW708" s="95"/>
      <c r="AX708" s="383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383"/>
      <c r="BX708" s="383"/>
      <c r="BY708" s="383"/>
      <c r="BZ708" s="2"/>
      <c r="CA708" s="2"/>
      <c r="CB708" s="2"/>
      <c r="CC708" s="2"/>
      <c r="CD708" s="2"/>
      <c r="CE708" s="2"/>
      <c r="CF708" s="383"/>
      <c r="CG708" s="383"/>
      <c r="CH708" s="10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383"/>
      <c r="DT708" s="383"/>
      <c r="DU708" s="383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394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70"/>
      <c r="Y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95"/>
      <c r="AW709" s="95"/>
      <c r="AX709" s="383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383"/>
      <c r="BX709" s="383"/>
      <c r="BY709" s="383"/>
      <c r="BZ709" s="2"/>
      <c r="CA709" s="2"/>
      <c r="CB709" s="2"/>
      <c r="CC709" s="2"/>
      <c r="CD709" s="2"/>
      <c r="CE709" s="2"/>
      <c r="CF709" s="383"/>
      <c r="CG709" s="383"/>
      <c r="CH709" s="10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383"/>
      <c r="DT709" s="383"/>
      <c r="DU709" s="383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394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70"/>
      <c r="Y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95"/>
      <c r="AW710" s="95"/>
      <c r="AX710" s="383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383"/>
      <c r="BX710" s="383"/>
      <c r="BY710" s="383"/>
      <c r="BZ710" s="2"/>
      <c r="CA710" s="2"/>
      <c r="CB710" s="2"/>
      <c r="CC710" s="2"/>
      <c r="CD710" s="2"/>
      <c r="CE710" s="2"/>
      <c r="CF710" s="383"/>
      <c r="CG710" s="383"/>
      <c r="CH710" s="10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383"/>
      <c r="DT710" s="383"/>
      <c r="DU710" s="383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394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70"/>
      <c r="Y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95"/>
      <c r="AW711" s="95"/>
      <c r="AX711" s="383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383"/>
      <c r="BX711" s="383"/>
      <c r="BY711" s="383"/>
      <c r="BZ711" s="2"/>
      <c r="CA711" s="2"/>
      <c r="CB711" s="2"/>
      <c r="CC711" s="2"/>
      <c r="CD711" s="2"/>
      <c r="CE711" s="2"/>
      <c r="CF711" s="383"/>
      <c r="CG711" s="383"/>
      <c r="CH711" s="10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383"/>
      <c r="DT711" s="383"/>
      <c r="DU711" s="383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394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70"/>
      <c r="Y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95"/>
      <c r="AW712" s="95"/>
      <c r="AX712" s="383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383"/>
      <c r="BX712" s="383"/>
      <c r="BY712" s="383"/>
      <c r="BZ712" s="2"/>
      <c r="CA712" s="2"/>
      <c r="CB712" s="2"/>
      <c r="CC712" s="2"/>
      <c r="CD712" s="2"/>
      <c r="CE712" s="2"/>
      <c r="CF712" s="383"/>
      <c r="CG712" s="383"/>
      <c r="CH712" s="10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383"/>
      <c r="DT712" s="383"/>
      <c r="DU712" s="383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394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70"/>
      <c r="Y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95"/>
      <c r="AW713" s="95"/>
      <c r="AX713" s="383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383"/>
      <c r="BX713" s="383"/>
      <c r="BY713" s="383"/>
      <c r="BZ713" s="2"/>
      <c r="CA713" s="2"/>
      <c r="CB713" s="2"/>
      <c r="CC713" s="2"/>
      <c r="CD713" s="2"/>
      <c r="CE713" s="2"/>
      <c r="CF713" s="383"/>
      <c r="CG713" s="383"/>
      <c r="CH713" s="10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383"/>
      <c r="DT713" s="383"/>
      <c r="DU713" s="383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394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70"/>
      <c r="Y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95"/>
      <c r="AW714" s="95"/>
      <c r="AX714" s="383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383"/>
      <c r="BX714" s="383"/>
      <c r="BY714" s="383"/>
      <c r="BZ714" s="2"/>
      <c r="CA714" s="2"/>
      <c r="CB714" s="2"/>
      <c r="CC714" s="2"/>
      <c r="CD714" s="2"/>
      <c r="CE714" s="2"/>
      <c r="CF714" s="383"/>
      <c r="CG714" s="383"/>
      <c r="CH714" s="10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383"/>
      <c r="DT714" s="383"/>
      <c r="DU714" s="383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394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70"/>
      <c r="Y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95"/>
      <c r="AW715" s="95"/>
      <c r="AX715" s="383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383"/>
      <c r="BX715" s="383"/>
      <c r="BY715" s="383"/>
      <c r="BZ715" s="2"/>
      <c r="CA715" s="2"/>
      <c r="CB715" s="2"/>
      <c r="CC715" s="2"/>
      <c r="CD715" s="2"/>
      <c r="CE715" s="2"/>
      <c r="CF715" s="383"/>
      <c r="CG715" s="383"/>
      <c r="CH715" s="10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383"/>
      <c r="DT715" s="383"/>
      <c r="DU715" s="383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394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70"/>
      <c r="Y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95"/>
      <c r="AW716" s="95"/>
      <c r="AX716" s="383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383"/>
      <c r="BX716" s="383"/>
      <c r="BY716" s="383"/>
      <c r="BZ716" s="2"/>
      <c r="CA716" s="2"/>
      <c r="CB716" s="2"/>
      <c r="CC716" s="2"/>
      <c r="CD716" s="2"/>
      <c r="CE716" s="2"/>
      <c r="CF716" s="383"/>
      <c r="CG716" s="383"/>
      <c r="CH716" s="10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383"/>
      <c r="DT716" s="383"/>
      <c r="DU716" s="383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394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70"/>
      <c r="Y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95"/>
      <c r="AW717" s="95"/>
      <c r="AX717" s="383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383"/>
      <c r="BX717" s="383"/>
      <c r="BY717" s="383"/>
      <c r="BZ717" s="2"/>
      <c r="CA717" s="2"/>
      <c r="CB717" s="2"/>
      <c r="CC717" s="2"/>
      <c r="CD717" s="2"/>
      <c r="CE717" s="2"/>
      <c r="CF717" s="383"/>
      <c r="CG717" s="383"/>
      <c r="CH717" s="10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383"/>
      <c r="DT717" s="383"/>
      <c r="DU717" s="383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394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70"/>
      <c r="Y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95"/>
      <c r="AW718" s="95"/>
      <c r="AX718" s="383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383"/>
      <c r="BX718" s="383"/>
      <c r="BY718" s="383"/>
      <c r="BZ718" s="2"/>
      <c r="CA718" s="2"/>
      <c r="CB718" s="2"/>
      <c r="CC718" s="2"/>
      <c r="CD718" s="2"/>
      <c r="CE718" s="2"/>
      <c r="CF718" s="383"/>
      <c r="CG718" s="383"/>
      <c r="CH718" s="10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383"/>
      <c r="DT718" s="383"/>
      <c r="DU718" s="383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394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70"/>
      <c r="Y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95"/>
      <c r="AW719" s="95"/>
      <c r="AX719" s="383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383"/>
      <c r="BX719" s="383"/>
      <c r="BY719" s="383"/>
      <c r="BZ719" s="2"/>
      <c r="CA719" s="2"/>
      <c r="CB719" s="2"/>
      <c r="CC719" s="2"/>
      <c r="CD719" s="2"/>
      <c r="CE719" s="2"/>
      <c r="CF719" s="383"/>
      <c r="CG719" s="383"/>
      <c r="CH719" s="10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383"/>
      <c r="DT719" s="383"/>
      <c r="DU719" s="383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394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70"/>
      <c r="Y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95"/>
      <c r="AW720" s="95"/>
      <c r="AX720" s="383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383"/>
      <c r="BX720" s="383"/>
      <c r="BY720" s="383"/>
      <c r="BZ720" s="2"/>
      <c r="CA720" s="2"/>
      <c r="CB720" s="2"/>
      <c r="CC720" s="2"/>
      <c r="CD720" s="2"/>
      <c r="CE720" s="2"/>
      <c r="CF720" s="383"/>
      <c r="CG720" s="383"/>
      <c r="CH720" s="10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383"/>
      <c r="DT720" s="383"/>
      <c r="DU720" s="383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394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70"/>
      <c r="Y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95"/>
      <c r="AW721" s="95"/>
      <c r="AX721" s="383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383"/>
      <c r="BX721" s="383"/>
      <c r="BY721" s="383"/>
      <c r="BZ721" s="2"/>
      <c r="CA721" s="2"/>
      <c r="CB721" s="2"/>
      <c r="CC721" s="2"/>
      <c r="CD721" s="2"/>
      <c r="CE721" s="2"/>
      <c r="CF721" s="383"/>
      <c r="CG721" s="383"/>
      <c r="CH721" s="10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383"/>
      <c r="DT721" s="383"/>
      <c r="DU721" s="383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394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70"/>
      <c r="Y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95"/>
      <c r="AW722" s="95"/>
      <c r="AX722" s="383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383"/>
      <c r="BX722" s="383"/>
      <c r="BY722" s="383"/>
      <c r="BZ722" s="2"/>
      <c r="CA722" s="2"/>
      <c r="CB722" s="2"/>
      <c r="CC722" s="2"/>
      <c r="CD722" s="2"/>
      <c r="CE722" s="2"/>
      <c r="CF722" s="383"/>
      <c r="CG722" s="383"/>
      <c r="CH722" s="10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383"/>
      <c r="DT722" s="383"/>
      <c r="DU722" s="383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394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70"/>
      <c r="Y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95"/>
      <c r="AW723" s="95"/>
      <c r="AX723" s="383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383"/>
      <c r="BX723" s="383"/>
      <c r="BY723" s="383"/>
      <c r="BZ723" s="2"/>
      <c r="CA723" s="2"/>
      <c r="CB723" s="2"/>
      <c r="CC723" s="2"/>
      <c r="CD723" s="2"/>
      <c r="CE723" s="2"/>
      <c r="CF723" s="383"/>
      <c r="CG723" s="383"/>
      <c r="CH723" s="10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383"/>
      <c r="DT723" s="383"/>
      <c r="DU723" s="383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394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70"/>
      <c r="Y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95"/>
      <c r="AW724" s="95"/>
      <c r="AX724" s="383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383"/>
      <c r="BX724" s="383"/>
      <c r="BY724" s="383"/>
      <c r="BZ724" s="2"/>
      <c r="CA724" s="2"/>
      <c r="CB724" s="2"/>
      <c r="CC724" s="2"/>
      <c r="CD724" s="2"/>
      <c r="CE724" s="2"/>
      <c r="CF724" s="383"/>
      <c r="CG724" s="383"/>
      <c r="CH724" s="10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383"/>
      <c r="DT724" s="383"/>
      <c r="DU724" s="383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394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70"/>
      <c r="Y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95"/>
      <c r="AW725" s="95"/>
      <c r="AX725" s="383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383"/>
      <c r="BX725" s="383"/>
      <c r="BY725" s="383"/>
      <c r="BZ725" s="2"/>
      <c r="CA725" s="2"/>
      <c r="CB725" s="2"/>
      <c r="CC725" s="2"/>
      <c r="CD725" s="2"/>
      <c r="CE725" s="2"/>
      <c r="CF725" s="383"/>
      <c r="CG725" s="383"/>
      <c r="CH725" s="10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383"/>
      <c r="DT725" s="383"/>
      <c r="DU725" s="383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394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70"/>
      <c r="Y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95"/>
      <c r="AW726" s="95"/>
      <c r="AX726" s="383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383"/>
      <c r="BX726" s="383"/>
      <c r="BY726" s="383"/>
      <c r="BZ726" s="2"/>
      <c r="CA726" s="2"/>
      <c r="CB726" s="2"/>
      <c r="CC726" s="2"/>
      <c r="CD726" s="2"/>
      <c r="CE726" s="2"/>
      <c r="CF726" s="383"/>
      <c r="CG726" s="383"/>
      <c r="CH726" s="10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383"/>
      <c r="DT726" s="383"/>
      <c r="DU726" s="383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394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70"/>
      <c r="Y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95"/>
      <c r="AW727" s="95"/>
      <c r="AX727" s="383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383"/>
      <c r="BX727" s="383"/>
      <c r="BY727" s="383"/>
      <c r="BZ727" s="2"/>
      <c r="CA727" s="2"/>
      <c r="CB727" s="2"/>
      <c r="CC727" s="2"/>
      <c r="CD727" s="2"/>
      <c r="CE727" s="2"/>
      <c r="CF727" s="383"/>
      <c r="CG727" s="383"/>
      <c r="CH727" s="10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383"/>
      <c r="DT727" s="383"/>
      <c r="DU727" s="383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394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70"/>
      <c r="Y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95"/>
      <c r="AW728" s="95"/>
      <c r="AX728" s="383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383"/>
      <c r="BX728" s="383"/>
      <c r="BY728" s="383"/>
      <c r="BZ728" s="2"/>
      <c r="CA728" s="2"/>
      <c r="CB728" s="2"/>
      <c r="CC728" s="2"/>
      <c r="CD728" s="2"/>
      <c r="CE728" s="2"/>
      <c r="CF728" s="383"/>
      <c r="CG728" s="383"/>
      <c r="CH728" s="10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383"/>
      <c r="DT728" s="383"/>
      <c r="DU728" s="383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394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70"/>
      <c r="Y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95"/>
      <c r="AW729" s="95"/>
      <c r="AX729" s="383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383"/>
      <c r="BX729" s="383"/>
      <c r="BY729" s="383"/>
      <c r="BZ729" s="2"/>
      <c r="CA729" s="2"/>
      <c r="CB729" s="2"/>
      <c r="CC729" s="2"/>
      <c r="CD729" s="2"/>
      <c r="CE729" s="2"/>
      <c r="CF729" s="383"/>
      <c r="CG729" s="383"/>
      <c r="CH729" s="10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383"/>
      <c r="DT729" s="383"/>
      <c r="DU729" s="383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394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70"/>
      <c r="Y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95"/>
      <c r="AW730" s="95"/>
      <c r="AX730" s="383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383"/>
      <c r="BX730" s="383"/>
      <c r="BY730" s="383"/>
      <c r="BZ730" s="2"/>
      <c r="CA730" s="2"/>
      <c r="CB730" s="2"/>
      <c r="CC730" s="2"/>
      <c r="CD730" s="2"/>
      <c r="CE730" s="2"/>
      <c r="CF730" s="383"/>
      <c r="CG730" s="383"/>
      <c r="CH730" s="10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383"/>
      <c r="DT730" s="383"/>
      <c r="DU730" s="383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394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70"/>
      <c r="Y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95"/>
      <c r="AW731" s="95"/>
      <c r="AX731" s="383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383"/>
      <c r="BX731" s="383"/>
      <c r="BY731" s="383"/>
      <c r="BZ731" s="2"/>
      <c r="CA731" s="2"/>
      <c r="CB731" s="2"/>
      <c r="CC731" s="2"/>
      <c r="CD731" s="2"/>
      <c r="CE731" s="2"/>
      <c r="CF731" s="383"/>
      <c r="CG731" s="383"/>
      <c r="CH731" s="10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383"/>
      <c r="DT731" s="383"/>
      <c r="DU731" s="383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394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70"/>
      <c r="Y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95"/>
      <c r="AW732" s="95"/>
      <c r="AX732" s="383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383"/>
      <c r="BX732" s="383"/>
      <c r="BY732" s="383"/>
      <c r="BZ732" s="2"/>
      <c r="CA732" s="2"/>
      <c r="CB732" s="2"/>
      <c r="CC732" s="2"/>
      <c r="CD732" s="2"/>
      <c r="CE732" s="2"/>
      <c r="CF732" s="383"/>
      <c r="CG732" s="383"/>
      <c r="CH732" s="10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383"/>
      <c r="DT732" s="383"/>
      <c r="DU732" s="383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394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70"/>
      <c r="Y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95"/>
      <c r="AW733" s="95"/>
      <c r="AX733" s="383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383"/>
      <c r="BX733" s="383"/>
      <c r="BY733" s="383"/>
      <c r="BZ733" s="2"/>
      <c r="CA733" s="2"/>
      <c r="CB733" s="2"/>
      <c r="CC733" s="2"/>
      <c r="CD733" s="2"/>
      <c r="CE733" s="2"/>
      <c r="CF733" s="383"/>
      <c r="CG733" s="383"/>
      <c r="CH733" s="10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383"/>
      <c r="DT733" s="383"/>
      <c r="DU733" s="383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394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70"/>
      <c r="Y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95"/>
      <c r="AW734" s="95"/>
      <c r="AX734" s="383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383"/>
      <c r="BX734" s="383"/>
      <c r="BY734" s="383"/>
      <c r="BZ734" s="2"/>
      <c r="CA734" s="2"/>
      <c r="CB734" s="2"/>
      <c r="CC734" s="2"/>
      <c r="CD734" s="2"/>
      <c r="CE734" s="2"/>
      <c r="CF734" s="383"/>
      <c r="CG734" s="383"/>
      <c r="CH734" s="10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383"/>
      <c r="DT734" s="383"/>
      <c r="DU734" s="383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394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70"/>
      <c r="Y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95"/>
      <c r="AW735" s="95"/>
      <c r="AX735" s="383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383"/>
      <c r="BX735" s="383"/>
      <c r="BY735" s="383"/>
      <c r="BZ735" s="2"/>
      <c r="CA735" s="2"/>
      <c r="CB735" s="2"/>
      <c r="CC735" s="2"/>
      <c r="CD735" s="2"/>
      <c r="CE735" s="2"/>
      <c r="CF735" s="383"/>
      <c r="CG735" s="383"/>
      <c r="CH735" s="10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383"/>
      <c r="DT735" s="383"/>
      <c r="DU735" s="383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394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70"/>
      <c r="Y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95"/>
      <c r="AW736" s="95"/>
      <c r="AX736" s="383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383"/>
      <c r="BX736" s="383"/>
      <c r="BY736" s="383"/>
      <c r="BZ736" s="2"/>
      <c r="CA736" s="2"/>
      <c r="CB736" s="2"/>
      <c r="CC736" s="2"/>
      <c r="CD736" s="2"/>
      <c r="CE736" s="2"/>
      <c r="CF736" s="383"/>
      <c r="CG736" s="383"/>
      <c r="CH736" s="10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383"/>
      <c r="DT736" s="383"/>
      <c r="DU736" s="383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394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70"/>
      <c r="Y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95"/>
      <c r="AW737" s="95"/>
      <c r="AX737" s="383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383"/>
      <c r="BX737" s="383"/>
      <c r="BY737" s="383"/>
      <c r="BZ737" s="2"/>
      <c r="CA737" s="2"/>
      <c r="CB737" s="2"/>
      <c r="CC737" s="2"/>
      <c r="CD737" s="2"/>
      <c r="CE737" s="2"/>
      <c r="CF737" s="383"/>
      <c r="CG737" s="383"/>
      <c r="CH737" s="10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383"/>
      <c r="DT737" s="383"/>
      <c r="DU737" s="383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394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70"/>
      <c r="Y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95"/>
      <c r="AW738" s="95"/>
      <c r="AX738" s="383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383"/>
      <c r="BX738" s="383"/>
      <c r="BY738" s="383"/>
      <c r="BZ738" s="2"/>
      <c r="CA738" s="2"/>
      <c r="CB738" s="2"/>
      <c r="CC738" s="2"/>
      <c r="CD738" s="2"/>
      <c r="CE738" s="2"/>
      <c r="CF738" s="383"/>
      <c r="CG738" s="383"/>
      <c r="CH738" s="10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383"/>
      <c r="DT738" s="383"/>
      <c r="DU738" s="383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394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70"/>
      <c r="Y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95"/>
      <c r="AW739" s="95"/>
      <c r="AX739" s="383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383"/>
      <c r="BX739" s="383"/>
      <c r="BY739" s="383"/>
      <c r="BZ739" s="2"/>
      <c r="CA739" s="2"/>
      <c r="CB739" s="2"/>
      <c r="CC739" s="2"/>
      <c r="CD739" s="2"/>
      <c r="CE739" s="2"/>
      <c r="CF739" s="383"/>
      <c r="CG739" s="383"/>
      <c r="CH739" s="10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383"/>
      <c r="DT739" s="383"/>
      <c r="DU739" s="383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394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70"/>
      <c r="Y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95"/>
      <c r="AW740" s="95"/>
      <c r="AX740" s="383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383"/>
      <c r="BX740" s="383"/>
      <c r="BY740" s="383"/>
      <c r="BZ740" s="2"/>
      <c r="CA740" s="2"/>
      <c r="CB740" s="2"/>
      <c r="CC740" s="2"/>
      <c r="CD740" s="2"/>
      <c r="CE740" s="2"/>
      <c r="CF740" s="383"/>
      <c r="CG740" s="383"/>
      <c r="CH740" s="10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383"/>
      <c r="DT740" s="383"/>
      <c r="DU740" s="383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394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70"/>
      <c r="Y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95"/>
      <c r="AW741" s="95"/>
      <c r="AX741" s="383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383"/>
      <c r="BX741" s="383"/>
      <c r="BY741" s="383"/>
      <c r="BZ741" s="2"/>
      <c r="CA741" s="2"/>
      <c r="CB741" s="2"/>
      <c r="CC741" s="2"/>
      <c r="CD741" s="2"/>
      <c r="CE741" s="2"/>
      <c r="CF741" s="383"/>
      <c r="CG741" s="383"/>
      <c r="CH741" s="10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383"/>
      <c r="DT741" s="383"/>
      <c r="DU741" s="383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394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70"/>
      <c r="Y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95"/>
      <c r="AW742" s="95"/>
      <c r="AX742" s="383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383"/>
      <c r="BX742" s="383"/>
      <c r="BY742" s="383"/>
      <c r="BZ742" s="2"/>
      <c r="CA742" s="2"/>
      <c r="CB742" s="2"/>
      <c r="CC742" s="2"/>
      <c r="CD742" s="2"/>
      <c r="CE742" s="2"/>
      <c r="CF742" s="383"/>
      <c r="CG742" s="383"/>
      <c r="CH742" s="10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383"/>
      <c r="DT742" s="383"/>
      <c r="DU742" s="383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394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70"/>
      <c r="Y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95"/>
      <c r="AW743" s="95"/>
      <c r="AX743" s="383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383"/>
      <c r="BX743" s="383"/>
      <c r="BY743" s="383"/>
      <c r="BZ743" s="2"/>
      <c r="CA743" s="2"/>
      <c r="CB743" s="2"/>
      <c r="CC743" s="2"/>
      <c r="CD743" s="2"/>
      <c r="CE743" s="2"/>
      <c r="CF743" s="383"/>
      <c r="CG743" s="383"/>
      <c r="CH743" s="10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383"/>
      <c r="DT743" s="383"/>
      <c r="DU743" s="383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394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70"/>
      <c r="Y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95"/>
      <c r="AW744" s="95"/>
      <c r="AX744" s="383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383"/>
      <c r="BX744" s="383"/>
      <c r="BY744" s="383"/>
      <c r="BZ744" s="2"/>
      <c r="CA744" s="2"/>
      <c r="CB744" s="2"/>
      <c r="CC744" s="2"/>
      <c r="CD744" s="2"/>
      <c r="CE744" s="2"/>
      <c r="CF744" s="383"/>
      <c r="CG744" s="383"/>
      <c r="CH744" s="10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383"/>
      <c r="DT744" s="383"/>
      <c r="DU744" s="383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394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70"/>
      <c r="Y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95"/>
      <c r="AW745" s="95"/>
      <c r="AX745" s="383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383"/>
      <c r="BX745" s="383"/>
      <c r="BY745" s="383"/>
      <c r="BZ745" s="2"/>
      <c r="CA745" s="2"/>
      <c r="CB745" s="2"/>
      <c r="CC745" s="2"/>
      <c r="CD745" s="2"/>
      <c r="CE745" s="2"/>
      <c r="CF745" s="383"/>
      <c r="CG745" s="383"/>
      <c r="CH745" s="10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383"/>
      <c r="DT745" s="383"/>
      <c r="DU745" s="383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394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70"/>
      <c r="Y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95"/>
      <c r="AW746" s="95"/>
      <c r="AX746" s="383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383"/>
      <c r="BX746" s="383"/>
      <c r="BY746" s="383"/>
      <c r="BZ746" s="2"/>
      <c r="CA746" s="2"/>
      <c r="CB746" s="2"/>
      <c r="CC746" s="2"/>
      <c r="CD746" s="2"/>
      <c r="CE746" s="2"/>
      <c r="CF746" s="383"/>
      <c r="CG746" s="383"/>
      <c r="CH746" s="10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383"/>
      <c r="DT746" s="383"/>
      <c r="DU746" s="383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394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70"/>
      <c r="Y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95"/>
      <c r="AW747" s="95"/>
      <c r="AX747" s="383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383"/>
      <c r="BX747" s="383"/>
      <c r="BY747" s="383"/>
      <c r="BZ747" s="2"/>
      <c r="CA747" s="2"/>
      <c r="CB747" s="2"/>
      <c r="CC747" s="2"/>
      <c r="CD747" s="2"/>
      <c r="CE747" s="2"/>
      <c r="CF747" s="383"/>
      <c r="CG747" s="383"/>
      <c r="CH747" s="10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383"/>
      <c r="DT747" s="383"/>
      <c r="DU747" s="383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394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70"/>
      <c r="Y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95"/>
      <c r="AW748" s="95"/>
      <c r="AX748" s="383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383"/>
      <c r="BX748" s="383"/>
      <c r="BY748" s="383"/>
      <c r="BZ748" s="2"/>
      <c r="CA748" s="2"/>
      <c r="CB748" s="2"/>
      <c r="CC748" s="2"/>
      <c r="CD748" s="2"/>
      <c r="CE748" s="2"/>
      <c r="CF748" s="383"/>
      <c r="CG748" s="383"/>
      <c r="CH748" s="10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383"/>
      <c r="DT748" s="383"/>
      <c r="DU748" s="383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394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70"/>
      <c r="Y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95"/>
      <c r="AW749" s="95"/>
      <c r="AX749" s="383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383"/>
      <c r="BX749" s="383"/>
      <c r="BY749" s="383"/>
      <c r="BZ749" s="2"/>
      <c r="CA749" s="2"/>
      <c r="CB749" s="2"/>
      <c r="CC749" s="2"/>
      <c r="CD749" s="2"/>
      <c r="CE749" s="2"/>
      <c r="CF749" s="383"/>
      <c r="CG749" s="383"/>
      <c r="CH749" s="10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383"/>
      <c r="DT749" s="383"/>
      <c r="DU749" s="383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394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70"/>
      <c r="Y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95"/>
      <c r="AW750" s="95"/>
      <c r="AX750" s="383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383"/>
      <c r="BX750" s="383"/>
      <c r="BY750" s="383"/>
      <c r="BZ750" s="2"/>
      <c r="CA750" s="2"/>
      <c r="CB750" s="2"/>
      <c r="CC750" s="2"/>
      <c r="CD750" s="2"/>
      <c r="CE750" s="2"/>
      <c r="CF750" s="383"/>
      <c r="CG750" s="383"/>
      <c r="CH750" s="10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383"/>
      <c r="DT750" s="383"/>
      <c r="DU750" s="383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394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70"/>
      <c r="Y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95"/>
      <c r="AW751" s="95"/>
      <c r="AX751" s="383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383"/>
      <c r="BX751" s="383"/>
      <c r="BY751" s="383"/>
      <c r="BZ751" s="2"/>
      <c r="CA751" s="2"/>
      <c r="CB751" s="2"/>
      <c r="CC751" s="2"/>
      <c r="CD751" s="2"/>
      <c r="CE751" s="2"/>
      <c r="CF751" s="383"/>
      <c r="CG751" s="383"/>
      <c r="CH751" s="10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383"/>
      <c r="DT751" s="383"/>
      <c r="DU751" s="383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394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70"/>
      <c r="Y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95"/>
      <c r="AW752" s="95"/>
      <c r="AX752" s="383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383"/>
      <c r="BX752" s="383"/>
      <c r="BY752" s="383"/>
      <c r="BZ752" s="2"/>
      <c r="CA752" s="2"/>
      <c r="CB752" s="2"/>
      <c r="CC752" s="2"/>
      <c r="CD752" s="2"/>
      <c r="CE752" s="2"/>
      <c r="CF752" s="383"/>
      <c r="CG752" s="383"/>
      <c r="CH752" s="10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383"/>
      <c r="DT752" s="383"/>
      <c r="DU752" s="383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394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70"/>
      <c r="Y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95"/>
      <c r="AW753" s="95"/>
      <c r="AX753" s="383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383"/>
      <c r="BX753" s="383"/>
      <c r="BY753" s="383"/>
      <c r="BZ753" s="2"/>
      <c r="CA753" s="2"/>
      <c r="CB753" s="2"/>
      <c r="CC753" s="2"/>
      <c r="CD753" s="2"/>
      <c r="CE753" s="2"/>
      <c r="CF753" s="383"/>
      <c r="CG753" s="383"/>
      <c r="CH753" s="10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383"/>
      <c r="DT753" s="383"/>
      <c r="DU753" s="383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394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70"/>
      <c r="Y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95"/>
      <c r="AW754" s="95"/>
      <c r="AX754" s="383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383"/>
      <c r="BX754" s="383"/>
      <c r="BY754" s="383"/>
      <c r="BZ754" s="2"/>
      <c r="CA754" s="2"/>
      <c r="CB754" s="2"/>
      <c r="CC754" s="2"/>
      <c r="CD754" s="2"/>
      <c r="CE754" s="2"/>
      <c r="CF754" s="383"/>
      <c r="CG754" s="383"/>
      <c r="CH754" s="10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383"/>
      <c r="DT754" s="383"/>
      <c r="DU754" s="383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394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70"/>
      <c r="Y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95"/>
      <c r="AW755" s="95"/>
      <c r="AX755" s="383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383"/>
      <c r="BX755" s="383"/>
      <c r="BY755" s="383"/>
      <c r="BZ755" s="2"/>
      <c r="CA755" s="2"/>
      <c r="CB755" s="2"/>
      <c r="CC755" s="2"/>
      <c r="CD755" s="2"/>
      <c r="CE755" s="2"/>
      <c r="CF755" s="383"/>
      <c r="CG755" s="383"/>
      <c r="CH755" s="10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383"/>
      <c r="DT755" s="383"/>
      <c r="DU755" s="383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394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70"/>
      <c r="Y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95"/>
      <c r="AW756" s="95"/>
      <c r="AX756" s="383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383"/>
      <c r="BX756" s="383"/>
      <c r="BY756" s="383"/>
      <c r="BZ756" s="2"/>
      <c r="CA756" s="2"/>
      <c r="CB756" s="2"/>
      <c r="CC756" s="2"/>
      <c r="CD756" s="2"/>
      <c r="CE756" s="2"/>
      <c r="CF756" s="383"/>
      <c r="CG756" s="383"/>
      <c r="CH756" s="10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383"/>
      <c r="DT756" s="383"/>
      <c r="DU756" s="383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394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70"/>
      <c r="Y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95"/>
      <c r="AW757" s="95"/>
      <c r="AX757" s="383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383"/>
      <c r="BX757" s="383"/>
      <c r="BY757" s="383"/>
      <c r="BZ757" s="2"/>
      <c r="CA757" s="2"/>
      <c r="CB757" s="2"/>
      <c r="CC757" s="2"/>
      <c r="CD757" s="2"/>
      <c r="CE757" s="2"/>
      <c r="CF757" s="383"/>
      <c r="CG757" s="383"/>
      <c r="CH757" s="10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383"/>
      <c r="DT757" s="383"/>
      <c r="DU757" s="383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394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70"/>
      <c r="Y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95"/>
      <c r="AW758" s="95"/>
      <c r="AX758" s="383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383"/>
      <c r="BX758" s="383"/>
      <c r="BY758" s="383"/>
      <c r="BZ758" s="2"/>
      <c r="CA758" s="2"/>
      <c r="CB758" s="2"/>
      <c r="CC758" s="2"/>
      <c r="CD758" s="2"/>
      <c r="CE758" s="2"/>
      <c r="CF758" s="383"/>
      <c r="CG758" s="383"/>
      <c r="CH758" s="10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383"/>
      <c r="DT758" s="383"/>
      <c r="DU758" s="383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394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70"/>
      <c r="Y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95"/>
      <c r="AW759" s="95"/>
      <c r="AX759" s="383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383"/>
      <c r="BX759" s="383"/>
      <c r="BY759" s="383"/>
      <c r="BZ759" s="2"/>
      <c r="CA759" s="2"/>
      <c r="CB759" s="2"/>
      <c r="CC759" s="2"/>
      <c r="CD759" s="2"/>
      <c r="CE759" s="2"/>
      <c r="CF759" s="383"/>
      <c r="CG759" s="383"/>
      <c r="CH759" s="10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383"/>
      <c r="DT759" s="383"/>
      <c r="DU759" s="383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394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70"/>
      <c r="Y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95"/>
      <c r="AW760" s="95"/>
      <c r="AX760" s="383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383"/>
      <c r="BX760" s="383"/>
      <c r="BY760" s="383"/>
      <c r="BZ760" s="2"/>
      <c r="CA760" s="2"/>
      <c r="CB760" s="2"/>
      <c r="CC760" s="2"/>
      <c r="CD760" s="2"/>
      <c r="CE760" s="2"/>
      <c r="CF760" s="383"/>
      <c r="CG760" s="383"/>
      <c r="CH760" s="10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383"/>
      <c r="DT760" s="383"/>
      <c r="DU760" s="383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394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70"/>
      <c r="Y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95"/>
      <c r="AW761" s="95"/>
      <c r="AX761" s="383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383"/>
      <c r="BX761" s="383"/>
      <c r="BY761" s="383"/>
      <c r="BZ761" s="2"/>
      <c r="CA761" s="2"/>
      <c r="CB761" s="2"/>
      <c r="CC761" s="2"/>
      <c r="CD761" s="2"/>
      <c r="CE761" s="2"/>
      <c r="CF761" s="383"/>
      <c r="CG761" s="383"/>
      <c r="CH761" s="10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383"/>
      <c r="DT761" s="383"/>
      <c r="DU761" s="383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394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70"/>
      <c r="Y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95"/>
      <c r="AW762" s="95"/>
      <c r="AX762" s="383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383"/>
      <c r="BX762" s="383"/>
      <c r="BY762" s="383"/>
      <c r="BZ762" s="2"/>
      <c r="CA762" s="2"/>
      <c r="CB762" s="2"/>
      <c r="CC762" s="2"/>
      <c r="CD762" s="2"/>
      <c r="CE762" s="2"/>
      <c r="CF762" s="383"/>
      <c r="CG762" s="383"/>
      <c r="CH762" s="10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383"/>
      <c r="DT762" s="383"/>
      <c r="DU762" s="383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394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70"/>
      <c r="Y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95"/>
      <c r="AW763" s="95"/>
      <c r="AX763" s="383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383"/>
      <c r="BX763" s="383"/>
      <c r="BY763" s="383"/>
      <c r="BZ763" s="2"/>
      <c r="CA763" s="2"/>
      <c r="CB763" s="2"/>
      <c r="CC763" s="2"/>
      <c r="CD763" s="2"/>
      <c r="CE763" s="2"/>
      <c r="CF763" s="383"/>
      <c r="CG763" s="383"/>
      <c r="CH763" s="10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383"/>
      <c r="DT763" s="383"/>
      <c r="DU763" s="383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394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70"/>
      <c r="Y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95"/>
      <c r="AW764" s="95"/>
      <c r="AX764" s="383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383"/>
      <c r="BX764" s="383"/>
      <c r="BY764" s="383"/>
      <c r="BZ764" s="2"/>
      <c r="CA764" s="2"/>
      <c r="CB764" s="2"/>
      <c r="CC764" s="2"/>
      <c r="CD764" s="2"/>
      <c r="CE764" s="2"/>
      <c r="CF764" s="383"/>
      <c r="CG764" s="383"/>
      <c r="CH764" s="10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383"/>
      <c r="DT764" s="383"/>
      <c r="DU764" s="383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394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70"/>
      <c r="Y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95"/>
      <c r="AW765" s="95"/>
      <c r="AX765" s="383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383"/>
      <c r="BX765" s="383"/>
      <c r="BY765" s="383"/>
      <c r="BZ765" s="2"/>
      <c r="CA765" s="2"/>
      <c r="CB765" s="2"/>
      <c r="CC765" s="2"/>
      <c r="CD765" s="2"/>
      <c r="CE765" s="2"/>
      <c r="CF765" s="383"/>
      <c r="CG765" s="383"/>
      <c r="CH765" s="10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383"/>
      <c r="DT765" s="383"/>
      <c r="DU765" s="383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394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70"/>
      <c r="Y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95"/>
      <c r="AW766" s="95"/>
      <c r="AX766" s="383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383"/>
      <c r="BX766" s="383"/>
      <c r="BY766" s="383"/>
      <c r="BZ766" s="2"/>
      <c r="CA766" s="2"/>
      <c r="CB766" s="2"/>
      <c r="CC766" s="2"/>
      <c r="CD766" s="2"/>
      <c r="CE766" s="2"/>
      <c r="CF766" s="383"/>
      <c r="CG766" s="383"/>
      <c r="CH766" s="10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383"/>
      <c r="DT766" s="383"/>
      <c r="DU766" s="383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394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70"/>
      <c r="Y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95"/>
      <c r="AW767" s="95"/>
      <c r="AX767" s="383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383"/>
      <c r="BX767" s="383"/>
      <c r="BY767" s="383"/>
      <c r="BZ767" s="2"/>
      <c r="CA767" s="2"/>
      <c r="CB767" s="2"/>
      <c r="CC767" s="2"/>
      <c r="CD767" s="2"/>
      <c r="CE767" s="2"/>
      <c r="CF767" s="383"/>
      <c r="CG767" s="383"/>
      <c r="CH767" s="10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383"/>
      <c r="DT767" s="383"/>
      <c r="DU767" s="383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394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70"/>
      <c r="Y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95"/>
      <c r="AW768" s="95"/>
      <c r="AX768" s="383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383"/>
      <c r="BX768" s="383"/>
      <c r="BY768" s="383"/>
      <c r="BZ768" s="2"/>
      <c r="CA768" s="2"/>
      <c r="CB768" s="2"/>
      <c r="CC768" s="2"/>
      <c r="CD768" s="2"/>
      <c r="CE768" s="2"/>
      <c r="CF768" s="383"/>
      <c r="CG768" s="383"/>
      <c r="CH768" s="10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383"/>
      <c r="DT768" s="383"/>
      <c r="DU768" s="383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394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70"/>
      <c r="Y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95"/>
      <c r="AW769" s="95"/>
      <c r="AX769" s="383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383"/>
      <c r="BX769" s="383"/>
      <c r="BY769" s="383"/>
      <c r="BZ769" s="2"/>
      <c r="CA769" s="2"/>
      <c r="CB769" s="2"/>
      <c r="CC769" s="2"/>
      <c r="CD769" s="2"/>
      <c r="CE769" s="2"/>
      <c r="CF769" s="383"/>
      <c r="CG769" s="383"/>
      <c r="CH769" s="10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383"/>
      <c r="DT769" s="383"/>
      <c r="DU769" s="383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394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70"/>
      <c r="Y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95"/>
      <c r="AW770" s="95"/>
      <c r="AX770" s="383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383"/>
      <c r="BX770" s="383"/>
      <c r="BY770" s="383"/>
      <c r="BZ770" s="2"/>
      <c r="CA770" s="2"/>
      <c r="CB770" s="2"/>
      <c r="CC770" s="2"/>
      <c r="CD770" s="2"/>
      <c r="CE770" s="2"/>
      <c r="CF770" s="383"/>
      <c r="CG770" s="383"/>
      <c r="CH770" s="10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383"/>
      <c r="DT770" s="383"/>
      <c r="DU770" s="383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394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70"/>
      <c r="Y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95"/>
      <c r="AW771" s="95"/>
      <c r="AX771" s="383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383"/>
      <c r="BX771" s="383"/>
      <c r="BY771" s="383"/>
      <c r="BZ771" s="2"/>
      <c r="CA771" s="2"/>
      <c r="CB771" s="2"/>
      <c r="CC771" s="2"/>
      <c r="CD771" s="2"/>
      <c r="CE771" s="2"/>
      <c r="CF771" s="383"/>
      <c r="CG771" s="383"/>
      <c r="CH771" s="10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383"/>
      <c r="DT771" s="383"/>
      <c r="DU771" s="383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394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70"/>
      <c r="Y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95"/>
      <c r="AW772" s="95"/>
      <c r="AX772" s="383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383"/>
      <c r="BX772" s="383"/>
      <c r="BY772" s="383"/>
      <c r="BZ772" s="2"/>
      <c r="CA772" s="2"/>
      <c r="CB772" s="2"/>
      <c r="CC772" s="2"/>
      <c r="CD772" s="2"/>
      <c r="CE772" s="2"/>
      <c r="CF772" s="383"/>
      <c r="CG772" s="383"/>
      <c r="CH772" s="10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383"/>
      <c r="DT772" s="383"/>
      <c r="DU772" s="383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394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70"/>
      <c r="Y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95"/>
      <c r="AW773" s="95"/>
      <c r="AX773" s="383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383"/>
      <c r="BX773" s="383"/>
      <c r="BY773" s="383"/>
      <c r="BZ773" s="2"/>
      <c r="CA773" s="2"/>
      <c r="CB773" s="2"/>
      <c r="CC773" s="2"/>
      <c r="CD773" s="2"/>
      <c r="CE773" s="2"/>
      <c r="CF773" s="383"/>
      <c r="CG773" s="383"/>
      <c r="CH773" s="10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383"/>
      <c r="DT773" s="383"/>
      <c r="DU773" s="383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394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70"/>
      <c r="Y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95"/>
      <c r="AW774" s="95"/>
      <c r="AX774" s="383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383"/>
      <c r="BX774" s="383"/>
      <c r="BY774" s="383"/>
      <c r="BZ774" s="2"/>
      <c r="CA774" s="2"/>
      <c r="CB774" s="2"/>
      <c r="CC774" s="2"/>
      <c r="CD774" s="2"/>
      <c r="CE774" s="2"/>
      <c r="CF774" s="383"/>
      <c r="CG774" s="383"/>
      <c r="CH774" s="10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383"/>
      <c r="DT774" s="383"/>
      <c r="DU774" s="383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394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70"/>
      <c r="Y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95"/>
      <c r="AW775" s="95"/>
      <c r="AX775" s="383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383"/>
      <c r="BX775" s="383"/>
      <c r="BY775" s="383"/>
      <c r="BZ775" s="2"/>
      <c r="CA775" s="2"/>
      <c r="CB775" s="2"/>
      <c r="CC775" s="2"/>
      <c r="CD775" s="2"/>
      <c r="CE775" s="2"/>
      <c r="CF775" s="383"/>
      <c r="CG775" s="383"/>
      <c r="CH775" s="10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383"/>
      <c r="DT775" s="383"/>
      <c r="DU775" s="383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394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70"/>
      <c r="Y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95"/>
      <c r="AW776" s="95"/>
      <c r="AX776" s="383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383"/>
      <c r="BX776" s="383"/>
      <c r="BY776" s="383"/>
      <c r="BZ776" s="2"/>
      <c r="CA776" s="2"/>
      <c r="CB776" s="2"/>
      <c r="CC776" s="2"/>
      <c r="CD776" s="2"/>
      <c r="CE776" s="2"/>
      <c r="CF776" s="383"/>
      <c r="CG776" s="383"/>
      <c r="CH776" s="10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383"/>
      <c r="DT776" s="383"/>
      <c r="DU776" s="383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394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70"/>
      <c r="Y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95"/>
      <c r="AW777" s="95"/>
      <c r="AX777" s="383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383"/>
      <c r="BX777" s="383"/>
      <c r="BY777" s="383"/>
      <c r="BZ777" s="2"/>
      <c r="CA777" s="2"/>
      <c r="CB777" s="2"/>
      <c r="CC777" s="2"/>
      <c r="CD777" s="2"/>
      <c r="CE777" s="2"/>
      <c r="CF777" s="383"/>
      <c r="CG777" s="383"/>
      <c r="CH777" s="10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383"/>
      <c r="DT777" s="383"/>
      <c r="DU777" s="383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394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70"/>
      <c r="Y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95"/>
      <c r="AW778" s="95"/>
      <c r="AX778" s="383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383"/>
      <c r="BX778" s="383"/>
      <c r="BY778" s="383"/>
      <c r="BZ778" s="2"/>
      <c r="CA778" s="2"/>
      <c r="CB778" s="2"/>
      <c r="CC778" s="2"/>
      <c r="CD778" s="2"/>
      <c r="CE778" s="2"/>
      <c r="CF778" s="383"/>
      <c r="CG778" s="383"/>
      <c r="CH778" s="10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383"/>
      <c r="DT778" s="383"/>
      <c r="DU778" s="383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394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70"/>
      <c r="Y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95"/>
      <c r="AW779" s="95"/>
      <c r="AX779" s="383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383"/>
      <c r="BX779" s="383"/>
      <c r="BY779" s="383"/>
      <c r="BZ779" s="2"/>
      <c r="CA779" s="2"/>
      <c r="CB779" s="2"/>
      <c r="CC779" s="2"/>
      <c r="CD779" s="2"/>
      <c r="CE779" s="2"/>
      <c r="CF779" s="383"/>
      <c r="CG779" s="383"/>
      <c r="CH779" s="10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383"/>
      <c r="DT779" s="383"/>
      <c r="DU779" s="383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394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70"/>
      <c r="Y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95"/>
      <c r="AW780" s="95"/>
      <c r="AX780" s="383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383"/>
      <c r="BX780" s="383"/>
      <c r="BY780" s="383"/>
      <c r="BZ780" s="2"/>
      <c r="CA780" s="2"/>
      <c r="CB780" s="2"/>
      <c r="CC780" s="2"/>
      <c r="CD780" s="2"/>
      <c r="CE780" s="2"/>
      <c r="CF780" s="383"/>
      <c r="CG780" s="383"/>
      <c r="CH780" s="10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383"/>
      <c r="DT780" s="383"/>
      <c r="DU780" s="383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394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70"/>
      <c r="Y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95"/>
      <c r="AW781" s="95"/>
      <c r="AX781" s="383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383"/>
      <c r="BX781" s="383"/>
      <c r="BY781" s="383"/>
      <c r="BZ781" s="2"/>
      <c r="CA781" s="2"/>
      <c r="CB781" s="2"/>
      <c r="CC781" s="2"/>
      <c r="CD781" s="2"/>
      <c r="CE781" s="2"/>
      <c r="CF781" s="383"/>
      <c r="CG781" s="383"/>
      <c r="CH781" s="10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383"/>
      <c r="DT781" s="383"/>
      <c r="DU781" s="383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394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70"/>
      <c r="Y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95"/>
      <c r="AW782" s="95"/>
      <c r="AX782" s="383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383"/>
      <c r="BX782" s="383"/>
      <c r="BY782" s="383"/>
      <c r="BZ782" s="2"/>
      <c r="CA782" s="2"/>
      <c r="CB782" s="2"/>
      <c r="CC782" s="2"/>
      <c r="CD782" s="2"/>
      <c r="CE782" s="2"/>
      <c r="CF782" s="383"/>
      <c r="CG782" s="383"/>
      <c r="CH782" s="10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383"/>
      <c r="DT782" s="383"/>
      <c r="DU782" s="383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394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70"/>
      <c r="Y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95"/>
      <c r="AW783" s="95"/>
      <c r="AX783" s="383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383"/>
      <c r="BX783" s="383"/>
      <c r="BY783" s="383"/>
      <c r="BZ783" s="2"/>
      <c r="CA783" s="2"/>
      <c r="CB783" s="2"/>
      <c r="CC783" s="2"/>
      <c r="CD783" s="2"/>
      <c r="CE783" s="2"/>
      <c r="CF783" s="383"/>
      <c r="CG783" s="383"/>
      <c r="CH783" s="10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383"/>
      <c r="DT783" s="383"/>
      <c r="DU783" s="383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394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70"/>
      <c r="Y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95"/>
      <c r="AW784" s="95"/>
      <c r="AX784" s="383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383"/>
      <c r="BX784" s="383"/>
      <c r="BY784" s="383"/>
      <c r="BZ784" s="2"/>
      <c r="CA784" s="2"/>
      <c r="CB784" s="2"/>
      <c r="CC784" s="2"/>
      <c r="CD784" s="2"/>
      <c r="CE784" s="2"/>
      <c r="CF784" s="383"/>
      <c r="CG784" s="383"/>
      <c r="CH784" s="10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383"/>
      <c r="DT784" s="383"/>
      <c r="DU784" s="383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394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70"/>
      <c r="Y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95"/>
      <c r="AW785" s="95"/>
      <c r="AX785" s="383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383"/>
      <c r="BX785" s="383"/>
      <c r="BY785" s="383"/>
      <c r="BZ785" s="2"/>
      <c r="CA785" s="2"/>
      <c r="CB785" s="2"/>
      <c r="CC785" s="2"/>
      <c r="CD785" s="2"/>
      <c r="CE785" s="2"/>
      <c r="CF785" s="383"/>
      <c r="CG785" s="383"/>
      <c r="CH785" s="10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383"/>
      <c r="DT785" s="383"/>
      <c r="DU785" s="383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394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70"/>
      <c r="Y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95"/>
      <c r="AW786" s="95"/>
      <c r="AX786" s="383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383"/>
      <c r="BX786" s="383"/>
      <c r="BY786" s="383"/>
      <c r="BZ786" s="2"/>
      <c r="CA786" s="2"/>
      <c r="CB786" s="2"/>
      <c r="CC786" s="2"/>
      <c r="CD786" s="2"/>
      <c r="CE786" s="2"/>
      <c r="CF786" s="383"/>
      <c r="CG786" s="383"/>
      <c r="CH786" s="10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383"/>
      <c r="DT786" s="383"/>
      <c r="DU786" s="383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394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70"/>
      <c r="Y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95"/>
      <c r="AW787" s="95"/>
      <c r="AX787" s="383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383"/>
      <c r="BX787" s="383"/>
      <c r="BY787" s="383"/>
      <c r="BZ787" s="2"/>
      <c r="CA787" s="2"/>
      <c r="CB787" s="2"/>
      <c r="CC787" s="2"/>
      <c r="CD787" s="2"/>
      <c r="CE787" s="2"/>
      <c r="CF787" s="383"/>
      <c r="CG787" s="383"/>
      <c r="CH787" s="10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383"/>
      <c r="DT787" s="383"/>
      <c r="DU787" s="383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394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70"/>
      <c r="Y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95"/>
      <c r="AW788" s="95"/>
      <c r="AX788" s="383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383"/>
      <c r="BX788" s="383"/>
      <c r="BY788" s="383"/>
      <c r="BZ788" s="2"/>
      <c r="CA788" s="2"/>
      <c r="CB788" s="2"/>
      <c r="CC788" s="2"/>
      <c r="CD788" s="2"/>
      <c r="CE788" s="2"/>
      <c r="CF788" s="383"/>
      <c r="CG788" s="383"/>
      <c r="CH788" s="10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383"/>
      <c r="DT788" s="383"/>
      <c r="DU788" s="383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394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70"/>
      <c r="Y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95"/>
      <c r="AW789" s="95"/>
      <c r="AX789" s="383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383"/>
      <c r="BX789" s="383"/>
      <c r="BY789" s="383"/>
      <c r="BZ789" s="2"/>
      <c r="CA789" s="2"/>
      <c r="CB789" s="2"/>
      <c r="CC789" s="2"/>
      <c r="CD789" s="2"/>
      <c r="CE789" s="2"/>
      <c r="CF789" s="383"/>
      <c r="CG789" s="383"/>
      <c r="CH789" s="10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383"/>
      <c r="DT789" s="383"/>
      <c r="DU789" s="383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394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70"/>
      <c r="Y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95"/>
      <c r="AW790" s="95"/>
      <c r="AX790" s="383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383"/>
      <c r="BX790" s="383"/>
      <c r="BY790" s="383"/>
      <c r="BZ790" s="2"/>
      <c r="CA790" s="2"/>
      <c r="CB790" s="2"/>
      <c r="CC790" s="2"/>
      <c r="CD790" s="2"/>
      <c r="CE790" s="2"/>
      <c r="CF790" s="383"/>
      <c r="CG790" s="383"/>
      <c r="CH790" s="10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383"/>
      <c r="DT790" s="383"/>
      <c r="DU790" s="383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394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70"/>
      <c r="Y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95"/>
      <c r="AW791" s="95"/>
      <c r="AX791" s="383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383"/>
      <c r="BX791" s="383"/>
      <c r="BY791" s="383"/>
      <c r="BZ791" s="2"/>
      <c r="CA791" s="2"/>
      <c r="CB791" s="2"/>
      <c r="CC791" s="2"/>
      <c r="CD791" s="2"/>
      <c r="CE791" s="2"/>
      <c r="CF791" s="383"/>
      <c r="CG791" s="383"/>
      <c r="CH791" s="10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383"/>
      <c r="DT791" s="383"/>
      <c r="DU791" s="383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394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70"/>
      <c r="Y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95"/>
      <c r="AW792" s="95"/>
      <c r="AX792" s="383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383"/>
      <c r="BX792" s="383"/>
      <c r="BY792" s="383"/>
      <c r="BZ792" s="2"/>
      <c r="CA792" s="2"/>
      <c r="CB792" s="2"/>
      <c r="CC792" s="2"/>
      <c r="CD792" s="2"/>
      <c r="CE792" s="2"/>
      <c r="CF792" s="383"/>
      <c r="CG792" s="383"/>
      <c r="CH792" s="10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383"/>
      <c r="DT792" s="383"/>
      <c r="DU792" s="383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394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70"/>
      <c r="Y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95"/>
      <c r="AW793" s="95"/>
      <c r="AX793" s="383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383"/>
      <c r="BX793" s="383"/>
      <c r="BY793" s="383"/>
      <c r="BZ793" s="2"/>
      <c r="CA793" s="2"/>
      <c r="CB793" s="2"/>
      <c r="CC793" s="2"/>
      <c r="CD793" s="2"/>
      <c r="CE793" s="2"/>
      <c r="CF793" s="383"/>
      <c r="CG793" s="383"/>
      <c r="CH793" s="10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383"/>
      <c r="DT793" s="383"/>
      <c r="DU793" s="383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394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70"/>
      <c r="Y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95"/>
      <c r="AW794" s="95"/>
      <c r="AX794" s="383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383"/>
      <c r="BX794" s="383"/>
      <c r="BY794" s="383"/>
      <c r="BZ794" s="2"/>
      <c r="CA794" s="2"/>
      <c r="CB794" s="2"/>
      <c r="CC794" s="2"/>
      <c r="CD794" s="2"/>
      <c r="CE794" s="2"/>
      <c r="CF794" s="383"/>
      <c r="CG794" s="383"/>
      <c r="CH794" s="10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383"/>
      <c r="DT794" s="383"/>
      <c r="DU794" s="383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394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70"/>
      <c r="Y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95"/>
      <c r="AW795" s="95"/>
      <c r="AX795" s="383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383"/>
      <c r="BX795" s="383"/>
      <c r="BY795" s="383"/>
      <c r="BZ795" s="2"/>
      <c r="CA795" s="2"/>
      <c r="CB795" s="2"/>
      <c r="CC795" s="2"/>
      <c r="CD795" s="2"/>
      <c r="CE795" s="2"/>
      <c r="CF795" s="383"/>
      <c r="CG795" s="383"/>
      <c r="CH795" s="10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383"/>
      <c r="DT795" s="383"/>
      <c r="DU795" s="383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394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70"/>
      <c r="Y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95"/>
      <c r="AW796" s="95"/>
      <c r="AX796" s="383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383"/>
      <c r="BX796" s="383"/>
      <c r="BY796" s="383"/>
      <c r="BZ796" s="2"/>
      <c r="CA796" s="2"/>
      <c r="CB796" s="2"/>
      <c r="CC796" s="2"/>
      <c r="CD796" s="2"/>
      <c r="CE796" s="2"/>
      <c r="CF796" s="383"/>
      <c r="CG796" s="383"/>
      <c r="CH796" s="10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383"/>
      <c r="DT796" s="383"/>
      <c r="DU796" s="383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394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70"/>
      <c r="Y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95"/>
      <c r="AW797" s="95"/>
      <c r="AX797" s="383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383"/>
      <c r="BX797" s="383"/>
      <c r="BY797" s="383"/>
      <c r="BZ797" s="2"/>
      <c r="CA797" s="2"/>
      <c r="CB797" s="2"/>
      <c r="CC797" s="2"/>
      <c r="CD797" s="2"/>
      <c r="CE797" s="2"/>
      <c r="CF797" s="383"/>
      <c r="CG797" s="383"/>
      <c r="CH797" s="10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383"/>
      <c r="DT797" s="383"/>
      <c r="DU797" s="383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394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70"/>
      <c r="Y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95"/>
      <c r="AW798" s="95"/>
      <c r="AX798" s="383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383"/>
      <c r="BX798" s="383"/>
      <c r="BY798" s="383"/>
      <c r="BZ798" s="2"/>
      <c r="CA798" s="2"/>
      <c r="CB798" s="2"/>
      <c r="CC798" s="2"/>
      <c r="CD798" s="2"/>
      <c r="CE798" s="2"/>
      <c r="CF798" s="383"/>
      <c r="CG798" s="383"/>
      <c r="CH798" s="10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383"/>
      <c r="DT798" s="383"/>
      <c r="DU798" s="383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394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70"/>
      <c r="Y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95"/>
      <c r="AW799" s="95"/>
      <c r="AX799" s="383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383"/>
      <c r="BX799" s="383"/>
      <c r="BY799" s="383"/>
      <c r="BZ799" s="2"/>
      <c r="CA799" s="2"/>
      <c r="CB799" s="2"/>
      <c r="CC799" s="2"/>
      <c r="CD799" s="2"/>
      <c r="CE799" s="2"/>
      <c r="CF799" s="383"/>
      <c r="CG799" s="383"/>
      <c r="CH799" s="10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383"/>
      <c r="DT799" s="383"/>
      <c r="DU799" s="383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394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70"/>
      <c r="Y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95"/>
      <c r="AW800" s="95"/>
      <c r="AX800" s="383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383"/>
      <c r="BX800" s="383"/>
      <c r="BY800" s="383"/>
      <c r="BZ800" s="2"/>
      <c r="CA800" s="2"/>
      <c r="CB800" s="2"/>
      <c r="CC800" s="2"/>
      <c r="CD800" s="2"/>
      <c r="CE800" s="2"/>
      <c r="CF800" s="383"/>
      <c r="CG800" s="383"/>
      <c r="CH800" s="10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383"/>
      <c r="DT800" s="383"/>
      <c r="DU800" s="383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394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70"/>
      <c r="Y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95"/>
      <c r="AW801" s="95"/>
      <c r="AX801" s="383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383"/>
      <c r="BX801" s="383"/>
      <c r="BY801" s="383"/>
      <c r="BZ801" s="2"/>
      <c r="CA801" s="2"/>
      <c r="CB801" s="2"/>
      <c r="CC801" s="2"/>
      <c r="CD801" s="2"/>
      <c r="CE801" s="2"/>
      <c r="CF801" s="383"/>
      <c r="CG801" s="383"/>
      <c r="CH801" s="10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383"/>
      <c r="DT801" s="383"/>
      <c r="DU801" s="383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394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70"/>
      <c r="Y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95"/>
      <c r="AW802" s="95"/>
      <c r="AX802" s="383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383"/>
      <c r="BX802" s="383"/>
      <c r="BY802" s="383"/>
      <c r="BZ802" s="2"/>
      <c r="CA802" s="2"/>
      <c r="CB802" s="2"/>
      <c r="CC802" s="2"/>
      <c r="CD802" s="2"/>
      <c r="CE802" s="2"/>
      <c r="CF802" s="383"/>
      <c r="CG802" s="383"/>
      <c r="CH802" s="10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383"/>
      <c r="DT802" s="383"/>
      <c r="DU802" s="383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394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70"/>
      <c r="Y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95"/>
      <c r="AW803" s="95"/>
      <c r="AX803" s="383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383"/>
      <c r="BX803" s="383"/>
      <c r="BY803" s="383"/>
      <c r="BZ803" s="2"/>
      <c r="CA803" s="2"/>
      <c r="CB803" s="2"/>
      <c r="CC803" s="2"/>
      <c r="CD803" s="2"/>
      <c r="CE803" s="2"/>
      <c r="CF803" s="383"/>
      <c r="CG803" s="383"/>
      <c r="CH803" s="10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383"/>
      <c r="DT803" s="383"/>
      <c r="DU803" s="383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394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70"/>
      <c r="Y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95"/>
      <c r="AW804" s="95"/>
      <c r="AX804" s="383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383"/>
      <c r="BX804" s="383"/>
      <c r="BY804" s="383"/>
      <c r="BZ804" s="2"/>
      <c r="CA804" s="2"/>
      <c r="CB804" s="2"/>
      <c r="CC804" s="2"/>
      <c r="CD804" s="2"/>
      <c r="CE804" s="2"/>
      <c r="CF804" s="383"/>
      <c r="CG804" s="383"/>
      <c r="CH804" s="10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383"/>
      <c r="DT804" s="383"/>
      <c r="DU804" s="383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394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70"/>
      <c r="Y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95"/>
      <c r="AW805" s="95"/>
      <c r="AX805" s="383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383"/>
      <c r="BX805" s="383"/>
      <c r="BY805" s="383"/>
      <c r="BZ805" s="2"/>
      <c r="CA805" s="2"/>
      <c r="CB805" s="2"/>
      <c r="CC805" s="2"/>
      <c r="CD805" s="2"/>
      <c r="CE805" s="2"/>
      <c r="CF805" s="383"/>
      <c r="CG805" s="383"/>
      <c r="CH805" s="10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383"/>
      <c r="DT805" s="383"/>
      <c r="DU805" s="383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394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70"/>
      <c r="Y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95"/>
      <c r="AW806" s="95"/>
      <c r="AX806" s="383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383"/>
      <c r="BX806" s="383"/>
      <c r="BY806" s="383"/>
      <c r="BZ806" s="2"/>
      <c r="CA806" s="2"/>
      <c r="CB806" s="2"/>
      <c r="CC806" s="2"/>
      <c r="CD806" s="2"/>
      <c r="CE806" s="2"/>
      <c r="CF806" s="383"/>
      <c r="CG806" s="383"/>
      <c r="CH806" s="10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383"/>
      <c r="DT806" s="383"/>
      <c r="DU806" s="383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394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70"/>
      <c r="Y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95"/>
      <c r="AW807" s="95"/>
      <c r="AX807" s="383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383"/>
      <c r="BX807" s="383"/>
      <c r="BY807" s="383"/>
      <c r="BZ807" s="2"/>
      <c r="CA807" s="2"/>
      <c r="CB807" s="2"/>
      <c r="CC807" s="2"/>
      <c r="CD807" s="2"/>
      <c r="CE807" s="2"/>
      <c r="CF807" s="383"/>
      <c r="CG807" s="383"/>
      <c r="CH807" s="10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383"/>
      <c r="DT807" s="383"/>
      <c r="DU807" s="383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394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70"/>
      <c r="Y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95"/>
      <c r="AW808" s="95"/>
      <c r="AX808" s="383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383"/>
      <c r="BX808" s="383"/>
      <c r="BY808" s="383"/>
      <c r="BZ808" s="2"/>
      <c r="CA808" s="2"/>
      <c r="CB808" s="2"/>
      <c r="CC808" s="2"/>
      <c r="CD808" s="2"/>
      <c r="CE808" s="2"/>
      <c r="CF808" s="383"/>
      <c r="CG808" s="383"/>
      <c r="CH808" s="10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383"/>
      <c r="DT808" s="383"/>
      <c r="DU808" s="383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394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70"/>
      <c r="Y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95"/>
      <c r="AW809" s="95"/>
      <c r="AX809" s="383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383"/>
      <c r="BX809" s="383"/>
      <c r="BY809" s="383"/>
      <c r="BZ809" s="2"/>
      <c r="CA809" s="2"/>
      <c r="CB809" s="2"/>
      <c r="CC809" s="2"/>
      <c r="CD809" s="2"/>
      <c r="CE809" s="2"/>
      <c r="CF809" s="383"/>
      <c r="CG809" s="383"/>
      <c r="CH809" s="10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383"/>
      <c r="DT809" s="383"/>
      <c r="DU809" s="383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394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70"/>
      <c r="Y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95"/>
      <c r="AW810" s="95"/>
      <c r="AX810" s="383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383"/>
      <c r="BX810" s="383"/>
      <c r="BY810" s="383"/>
      <c r="BZ810" s="2"/>
      <c r="CA810" s="2"/>
      <c r="CB810" s="2"/>
      <c r="CC810" s="2"/>
      <c r="CD810" s="2"/>
      <c r="CE810" s="2"/>
      <c r="CF810" s="383"/>
      <c r="CG810" s="383"/>
      <c r="CH810" s="10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383"/>
      <c r="DT810" s="383"/>
      <c r="DU810" s="383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394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70"/>
      <c r="Y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95"/>
      <c r="AW811" s="95"/>
      <c r="AX811" s="383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383"/>
      <c r="BX811" s="383"/>
      <c r="BY811" s="383"/>
      <c r="BZ811" s="2"/>
      <c r="CA811" s="2"/>
      <c r="CB811" s="2"/>
      <c r="CC811" s="2"/>
      <c r="CD811" s="2"/>
      <c r="CE811" s="2"/>
      <c r="CF811" s="383"/>
      <c r="CG811" s="383"/>
      <c r="CH811" s="10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383"/>
      <c r="DT811" s="383"/>
      <c r="DU811" s="383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394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70"/>
      <c r="Y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95"/>
      <c r="AW812" s="95"/>
      <c r="AX812" s="383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383"/>
      <c r="BX812" s="383"/>
      <c r="BY812" s="383"/>
      <c r="BZ812" s="2"/>
      <c r="CA812" s="2"/>
      <c r="CB812" s="2"/>
      <c r="CC812" s="2"/>
      <c r="CD812" s="2"/>
      <c r="CE812" s="2"/>
      <c r="CF812" s="383"/>
      <c r="CG812" s="383"/>
      <c r="CH812" s="10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383"/>
      <c r="DT812" s="383"/>
      <c r="DU812" s="383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394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70"/>
      <c r="Y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95"/>
      <c r="AW813" s="95"/>
      <c r="AX813" s="383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383"/>
      <c r="BX813" s="383"/>
      <c r="BY813" s="383"/>
      <c r="BZ813" s="2"/>
      <c r="CA813" s="2"/>
      <c r="CB813" s="2"/>
      <c r="CC813" s="2"/>
      <c r="CD813" s="2"/>
      <c r="CE813" s="2"/>
      <c r="CF813" s="383"/>
      <c r="CG813" s="383"/>
      <c r="CH813" s="10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383"/>
      <c r="DT813" s="383"/>
      <c r="DU813" s="383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394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70"/>
      <c r="Y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95"/>
      <c r="AW814" s="95"/>
      <c r="AX814" s="383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383"/>
      <c r="BX814" s="383"/>
      <c r="BY814" s="383"/>
      <c r="BZ814" s="2"/>
      <c r="CA814" s="2"/>
      <c r="CB814" s="2"/>
      <c r="CC814" s="2"/>
      <c r="CD814" s="2"/>
      <c r="CE814" s="2"/>
      <c r="CF814" s="383"/>
      <c r="CG814" s="383"/>
      <c r="CH814" s="10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383"/>
      <c r="DT814" s="383"/>
      <c r="DU814" s="383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394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70"/>
      <c r="Y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95"/>
      <c r="AW815" s="95"/>
      <c r="AX815" s="383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383"/>
      <c r="BX815" s="383"/>
      <c r="BY815" s="383"/>
      <c r="BZ815" s="2"/>
      <c r="CA815" s="2"/>
      <c r="CB815" s="2"/>
      <c r="CC815" s="2"/>
      <c r="CD815" s="2"/>
      <c r="CE815" s="2"/>
      <c r="CF815" s="383"/>
      <c r="CG815" s="383"/>
      <c r="CH815" s="10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383"/>
      <c r="DT815" s="383"/>
      <c r="DU815" s="383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394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70"/>
      <c r="Y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95"/>
      <c r="AW816" s="95"/>
      <c r="AX816" s="383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383"/>
      <c r="BX816" s="383"/>
      <c r="BY816" s="383"/>
      <c r="BZ816" s="2"/>
      <c r="CA816" s="2"/>
      <c r="CB816" s="2"/>
      <c r="CC816" s="2"/>
      <c r="CD816" s="2"/>
      <c r="CE816" s="2"/>
      <c r="CF816" s="383"/>
      <c r="CG816" s="383"/>
      <c r="CH816" s="10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383"/>
      <c r="DT816" s="383"/>
      <c r="DU816" s="383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394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70"/>
      <c r="Y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95"/>
      <c r="AW817" s="95"/>
      <c r="AX817" s="383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383"/>
      <c r="BX817" s="383"/>
      <c r="BY817" s="383"/>
      <c r="BZ817" s="2"/>
      <c r="CA817" s="2"/>
      <c r="CB817" s="2"/>
      <c r="CC817" s="2"/>
      <c r="CD817" s="2"/>
      <c r="CE817" s="2"/>
      <c r="CF817" s="383"/>
      <c r="CG817" s="383"/>
      <c r="CH817" s="10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383"/>
      <c r="DT817" s="383"/>
      <c r="DU817" s="383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394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70"/>
      <c r="Y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95"/>
      <c r="AW818" s="95"/>
      <c r="AX818" s="383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383"/>
      <c r="BX818" s="383"/>
      <c r="BY818" s="383"/>
      <c r="BZ818" s="2"/>
      <c r="CA818" s="2"/>
      <c r="CB818" s="2"/>
      <c r="CC818" s="2"/>
      <c r="CD818" s="2"/>
      <c r="CE818" s="2"/>
      <c r="CF818" s="383"/>
      <c r="CG818" s="383"/>
      <c r="CH818" s="10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383"/>
      <c r="DT818" s="383"/>
      <c r="DU818" s="383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394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70"/>
      <c r="Y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95"/>
      <c r="AW819" s="95"/>
      <c r="AX819" s="383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383"/>
      <c r="BX819" s="383"/>
      <c r="BY819" s="383"/>
      <c r="BZ819" s="2"/>
      <c r="CA819" s="2"/>
      <c r="CB819" s="2"/>
      <c r="CC819" s="2"/>
      <c r="CD819" s="2"/>
      <c r="CE819" s="2"/>
      <c r="CF819" s="383"/>
      <c r="CG819" s="383"/>
      <c r="CH819" s="10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383"/>
      <c r="DT819" s="383"/>
      <c r="DU819" s="383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394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70"/>
      <c r="Y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95"/>
      <c r="AW820" s="95"/>
      <c r="AX820" s="383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383"/>
      <c r="BX820" s="383"/>
      <c r="BY820" s="383"/>
      <c r="BZ820" s="2"/>
      <c r="CA820" s="2"/>
      <c r="CB820" s="2"/>
      <c r="CC820" s="2"/>
      <c r="CD820" s="2"/>
      <c r="CE820" s="2"/>
      <c r="CF820" s="383"/>
      <c r="CG820" s="383"/>
      <c r="CH820" s="10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383"/>
      <c r="DT820" s="383"/>
      <c r="DU820" s="383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394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70"/>
      <c r="Y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95"/>
      <c r="AW821" s="95"/>
      <c r="AX821" s="383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383"/>
      <c r="BX821" s="383"/>
      <c r="BY821" s="383"/>
      <c r="BZ821" s="2"/>
      <c r="CA821" s="2"/>
      <c r="CB821" s="2"/>
      <c r="CC821" s="2"/>
      <c r="CD821" s="2"/>
      <c r="CE821" s="2"/>
      <c r="CF821" s="383"/>
      <c r="CG821" s="383"/>
      <c r="CH821" s="10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383"/>
      <c r="DT821" s="383"/>
      <c r="DU821" s="383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394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70"/>
      <c r="Y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95"/>
      <c r="AW822" s="95"/>
      <c r="AX822" s="383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383"/>
      <c r="BX822" s="383"/>
      <c r="BY822" s="383"/>
      <c r="BZ822" s="2"/>
      <c r="CA822" s="2"/>
      <c r="CB822" s="2"/>
      <c r="CC822" s="2"/>
      <c r="CD822" s="2"/>
      <c r="CE822" s="2"/>
      <c r="CF822" s="383"/>
      <c r="CG822" s="383"/>
      <c r="CH822" s="10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383"/>
      <c r="DT822" s="383"/>
      <c r="DU822" s="383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394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70"/>
      <c r="Y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95"/>
      <c r="AW823" s="95"/>
      <c r="AX823" s="383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383"/>
      <c r="BX823" s="383"/>
      <c r="BY823" s="383"/>
      <c r="BZ823" s="2"/>
      <c r="CA823" s="2"/>
      <c r="CB823" s="2"/>
      <c r="CC823" s="2"/>
      <c r="CD823" s="2"/>
      <c r="CE823" s="2"/>
      <c r="CF823" s="383"/>
      <c r="CG823" s="383"/>
      <c r="CH823" s="10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383"/>
      <c r="DT823" s="383"/>
      <c r="DU823" s="383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394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70"/>
      <c r="Y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95"/>
      <c r="AW824" s="95"/>
      <c r="AX824" s="383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383"/>
      <c r="BX824" s="383"/>
      <c r="BY824" s="383"/>
      <c r="BZ824" s="2"/>
      <c r="CA824" s="2"/>
      <c r="CB824" s="2"/>
      <c r="CC824" s="2"/>
      <c r="CD824" s="2"/>
      <c r="CE824" s="2"/>
      <c r="CF824" s="383"/>
      <c r="CG824" s="383"/>
      <c r="CH824" s="10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383"/>
      <c r="DT824" s="383"/>
      <c r="DU824" s="383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394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70"/>
      <c r="Y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95"/>
      <c r="AW825" s="95"/>
      <c r="AX825" s="383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383"/>
      <c r="BX825" s="383"/>
      <c r="BY825" s="383"/>
      <c r="BZ825" s="2"/>
      <c r="CA825" s="2"/>
      <c r="CB825" s="2"/>
      <c r="CC825" s="2"/>
      <c r="CD825" s="2"/>
      <c r="CE825" s="2"/>
      <c r="CF825" s="383"/>
      <c r="CG825" s="383"/>
      <c r="CH825" s="10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383"/>
      <c r="DT825" s="383"/>
      <c r="DU825" s="383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394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70"/>
      <c r="Y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95"/>
      <c r="AW826" s="95"/>
      <c r="AX826" s="383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383"/>
      <c r="BX826" s="383"/>
      <c r="BY826" s="383"/>
      <c r="BZ826" s="2"/>
      <c r="CA826" s="2"/>
      <c r="CB826" s="2"/>
      <c r="CC826" s="2"/>
      <c r="CD826" s="2"/>
      <c r="CE826" s="2"/>
      <c r="CF826" s="383"/>
      <c r="CG826" s="383"/>
      <c r="CH826" s="10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383"/>
      <c r="DT826" s="383"/>
      <c r="DU826" s="383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394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70"/>
      <c r="Y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95"/>
      <c r="AW827" s="95"/>
      <c r="AX827" s="383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383"/>
      <c r="BX827" s="383"/>
      <c r="BY827" s="383"/>
      <c r="BZ827" s="2"/>
      <c r="CA827" s="2"/>
      <c r="CB827" s="2"/>
      <c r="CC827" s="2"/>
      <c r="CD827" s="2"/>
      <c r="CE827" s="2"/>
      <c r="CF827" s="383"/>
      <c r="CG827" s="383"/>
      <c r="CH827" s="10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383"/>
      <c r="DT827" s="383"/>
      <c r="DU827" s="383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394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70"/>
      <c r="Y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95"/>
      <c r="AW828" s="95"/>
      <c r="AX828" s="383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383"/>
      <c r="BX828" s="383"/>
      <c r="BY828" s="383"/>
      <c r="BZ828" s="2"/>
      <c r="CA828" s="2"/>
      <c r="CB828" s="2"/>
      <c r="CC828" s="2"/>
      <c r="CD828" s="2"/>
      <c r="CE828" s="2"/>
      <c r="CF828" s="383"/>
      <c r="CG828" s="383"/>
      <c r="CH828" s="10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383"/>
      <c r="DT828" s="383"/>
      <c r="DU828" s="383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394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70"/>
      <c r="Y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95"/>
      <c r="AW829" s="95"/>
      <c r="AX829" s="383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383"/>
      <c r="BX829" s="383"/>
      <c r="BY829" s="383"/>
      <c r="BZ829" s="2"/>
      <c r="CA829" s="2"/>
      <c r="CB829" s="2"/>
      <c r="CC829" s="2"/>
      <c r="CD829" s="2"/>
      <c r="CE829" s="2"/>
      <c r="CF829" s="383"/>
      <c r="CG829" s="383"/>
      <c r="CH829" s="10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383"/>
      <c r="DT829" s="383"/>
      <c r="DU829" s="383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394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70"/>
      <c r="Y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95"/>
      <c r="AW830" s="95"/>
      <c r="AX830" s="383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383"/>
      <c r="BX830" s="383"/>
      <c r="BY830" s="383"/>
      <c r="BZ830" s="2"/>
      <c r="CA830" s="2"/>
      <c r="CB830" s="2"/>
      <c r="CC830" s="2"/>
      <c r="CD830" s="2"/>
      <c r="CE830" s="2"/>
      <c r="CF830" s="383"/>
      <c r="CG830" s="383"/>
      <c r="CH830" s="10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383"/>
      <c r="DT830" s="383"/>
      <c r="DU830" s="383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394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70"/>
      <c r="Y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95"/>
      <c r="AW831" s="95"/>
      <c r="AX831" s="383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383"/>
      <c r="BX831" s="383"/>
      <c r="BY831" s="383"/>
      <c r="BZ831" s="2"/>
      <c r="CA831" s="2"/>
      <c r="CB831" s="2"/>
      <c r="CC831" s="2"/>
      <c r="CD831" s="2"/>
      <c r="CE831" s="2"/>
      <c r="CF831" s="383"/>
      <c r="CG831" s="383"/>
      <c r="CH831" s="10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383"/>
      <c r="DT831" s="383"/>
      <c r="DU831" s="383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394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70"/>
      <c r="Y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95"/>
      <c r="AW832" s="95"/>
      <c r="AX832" s="383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383"/>
      <c r="BX832" s="383"/>
      <c r="BY832" s="383"/>
      <c r="BZ832" s="2"/>
      <c r="CA832" s="2"/>
      <c r="CB832" s="2"/>
      <c r="CC832" s="2"/>
      <c r="CD832" s="2"/>
      <c r="CE832" s="2"/>
      <c r="CF832" s="383"/>
      <c r="CG832" s="383"/>
      <c r="CH832" s="10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383"/>
      <c r="DT832" s="383"/>
      <c r="DU832" s="383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394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70"/>
      <c r="Y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95"/>
      <c r="AW833" s="95"/>
      <c r="AX833" s="383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383"/>
      <c r="BX833" s="383"/>
      <c r="BY833" s="383"/>
      <c r="BZ833" s="2"/>
      <c r="CA833" s="2"/>
      <c r="CB833" s="2"/>
      <c r="CC833" s="2"/>
      <c r="CD833" s="2"/>
      <c r="CE833" s="2"/>
      <c r="CF833" s="383"/>
      <c r="CG833" s="383"/>
      <c r="CH833" s="10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383"/>
      <c r="DT833" s="383"/>
      <c r="DU833" s="383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394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70"/>
      <c r="Y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95"/>
      <c r="AW834" s="95"/>
      <c r="AX834" s="383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383"/>
      <c r="BX834" s="383"/>
      <c r="BY834" s="383"/>
      <c r="BZ834" s="2"/>
      <c r="CA834" s="2"/>
      <c r="CB834" s="2"/>
      <c r="CC834" s="2"/>
      <c r="CD834" s="2"/>
      <c r="CE834" s="2"/>
      <c r="CF834" s="383"/>
      <c r="CG834" s="383"/>
      <c r="CH834" s="10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383"/>
      <c r="DT834" s="383"/>
      <c r="DU834" s="383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394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70"/>
      <c r="Y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95"/>
      <c r="AW835" s="95"/>
      <c r="AX835" s="383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383"/>
      <c r="BX835" s="383"/>
      <c r="BY835" s="383"/>
      <c r="BZ835" s="2"/>
      <c r="CA835" s="2"/>
      <c r="CB835" s="2"/>
      <c r="CC835" s="2"/>
      <c r="CD835" s="2"/>
      <c r="CE835" s="2"/>
      <c r="CF835" s="383"/>
      <c r="CG835" s="383"/>
      <c r="CH835" s="10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383"/>
      <c r="DT835" s="383"/>
      <c r="DU835" s="383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394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70"/>
      <c r="Y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95"/>
      <c r="AW836" s="95"/>
      <c r="AX836" s="383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383"/>
      <c r="BX836" s="383"/>
      <c r="BY836" s="383"/>
      <c r="BZ836" s="2"/>
      <c r="CA836" s="2"/>
      <c r="CB836" s="2"/>
      <c r="CC836" s="2"/>
      <c r="CD836" s="2"/>
      <c r="CE836" s="2"/>
      <c r="CF836" s="383"/>
      <c r="CG836" s="383"/>
      <c r="CH836" s="10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383"/>
      <c r="DT836" s="383"/>
      <c r="DU836" s="383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394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70"/>
      <c r="Y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95"/>
      <c r="AW837" s="95"/>
      <c r="AX837" s="383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383"/>
      <c r="BX837" s="383"/>
      <c r="BY837" s="383"/>
      <c r="BZ837" s="2"/>
      <c r="CA837" s="2"/>
      <c r="CB837" s="2"/>
      <c r="CC837" s="2"/>
      <c r="CD837" s="2"/>
      <c r="CE837" s="2"/>
      <c r="CF837" s="383"/>
      <c r="CG837" s="383"/>
      <c r="CH837" s="10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383"/>
      <c r="DT837" s="383"/>
      <c r="DU837" s="383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394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70"/>
      <c r="Y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95"/>
      <c r="AW838" s="95"/>
      <c r="AX838" s="383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383"/>
      <c r="BX838" s="383"/>
      <c r="BY838" s="383"/>
      <c r="BZ838" s="2"/>
      <c r="CA838" s="2"/>
      <c r="CB838" s="2"/>
      <c r="CC838" s="2"/>
      <c r="CD838" s="2"/>
      <c r="CE838" s="2"/>
      <c r="CF838" s="383"/>
      <c r="CG838" s="383"/>
      <c r="CH838" s="10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383"/>
      <c r="DT838" s="383"/>
      <c r="DU838" s="383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394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70"/>
      <c r="Y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95"/>
      <c r="AW839" s="95"/>
      <c r="AX839" s="383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383"/>
      <c r="BX839" s="383"/>
      <c r="BY839" s="383"/>
      <c r="BZ839" s="2"/>
      <c r="CA839" s="2"/>
      <c r="CB839" s="2"/>
      <c r="CC839" s="2"/>
      <c r="CD839" s="2"/>
      <c r="CE839" s="2"/>
      <c r="CF839" s="383"/>
      <c r="CG839" s="383"/>
      <c r="CH839" s="10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383"/>
      <c r="DT839" s="383"/>
      <c r="DU839" s="383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394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70"/>
      <c r="Y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95"/>
      <c r="AW840" s="95"/>
      <c r="AX840" s="383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383"/>
      <c r="BX840" s="383"/>
      <c r="BY840" s="383"/>
      <c r="BZ840" s="2"/>
      <c r="CA840" s="2"/>
      <c r="CB840" s="2"/>
      <c r="CC840" s="2"/>
      <c r="CD840" s="2"/>
      <c r="CE840" s="2"/>
      <c r="CF840" s="383"/>
      <c r="CG840" s="383"/>
      <c r="CH840" s="10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383"/>
      <c r="DT840" s="383"/>
      <c r="DU840" s="383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394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70"/>
      <c r="Y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95"/>
      <c r="AW841" s="95"/>
      <c r="AX841" s="383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383"/>
      <c r="BX841" s="383"/>
      <c r="BY841" s="383"/>
      <c r="BZ841" s="2"/>
      <c r="CA841" s="2"/>
      <c r="CB841" s="2"/>
      <c r="CC841" s="2"/>
      <c r="CD841" s="2"/>
      <c r="CE841" s="2"/>
      <c r="CF841" s="383"/>
      <c r="CG841" s="383"/>
      <c r="CH841" s="10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383"/>
      <c r="DT841" s="383"/>
      <c r="DU841" s="383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394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70"/>
      <c r="Y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95"/>
      <c r="AW842" s="95"/>
      <c r="AX842" s="383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383"/>
      <c r="BX842" s="383"/>
      <c r="BY842" s="383"/>
      <c r="BZ842" s="2"/>
      <c r="CA842" s="2"/>
      <c r="CB842" s="2"/>
      <c r="CC842" s="2"/>
      <c r="CD842" s="2"/>
      <c r="CE842" s="2"/>
      <c r="CF842" s="383"/>
      <c r="CG842" s="383"/>
      <c r="CH842" s="10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383"/>
      <c r="DT842" s="383"/>
      <c r="DU842" s="383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394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70"/>
      <c r="Y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95"/>
      <c r="AW843" s="95"/>
      <c r="AX843" s="383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383"/>
      <c r="BX843" s="383"/>
      <c r="BY843" s="383"/>
      <c r="BZ843" s="2"/>
      <c r="CA843" s="2"/>
      <c r="CB843" s="2"/>
      <c r="CC843" s="2"/>
      <c r="CD843" s="2"/>
      <c r="CE843" s="2"/>
      <c r="CF843" s="383"/>
      <c r="CG843" s="383"/>
      <c r="CH843" s="10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383"/>
      <c r="DT843" s="383"/>
      <c r="DU843" s="383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394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70"/>
      <c r="Y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95"/>
      <c r="AW844" s="95"/>
      <c r="AX844" s="383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383"/>
      <c r="BX844" s="383"/>
      <c r="BY844" s="383"/>
      <c r="BZ844" s="2"/>
      <c r="CA844" s="2"/>
      <c r="CB844" s="2"/>
      <c r="CC844" s="2"/>
      <c r="CD844" s="2"/>
      <c r="CE844" s="2"/>
      <c r="CF844" s="383"/>
      <c r="CG844" s="383"/>
      <c r="CH844" s="10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383"/>
      <c r="DT844" s="383"/>
      <c r="DU844" s="383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394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70"/>
      <c r="Y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95"/>
      <c r="AW845" s="95"/>
      <c r="AX845" s="383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383"/>
      <c r="BX845" s="383"/>
      <c r="BY845" s="383"/>
      <c r="BZ845" s="2"/>
      <c r="CA845" s="2"/>
      <c r="CB845" s="2"/>
      <c r="CC845" s="2"/>
      <c r="CD845" s="2"/>
      <c r="CE845" s="2"/>
      <c r="CF845" s="383"/>
      <c r="CG845" s="383"/>
      <c r="CH845" s="10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383"/>
      <c r="DT845" s="383"/>
      <c r="DU845" s="383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394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70"/>
      <c r="Y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95"/>
      <c r="AW846" s="95"/>
      <c r="AX846" s="383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383"/>
      <c r="BX846" s="383"/>
      <c r="BY846" s="383"/>
      <c r="BZ846" s="2"/>
      <c r="CA846" s="2"/>
      <c r="CB846" s="2"/>
      <c r="CC846" s="2"/>
      <c r="CD846" s="2"/>
      <c r="CE846" s="2"/>
      <c r="CF846" s="383"/>
      <c r="CG846" s="383"/>
      <c r="CH846" s="10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383"/>
      <c r="DT846" s="383"/>
      <c r="DU846" s="383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394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70"/>
      <c r="Y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95"/>
      <c r="AW847" s="95"/>
      <c r="AX847" s="383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383"/>
      <c r="BX847" s="383"/>
      <c r="BY847" s="383"/>
      <c r="BZ847" s="2"/>
      <c r="CA847" s="2"/>
      <c r="CB847" s="2"/>
      <c r="CC847" s="2"/>
      <c r="CD847" s="2"/>
      <c r="CE847" s="2"/>
      <c r="CF847" s="383"/>
      <c r="CG847" s="383"/>
      <c r="CH847" s="10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383"/>
      <c r="DT847" s="383"/>
      <c r="DU847" s="383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394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70"/>
      <c r="Y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95"/>
      <c r="AW848" s="95"/>
      <c r="AX848" s="383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383"/>
      <c r="BX848" s="383"/>
      <c r="BY848" s="383"/>
      <c r="BZ848" s="2"/>
      <c r="CA848" s="2"/>
      <c r="CB848" s="2"/>
      <c r="CC848" s="2"/>
      <c r="CD848" s="2"/>
      <c r="CE848" s="2"/>
      <c r="CF848" s="383"/>
      <c r="CG848" s="383"/>
      <c r="CH848" s="10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383"/>
      <c r="DT848" s="383"/>
      <c r="DU848" s="383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394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70"/>
      <c r="Y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95"/>
      <c r="AW849" s="95"/>
      <c r="AX849" s="383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383"/>
      <c r="BX849" s="383"/>
      <c r="BY849" s="383"/>
      <c r="BZ849" s="2"/>
      <c r="CA849" s="2"/>
      <c r="CB849" s="2"/>
      <c r="CC849" s="2"/>
      <c r="CD849" s="2"/>
      <c r="CE849" s="2"/>
      <c r="CF849" s="383"/>
      <c r="CG849" s="383"/>
      <c r="CH849" s="10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383"/>
      <c r="DT849" s="383"/>
      <c r="DU849" s="383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394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70"/>
      <c r="Y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95"/>
      <c r="AW850" s="95"/>
      <c r="AX850" s="383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383"/>
      <c r="BX850" s="383"/>
      <c r="BY850" s="383"/>
      <c r="BZ850" s="2"/>
      <c r="CA850" s="2"/>
      <c r="CB850" s="2"/>
      <c r="CC850" s="2"/>
      <c r="CD850" s="2"/>
      <c r="CE850" s="2"/>
      <c r="CF850" s="383"/>
      <c r="CG850" s="383"/>
      <c r="CH850" s="10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383"/>
      <c r="DT850" s="383"/>
      <c r="DU850" s="383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394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70"/>
      <c r="Y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95"/>
      <c r="AW851" s="95"/>
      <c r="AX851" s="383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383"/>
      <c r="BX851" s="383"/>
      <c r="BY851" s="383"/>
      <c r="BZ851" s="2"/>
      <c r="CA851" s="2"/>
      <c r="CB851" s="2"/>
      <c r="CC851" s="2"/>
      <c r="CD851" s="2"/>
      <c r="CE851" s="2"/>
      <c r="CF851" s="383"/>
      <c r="CG851" s="383"/>
      <c r="CH851" s="10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383"/>
      <c r="DT851" s="383"/>
      <c r="DU851" s="383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394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70"/>
      <c r="Y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95"/>
      <c r="AW852" s="95"/>
      <c r="AX852" s="383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383"/>
      <c r="BX852" s="383"/>
      <c r="BY852" s="383"/>
      <c r="BZ852" s="2"/>
      <c r="CA852" s="2"/>
      <c r="CB852" s="2"/>
      <c r="CC852" s="2"/>
      <c r="CD852" s="2"/>
      <c r="CE852" s="2"/>
      <c r="CF852" s="383"/>
      <c r="CG852" s="383"/>
      <c r="CH852" s="10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383"/>
      <c r="DT852" s="383"/>
      <c r="DU852" s="383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394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70"/>
      <c r="Y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95"/>
      <c r="AW853" s="95"/>
      <c r="AX853" s="383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383"/>
      <c r="BX853" s="383"/>
      <c r="BY853" s="383"/>
      <c r="BZ853" s="2"/>
      <c r="CA853" s="2"/>
      <c r="CB853" s="2"/>
      <c r="CC853" s="2"/>
      <c r="CD853" s="2"/>
      <c r="CE853" s="2"/>
      <c r="CF853" s="383"/>
      <c r="CG853" s="383"/>
      <c r="CH853" s="10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383"/>
      <c r="DT853" s="383"/>
      <c r="DU853" s="383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394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70"/>
      <c r="Y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95"/>
      <c r="AW854" s="95"/>
      <c r="AX854" s="383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383"/>
      <c r="BX854" s="383"/>
      <c r="BY854" s="383"/>
      <c r="BZ854" s="2"/>
      <c r="CA854" s="2"/>
      <c r="CB854" s="2"/>
      <c r="CC854" s="2"/>
      <c r="CD854" s="2"/>
      <c r="CE854" s="2"/>
      <c r="CF854" s="383"/>
      <c r="CG854" s="383"/>
      <c r="CH854" s="10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383"/>
      <c r="DT854" s="383"/>
      <c r="DU854" s="383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394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70"/>
      <c r="Y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95"/>
      <c r="AW855" s="95"/>
      <c r="AX855" s="383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383"/>
      <c r="BX855" s="383"/>
      <c r="BY855" s="383"/>
      <c r="BZ855" s="2"/>
      <c r="CA855" s="2"/>
      <c r="CB855" s="2"/>
      <c r="CC855" s="2"/>
      <c r="CD855" s="2"/>
      <c r="CE855" s="2"/>
      <c r="CF855" s="383"/>
      <c r="CG855" s="383"/>
      <c r="CH855" s="10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383"/>
      <c r="DT855" s="383"/>
      <c r="DU855" s="383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394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70"/>
      <c r="Y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95"/>
      <c r="AW856" s="95"/>
      <c r="AX856" s="383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383"/>
      <c r="BX856" s="383"/>
      <c r="BY856" s="383"/>
      <c r="BZ856" s="2"/>
      <c r="CA856" s="2"/>
      <c r="CB856" s="2"/>
      <c r="CC856" s="2"/>
      <c r="CD856" s="2"/>
      <c r="CE856" s="2"/>
      <c r="CF856" s="383"/>
      <c r="CG856" s="383"/>
      <c r="CH856" s="10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383"/>
      <c r="DT856" s="383"/>
      <c r="DU856" s="383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394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70"/>
      <c r="Y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95"/>
      <c r="AW857" s="95"/>
      <c r="AX857" s="383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383"/>
      <c r="BX857" s="383"/>
      <c r="BY857" s="383"/>
      <c r="BZ857" s="2"/>
      <c r="CA857" s="2"/>
      <c r="CB857" s="2"/>
      <c r="CC857" s="2"/>
      <c r="CD857" s="2"/>
      <c r="CE857" s="2"/>
      <c r="CF857" s="383"/>
      <c r="CG857" s="383"/>
      <c r="CH857" s="10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383"/>
      <c r="DT857" s="383"/>
      <c r="DU857" s="383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394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70"/>
      <c r="Y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95"/>
      <c r="AW858" s="95"/>
      <c r="AX858" s="383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383"/>
      <c r="BX858" s="383"/>
      <c r="BY858" s="383"/>
      <c r="BZ858" s="2"/>
      <c r="CA858" s="2"/>
      <c r="CB858" s="2"/>
      <c r="CC858" s="2"/>
      <c r="CD858" s="2"/>
      <c r="CE858" s="2"/>
      <c r="CF858" s="383"/>
      <c r="CG858" s="383"/>
      <c r="CH858" s="10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383"/>
      <c r="DT858" s="383"/>
      <c r="DU858" s="383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394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70"/>
      <c r="Y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95"/>
      <c r="AW859" s="95"/>
      <c r="AX859" s="383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383"/>
      <c r="BX859" s="383"/>
      <c r="BY859" s="383"/>
      <c r="BZ859" s="2"/>
      <c r="CA859" s="2"/>
      <c r="CB859" s="2"/>
      <c r="CC859" s="2"/>
      <c r="CD859" s="2"/>
      <c r="CE859" s="2"/>
      <c r="CF859" s="383"/>
      <c r="CG859" s="383"/>
      <c r="CH859" s="10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383"/>
      <c r="DT859" s="383"/>
      <c r="DU859" s="383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394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70"/>
      <c r="Y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95"/>
      <c r="AW860" s="95"/>
      <c r="AX860" s="383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383"/>
      <c r="BX860" s="383"/>
      <c r="BY860" s="383"/>
      <c r="BZ860" s="2"/>
      <c r="CA860" s="2"/>
      <c r="CB860" s="2"/>
      <c r="CC860" s="2"/>
      <c r="CD860" s="2"/>
      <c r="CE860" s="2"/>
      <c r="CF860" s="383"/>
      <c r="CG860" s="383"/>
      <c r="CH860" s="10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383"/>
      <c r="DT860" s="383"/>
      <c r="DU860" s="383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394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70"/>
      <c r="Y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95"/>
      <c r="AW861" s="95"/>
      <c r="AX861" s="383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383"/>
      <c r="BX861" s="383"/>
      <c r="BY861" s="383"/>
      <c r="BZ861" s="2"/>
      <c r="CA861" s="2"/>
      <c r="CB861" s="2"/>
      <c r="CC861" s="2"/>
      <c r="CD861" s="2"/>
      <c r="CE861" s="2"/>
      <c r="CF861" s="383"/>
      <c r="CG861" s="383"/>
      <c r="CH861" s="10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383"/>
      <c r="DT861" s="383"/>
      <c r="DU861" s="383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394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70"/>
      <c r="Y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95"/>
      <c r="AW862" s="95"/>
      <c r="AX862" s="383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383"/>
      <c r="BX862" s="383"/>
      <c r="BY862" s="383"/>
      <c r="BZ862" s="2"/>
      <c r="CA862" s="2"/>
      <c r="CB862" s="2"/>
      <c r="CC862" s="2"/>
      <c r="CD862" s="2"/>
      <c r="CE862" s="2"/>
      <c r="CF862" s="383"/>
      <c r="CG862" s="383"/>
      <c r="CH862" s="10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383"/>
      <c r="DT862" s="383"/>
      <c r="DU862" s="383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394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70"/>
      <c r="Y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95"/>
      <c r="AW863" s="95"/>
      <c r="AX863" s="383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383"/>
      <c r="BX863" s="383"/>
      <c r="BY863" s="383"/>
      <c r="BZ863" s="2"/>
      <c r="CA863" s="2"/>
      <c r="CB863" s="2"/>
      <c r="CC863" s="2"/>
      <c r="CD863" s="2"/>
      <c r="CE863" s="2"/>
      <c r="CF863" s="383"/>
      <c r="CG863" s="383"/>
      <c r="CH863" s="10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383"/>
      <c r="DT863" s="383"/>
      <c r="DU863" s="383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394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70"/>
      <c r="Y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95"/>
      <c r="AW864" s="95"/>
      <c r="AX864" s="383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383"/>
      <c r="BX864" s="383"/>
      <c r="BY864" s="383"/>
      <c r="BZ864" s="2"/>
      <c r="CA864" s="2"/>
      <c r="CB864" s="2"/>
      <c r="CC864" s="2"/>
      <c r="CD864" s="2"/>
      <c r="CE864" s="2"/>
      <c r="CF864" s="383"/>
      <c r="CG864" s="383"/>
      <c r="CH864" s="10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383"/>
      <c r="DT864" s="383"/>
      <c r="DU864" s="383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394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70"/>
      <c r="Y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95"/>
      <c r="AW865" s="95"/>
      <c r="AX865" s="383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383"/>
      <c r="BX865" s="383"/>
      <c r="BY865" s="383"/>
      <c r="BZ865" s="2"/>
      <c r="CA865" s="2"/>
      <c r="CB865" s="2"/>
      <c r="CC865" s="2"/>
      <c r="CD865" s="2"/>
      <c r="CE865" s="2"/>
      <c r="CF865" s="383"/>
      <c r="CG865" s="383"/>
      <c r="CH865" s="10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383"/>
      <c r="DT865" s="383"/>
      <c r="DU865" s="383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394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70"/>
      <c r="Y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95"/>
      <c r="AW866" s="95"/>
      <c r="AX866" s="383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383"/>
      <c r="BX866" s="383"/>
      <c r="BY866" s="383"/>
      <c r="BZ866" s="2"/>
      <c r="CA866" s="2"/>
      <c r="CB866" s="2"/>
      <c r="CC866" s="2"/>
      <c r="CD866" s="2"/>
      <c r="CE866" s="2"/>
      <c r="CF866" s="383"/>
      <c r="CG866" s="383"/>
      <c r="CH866" s="10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383"/>
      <c r="DT866" s="383"/>
      <c r="DU866" s="383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394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70"/>
      <c r="Y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95"/>
      <c r="AW867" s="95"/>
      <c r="AX867" s="383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383"/>
      <c r="BX867" s="383"/>
      <c r="BY867" s="383"/>
      <c r="BZ867" s="2"/>
      <c r="CA867" s="2"/>
      <c r="CB867" s="2"/>
      <c r="CC867" s="2"/>
      <c r="CD867" s="2"/>
      <c r="CE867" s="2"/>
      <c r="CF867" s="383"/>
      <c r="CG867" s="383"/>
      <c r="CH867" s="10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383"/>
      <c r="DT867" s="383"/>
      <c r="DU867" s="383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394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70"/>
      <c r="Y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95"/>
      <c r="AW868" s="95"/>
      <c r="AX868" s="383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383"/>
      <c r="BX868" s="383"/>
      <c r="BY868" s="383"/>
      <c r="BZ868" s="2"/>
      <c r="CA868" s="2"/>
      <c r="CB868" s="2"/>
      <c r="CC868" s="2"/>
      <c r="CD868" s="2"/>
      <c r="CE868" s="2"/>
      <c r="CF868" s="383"/>
      <c r="CG868" s="383"/>
      <c r="CH868" s="10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383"/>
      <c r="DT868" s="383"/>
      <c r="DU868" s="383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394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70"/>
      <c r="Y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95"/>
      <c r="AW869" s="95"/>
      <c r="AX869" s="383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383"/>
      <c r="BX869" s="383"/>
      <c r="BY869" s="383"/>
      <c r="BZ869" s="2"/>
      <c r="CA869" s="2"/>
      <c r="CB869" s="2"/>
      <c r="CC869" s="2"/>
      <c r="CD869" s="2"/>
      <c r="CE869" s="2"/>
      <c r="CF869" s="383"/>
      <c r="CG869" s="383"/>
      <c r="CH869" s="10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383"/>
      <c r="DT869" s="383"/>
      <c r="DU869" s="383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394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70"/>
      <c r="Y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95"/>
      <c r="AW870" s="95"/>
      <c r="AX870" s="383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383"/>
      <c r="BX870" s="383"/>
      <c r="BY870" s="383"/>
      <c r="BZ870" s="2"/>
      <c r="CA870" s="2"/>
      <c r="CB870" s="2"/>
      <c r="CC870" s="2"/>
      <c r="CD870" s="2"/>
      <c r="CE870" s="2"/>
      <c r="CF870" s="383"/>
      <c r="CG870" s="383"/>
      <c r="CH870" s="10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383"/>
      <c r="DT870" s="383"/>
      <c r="DU870" s="383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394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70"/>
      <c r="Y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95"/>
      <c r="AW871" s="95"/>
      <c r="AX871" s="383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383"/>
      <c r="BX871" s="383"/>
      <c r="BY871" s="383"/>
      <c r="BZ871" s="2"/>
      <c r="CA871" s="2"/>
      <c r="CB871" s="2"/>
      <c r="CC871" s="2"/>
      <c r="CD871" s="2"/>
      <c r="CE871" s="2"/>
      <c r="CF871" s="383"/>
      <c r="CG871" s="383"/>
      <c r="CH871" s="10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383"/>
      <c r="DT871" s="383"/>
      <c r="DU871" s="383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394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70"/>
      <c r="Y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95"/>
      <c r="AW872" s="95"/>
      <c r="AX872" s="383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383"/>
      <c r="BX872" s="383"/>
      <c r="BY872" s="383"/>
      <c r="BZ872" s="2"/>
      <c r="CA872" s="2"/>
      <c r="CB872" s="2"/>
      <c r="CC872" s="2"/>
      <c r="CD872" s="2"/>
      <c r="CE872" s="2"/>
      <c r="CF872" s="383"/>
      <c r="CG872" s="383"/>
      <c r="CH872" s="10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383"/>
      <c r="DT872" s="383"/>
      <c r="DU872" s="383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394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70"/>
      <c r="Y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95"/>
      <c r="AW873" s="95"/>
      <c r="AX873" s="383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383"/>
      <c r="BX873" s="383"/>
      <c r="BY873" s="383"/>
      <c r="BZ873" s="2"/>
      <c r="CA873" s="2"/>
      <c r="CB873" s="2"/>
      <c r="CC873" s="2"/>
      <c r="CD873" s="2"/>
      <c r="CE873" s="2"/>
      <c r="CF873" s="383"/>
      <c r="CG873" s="383"/>
      <c r="CH873" s="10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383"/>
      <c r="DT873" s="383"/>
      <c r="DU873" s="383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394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70"/>
      <c r="Y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95"/>
      <c r="AW874" s="95"/>
      <c r="AX874" s="383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383"/>
      <c r="BX874" s="383"/>
      <c r="BY874" s="383"/>
      <c r="BZ874" s="2"/>
      <c r="CA874" s="2"/>
      <c r="CB874" s="2"/>
      <c r="CC874" s="2"/>
      <c r="CD874" s="2"/>
      <c r="CE874" s="2"/>
      <c r="CF874" s="383"/>
      <c r="CG874" s="383"/>
      <c r="CH874" s="10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383"/>
      <c r="DT874" s="383"/>
      <c r="DU874" s="383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394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70"/>
      <c r="Y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95"/>
      <c r="AW875" s="95"/>
      <c r="AX875" s="383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383"/>
      <c r="BX875" s="383"/>
      <c r="BY875" s="383"/>
      <c r="BZ875" s="2"/>
      <c r="CA875" s="2"/>
      <c r="CB875" s="2"/>
      <c r="CC875" s="2"/>
      <c r="CD875" s="2"/>
      <c r="CE875" s="2"/>
      <c r="CF875" s="383"/>
      <c r="CG875" s="383"/>
      <c r="CH875" s="10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383"/>
      <c r="DT875" s="383"/>
      <c r="DU875" s="383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394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70"/>
      <c r="Y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95"/>
      <c r="AW876" s="95"/>
      <c r="AX876" s="383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383"/>
      <c r="BX876" s="383"/>
      <c r="BY876" s="383"/>
      <c r="BZ876" s="2"/>
      <c r="CA876" s="2"/>
      <c r="CB876" s="2"/>
      <c r="CC876" s="2"/>
      <c r="CD876" s="2"/>
      <c r="CE876" s="2"/>
      <c r="CF876" s="383"/>
      <c r="CG876" s="383"/>
      <c r="CH876" s="10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383"/>
      <c r="DT876" s="383"/>
      <c r="DU876" s="383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394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70"/>
      <c r="Y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95"/>
      <c r="AW877" s="95"/>
      <c r="AX877" s="383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383"/>
      <c r="BX877" s="383"/>
      <c r="BY877" s="383"/>
      <c r="BZ877" s="2"/>
      <c r="CA877" s="2"/>
      <c r="CB877" s="2"/>
      <c r="CC877" s="2"/>
      <c r="CD877" s="2"/>
      <c r="CE877" s="2"/>
      <c r="CF877" s="383"/>
      <c r="CG877" s="383"/>
      <c r="CH877" s="10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383"/>
      <c r="DT877" s="383"/>
      <c r="DU877" s="383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394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70"/>
      <c r="Y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95"/>
      <c r="AW878" s="95"/>
      <c r="AX878" s="383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383"/>
      <c r="BX878" s="383"/>
      <c r="BY878" s="383"/>
      <c r="BZ878" s="2"/>
      <c r="CA878" s="2"/>
      <c r="CB878" s="2"/>
      <c r="CC878" s="2"/>
      <c r="CD878" s="2"/>
      <c r="CE878" s="2"/>
      <c r="CF878" s="383"/>
      <c r="CG878" s="383"/>
      <c r="CH878" s="10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383"/>
      <c r="DT878" s="383"/>
      <c r="DU878" s="383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394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70"/>
      <c r="Y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95"/>
      <c r="AW879" s="95"/>
      <c r="AX879" s="383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383"/>
      <c r="BX879" s="383"/>
      <c r="BY879" s="383"/>
      <c r="BZ879" s="2"/>
      <c r="CA879" s="2"/>
      <c r="CB879" s="2"/>
      <c r="CC879" s="2"/>
      <c r="CD879" s="2"/>
      <c r="CE879" s="2"/>
      <c r="CF879" s="383"/>
      <c r="CG879" s="383"/>
      <c r="CH879" s="10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383"/>
      <c r="DT879" s="383"/>
      <c r="DU879" s="383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394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70"/>
      <c r="Y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95"/>
      <c r="AW880" s="95"/>
      <c r="AX880" s="383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383"/>
      <c r="BX880" s="383"/>
      <c r="BY880" s="383"/>
      <c r="BZ880" s="2"/>
      <c r="CA880" s="2"/>
      <c r="CB880" s="2"/>
      <c r="CC880" s="2"/>
      <c r="CD880" s="2"/>
      <c r="CE880" s="2"/>
      <c r="CF880" s="383"/>
      <c r="CG880" s="383"/>
      <c r="CH880" s="10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383"/>
      <c r="DT880" s="383"/>
      <c r="DU880" s="383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394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70"/>
      <c r="Y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95"/>
      <c r="AW881" s="95"/>
      <c r="AX881" s="383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383"/>
      <c r="BX881" s="383"/>
      <c r="BY881" s="383"/>
      <c r="BZ881" s="2"/>
      <c r="CA881" s="2"/>
      <c r="CB881" s="2"/>
      <c r="CC881" s="2"/>
      <c r="CD881" s="2"/>
      <c r="CE881" s="2"/>
      <c r="CF881" s="383"/>
      <c r="CG881" s="383"/>
      <c r="CH881" s="10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383"/>
      <c r="DT881" s="383"/>
      <c r="DU881" s="383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394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70"/>
      <c r="Y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95"/>
      <c r="AW882" s="95"/>
      <c r="AX882" s="383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383"/>
      <c r="BX882" s="383"/>
      <c r="BY882" s="383"/>
      <c r="BZ882" s="2"/>
      <c r="CA882" s="2"/>
      <c r="CB882" s="2"/>
      <c r="CC882" s="2"/>
      <c r="CD882" s="2"/>
      <c r="CE882" s="2"/>
      <c r="CF882" s="383"/>
      <c r="CG882" s="383"/>
      <c r="CH882" s="10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383"/>
      <c r="DT882" s="383"/>
      <c r="DU882" s="383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394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70"/>
      <c r="Y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95"/>
      <c r="AW883" s="95"/>
      <c r="AX883" s="383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383"/>
      <c r="BX883" s="383"/>
      <c r="BY883" s="383"/>
      <c r="BZ883" s="2"/>
      <c r="CA883" s="2"/>
      <c r="CB883" s="2"/>
      <c r="CC883" s="2"/>
      <c r="CD883" s="2"/>
      <c r="CE883" s="2"/>
      <c r="CF883" s="383"/>
      <c r="CG883" s="383"/>
      <c r="CH883" s="10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383"/>
      <c r="DT883" s="383"/>
      <c r="DU883" s="383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394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70"/>
      <c r="Y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95"/>
      <c r="AW884" s="95"/>
      <c r="AX884" s="383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383"/>
      <c r="BX884" s="383"/>
      <c r="BY884" s="383"/>
      <c r="BZ884" s="2"/>
      <c r="CA884" s="2"/>
      <c r="CB884" s="2"/>
      <c r="CC884" s="2"/>
      <c r="CD884" s="2"/>
      <c r="CE884" s="2"/>
      <c r="CF884" s="383"/>
      <c r="CG884" s="383"/>
      <c r="CH884" s="10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383"/>
      <c r="DT884" s="383"/>
      <c r="DU884" s="383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394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70"/>
      <c r="Y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95"/>
      <c r="AW885" s="95"/>
      <c r="AX885" s="383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383"/>
      <c r="BX885" s="383"/>
      <c r="BY885" s="383"/>
      <c r="BZ885" s="2"/>
      <c r="CA885" s="2"/>
      <c r="CB885" s="2"/>
      <c r="CC885" s="2"/>
      <c r="CD885" s="2"/>
      <c r="CE885" s="2"/>
      <c r="CF885" s="383"/>
      <c r="CG885" s="383"/>
      <c r="CH885" s="10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383"/>
      <c r="DT885" s="383"/>
      <c r="DU885" s="383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394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70"/>
      <c r="Y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95"/>
      <c r="AW886" s="95"/>
      <c r="AX886" s="383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383"/>
      <c r="BX886" s="383"/>
      <c r="BY886" s="383"/>
      <c r="BZ886" s="2"/>
      <c r="CA886" s="2"/>
      <c r="CB886" s="2"/>
      <c r="CC886" s="2"/>
      <c r="CD886" s="2"/>
      <c r="CE886" s="2"/>
      <c r="CF886" s="383"/>
      <c r="CG886" s="383"/>
      <c r="CH886" s="10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383"/>
      <c r="DT886" s="383"/>
      <c r="DU886" s="383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394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70"/>
      <c r="Y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95"/>
      <c r="AW887" s="95"/>
      <c r="AX887" s="383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383"/>
      <c r="BX887" s="383"/>
      <c r="BY887" s="383"/>
      <c r="BZ887" s="2"/>
      <c r="CA887" s="2"/>
      <c r="CB887" s="2"/>
      <c r="CC887" s="2"/>
      <c r="CD887" s="2"/>
      <c r="CE887" s="2"/>
      <c r="CF887" s="383"/>
      <c r="CG887" s="383"/>
      <c r="CH887" s="10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383"/>
      <c r="DT887" s="383"/>
      <c r="DU887" s="383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394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70"/>
      <c r="Y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95"/>
      <c r="AW888" s="95"/>
      <c r="AX888" s="383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383"/>
      <c r="BX888" s="383"/>
      <c r="BY888" s="383"/>
      <c r="BZ888" s="2"/>
      <c r="CA888" s="2"/>
      <c r="CB888" s="2"/>
      <c r="CC888" s="2"/>
      <c r="CD888" s="2"/>
      <c r="CE888" s="2"/>
      <c r="CF888" s="383"/>
      <c r="CG888" s="383"/>
      <c r="CH888" s="10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383"/>
      <c r="DT888" s="383"/>
      <c r="DU888" s="383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394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70"/>
      <c r="Y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95"/>
      <c r="AW889" s="95"/>
      <c r="AX889" s="383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383"/>
      <c r="BX889" s="383"/>
      <c r="BY889" s="383"/>
      <c r="BZ889" s="2"/>
      <c r="CA889" s="2"/>
      <c r="CB889" s="2"/>
      <c r="CC889" s="2"/>
      <c r="CD889" s="2"/>
      <c r="CE889" s="2"/>
      <c r="CF889" s="383"/>
      <c r="CG889" s="383"/>
      <c r="CH889" s="10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383"/>
      <c r="DT889" s="383"/>
      <c r="DU889" s="383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394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70"/>
      <c r="Y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95"/>
      <c r="AW890" s="95"/>
      <c r="AX890" s="383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383"/>
      <c r="BX890" s="383"/>
      <c r="BY890" s="383"/>
      <c r="BZ890" s="2"/>
      <c r="CA890" s="2"/>
      <c r="CB890" s="2"/>
      <c r="CC890" s="2"/>
      <c r="CD890" s="2"/>
      <c r="CE890" s="2"/>
      <c r="CF890" s="383"/>
      <c r="CG890" s="383"/>
      <c r="CH890" s="10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383"/>
      <c r="DT890" s="383"/>
      <c r="DU890" s="383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394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70"/>
      <c r="Y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95"/>
      <c r="AW891" s="95"/>
      <c r="AX891" s="383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383"/>
      <c r="BX891" s="383"/>
      <c r="BY891" s="383"/>
      <c r="BZ891" s="2"/>
      <c r="CA891" s="2"/>
      <c r="CB891" s="2"/>
      <c r="CC891" s="2"/>
      <c r="CD891" s="2"/>
      <c r="CE891" s="2"/>
      <c r="CF891" s="383"/>
      <c r="CG891" s="383"/>
      <c r="CH891" s="10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383"/>
      <c r="DT891" s="383"/>
      <c r="DU891" s="383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394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70"/>
      <c r="Y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95"/>
      <c r="AW892" s="95"/>
      <c r="AX892" s="383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383"/>
      <c r="BX892" s="383"/>
      <c r="BY892" s="383"/>
      <c r="BZ892" s="2"/>
      <c r="CA892" s="2"/>
      <c r="CB892" s="2"/>
      <c r="CC892" s="2"/>
      <c r="CD892" s="2"/>
      <c r="CE892" s="2"/>
      <c r="CF892" s="383"/>
      <c r="CG892" s="383"/>
      <c r="CH892" s="10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383"/>
      <c r="DT892" s="383"/>
      <c r="DU892" s="383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394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70"/>
      <c r="Y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95"/>
      <c r="AW893" s="95"/>
      <c r="AX893" s="383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383"/>
      <c r="BX893" s="383"/>
      <c r="BY893" s="383"/>
      <c r="BZ893" s="2"/>
      <c r="CA893" s="2"/>
      <c r="CB893" s="2"/>
      <c r="CC893" s="2"/>
      <c r="CD893" s="2"/>
      <c r="CE893" s="2"/>
      <c r="CF893" s="383"/>
      <c r="CG893" s="383"/>
      <c r="CH893" s="10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383"/>
      <c r="DT893" s="383"/>
      <c r="DU893" s="383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394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70"/>
      <c r="Y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95"/>
      <c r="AW894" s="95"/>
      <c r="AX894" s="383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383"/>
      <c r="BX894" s="383"/>
      <c r="BY894" s="383"/>
      <c r="BZ894" s="2"/>
      <c r="CA894" s="2"/>
      <c r="CB894" s="2"/>
      <c r="CC894" s="2"/>
      <c r="CD894" s="2"/>
      <c r="CE894" s="2"/>
      <c r="CF894" s="383"/>
      <c r="CG894" s="383"/>
      <c r="CH894" s="10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383"/>
      <c r="DT894" s="383"/>
      <c r="DU894" s="383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394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70"/>
      <c r="Y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95"/>
      <c r="AW895" s="95"/>
      <c r="AX895" s="383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383"/>
      <c r="BX895" s="383"/>
      <c r="BY895" s="383"/>
      <c r="BZ895" s="2"/>
      <c r="CA895" s="2"/>
      <c r="CB895" s="2"/>
      <c r="CC895" s="2"/>
      <c r="CD895" s="2"/>
      <c r="CE895" s="2"/>
      <c r="CF895" s="383"/>
      <c r="CG895" s="383"/>
      <c r="CH895" s="10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383"/>
      <c r="DT895" s="383"/>
      <c r="DU895" s="383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394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70"/>
      <c r="Y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95"/>
      <c r="AW896" s="95"/>
      <c r="AX896" s="383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383"/>
      <c r="BX896" s="383"/>
      <c r="BY896" s="383"/>
      <c r="BZ896" s="2"/>
      <c r="CA896" s="2"/>
      <c r="CB896" s="2"/>
      <c r="CC896" s="2"/>
      <c r="CD896" s="2"/>
      <c r="CE896" s="2"/>
      <c r="CF896" s="383"/>
      <c r="CG896" s="383"/>
      <c r="CH896" s="10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383"/>
      <c r="DT896" s="383"/>
      <c r="DU896" s="383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394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70"/>
      <c r="Y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95"/>
      <c r="AW897" s="95"/>
      <c r="AX897" s="383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383"/>
      <c r="BX897" s="383"/>
      <c r="BY897" s="383"/>
      <c r="BZ897" s="2"/>
      <c r="CA897" s="2"/>
      <c r="CB897" s="2"/>
      <c r="CC897" s="2"/>
      <c r="CD897" s="2"/>
      <c r="CE897" s="2"/>
      <c r="CF897" s="383"/>
      <c r="CG897" s="383"/>
      <c r="CH897" s="10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383"/>
      <c r="DT897" s="383"/>
      <c r="DU897" s="383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394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70"/>
      <c r="Y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95"/>
      <c r="AW898" s="95"/>
      <c r="AX898" s="383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383"/>
      <c r="BX898" s="383"/>
      <c r="BY898" s="383"/>
      <c r="BZ898" s="2"/>
      <c r="CA898" s="2"/>
      <c r="CB898" s="2"/>
      <c r="CC898" s="2"/>
      <c r="CD898" s="2"/>
      <c r="CE898" s="2"/>
      <c r="CF898" s="383"/>
      <c r="CG898" s="383"/>
      <c r="CH898" s="10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383"/>
      <c r="DT898" s="383"/>
      <c r="DU898" s="383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394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70"/>
      <c r="Y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95"/>
      <c r="AW899" s="95"/>
      <c r="AX899" s="383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383"/>
      <c r="BX899" s="383"/>
      <c r="BY899" s="383"/>
      <c r="BZ899" s="2"/>
      <c r="CA899" s="2"/>
      <c r="CB899" s="2"/>
      <c r="CC899" s="2"/>
      <c r="CD899" s="2"/>
      <c r="CE899" s="2"/>
      <c r="CF899" s="383"/>
      <c r="CG899" s="383"/>
      <c r="CH899" s="10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383"/>
      <c r="DT899" s="383"/>
      <c r="DU899" s="383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394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70"/>
      <c r="Y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95"/>
      <c r="AW900" s="95"/>
      <c r="AX900" s="383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383"/>
      <c r="BX900" s="383"/>
      <c r="BY900" s="383"/>
      <c r="BZ900" s="2"/>
      <c r="CA900" s="2"/>
      <c r="CB900" s="2"/>
      <c r="CC900" s="2"/>
      <c r="CD900" s="2"/>
      <c r="CE900" s="2"/>
      <c r="CF900" s="383"/>
      <c r="CG900" s="383"/>
      <c r="CH900" s="10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383"/>
      <c r="DT900" s="383"/>
      <c r="DU900" s="383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394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70"/>
      <c r="Y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95"/>
      <c r="AW901" s="95"/>
      <c r="AX901" s="383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383"/>
      <c r="BX901" s="383"/>
      <c r="BY901" s="383"/>
      <c r="BZ901" s="2"/>
      <c r="CA901" s="2"/>
      <c r="CB901" s="2"/>
      <c r="CC901" s="2"/>
      <c r="CD901" s="2"/>
      <c r="CE901" s="2"/>
      <c r="CF901" s="383"/>
      <c r="CG901" s="383"/>
      <c r="CH901" s="10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383"/>
      <c r="DT901" s="383"/>
      <c r="DU901" s="383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394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70"/>
      <c r="Y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95"/>
      <c r="AW902" s="95"/>
      <c r="AX902" s="383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383"/>
      <c r="BX902" s="383"/>
      <c r="BY902" s="383"/>
      <c r="BZ902" s="2"/>
      <c r="CA902" s="2"/>
      <c r="CB902" s="2"/>
      <c r="CC902" s="2"/>
      <c r="CD902" s="2"/>
      <c r="CE902" s="2"/>
      <c r="CF902" s="383"/>
      <c r="CG902" s="383"/>
      <c r="CH902" s="10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383"/>
      <c r="DT902" s="383"/>
      <c r="DU902" s="383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394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70"/>
      <c r="Y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95"/>
      <c r="AW903" s="95"/>
      <c r="AX903" s="383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383"/>
      <c r="BX903" s="383"/>
      <c r="BY903" s="383"/>
      <c r="BZ903" s="2"/>
      <c r="CA903" s="2"/>
      <c r="CB903" s="2"/>
      <c r="CC903" s="2"/>
      <c r="CD903" s="2"/>
      <c r="CE903" s="2"/>
      <c r="CF903" s="383"/>
      <c r="CG903" s="383"/>
      <c r="CH903" s="10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383"/>
      <c r="DT903" s="383"/>
      <c r="DU903" s="383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394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70"/>
      <c r="Y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95"/>
      <c r="AW904" s="95"/>
      <c r="AX904" s="383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383"/>
      <c r="BX904" s="383"/>
      <c r="BY904" s="383"/>
      <c r="BZ904" s="2"/>
      <c r="CA904" s="2"/>
      <c r="CB904" s="2"/>
      <c r="CC904" s="2"/>
      <c r="CD904" s="2"/>
      <c r="CE904" s="2"/>
      <c r="CF904" s="383"/>
      <c r="CG904" s="383"/>
      <c r="CH904" s="10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383"/>
      <c r="DT904" s="383"/>
      <c r="DU904" s="383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394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70"/>
      <c r="Y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95"/>
      <c r="AW905" s="95"/>
      <c r="AX905" s="383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383"/>
      <c r="BX905" s="383"/>
      <c r="BY905" s="383"/>
      <c r="BZ905" s="2"/>
      <c r="CA905" s="2"/>
      <c r="CB905" s="2"/>
      <c r="CC905" s="2"/>
      <c r="CD905" s="2"/>
      <c r="CE905" s="2"/>
      <c r="CF905" s="383"/>
      <c r="CG905" s="383"/>
      <c r="CH905" s="10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383"/>
      <c r="DT905" s="383"/>
      <c r="DU905" s="383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394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70"/>
      <c r="Y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95"/>
      <c r="AW906" s="95"/>
      <c r="AX906" s="383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383"/>
      <c r="BX906" s="383"/>
      <c r="BY906" s="383"/>
      <c r="BZ906" s="2"/>
      <c r="CA906" s="2"/>
      <c r="CB906" s="2"/>
      <c r="CC906" s="2"/>
      <c r="CD906" s="2"/>
      <c r="CE906" s="2"/>
      <c r="CF906" s="383"/>
      <c r="CG906" s="383"/>
      <c r="CH906" s="10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383"/>
      <c r="DT906" s="383"/>
      <c r="DU906" s="383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394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70"/>
      <c r="Y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95"/>
      <c r="AW907" s="95"/>
      <c r="AX907" s="383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383"/>
      <c r="BX907" s="383"/>
      <c r="BY907" s="383"/>
      <c r="BZ907" s="2"/>
      <c r="CA907" s="2"/>
      <c r="CB907" s="2"/>
      <c r="CC907" s="2"/>
      <c r="CD907" s="2"/>
      <c r="CE907" s="2"/>
      <c r="CF907" s="383"/>
      <c r="CG907" s="383"/>
      <c r="CH907" s="10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383"/>
      <c r="DT907" s="383"/>
      <c r="DU907" s="383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394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70"/>
      <c r="Y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95"/>
      <c r="AW908" s="95"/>
      <c r="AX908" s="383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383"/>
      <c r="BX908" s="383"/>
      <c r="BY908" s="383"/>
      <c r="BZ908" s="2"/>
      <c r="CA908" s="2"/>
      <c r="CB908" s="2"/>
      <c r="CC908" s="2"/>
      <c r="CD908" s="2"/>
      <c r="CE908" s="2"/>
      <c r="CF908" s="383"/>
      <c r="CG908" s="383"/>
      <c r="CH908" s="10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383"/>
      <c r="DT908" s="383"/>
      <c r="DU908" s="383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394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70"/>
      <c r="Y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95"/>
      <c r="AW909" s="95"/>
      <c r="AX909" s="383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383"/>
      <c r="BX909" s="383"/>
      <c r="BY909" s="383"/>
      <c r="BZ909" s="2"/>
      <c r="CA909" s="2"/>
      <c r="CB909" s="2"/>
      <c r="CC909" s="2"/>
      <c r="CD909" s="2"/>
      <c r="CE909" s="2"/>
      <c r="CF909" s="383"/>
      <c r="CG909" s="383"/>
      <c r="CH909" s="10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383"/>
      <c r="DT909" s="383"/>
      <c r="DU909" s="383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394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70"/>
      <c r="Y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95"/>
      <c r="AW910" s="95"/>
      <c r="AX910" s="383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383"/>
      <c r="BX910" s="383"/>
      <c r="BY910" s="383"/>
      <c r="BZ910" s="2"/>
      <c r="CA910" s="2"/>
      <c r="CB910" s="2"/>
      <c r="CC910" s="2"/>
      <c r="CD910" s="2"/>
      <c r="CE910" s="2"/>
      <c r="CF910" s="383"/>
      <c r="CG910" s="383"/>
      <c r="CH910" s="10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383"/>
      <c r="DT910" s="383"/>
      <c r="DU910" s="383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394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70"/>
      <c r="Y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95"/>
      <c r="AW911" s="95"/>
      <c r="AX911" s="383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383"/>
      <c r="BX911" s="383"/>
      <c r="BY911" s="383"/>
      <c r="BZ911" s="2"/>
      <c r="CA911" s="2"/>
      <c r="CB911" s="2"/>
      <c r="CC911" s="2"/>
      <c r="CD911" s="2"/>
      <c r="CE911" s="2"/>
      <c r="CF911" s="383"/>
      <c r="CG911" s="383"/>
      <c r="CH911" s="10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383"/>
      <c r="DT911" s="383"/>
      <c r="DU911" s="383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394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70"/>
      <c r="Y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95"/>
      <c r="AW912" s="95"/>
      <c r="AX912" s="383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383"/>
      <c r="BX912" s="383"/>
      <c r="BY912" s="383"/>
      <c r="BZ912" s="2"/>
      <c r="CA912" s="2"/>
      <c r="CB912" s="2"/>
      <c r="CC912" s="2"/>
      <c r="CD912" s="2"/>
      <c r="CE912" s="2"/>
      <c r="CF912" s="383"/>
      <c r="CG912" s="383"/>
      <c r="CH912" s="10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383"/>
      <c r="DT912" s="383"/>
      <c r="DU912" s="383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394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70"/>
      <c r="Y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95"/>
      <c r="AW913" s="95"/>
      <c r="AX913" s="383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383"/>
      <c r="BX913" s="383"/>
      <c r="BY913" s="383"/>
      <c r="BZ913" s="2"/>
      <c r="CA913" s="2"/>
      <c r="CB913" s="2"/>
      <c r="CC913" s="2"/>
      <c r="CD913" s="2"/>
      <c r="CE913" s="2"/>
      <c r="CF913" s="383"/>
      <c r="CG913" s="383"/>
      <c r="CH913" s="10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383"/>
      <c r="DT913" s="383"/>
      <c r="DU913" s="383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394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70"/>
      <c r="Y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95"/>
      <c r="AW914" s="95"/>
      <c r="AX914" s="383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383"/>
      <c r="BX914" s="383"/>
      <c r="BY914" s="383"/>
      <c r="BZ914" s="2"/>
      <c r="CA914" s="2"/>
      <c r="CB914" s="2"/>
      <c r="CC914" s="2"/>
      <c r="CD914" s="2"/>
      <c r="CE914" s="2"/>
      <c r="CF914" s="383"/>
      <c r="CG914" s="383"/>
      <c r="CH914" s="10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383"/>
      <c r="DT914" s="383"/>
      <c r="DU914" s="383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394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70"/>
      <c r="Y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95"/>
      <c r="AW915" s="95"/>
      <c r="AX915" s="383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383"/>
      <c r="BX915" s="383"/>
      <c r="BY915" s="383"/>
      <c r="BZ915" s="2"/>
      <c r="CA915" s="2"/>
      <c r="CB915" s="2"/>
      <c r="CC915" s="2"/>
      <c r="CD915" s="2"/>
      <c r="CE915" s="2"/>
      <c r="CF915" s="383"/>
      <c r="CG915" s="383"/>
      <c r="CH915" s="10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383"/>
      <c r="DT915" s="383"/>
      <c r="DU915" s="383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394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70"/>
      <c r="Y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95"/>
      <c r="AW916" s="95"/>
      <c r="AX916" s="383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383"/>
      <c r="BX916" s="383"/>
      <c r="BY916" s="383"/>
      <c r="BZ916" s="2"/>
      <c r="CA916" s="2"/>
      <c r="CB916" s="2"/>
      <c r="CC916" s="2"/>
      <c r="CD916" s="2"/>
      <c r="CE916" s="2"/>
      <c r="CF916" s="383"/>
      <c r="CG916" s="383"/>
      <c r="CH916" s="10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383"/>
      <c r="DT916" s="383"/>
      <c r="DU916" s="383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394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70"/>
      <c r="Y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95"/>
      <c r="AW917" s="95"/>
      <c r="AX917" s="383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383"/>
      <c r="BX917" s="383"/>
      <c r="BY917" s="383"/>
      <c r="BZ917" s="2"/>
      <c r="CA917" s="2"/>
      <c r="CB917" s="2"/>
      <c r="CC917" s="2"/>
      <c r="CD917" s="2"/>
      <c r="CE917" s="2"/>
      <c r="CF917" s="383"/>
      <c r="CG917" s="383"/>
      <c r="CH917" s="10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383"/>
      <c r="DT917" s="383"/>
      <c r="DU917" s="383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394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70"/>
      <c r="Y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95"/>
      <c r="AW918" s="95"/>
      <c r="AX918" s="383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383"/>
      <c r="BX918" s="383"/>
      <c r="BY918" s="383"/>
      <c r="BZ918" s="2"/>
      <c r="CA918" s="2"/>
      <c r="CB918" s="2"/>
      <c r="CC918" s="2"/>
      <c r="CD918" s="2"/>
      <c r="CE918" s="2"/>
      <c r="CF918" s="383"/>
      <c r="CG918" s="383"/>
      <c r="CH918" s="10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383"/>
      <c r="DT918" s="383"/>
      <c r="DU918" s="383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394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70"/>
      <c r="Y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95"/>
      <c r="AW919" s="95"/>
      <c r="AX919" s="383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383"/>
      <c r="BX919" s="383"/>
      <c r="BY919" s="383"/>
      <c r="BZ919" s="2"/>
      <c r="CA919" s="2"/>
      <c r="CB919" s="2"/>
      <c r="CC919" s="2"/>
      <c r="CD919" s="2"/>
      <c r="CE919" s="2"/>
      <c r="CF919" s="383"/>
      <c r="CG919" s="383"/>
      <c r="CH919" s="10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383"/>
      <c r="DT919" s="383"/>
      <c r="DU919" s="383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394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70"/>
      <c r="Y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95"/>
      <c r="AW920" s="95"/>
      <c r="AX920" s="383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383"/>
      <c r="BX920" s="383"/>
      <c r="BY920" s="383"/>
      <c r="BZ920" s="2"/>
      <c r="CA920" s="2"/>
      <c r="CB920" s="2"/>
      <c r="CC920" s="2"/>
      <c r="CD920" s="2"/>
      <c r="CE920" s="2"/>
      <c r="CF920" s="383"/>
      <c r="CG920" s="383"/>
      <c r="CH920" s="10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383"/>
      <c r="DT920" s="383"/>
      <c r="DU920" s="383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394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70"/>
      <c r="Y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95"/>
      <c r="AW921" s="95"/>
      <c r="AX921" s="383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383"/>
      <c r="BX921" s="383"/>
      <c r="BY921" s="383"/>
      <c r="BZ921" s="2"/>
      <c r="CA921" s="2"/>
      <c r="CB921" s="2"/>
      <c r="CC921" s="2"/>
      <c r="CD921" s="2"/>
      <c r="CE921" s="2"/>
      <c r="CF921" s="383"/>
      <c r="CG921" s="383"/>
      <c r="CH921" s="10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383"/>
      <c r="DT921" s="383"/>
      <c r="DU921" s="383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394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70"/>
      <c r="Y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95"/>
      <c r="AW922" s="95"/>
      <c r="AX922" s="383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383"/>
      <c r="BX922" s="383"/>
      <c r="BY922" s="383"/>
      <c r="BZ922" s="2"/>
      <c r="CA922" s="2"/>
      <c r="CB922" s="2"/>
      <c r="CC922" s="2"/>
      <c r="CD922" s="2"/>
      <c r="CE922" s="2"/>
      <c r="CF922" s="383"/>
      <c r="CG922" s="383"/>
      <c r="CH922" s="10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383"/>
      <c r="DT922" s="383"/>
      <c r="DU922" s="383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394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70"/>
      <c r="Y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95"/>
      <c r="AW923" s="95"/>
      <c r="AX923" s="383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383"/>
      <c r="BX923" s="383"/>
      <c r="BY923" s="383"/>
      <c r="BZ923" s="2"/>
      <c r="CA923" s="2"/>
      <c r="CB923" s="2"/>
      <c r="CC923" s="2"/>
      <c r="CD923" s="2"/>
      <c r="CE923" s="2"/>
      <c r="CF923" s="383"/>
      <c r="CG923" s="383"/>
      <c r="CH923" s="10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383"/>
      <c r="DT923" s="383"/>
      <c r="DU923" s="383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394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70"/>
      <c r="Y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95"/>
      <c r="AW924" s="95"/>
      <c r="AX924" s="383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383"/>
      <c r="BX924" s="383"/>
      <c r="BY924" s="383"/>
      <c r="BZ924" s="2"/>
      <c r="CA924" s="2"/>
      <c r="CB924" s="2"/>
      <c r="CC924" s="2"/>
      <c r="CD924" s="2"/>
      <c r="CE924" s="2"/>
      <c r="CF924" s="383"/>
      <c r="CG924" s="383"/>
      <c r="CH924" s="10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383"/>
      <c r="DT924" s="383"/>
      <c r="DU924" s="383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394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70"/>
      <c r="Y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95"/>
      <c r="AW925" s="95"/>
      <c r="AX925" s="383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383"/>
      <c r="BX925" s="383"/>
      <c r="BY925" s="383"/>
      <c r="BZ925" s="2"/>
      <c r="CA925" s="2"/>
      <c r="CB925" s="2"/>
      <c r="CC925" s="2"/>
      <c r="CD925" s="2"/>
      <c r="CE925" s="2"/>
      <c r="CF925" s="383"/>
      <c r="CG925" s="383"/>
      <c r="CH925" s="10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383"/>
      <c r="DT925" s="383"/>
      <c r="DU925" s="383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394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70"/>
      <c r="Y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95"/>
      <c r="AW926" s="95"/>
      <c r="AX926" s="383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383"/>
      <c r="BX926" s="383"/>
      <c r="BY926" s="383"/>
      <c r="BZ926" s="2"/>
      <c r="CA926" s="2"/>
      <c r="CB926" s="2"/>
      <c r="CC926" s="2"/>
      <c r="CD926" s="2"/>
      <c r="CE926" s="2"/>
      <c r="CF926" s="383"/>
      <c r="CG926" s="383"/>
      <c r="CH926" s="10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383"/>
      <c r="DT926" s="383"/>
      <c r="DU926" s="383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394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70"/>
      <c r="Y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95"/>
      <c r="AW927" s="95"/>
      <c r="AX927" s="383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383"/>
      <c r="BX927" s="383"/>
      <c r="BY927" s="383"/>
      <c r="BZ927" s="2"/>
      <c r="CA927" s="2"/>
      <c r="CB927" s="2"/>
      <c r="CC927" s="2"/>
      <c r="CD927" s="2"/>
      <c r="CE927" s="2"/>
      <c r="CF927" s="383"/>
      <c r="CG927" s="383"/>
      <c r="CH927" s="10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383"/>
      <c r="DT927" s="383"/>
      <c r="DU927" s="383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394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70"/>
      <c r="Y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95"/>
      <c r="AW928" s="95"/>
      <c r="AX928" s="383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383"/>
      <c r="BX928" s="383"/>
      <c r="BY928" s="383"/>
      <c r="BZ928" s="2"/>
      <c r="CA928" s="2"/>
      <c r="CB928" s="2"/>
      <c r="CC928" s="2"/>
      <c r="CD928" s="2"/>
      <c r="CE928" s="2"/>
      <c r="CF928" s="383"/>
      <c r="CG928" s="383"/>
      <c r="CH928" s="10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383"/>
      <c r="DT928" s="383"/>
      <c r="DU928" s="383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394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70"/>
      <c r="Y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95"/>
      <c r="AW929" s="95"/>
      <c r="AX929" s="383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383"/>
      <c r="BX929" s="383"/>
      <c r="BY929" s="383"/>
      <c r="BZ929" s="2"/>
      <c r="CA929" s="2"/>
      <c r="CB929" s="2"/>
      <c r="CC929" s="2"/>
      <c r="CD929" s="2"/>
      <c r="CE929" s="2"/>
      <c r="CF929" s="383"/>
      <c r="CG929" s="383"/>
      <c r="CH929" s="10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383"/>
      <c r="DT929" s="383"/>
      <c r="DU929" s="383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394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70"/>
      <c r="Y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95"/>
      <c r="AW930" s="95"/>
      <c r="AX930" s="383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383"/>
      <c r="BX930" s="383"/>
      <c r="BY930" s="383"/>
      <c r="BZ930" s="2"/>
      <c r="CA930" s="2"/>
      <c r="CB930" s="2"/>
      <c r="CC930" s="2"/>
      <c r="CD930" s="2"/>
      <c r="CE930" s="2"/>
      <c r="CF930" s="383"/>
      <c r="CG930" s="383"/>
      <c r="CH930" s="10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383"/>
      <c r="DT930" s="383"/>
      <c r="DU930" s="383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394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70"/>
      <c r="Y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95"/>
      <c r="AW931" s="95"/>
      <c r="AX931" s="383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383"/>
      <c r="BX931" s="383"/>
      <c r="BY931" s="383"/>
      <c r="BZ931" s="2"/>
      <c r="CA931" s="2"/>
      <c r="CB931" s="2"/>
      <c r="CC931" s="2"/>
      <c r="CD931" s="2"/>
      <c r="CE931" s="2"/>
      <c r="CF931" s="383"/>
      <c r="CG931" s="383"/>
      <c r="CH931" s="10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383"/>
      <c r="DT931" s="383"/>
      <c r="DU931" s="383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394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70"/>
      <c r="Y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95"/>
      <c r="AW932" s="95"/>
      <c r="AX932" s="383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383"/>
      <c r="BX932" s="383"/>
      <c r="BY932" s="383"/>
      <c r="BZ932" s="2"/>
      <c r="CA932" s="2"/>
      <c r="CB932" s="2"/>
      <c r="CC932" s="2"/>
      <c r="CD932" s="2"/>
      <c r="CE932" s="2"/>
      <c r="CF932" s="383"/>
      <c r="CG932" s="383"/>
      <c r="CH932" s="10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383"/>
      <c r="DT932" s="383"/>
      <c r="DU932" s="383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394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70"/>
      <c r="Y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95"/>
      <c r="AW933" s="95"/>
      <c r="AX933" s="383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383"/>
      <c r="BX933" s="383"/>
      <c r="BY933" s="383"/>
      <c r="BZ933" s="2"/>
      <c r="CA933" s="2"/>
      <c r="CB933" s="2"/>
      <c r="CC933" s="2"/>
      <c r="CD933" s="2"/>
      <c r="CE933" s="2"/>
      <c r="CF933" s="383"/>
      <c r="CG933" s="383"/>
      <c r="CH933" s="10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383"/>
      <c r="DT933" s="383"/>
      <c r="DU933" s="383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394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70"/>
      <c r="Y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95"/>
      <c r="AW934" s="95"/>
      <c r="AX934" s="383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383"/>
      <c r="BX934" s="383"/>
      <c r="BY934" s="383"/>
      <c r="BZ934" s="2"/>
      <c r="CA934" s="2"/>
      <c r="CB934" s="2"/>
      <c r="CC934" s="2"/>
      <c r="CD934" s="2"/>
      <c r="CE934" s="2"/>
      <c r="CF934" s="383"/>
      <c r="CG934" s="383"/>
      <c r="CH934" s="10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383"/>
      <c r="DT934" s="383"/>
      <c r="DU934" s="383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394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70"/>
      <c r="Y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95"/>
      <c r="AW935" s="95"/>
      <c r="AX935" s="383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383"/>
      <c r="BX935" s="383"/>
      <c r="BY935" s="383"/>
      <c r="BZ935" s="2"/>
      <c r="CA935" s="2"/>
      <c r="CB935" s="2"/>
      <c r="CC935" s="2"/>
      <c r="CD935" s="2"/>
      <c r="CE935" s="2"/>
      <c r="CF935" s="383"/>
      <c r="CG935" s="383"/>
      <c r="CH935" s="10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383"/>
      <c r="DT935" s="383"/>
      <c r="DU935" s="383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394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70"/>
      <c r="Y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95"/>
      <c r="AW936" s="95"/>
      <c r="AX936" s="383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383"/>
      <c r="BX936" s="383"/>
      <c r="BY936" s="383"/>
      <c r="BZ936" s="2"/>
      <c r="CA936" s="2"/>
      <c r="CB936" s="2"/>
      <c r="CC936" s="2"/>
      <c r="CD936" s="2"/>
      <c r="CE936" s="2"/>
      <c r="CF936" s="383"/>
      <c r="CG936" s="383"/>
      <c r="CH936" s="10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383"/>
      <c r="DT936" s="383"/>
      <c r="DU936" s="383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394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70"/>
      <c r="Y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95"/>
      <c r="AW937" s="95"/>
      <c r="AX937" s="383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383"/>
      <c r="BX937" s="383"/>
      <c r="BY937" s="383"/>
      <c r="BZ937" s="2"/>
      <c r="CA937" s="2"/>
      <c r="CB937" s="2"/>
      <c r="CC937" s="2"/>
      <c r="CD937" s="2"/>
      <c r="CE937" s="2"/>
      <c r="CF937" s="383"/>
      <c r="CG937" s="383"/>
      <c r="CH937" s="10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383"/>
      <c r="DT937" s="383"/>
      <c r="DU937" s="383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394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70"/>
      <c r="Y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95"/>
      <c r="AW938" s="95"/>
      <c r="AX938" s="383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383"/>
      <c r="BX938" s="383"/>
      <c r="BY938" s="383"/>
      <c r="BZ938" s="2"/>
      <c r="CA938" s="2"/>
      <c r="CB938" s="2"/>
      <c r="CC938" s="2"/>
      <c r="CD938" s="2"/>
      <c r="CE938" s="2"/>
      <c r="CF938" s="383"/>
      <c r="CG938" s="383"/>
      <c r="CH938" s="10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383"/>
      <c r="DT938" s="383"/>
      <c r="DU938" s="383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394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70"/>
      <c r="Y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95"/>
      <c r="AW939" s="95"/>
      <c r="AX939" s="383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383"/>
      <c r="BX939" s="383"/>
      <c r="BY939" s="383"/>
      <c r="BZ939" s="2"/>
      <c r="CA939" s="2"/>
      <c r="CB939" s="2"/>
      <c r="CC939" s="2"/>
      <c r="CD939" s="2"/>
      <c r="CE939" s="2"/>
      <c r="CF939" s="383"/>
      <c r="CG939" s="383"/>
      <c r="CH939" s="10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383"/>
      <c r="DT939" s="383"/>
      <c r="DU939" s="383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394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70"/>
      <c r="Y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95"/>
      <c r="AW940" s="95"/>
      <c r="AX940" s="383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383"/>
      <c r="BX940" s="383"/>
      <c r="BY940" s="383"/>
      <c r="BZ940" s="2"/>
      <c r="CA940" s="2"/>
      <c r="CB940" s="2"/>
      <c r="CC940" s="2"/>
      <c r="CD940" s="2"/>
      <c r="CE940" s="2"/>
      <c r="CF940" s="383"/>
      <c r="CG940" s="383"/>
      <c r="CH940" s="10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383"/>
      <c r="DT940" s="383"/>
      <c r="DU940" s="383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394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70"/>
      <c r="Y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95"/>
      <c r="AW941" s="95"/>
      <c r="AX941" s="383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383"/>
      <c r="BX941" s="383"/>
      <c r="BY941" s="383"/>
      <c r="BZ941" s="2"/>
      <c r="CA941" s="2"/>
      <c r="CB941" s="2"/>
      <c r="CC941" s="2"/>
      <c r="CD941" s="2"/>
      <c r="CE941" s="2"/>
      <c r="CF941" s="383"/>
      <c r="CG941" s="383"/>
      <c r="CH941" s="10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383"/>
      <c r="DT941" s="383"/>
      <c r="DU941" s="383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394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70"/>
      <c r="Y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95"/>
      <c r="AW942" s="95"/>
      <c r="AX942" s="383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383"/>
      <c r="BX942" s="383"/>
      <c r="BY942" s="383"/>
      <c r="BZ942" s="2"/>
      <c r="CA942" s="2"/>
      <c r="CB942" s="2"/>
      <c r="CC942" s="2"/>
      <c r="CD942" s="2"/>
      <c r="CE942" s="2"/>
      <c r="CF942" s="383"/>
      <c r="CG942" s="383"/>
      <c r="CH942" s="10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383"/>
      <c r="DT942" s="383"/>
      <c r="DU942" s="383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394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70"/>
      <c r="Y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95"/>
      <c r="AW943" s="95"/>
      <c r="AX943" s="383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383"/>
      <c r="BX943" s="383"/>
      <c r="BY943" s="383"/>
      <c r="BZ943" s="2"/>
      <c r="CA943" s="2"/>
      <c r="CB943" s="2"/>
      <c r="CC943" s="2"/>
      <c r="CD943" s="2"/>
      <c r="CE943" s="2"/>
      <c r="CF943" s="383"/>
      <c r="CG943" s="383"/>
      <c r="CH943" s="10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383"/>
      <c r="DT943" s="383"/>
      <c r="DU943" s="383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394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70"/>
      <c r="Y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95"/>
      <c r="AW944" s="95"/>
      <c r="AX944" s="383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383"/>
      <c r="BX944" s="383"/>
      <c r="BY944" s="383"/>
      <c r="BZ944" s="2"/>
      <c r="CA944" s="2"/>
      <c r="CB944" s="2"/>
      <c r="CC944" s="2"/>
      <c r="CD944" s="2"/>
      <c r="CE944" s="2"/>
      <c r="CF944" s="383"/>
      <c r="CG944" s="383"/>
      <c r="CH944" s="10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383"/>
      <c r="DT944" s="383"/>
      <c r="DU944" s="383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394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70"/>
      <c r="Y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95"/>
      <c r="AW945" s="95"/>
      <c r="AX945" s="383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383"/>
      <c r="BX945" s="383"/>
      <c r="BY945" s="383"/>
      <c r="BZ945" s="2"/>
      <c r="CA945" s="2"/>
      <c r="CB945" s="2"/>
      <c r="CC945" s="2"/>
      <c r="CD945" s="2"/>
      <c r="CE945" s="2"/>
      <c r="CF945" s="383"/>
      <c r="CG945" s="383"/>
      <c r="CH945" s="10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383"/>
      <c r="DT945" s="383"/>
      <c r="DU945" s="383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394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70"/>
      <c r="Y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95"/>
      <c r="AW946" s="95"/>
      <c r="AX946" s="383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383"/>
      <c r="BX946" s="383"/>
      <c r="BY946" s="383"/>
      <c r="BZ946" s="2"/>
      <c r="CA946" s="2"/>
      <c r="CB946" s="2"/>
      <c r="CC946" s="2"/>
      <c r="CD946" s="2"/>
      <c r="CE946" s="2"/>
      <c r="CF946" s="383"/>
      <c r="CG946" s="383"/>
      <c r="CH946" s="10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383"/>
      <c r="DT946" s="383"/>
      <c r="DU946" s="383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394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70"/>
      <c r="Y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95"/>
      <c r="AW947" s="95"/>
      <c r="AX947" s="383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383"/>
      <c r="BX947" s="383"/>
      <c r="BY947" s="383"/>
      <c r="BZ947" s="2"/>
      <c r="CA947" s="2"/>
      <c r="CB947" s="2"/>
      <c r="CC947" s="2"/>
      <c r="CD947" s="2"/>
      <c r="CE947" s="2"/>
      <c r="CF947" s="383"/>
      <c r="CG947" s="383"/>
      <c r="CH947" s="10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383"/>
      <c r="DT947" s="383"/>
      <c r="DU947" s="383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394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70"/>
      <c r="Y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95"/>
      <c r="AW948" s="95"/>
      <c r="AX948" s="383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383"/>
      <c r="BX948" s="383"/>
      <c r="BY948" s="383"/>
      <c r="BZ948" s="2"/>
      <c r="CA948" s="2"/>
      <c r="CB948" s="2"/>
      <c r="CC948" s="2"/>
      <c r="CD948" s="2"/>
      <c r="CE948" s="2"/>
      <c r="CF948" s="383"/>
      <c r="CG948" s="383"/>
      <c r="CH948" s="10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383"/>
      <c r="DT948" s="383"/>
      <c r="DU948" s="383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394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70"/>
      <c r="Y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95"/>
      <c r="AW949" s="95"/>
      <c r="AX949" s="383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383"/>
      <c r="BX949" s="383"/>
      <c r="BY949" s="383"/>
      <c r="BZ949" s="2"/>
      <c r="CA949" s="2"/>
      <c r="CB949" s="2"/>
      <c r="CC949" s="2"/>
      <c r="CD949" s="2"/>
      <c r="CE949" s="2"/>
      <c r="CF949" s="383"/>
      <c r="CG949" s="383"/>
      <c r="CH949" s="10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383"/>
      <c r="DT949" s="383"/>
      <c r="DU949" s="383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394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70"/>
      <c r="Y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95"/>
      <c r="AW950" s="95"/>
      <c r="AX950" s="383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383"/>
      <c r="BX950" s="383"/>
      <c r="BY950" s="383"/>
      <c r="BZ950" s="2"/>
      <c r="CA950" s="2"/>
      <c r="CB950" s="2"/>
      <c r="CC950" s="2"/>
      <c r="CD950" s="2"/>
      <c r="CE950" s="2"/>
      <c r="CF950" s="383"/>
      <c r="CG950" s="383"/>
      <c r="CH950" s="10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383"/>
      <c r="DT950" s="383"/>
      <c r="DU950" s="383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394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70"/>
      <c r="Y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95"/>
      <c r="AW951" s="95"/>
      <c r="AX951" s="383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383"/>
      <c r="BX951" s="383"/>
      <c r="BY951" s="383"/>
      <c r="BZ951" s="2"/>
      <c r="CA951" s="2"/>
      <c r="CB951" s="2"/>
      <c r="CC951" s="2"/>
      <c r="CD951" s="2"/>
      <c r="CE951" s="2"/>
      <c r="CF951" s="383"/>
      <c r="CG951" s="383"/>
      <c r="CH951" s="10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383"/>
      <c r="DT951" s="383"/>
      <c r="DU951" s="383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394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70"/>
      <c r="Y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95"/>
      <c r="AW952" s="95"/>
      <c r="AX952" s="383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383"/>
      <c r="BX952" s="383"/>
      <c r="BY952" s="383"/>
      <c r="BZ952" s="2"/>
      <c r="CA952" s="2"/>
      <c r="CB952" s="2"/>
      <c r="CC952" s="2"/>
      <c r="CD952" s="2"/>
      <c r="CE952" s="2"/>
      <c r="CF952" s="383"/>
      <c r="CG952" s="383"/>
      <c r="CH952" s="10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383"/>
      <c r="DT952" s="383"/>
      <c r="DU952" s="383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394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70"/>
      <c r="Y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95"/>
      <c r="AW953" s="95"/>
      <c r="AX953" s="383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383"/>
      <c r="BX953" s="383"/>
      <c r="BY953" s="383"/>
      <c r="BZ953" s="2"/>
      <c r="CA953" s="2"/>
      <c r="CB953" s="2"/>
      <c r="CC953" s="2"/>
      <c r="CD953" s="2"/>
      <c r="CE953" s="2"/>
      <c r="CF953" s="383"/>
      <c r="CG953" s="383"/>
      <c r="CH953" s="10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383"/>
      <c r="DT953" s="383"/>
      <c r="DU953" s="383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394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70"/>
      <c r="Y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95"/>
      <c r="AW954" s="95"/>
      <c r="AX954" s="383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383"/>
      <c r="BX954" s="383"/>
      <c r="BY954" s="383"/>
      <c r="BZ954" s="2"/>
      <c r="CA954" s="2"/>
      <c r="CB954" s="2"/>
      <c r="CC954" s="2"/>
      <c r="CD954" s="2"/>
      <c r="CE954" s="2"/>
      <c r="CF954" s="383"/>
      <c r="CG954" s="383"/>
      <c r="CH954" s="10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383"/>
      <c r="DT954" s="383"/>
      <c r="DU954" s="383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394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70"/>
      <c r="Y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95"/>
      <c r="AW955" s="95"/>
      <c r="AX955" s="383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383"/>
      <c r="BX955" s="383"/>
      <c r="BY955" s="383"/>
      <c r="BZ955" s="2"/>
      <c r="CA955" s="2"/>
      <c r="CB955" s="2"/>
      <c r="CC955" s="2"/>
      <c r="CD955" s="2"/>
      <c r="CE955" s="2"/>
      <c r="CF955" s="383"/>
      <c r="CG955" s="383"/>
      <c r="CH955" s="10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383"/>
      <c r="DT955" s="383"/>
      <c r="DU955" s="383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394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70"/>
      <c r="Y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95"/>
      <c r="AW956" s="95"/>
      <c r="AX956" s="383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383"/>
      <c r="BX956" s="383"/>
      <c r="BY956" s="383"/>
      <c r="BZ956" s="2"/>
      <c r="CA956" s="2"/>
      <c r="CB956" s="2"/>
      <c r="CC956" s="2"/>
      <c r="CD956" s="2"/>
      <c r="CE956" s="2"/>
      <c r="CF956" s="383"/>
      <c r="CG956" s="383"/>
      <c r="CH956" s="10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383"/>
      <c r="DT956" s="383"/>
      <c r="DU956" s="383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394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70"/>
      <c r="Y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95"/>
      <c r="AW957" s="95"/>
      <c r="AX957" s="383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383"/>
      <c r="BX957" s="383"/>
      <c r="BY957" s="383"/>
      <c r="BZ957" s="2"/>
      <c r="CA957" s="2"/>
      <c r="CB957" s="2"/>
      <c r="CC957" s="2"/>
      <c r="CD957" s="2"/>
      <c r="CE957" s="2"/>
      <c r="CF957" s="383"/>
      <c r="CG957" s="383"/>
      <c r="CH957" s="10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383"/>
      <c r="DT957" s="383"/>
      <c r="DU957" s="383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394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70"/>
      <c r="Y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95"/>
      <c r="AW958" s="95"/>
      <c r="AX958" s="383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383"/>
      <c r="BX958" s="383"/>
      <c r="BY958" s="383"/>
      <c r="BZ958" s="2"/>
      <c r="CA958" s="2"/>
      <c r="CB958" s="2"/>
      <c r="CC958" s="2"/>
      <c r="CD958" s="2"/>
      <c r="CE958" s="2"/>
      <c r="CF958" s="383"/>
      <c r="CG958" s="383"/>
      <c r="CH958" s="10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383"/>
      <c r="DT958" s="383"/>
      <c r="DU958" s="383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394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70"/>
      <c r="Y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95"/>
      <c r="AW959" s="95"/>
      <c r="AX959" s="383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383"/>
      <c r="BX959" s="383"/>
      <c r="BY959" s="383"/>
      <c r="BZ959" s="2"/>
      <c r="CA959" s="2"/>
      <c r="CB959" s="2"/>
      <c r="CC959" s="2"/>
      <c r="CD959" s="2"/>
      <c r="CE959" s="2"/>
      <c r="CF959" s="383"/>
      <c r="CG959" s="383"/>
      <c r="CH959" s="10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383"/>
      <c r="DT959" s="383"/>
      <c r="DU959" s="383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394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70"/>
      <c r="Y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95"/>
      <c r="AW960" s="95"/>
      <c r="AX960" s="383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383"/>
      <c r="BX960" s="383"/>
      <c r="BY960" s="383"/>
      <c r="BZ960" s="2"/>
      <c r="CA960" s="2"/>
      <c r="CB960" s="2"/>
      <c r="CC960" s="2"/>
      <c r="CD960" s="2"/>
      <c r="CE960" s="2"/>
      <c r="CF960" s="383"/>
      <c r="CG960" s="383"/>
      <c r="CH960" s="10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383"/>
      <c r="DT960" s="383"/>
      <c r="DU960" s="383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394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70"/>
      <c r="Y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95"/>
      <c r="AW961" s="95"/>
      <c r="AX961" s="383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383"/>
      <c r="BX961" s="383"/>
      <c r="BY961" s="383"/>
      <c r="BZ961" s="2"/>
      <c r="CA961" s="2"/>
      <c r="CB961" s="2"/>
      <c r="CC961" s="2"/>
      <c r="CD961" s="2"/>
      <c r="CE961" s="2"/>
      <c r="CF961" s="383"/>
      <c r="CG961" s="383"/>
      <c r="CH961" s="10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383"/>
      <c r="DT961" s="383"/>
      <c r="DU961" s="383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394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70"/>
      <c r="Y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95"/>
      <c r="AW962" s="95"/>
      <c r="AX962" s="383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383"/>
      <c r="BX962" s="383"/>
      <c r="BY962" s="383"/>
      <c r="BZ962" s="2"/>
      <c r="CA962" s="2"/>
      <c r="CB962" s="2"/>
      <c r="CC962" s="2"/>
      <c r="CD962" s="2"/>
      <c r="CE962" s="2"/>
      <c r="CF962" s="383"/>
      <c r="CG962" s="383"/>
      <c r="CH962" s="10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383"/>
      <c r="DT962" s="383"/>
      <c r="DU962" s="383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394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70"/>
      <c r="Y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95"/>
      <c r="AW963" s="95"/>
      <c r="AX963" s="383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383"/>
      <c r="BX963" s="383"/>
      <c r="BY963" s="383"/>
      <c r="BZ963" s="2"/>
      <c r="CA963" s="2"/>
      <c r="CB963" s="2"/>
      <c r="CC963" s="2"/>
      <c r="CD963" s="2"/>
      <c r="CE963" s="2"/>
      <c r="CF963" s="383"/>
      <c r="CG963" s="383"/>
      <c r="CH963" s="10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383"/>
      <c r="DT963" s="383"/>
      <c r="DU963" s="383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394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70"/>
      <c r="Y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95"/>
      <c r="AW964" s="95"/>
      <c r="AX964" s="383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383"/>
      <c r="BX964" s="383"/>
      <c r="BY964" s="383"/>
      <c r="BZ964" s="2"/>
      <c r="CA964" s="2"/>
      <c r="CB964" s="2"/>
      <c r="CC964" s="2"/>
      <c r="CD964" s="2"/>
      <c r="CE964" s="2"/>
      <c r="CF964" s="383"/>
      <c r="CG964" s="383"/>
      <c r="CH964" s="10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383"/>
      <c r="DT964" s="383"/>
      <c r="DU964" s="383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394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70"/>
      <c r="Y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95"/>
      <c r="AW965" s="95"/>
      <c r="AX965" s="383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383"/>
      <c r="BX965" s="383"/>
      <c r="BY965" s="383"/>
      <c r="BZ965" s="2"/>
      <c r="CA965" s="2"/>
      <c r="CB965" s="2"/>
      <c r="CC965" s="2"/>
      <c r="CD965" s="2"/>
      <c r="CE965" s="2"/>
      <c r="CF965" s="383"/>
      <c r="CG965" s="383"/>
      <c r="CH965" s="10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383"/>
      <c r="DT965" s="383"/>
      <c r="DU965" s="383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394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70"/>
      <c r="Y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95"/>
      <c r="AW966" s="95"/>
      <c r="AX966" s="383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383"/>
      <c r="BX966" s="383"/>
      <c r="BY966" s="383"/>
      <c r="BZ966" s="2"/>
      <c r="CA966" s="2"/>
      <c r="CB966" s="2"/>
      <c r="CC966" s="2"/>
      <c r="CD966" s="2"/>
      <c r="CE966" s="2"/>
      <c r="CF966" s="383"/>
      <c r="CG966" s="383"/>
      <c r="CH966" s="10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383"/>
      <c r="DT966" s="383"/>
      <c r="DU966" s="383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394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70"/>
      <c r="Y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95"/>
      <c r="AW967" s="95"/>
      <c r="AX967" s="383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383"/>
      <c r="BX967" s="383"/>
      <c r="BY967" s="383"/>
      <c r="BZ967" s="2"/>
      <c r="CA967" s="2"/>
      <c r="CB967" s="2"/>
      <c r="CC967" s="2"/>
      <c r="CD967" s="2"/>
      <c r="CE967" s="2"/>
      <c r="CF967" s="383"/>
      <c r="CG967" s="383"/>
      <c r="CH967" s="10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383"/>
      <c r="DT967" s="383"/>
      <c r="DU967" s="383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394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70"/>
      <c r="Y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95"/>
      <c r="AW968" s="95"/>
      <c r="AX968" s="383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383"/>
      <c r="BX968" s="383"/>
      <c r="BY968" s="383"/>
      <c r="BZ968" s="2"/>
      <c r="CA968" s="2"/>
      <c r="CB968" s="2"/>
      <c r="CC968" s="2"/>
      <c r="CD968" s="2"/>
      <c r="CE968" s="2"/>
      <c r="CF968" s="383"/>
      <c r="CG968" s="383"/>
      <c r="CH968" s="10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383"/>
      <c r="DT968" s="383"/>
      <c r="DU968" s="383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394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70"/>
      <c r="Y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95"/>
      <c r="AW969" s="95"/>
      <c r="AX969" s="383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383"/>
      <c r="BX969" s="383"/>
      <c r="BY969" s="383"/>
      <c r="BZ969" s="2"/>
      <c r="CA969" s="2"/>
      <c r="CB969" s="2"/>
      <c r="CC969" s="2"/>
      <c r="CD969" s="2"/>
      <c r="CE969" s="2"/>
      <c r="CF969" s="383"/>
      <c r="CG969" s="383"/>
      <c r="CH969" s="10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383"/>
      <c r="DT969" s="383"/>
      <c r="DU969" s="383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394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70"/>
      <c r="Y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95"/>
      <c r="AW970" s="95"/>
      <c r="AX970" s="383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383"/>
      <c r="BX970" s="383"/>
      <c r="BY970" s="383"/>
      <c r="BZ970" s="2"/>
      <c r="CA970" s="2"/>
      <c r="CB970" s="2"/>
      <c r="CC970" s="2"/>
      <c r="CD970" s="2"/>
      <c r="CE970" s="2"/>
      <c r="CF970" s="383"/>
      <c r="CG970" s="383"/>
      <c r="CH970" s="10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383"/>
      <c r="DT970" s="383"/>
      <c r="DU970" s="383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394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70"/>
      <c r="Y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95"/>
      <c r="AW971" s="95"/>
      <c r="AX971" s="383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383"/>
      <c r="BX971" s="383"/>
      <c r="BY971" s="383"/>
      <c r="BZ971" s="2"/>
      <c r="CA971" s="2"/>
      <c r="CB971" s="2"/>
      <c r="CC971" s="2"/>
      <c r="CD971" s="2"/>
      <c r="CE971" s="2"/>
      <c r="CF971" s="383"/>
      <c r="CG971" s="383"/>
      <c r="CH971" s="10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383"/>
      <c r="DT971" s="383"/>
      <c r="DU971" s="383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394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70"/>
      <c r="Y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95"/>
      <c r="AW972" s="95"/>
      <c r="AX972" s="383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383"/>
      <c r="BX972" s="383"/>
      <c r="BY972" s="383"/>
      <c r="BZ972" s="2"/>
      <c r="CA972" s="2"/>
      <c r="CB972" s="2"/>
      <c r="CC972" s="2"/>
      <c r="CD972" s="2"/>
      <c r="CE972" s="2"/>
      <c r="CF972" s="383"/>
      <c r="CG972" s="383"/>
      <c r="CH972" s="10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383"/>
      <c r="DT972" s="383"/>
      <c r="DU972" s="383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394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70"/>
      <c r="Y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95"/>
      <c r="AW973" s="95"/>
      <c r="AX973" s="383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383"/>
      <c r="BX973" s="383"/>
      <c r="BY973" s="383"/>
      <c r="BZ973" s="2"/>
      <c r="CA973" s="2"/>
      <c r="CB973" s="2"/>
      <c r="CC973" s="2"/>
      <c r="CD973" s="2"/>
      <c r="CE973" s="2"/>
      <c r="CF973" s="383"/>
      <c r="CG973" s="383"/>
      <c r="CH973" s="10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383"/>
      <c r="DT973" s="383"/>
      <c r="DU973" s="383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394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70"/>
      <c r="Y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95"/>
      <c r="AW974" s="95"/>
      <c r="AX974" s="383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383"/>
      <c r="BX974" s="383"/>
      <c r="BY974" s="383"/>
      <c r="BZ974" s="2"/>
      <c r="CA974" s="2"/>
      <c r="CB974" s="2"/>
      <c r="CC974" s="2"/>
      <c r="CD974" s="2"/>
      <c r="CE974" s="2"/>
      <c r="CF974" s="383"/>
      <c r="CG974" s="383"/>
      <c r="CH974" s="10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383"/>
      <c r="DT974" s="383"/>
      <c r="DU974" s="383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394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70"/>
      <c r="Y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95"/>
      <c r="AW975" s="95"/>
      <c r="AX975" s="383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383"/>
      <c r="BX975" s="383"/>
      <c r="BY975" s="383"/>
      <c r="BZ975" s="2"/>
      <c r="CA975" s="2"/>
      <c r="CB975" s="2"/>
      <c r="CC975" s="2"/>
      <c r="CD975" s="2"/>
      <c r="CE975" s="2"/>
      <c r="CF975" s="383"/>
      <c r="CG975" s="383"/>
      <c r="CH975" s="10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383"/>
      <c r="DT975" s="383"/>
      <c r="DU975" s="383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394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70"/>
      <c r="Y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95"/>
      <c r="AW976" s="95"/>
      <c r="AX976" s="383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383"/>
      <c r="BX976" s="383"/>
      <c r="BY976" s="383"/>
      <c r="BZ976" s="2"/>
      <c r="CA976" s="2"/>
      <c r="CB976" s="2"/>
      <c r="CC976" s="2"/>
      <c r="CD976" s="2"/>
      <c r="CE976" s="2"/>
      <c r="CF976" s="383"/>
      <c r="CG976" s="383"/>
      <c r="CH976" s="10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383"/>
      <c r="DT976" s="383"/>
      <c r="DU976" s="383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394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70"/>
      <c r="Y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95"/>
      <c r="AW977" s="95"/>
      <c r="AX977" s="383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383"/>
      <c r="BX977" s="383"/>
      <c r="BY977" s="383"/>
      <c r="BZ977" s="2"/>
      <c r="CA977" s="2"/>
      <c r="CB977" s="2"/>
      <c r="CC977" s="2"/>
      <c r="CD977" s="2"/>
      <c r="CE977" s="2"/>
      <c r="CF977" s="383"/>
      <c r="CG977" s="383"/>
      <c r="CH977" s="10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383"/>
      <c r="DT977" s="383"/>
      <c r="DU977" s="383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394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70"/>
      <c r="Y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95"/>
      <c r="AW978" s="95"/>
      <c r="AX978" s="383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383"/>
      <c r="BX978" s="383"/>
      <c r="BY978" s="383"/>
      <c r="BZ978" s="2"/>
      <c r="CA978" s="2"/>
      <c r="CB978" s="2"/>
      <c r="CC978" s="2"/>
      <c r="CD978" s="2"/>
      <c r="CE978" s="2"/>
      <c r="CF978" s="383"/>
      <c r="CG978" s="383"/>
      <c r="CH978" s="10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383"/>
      <c r="DT978" s="383"/>
      <c r="DU978" s="383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394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70"/>
      <c r="Y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95"/>
      <c r="AW979" s="95"/>
      <c r="AX979" s="383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383"/>
      <c r="BX979" s="383"/>
      <c r="BY979" s="383"/>
      <c r="BZ979" s="2"/>
      <c r="CA979" s="2"/>
      <c r="CB979" s="2"/>
      <c r="CC979" s="2"/>
      <c r="CD979" s="2"/>
      <c r="CE979" s="2"/>
      <c r="CF979" s="383"/>
      <c r="CG979" s="383"/>
      <c r="CH979" s="10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383"/>
      <c r="DT979" s="383"/>
      <c r="DU979" s="383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394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70"/>
      <c r="Y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95"/>
      <c r="AW980" s="95"/>
      <c r="AX980" s="383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383"/>
      <c r="BX980" s="383"/>
      <c r="BY980" s="383"/>
      <c r="BZ980" s="2"/>
      <c r="CA980" s="2"/>
      <c r="CB980" s="2"/>
      <c r="CC980" s="2"/>
      <c r="CD980" s="2"/>
      <c r="CE980" s="2"/>
      <c r="CF980" s="383"/>
      <c r="CG980" s="383"/>
      <c r="CH980" s="10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383"/>
      <c r="DT980" s="383"/>
      <c r="DU980" s="383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394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70"/>
      <c r="Y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95"/>
      <c r="AW981" s="95"/>
      <c r="AX981" s="383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383"/>
      <c r="BX981" s="383"/>
      <c r="BY981" s="383"/>
      <c r="BZ981" s="2"/>
      <c r="CA981" s="2"/>
      <c r="CB981" s="2"/>
      <c r="CC981" s="2"/>
      <c r="CD981" s="2"/>
      <c r="CE981" s="2"/>
      <c r="CF981" s="383"/>
      <c r="CG981" s="383"/>
      <c r="CH981" s="10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383"/>
      <c r="DT981" s="383"/>
      <c r="DU981" s="383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394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70"/>
      <c r="Y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95"/>
      <c r="AW982" s="95"/>
      <c r="AX982" s="383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383"/>
      <c r="BX982" s="383"/>
      <c r="BY982" s="383"/>
      <c r="BZ982" s="2"/>
      <c r="CA982" s="2"/>
      <c r="CB982" s="2"/>
      <c r="CC982" s="2"/>
      <c r="CD982" s="2"/>
      <c r="CE982" s="2"/>
      <c r="CF982" s="383"/>
      <c r="CG982" s="383"/>
      <c r="CH982" s="10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383"/>
      <c r="DT982" s="383"/>
      <c r="DU982" s="383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394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70"/>
      <c r="Y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95"/>
      <c r="AW983" s="95"/>
      <c r="AX983" s="383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383"/>
      <c r="BX983" s="383"/>
      <c r="BY983" s="383"/>
      <c r="BZ983" s="2"/>
      <c r="CA983" s="2"/>
      <c r="CB983" s="2"/>
      <c r="CC983" s="2"/>
      <c r="CD983" s="2"/>
      <c r="CE983" s="2"/>
      <c r="CF983" s="383"/>
      <c r="CG983" s="383"/>
      <c r="CH983" s="10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383"/>
      <c r="DT983" s="383"/>
      <c r="DU983" s="383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394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70"/>
      <c r="Y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95"/>
      <c r="AW984" s="95"/>
      <c r="AX984" s="383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383"/>
      <c r="BX984" s="383"/>
      <c r="BY984" s="383"/>
      <c r="BZ984" s="2"/>
      <c r="CA984" s="2"/>
      <c r="CB984" s="2"/>
      <c r="CC984" s="2"/>
      <c r="CD984" s="2"/>
      <c r="CE984" s="2"/>
      <c r="CF984" s="383"/>
      <c r="CG984" s="383"/>
      <c r="CH984" s="10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383"/>
      <c r="DT984" s="383"/>
      <c r="DU984" s="383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394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70"/>
      <c r="Y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95"/>
      <c r="AW985" s="95"/>
      <c r="AX985" s="383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383"/>
      <c r="BX985" s="383"/>
      <c r="BY985" s="383"/>
      <c r="BZ985" s="2"/>
      <c r="CA985" s="2"/>
      <c r="CB985" s="2"/>
      <c r="CC985" s="2"/>
      <c r="CD985" s="2"/>
      <c r="CE985" s="2"/>
      <c r="CF985" s="383"/>
      <c r="CG985" s="383"/>
      <c r="CH985" s="10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383"/>
      <c r="DT985" s="383"/>
      <c r="DU985" s="383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394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70"/>
      <c r="Y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95"/>
      <c r="AW986" s="95"/>
      <c r="AX986" s="383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383"/>
      <c r="BX986" s="383"/>
      <c r="BY986" s="383"/>
      <c r="BZ986" s="2"/>
      <c r="CA986" s="2"/>
      <c r="CB986" s="2"/>
      <c r="CC986" s="2"/>
      <c r="CD986" s="2"/>
      <c r="CE986" s="2"/>
      <c r="CF986" s="383"/>
      <c r="CG986" s="383"/>
      <c r="CH986" s="10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383"/>
      <c r="DT986" s="383"/>
      <c r="DU986" s="383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394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70"/>
      <c r="Y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95"/>
      <c r="AW987" s="95"/>
      <c r="AX987" s="383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383"/>
      <c r="BX987" s="383"/>
      <c r="BY987" s="383"/>
      <c r="BZ987" s="2"/>
      <c r="CA987" s="2"/>
      <c r="CB987" s="2"/>
      <c r="CC987" s="2"/>
      <c r="CD987" s="2"/>
      <c r="CE987" s="2"/>
      <c r="CF987" s="383"/>
      <c r="CG987" s="383"/>
      <c r="CH987" s="10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383"/>
      <c r="DT987" s="383"/>
      <c r="DU987" s="383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394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70"/>
      <c r="Y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95"/>
      <c r="AW988" s="95"/>
      <c r="AX988" s="383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383"/>
      <c r="BX988" s="383"/>
      <c r="BY988" s="383"/>
      <c r="BZ988" s="2"/>
      <c r="CA988" s="2"/>
      <c r="CB988" s="2"/>
      <c r="CC988" s="2"/>
      <c r="CD988" s="2"/>
      <c r="CE988" s="2"/>
      <c r="CF988" s="383"/>
      <c r="CG988" s="383"/>
      <c r="CH988" s="10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383"/>
      <c r="DT988" s="383"/>
      <c r="DU988" s="383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394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70"/>
      <c r="Y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95"/>
      <c r="AW989" s="95"/>
      <c r="AX989" s="383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383"/>
      <c r="BX989" s="383"/>
      <c r="BY989" s="383"/>
      <c r="BZ989" s="2"/>
      <c r="CA989" s="2"/>
      <c r="CB989" s="2"/>
      <c r="CC989" s="2"/>
      <c r="CD989" s="2"/>
      <c r="CE989" s="2"/>
      <c r="CF989" s="383"/>
      <c r="CG989" s="383"/>
      <c r="CH989" s="10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383"/>
      <c r="DT989" s="383"/>
      <c r="DU989" s="383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394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70"/>
      <c r="Y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95"/>
      <c r="AW990" s="95"/>
      <c r="AX990" s="383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383"/>
      <c r="BX990" s="383"/>
      <c r="BY990" s="383"/>
      <c r="BZ990" s="2"/>
      <c r="CA990" s="2"/>
      <c r="CB990" s="2"/>
      <c r="CC990" s="2"/>
      <c r="CD990" s="2"/>
      <c r="CE990" s="2"/>
      <c r="CF990" s="383"/>
      <c r="CG990" s="383"/>
      <c r="CH990" s="10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383"/>
      <c r="DT990" s="383"/>
      <c r="DU990" s="383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394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70"/>
      <c r="Y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95"/>
      <c r="AW991" s="95"/>
      <c r="AX991" s="383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383"/>
      <c r="BX991" s="383"/>
      <c r="BY991" s="383"/>
      <c r="BZ991" s="2"/>
      <c r="CA991" s="2"/>
      <c r="CB991" s="2"/>
      <c r="CC991" s="2"/>
      <c r="CD991" s="2"/>
      <c r="CE991" s="2"/>
      <c r="CF991" s="383"/>
      <c r="CG991" s="383"/>
      <c r="CH991" s="10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383"/>
      <c r="DT991" s="383"/>
      <c r="DU991" s="383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394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70"/>
      <c r="Y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95"/>
      <c r="AW992" s="95"/>
      <c r="AX992" s="383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383"/>
      <c r="BX992" s="383"/>
      <c r="BY992" s="383"/>
      <c r="BZ992" s="2"/>
      <c r="CA992" s="2"/>
      <c r="CB992" s="2"/>
      <c r="CC992" s="2"/>
      <c r="CD992" s="2"/>
      <c r="CE992" s="2"/>
      <c r="CF992" s="383"/>
      <c r="CG992" s="383"/>
      <c r="CH992" s="10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383"/>
      <c r="DT992" s="383"/>
      <c r="DU992" s="383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394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70"/>
      <c r="Y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95"/>
      <c r="AW993" s="95"/>
      <c r="AX993" s="383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383"/>
      <c r="BX993" s="383"/>
      <c r="BY993" s="383"/>
      <c r="BZ993" s="2"/>
      <c r="CA993" s="2"/>
      <c r="CB993" s="2"/>
      <c r="CC993" s="2"/>
      <c r="CD993" s="2"/>
      <c r="CE993" s="2"/>
      <c r="CF993" s="383"/>
      <c r="CG993" s="383"/>
      <c r="CH993" s="10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383"/>
      <c r="DT993" s="383"/>
      <c r="DU993" s="383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394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70"/>
      <c r="Y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95"/>
      <c r="AW994" s="95"/>
      <c r="AX994" s="383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383"/>
      <c r="BX994" s="383"/>
      <c r="BY994" s="383"/>
      <c r="BZ994" s="2"/>
      <c r="CA994" s="2"/>
      <c r="CB994" s="2"/>
      <c r="CC994" s="2"/>
      <c r="CD994" s="2"/>
      <c r="CE994" s="2"/>
      <c r="CF994" s="383"/>
      <c r="CG994" s="383"/>
      <c r="CH994" s="10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383"/>
      <c r="DT994" s="383"/>
      <c r="DU994" s="383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394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70"/>
      <c r="Y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95"/>
      <c r="AW995" s="95"/>
      <c r="AX995" s="383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383"/>
      <c r="BX995" s="383"/>
      <c r="BY995" s="383"/>
      <c r="BZ995" s="2"/>
      <c r="CA995" s="2"/>
      <c r="CB995" s="2"/>
      <c r="CC995" s="2"/>
      <c r="CD995" s="2"/>
      <c r="CE995" s="2"/>
      <c r="CF995" s="383"/>
      <c r="CG995" s="383"/>
      <c r="CH995" s="10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383"/>
      <c r="DT995" s="383"/>
      <c r="DU995" s="383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394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70"/>
      <c r="Y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95"/>
      <c r="AW996" s="95"/>
      <c r="AX996" s="383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383"/>
      <c r="BX996" s="383"/>
      <c r="BY996" s="383"/>
      <c r="BZ996" s="2"/>
      <c r="CA996" s="2"/>
      <c r="CB996" s="2"/>
      <c r="CC996" s="2"/>
      <c r="CD996" s="2"/>
      <c r="CE996" s="2"/>
      <c r="CF996" s="383"/>
      <c r="CG996" s="383"/>
      <c r="CH996" s="10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383"/>
      <c r="DT996" s="383"/>
      <c r="DU996" s="383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394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70"/>
      <c r="Y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95"/>
      <c r="AW997" s="95"/>
      <c r="AX997" s="383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383"/>
      <c r="BX997" s="383"/>
      <c r="BY997" s="383"/>
      <c r="BZ997" s="2"/>
      <c r="CA997" s="2"/>
      <c r="CB997" s="2"/>
      <c r="CC997" s="2"/>
      <c r="CD997" s="2"/>
      <c r="CE997" s="2"/>
      <c r="CF997" s="383"/>
      <c r="CG997" s="383"/>
      <c r="CH997" s="10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383"/>
      <c r="DT997" s="383"/>
      <c r="DU997" s="383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394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70"/>
      <c r="Y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95"/>
      <c r="AW998" s="95"/>
      <c r="AX998" s="383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383"/>
      <c r="BX998" s="383"/>
      <c r="BY998" s="383"/>
      <c r="BZ998" s="2"/>
      <c r="CA998" s="2"/>
      <c r="CB998" s="2"/>
      <c r="CC998" s="2"/>
      <c r="CD998" s="2"/>
      <c r="CE998" s="2"/>
      <c r="CF998" s="383"/>
      <c r="CG998" s="383"/>
      <c r="CH998" s="10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383"/>
      <c r="DT998" s="383"/>
      <c r="DU998" s="383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394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70"/>
      <c r="Y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95"/>
      <c r="AW999" s="95"/>
      <c r="AX999" s="383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383"/>
      <c r="BX999" s="383"/>
      <c r="BY999" s="383"/>
      <c r="BZ999" s="2"/>
      <c r="CA999" s="2"/>
      <c r="CB999" s="2"/>
      <c r="CC999" s="2"/>
      <c r="CD999" s="2"/>
      <c r="CE999" s="2"/>
      <c r="CF999" s="383"/>
      <c r="CG999" s="383"/>
      <c r="CH999" s="10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383"/>
      <c r="DT999" s="383"/>
      <c r="DU999" s="383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394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70"/>
      <c r="Y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95"/>
      <c r="AW1000" s="95"/>
      <c r="AX1000" s="383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383"/>
      <c r="BX1000" s="383"/>
      <c r="BY1000" s="383"/>
      <c r="BZ1000" s="2"/>
      <c r="CA1000" s="2"/>
      <c r="CB1000" s="2"/>
      <c r="CC1000" s="2"/>
      <c r="CD1000" s="2"/>
      <c r="CE1000" s="2"/>
      <c r="CF1000" s="383"/>
      <c r="CG1000" s="383"/>
      <c r="CH1000" s="10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383"/>
      <c r="DT1000" s="383"/>
      <c r="DU1000" s="383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394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70"/>
      <c r="Y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95"/>
      <c r="AW1001" s="95"/>
      <c r="AX1001" s="383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383"/>
      <c r="BX1001" s="383"/>
      <c r="BY1001" s="383"/>
      <c r="BZ1001" s="2"/>
      <c r="CA1001" s="2"/>
      <c r="CB1001" s="2"/>
      <c r="CC1001" s="2"/>
      <c r="CD1001" s="2"/>
      <c r="CE1001" s="2"/>
      <c r="CF1001" s="383"/>
      <c r="CG1001" s="383"/>
      <c r="CH1001" s="10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383"/>
      <c r="DT1001" s="383"/>
      <c r="DU1001" s="383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394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70"/>
      <c r="Y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95"/>
      <c r="AW1002" s="95"/>
      <c r="AX1002" s="383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383"/>
      <c r="BX1002" s="383"/>
      <c r="BY1002" s="383"/>
      <c r="BZ1002" s="2"/>
      <c r="CA1002" s="2"/>
      <c r="CB1002" s="2"/>
      <c r="CC1002" s="2"/>
      <c r="CD1002" s="2"/>
      <c r="CE1002" s="2"/>
      <c r="CF1002" s="383"/>
      <c r="CG1002" s="383"/>
      <c r="CH1002" s="10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383"/>
      <c r="DT1002" s="383"/>
      <c r="DU1002" s="383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394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70"/>
      <c r="Y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95"/>
      <c r="AW1003" s="95"/>
      <c r="AX1003" s="383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383"/>
      <c r="BX1003" s="383"/>
      <c r="BY1003" s="383"/>
      <c r="BZ1003" s="2"/>
      <c r="CA1003" s="2"/>
      <c r="CB1003" s="2"/>
      <c r="CC1003" s="2"/>
      <c r="CD1003" s="2"/>
      <c r="CE1003" s="2"/>
      <c r="CF1003" s="383"/>
      <c r="CG1003" s="383"/>
      <c r="CH1003" s="10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383"/>
      <c r="DT1003" s="383"/>
      <c r="DU1003" s="383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394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70"/>
      <c r="Y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95"/>
      <c r="AW1004" s="95"/>
      <c r="AX1004" s="383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383"/>
      <c r="BX1004" s="383"/>
      <c r="BY1004" s="383"/>
      <c r="BZ1004" s="2"/>
      <c r="CA1004" s="2"/>
      <c r="CB1004" s="2"/>
      <c r="CC1004" s="2"/>
      <c r="CD1004" s="2"/>
      <c r="CE1004" s="2"/>
      <c r="CF1004" s="383"/>
      <c r="CG1004" s="383"/>
      <c r="CH1004" s="10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383"/>
      <c r="DT1004" s="383"/>
      <c r="DU1004" s="383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394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70"/>
      <c r="Y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95"/>
      <c r="AW1005" s="95"/>
      <c r="AX1005" s="383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383"/>
      <c r="BX1005" s="383"/>
      <c r="BY1005" s="383"/>
      <c r="BZ1005" s="2"/>
      <c r="CA1005" s="2"/>
      <c r="CB1005" s="2"/>
      <c r="CC1005" s="2"/>
      <c r="CD1005" s="2"/>
      <c r="CE1005" s="2"/>
      <c r="CF1005" s="383"/>
      <c r="CG1005" s="383"/>
      <c r="CH1005" s="10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383"/>
      <c r="DT1005" s="383"/>
      <c r="DU1005" s="383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394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70"/>
      <c r="Y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95"/>
      <c r="AW1006" s="95"/>
      <c r="AX1006" s="383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383"/>
      <c r="BX1006" s="383"/>
      <c r="BY1006" s="383"/>
      <c r="BZ1006" s="2"/>
      <c r="CA1006" s="2"/>
      <c r="CB1006" s="2"/>
      <c r="CC1006" s="2"/>
      <c r="CD1006" s="2"/>
      <c r="CE1006" s="2"/>
      <c r="CF1006" s="383"/>
      <c r="CG1006" s="383"/>
      <c r="CH1006" s="10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383"/>
      <c r="DT1006" s="383"/>
      <c r="DU1006" s="383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394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70"/>
      <c r="Y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95"/>
      <c r="AW1007" s="95"/>
      <c r="AX1007" s="383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383"/>
      <c r="BX1007" s="383"/>
      <c r="BY1007" s="383"/>
      <c r="BZ1007" s="2"/>
      <c r="CA1007" s="2"/>
      <c r="CB1007" s="2"/>
      <c r="CC1007" s="2"/>
      <c r="CD1007" s="2"/>
      <c r="CE1007" s="2"/>
      <c r="CF1007" s="383"/>
      <c r="CG1007" s="383"/>
      <c r="CH1007" s="10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383"/>
      <c r="DT1007" s="383"/>
      <c r="DU1007" s="383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394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70"/>
      <c r="Y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95"/>
      <c r="AW1008" s="95"/>
      <c r="AX1008" s="383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383"/>
      <c r="BX1008" s="383"/>
      <c r="BY1008" s="383"/>
      <c r="BZ1008" s="2"/>
      <c r="CA1008" s="2"/>
      <c r="CB1008" s="2"/>
      <c r="CC1008" s="2"/>
      <c r="CD1008" s="2"/>
      <c r="CE1008" s="2"/>
      <c r="CF1008" s="383"/>
      <c r="CG1008" s="383"/>
      <c r="CH1008" s="10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383"/>
      <c r="DT1008" s="383"/>
      <c r="DU1008" s="383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394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70"/>
      <c r="Y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95"/>
      <c r="AW1009" s="95"/>
      <c r="AX1009" s="383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383"/>
      <c r="BX1009" s="383"/>
      <c r="BY1009" s="383"/>
      <c r="BZ1009" s="2"/>
      <c r="CA1009" s="2"/>
      <c r="CB1009" s="2"/>
      <c r="CC1009" s="2"/>
      <c r="CD1009" s="2"/>
      <c r="CE1009" s="2"/>
      <c r="CF1009" s="383"/>
      <c r="CG1009" s="383"/>
      <c r="CH1009" s="10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383"/>
      <c r="DT1009" s="383"/>
      <c r="DU1009" s="383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394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70"/>
      <c r="Y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95"/>
      <c r="AW1010" s="95"/>
      <c r="AX1010" s="383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383"/>
      <c r="BX1010" s="383"/>
      <c r="BY1010" s="383"/>
      <c r="BZ1010" s="2"/>
      <c r="CA1010" s="2"/>
      <c r="CB1010" s="2"/>
      <c r="CC1010" s="2"/>
      <c r="CD1010" s="2"/>
      <c r="CE1010" s="2"/>
      <c r="CF1010" s="383"/>
      <c r="CG1010" s="383"/>
      <c r="CH1010" s="10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383"/>
      <c r="DT1010" s="383"/>
      <c r="DU1010" s="383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394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70"/>
      <c r="Y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95"/>
      <c r="AW1011" s="95"/>
      <c r="AX1011" s="383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383"/>
      <c r="BX1011" s="383"/>
      <c r="BY1011" s="383"/>
      <c r="BZ1011" s="2"/>
      <c r="CA1011" s="2"/>
      <c r="CB1011" s="2"/>
      <c r="CC1011" s="2"/>
      <c r="CD1011" s="2"/>
      <c r="CE1011" s="2"/>
      <c r="CF1011" s="383"/>
      <c r="CG1011" s="383"/>
      <c r="CH1011" s="10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383"/>
      <c r="DT1011" s="383"/>
      <c r="DU1011" s="383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394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70"/>
      <c r="Y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95"/>
      <c r="AW1012" s="95"/>
      <c r="AX1012" s="383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383"/>
      <c r="BX1012" s="383"/>
      <c r="BY1012" s="383"/>
      <c r="BZ1012" s="2"/>
      <c r="CA1012" s="2"/>
      <c r="CB1012" s="2"/>
      <c r="CC1012" s="2"/>
      <c r="CD1012" s="2"/>
      <c r="CE1012" s="2"/>
      <c r="CF1012" s="383"/>
      <c r="CG1012" s="383"/>
      <c r="CH1012" s="10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383"/>
      <c r="DT1012" s="383"/>
      <c r="DU1012" s="383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394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70"/>
      <c r="Y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95"/>
      <c r="AW1013" s="95"/>
      <c r="AX1013" s="383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383"/>
      <c r="BX1013" s="383"/>
      <c r="BY1013" s="383"/>
      <c r="BZ1013" s="2"/>
      <c r="CA1013" s="2"/>
      <c r="CB1013" s="2"/>
      <c r="CC1013" s="2"/>
      <c r="CD1013" s="2"/>
      <c r="CE1013" s="2"/>
      <c r="CF1013" s="383"/>
      <c r="CG1013" s="383"/>
      <c r="CH1013" s="10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383"/>
      <c r="DT1013" s="383"/>
      <c r="DU1013" s="383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394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70"/>
      <c r="Y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95"/>
      <c r="AW1014" s="95"/>
      <c r="AX1014" s="383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383"/>
      <c r="BX1014" s="383"/>
      <c r="BY1014" s="383"/>
      <c r="BZ1014" s="2"/>
      <c r="CA1014" s="2"/>
      <c r="CB1014" s="2"/>
      <c r="CC1014" s="2"/>
      <c r="CD1014" s="2"/>
      <c r="CE1014" s="2"/>
      <c r="CF1014" s="383"/>
      <c r="CG1014" s="383"/>
      <c r="CH1014" s="10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383"/>
      <c r="DT1014" s="383"/>
      <c r="DU1014" s="383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394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70"/>
      <c r="Y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95"/>
      <c r="AW1015" s="95"/>
      <c r="AX1015" s="383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383"/>
      <c r="BX1015" s="383"/>
      <c r="BY1015" s="383"/>
      <c r="BZ1015" s="2"/>
      <c r="CA1015" s="2"/>
      <c r="CB1015" s="2"/>
      <c r="CC1015" s="2"/>
      <c r="CD1015" s="2"/>
      <c r="CE1015" s="2"/>
      <c r="CF1015" s="383"/>
      <c r="CG1015" s="383"/>
      <c r="CH1015" s="10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383"/>
      <c r="DT1015" s="383"/>
      <c r="DU1015" s="383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394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70"/>
      <c r="Y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95"/>
      <c r="AW1016" s="95"/>
      <c r="AX1016" s="383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383"/>
      <c r="BX1016" s="383"/>
      <c r="BY1016" s="383"/>
      <c r="BZ1016" s="2"/>
      <c r="CA1016" s="2"/>
      <c r="CB1016" s="2"/>
      <c r="CC1016" s="2"/>
      <c r="CD1016" s="2"/>
      <c r="CE1016" s="2"/>
      <c r="CF1016" s="383"/>
      <c r="CG1016" s="383"/>
      <c r="CH1016" s="10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383"/>
      <c r="DT1016" s="383"/>
      <c r="DU1016" s="383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394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70"/>
      <c r="Y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95"/>
      <c r="AW1017" s="95"/>
      <c r="AX1017" s="383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383"/>
      <c r="BX1017" s="383"/>
      <c r="BY1017" s="383"/>
      <c r="BZ1017" s="2"/>
      <c r="CA1017" s="2"/>
      <c r="CB1017" s="2"/>
      <c r="CC1017" s="2"/>
      <c r="CD1017" s="2"/>
      <c r="CE1017" s="2"/>
      <c r="CF1017" s="383"/>
      <c r="CG1017" s="383"/>
      <c r="CH1017" s="10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383"/>
      <c r="DT1017" s="383"/>
      <c r="DU1017" s="383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394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70"/>
      <c r="Y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95"/>
      <c r="AW1018" s="95"/>
      <c r="AX1018" s="383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383"/>
      <c r="BX1018" s="383"/>
      <c r="BY1018" s="383"/>
      <c r="BZ1018" s="2"/>
      <c r="CA1018" s="2"/>
      <c r="CB1018" s="2"/>
      <c r="CC1018" s="2"/>
      <c r="CD1018" s="2"/>
      <c r="CE1018" s="2"/>
      <c r="CF1018" s="383"/>
      <c r="CG1018" s="383"/>
      <c r="CH1018" s="10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383"/>
      <c r="DT1018" s="383"/>
      <c r="DU1018" s="383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394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70"/>
      <c r="Y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95"/>
      <c r="AW1019" s="95"/>
      <c r="AX1019" s="383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383"/>
      <c r="BX1019" s="383"/>
      <c r="BY1019" s="383"/>
      <c r="BZ1019" s="2"/>
      <c r="CA1019" s="2"/>
      <c r="CB1019" s="2"/>
      <c r="CC1019" s="2"/>
      <c r="CD1019" s="2"/>
      <c r="CE1019" s="2"/>
      <c r="CF1019" s="383"/>
      <c r="CG1019" s="383"/>
      <c r="CH1019" s="10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383"/>
      <c r="DT1019" s="383"/>
      <c r="DU1019" s="383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394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70"/>
      <c r="Y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95"/>
      <c r="AW1020" s="95"/>
      <c r="AX1020" s="383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383"/>
      <c r="BX1020" s="383"/>
      <c r="BY1020" s="383"/>
      <c r="BZ1020" s="2"/>
      <c r="CA1020" s="2"/>
      <c r="CB1020" s="2"/>
      <c r="CC1020" s="2"/>
      <c r="CD1020" s="2"/>
      <c r="CE1020" s="2"/>
      <c r="CF1020" s="383"/>
      <c r="CG1020" s="383"/>
      <c r="CH1020" s="10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383"/>
      <c r="DT1020" s="383"/>
      <c r="DU1020" s="383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394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70"/>
      <c r="Y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95"/>
      <c r="AW1021" s="95"/>
      <c r="AX1021" s="383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383"/>
      <c r="BX1021" s="383"/>
      <c r="BY1021" s="383"/>
      <c r="BZ1021" s="2"/>
      <c r="CA1021" s="2"/>
      <c r="CB1021" s="2"/>
      <c r="CC1021" s="2"/>
      <c r="CD1021" s="2"/>
      <c r="CE1021" s="2"/>
      <c r="CF1021" s="383"/>
      <c r="CG1021" s="383"/>
      <c r="CH1021" s="10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383"/>
      <c r="DT1021" s="383"/>
      <c r="DU1021" s="383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394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70"/>
      <c r="Y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95"/>
      <c r="AW1022" s="95"/>
      <c r="AX1022" s="383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383"/>
      <c r="BX1022" s="383"/>
      <c r="BY1022" s="383"/>
      <c r="BZ1022" s="2"/>
      <c r="CA1022" s="2"/>
      <c r="CB1022" s="2"/>
      <c r="CC1022" s="2"/>
      <c r="CD1022" s="2"/>
      <c r="CE1022" s="2"/>
      <c r="CF1022" s="383"/>
      <c r="CG1022" s="383"/>
      <c r="CH1022" s="10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383"/>
      <c r="DT1022" s="383"/>
      <c r="DU1022" s="383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394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70"/>
      <c r="Y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95"/>
      <c r="AW1023" s="95"/>
      <c r="AX1023" s="383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383"/>
      <c r="BX1023" s="383"/>
      <c r="BY1023" s="383"/>
      <c r="BZ1023" s="2"/>
      <c r="CA1023" s="2"/>
      <c r="CB1023" s="2"/>
      <c r="CC1023" s="2"/>
      <c r="CD1023" s="2"/>
      <c r="CE1023" s="2"/>
      <c r="CF1023" s="383"/>
      <c r="CG1023" s="383"/>
      <c r="CH1023" s="10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383"/>
      <c r="DT1023" s="383"/>
      <c r="DU1023" s="383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394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70"/>
      <c r="Y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95"/>
      <c r="AW1024" s="95"/>
      <c r="AX1024" s="383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383"/>
      <c r="BX1024" s="383"/>
      <c r="BY1024" s="383"/>
      <c r="BZ1024" s="2"/>
      <c r="CA1024" s="2"/>
      <c r="CB1024" s="2"/>
      <c r="CC1024" s="2"/>
      <c r="CD1024" s="2"/>
      <c r="CE1024" s="2"/>
      <c r="CF1024" s="383"/>
      <c r="CG1024" s="383"/>
      <c r="CH1024" s="10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383"/>
      <c r="DT1024" s="383"/>
      <c r="DU1024" s="383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394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70"/>
      <c r="Y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95"/>
      <c r="AW1025" s="95"/>
      <c r="AX1025" s="383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383"/>
      <c r="BX1025" s="383"/>
      <c r="BY1025" s="383"/>
      <c r="BZ1025" s="2"/>
      <c r="CA1025" s="2"/>
      <c r="CB1025" s="2"/>
      <c r="CC1025" s="2"/>
      <c r="CD1025" s="2"/>
      <c r="CE1025" s="2"/>
      <c r="CF1025" s="383"/>
      <c r="CG1025" s="383"/>
      <c r="CH1025" s="10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383"/>
      <c r="DT1025" s="383"/>
      <c r="DU1025" s="383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394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70"/>
      <c r="Y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95"/>
      <c r="AW1026" s="95"/>
      <c r="AX1026" s="383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383"/>
      <c r="BX1026" s="383"/>
      <c r="BY1026" s="383"/>
      <c r="BZ1026" s="2"/>
      <c r="CA1026" s="2"/>
      <c r="CB1026" s="2"/>
      <c r="CC1026" s="2"/>
      <c r="CD1026" s="2"/>
      <c r="CE1026" s="2"/>
      <c r="CF1026" s="383"/>
      <c r="CG1026" s="383"/>
      <c r="CH1026" s="10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383"/>
      <c r="DT1026" s="383"/>
      <c r="DU1026" s="383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394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70"/>
      <c r="Y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95"/>
      <c r="AW1027" s="95"/>
      <c r="AX1027" s="383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383"/>
      <c r="BX1027" s="383"/>
      <c r="BY1027" s="383"/>
      <c r="BZ1027" s="2"/>
      <c r="CA1027" s="2"/>
      <c r="CB1027" s="2"/>
      <c r="CC1027" s="2"/>
      <c r="CD1027" s="2"/>
      <c r="CE1027" s="2"/>
      <c r="CF1027" s="383"/>
      <c r="CG1027" s="383"/>
      <c r="CH1027" s="10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383"/>
      <c r="DT1027" s="383"/>
      <c r="DU1027" s="383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394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70"/>
      <c r="Y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95"/>
      <c r="AW1028" s="95"/>
      <c r="AX1028" s="383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383"/>
      <c r="BX1028" s="383"/>
      <c r="BY1028" s="383"/>
      <c r="BZ1028" s="2"/>
      <c r="CA1028" s="2"/>
      <c r="CB1028" s="2"/>
      <c r="CC1028" s="2"/>
      <c r="CD1028" s="2"/>
      <c r="CE1028" s="2"/>
      <c r="CF1028" s="383"/>
      <c r="CG1028" s="383"/>
      <c r="CH1028" s="10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383"/>
      <c r="DT1028" s="383"/>
      <c r="DU1028" s="383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394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70"/>
      <c r="Y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95"/>
      <c r="AW1029" s="95"/>
      <c r="AX1029" s="383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383"/>
      <c r="BX1029" s="383"/>
      <c r="BY1029" s="383"/>
      <c r="BZ1029" s="2"/>
      <c r="CA1029" s="2"/>
      <c r="CB1029" s="2"/>
      <c r="CC1029" s="2"/>
      <c r="CD1029" s="2"/>
      <c r="CE1029" s="2"/>
      <c r="CF1029" s="383"/>
      <c r="CG1029" s="383"/>
      <c r="CH1029" s="10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383"/>
      <c r="DT1029" s="383"/>
      <c r="DU1029" s="383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394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70"/>
      <c r="Y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95"/>
      <c r="AW1030" s="95"/>
      <c r="AX1030" s="383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383"/>
      <c r="BX1030" s="383"/>
      <c r="BY1030" s="383"/>
      <c r="BZ1030" s="2"/>
      <c r="CA1030" s="2"/>
      <c r="CB1030" s="2"/>
      <c r="CC1030" s="2"/>
      <c r="CD1030" s="2"/>
      <c r="CE1030" s="2"/>
      <c r="CF1030" s="383"/>
      <c r="CG1030" s="383"/>
      <c r="CH1030" s="10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383"/>
      <c r="DT1030" s="383"/>
      <c r="DU1030" s="383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394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70"/>
      <c r="Y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95"/>
      <c r="AW1031" s="95"/>
      <c r="AX1031" s="383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383"/>
      <c r="BX1031" s="383"/>
      <c r="BY1031" s="383"/>
      <c r="BZ1031" s="2"/>
      <c r="CA1031" s="2"/>
      <c r="CB1031" s="2"/>
      <c r="CC1031" s="2"/>
      <c r="CD1031" s="2"/>
      <c r="CE1031" s="2"/>
      <c r="CF1031" s="383"/>
      <c r="CG1031" s="383"/>
      <c r="CH1031" s="10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383"/>
      <c r="DT1031" s="383"/>
      <c r="DU1031" s="383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394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70"/>
      <c r="Y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95"/>
      <c r="AW1032" s="95"/>
      <c r="AX1032" s="383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383"/>
      <c r="BX1032" s="383"/>
      <c r="BY1032" s="383"/>
      <c r="BZ1032" s="2"/>
      <c r="CA1032" s="2"/>
      <c r="CB1032" s="2"/>
      <c r="CC1032" s="2"/>
      <c r="CD1032" s="2"/>
      <c r="CE1032" s="2"/>
      <c r="CF1032" s="383"/>
      <c r="CG1032" s="383"/>
      <c r="CH1032" s="10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383"/>
      <c r="DT1032" s="383"/>
      <c r="DU1032" s="383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394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70"/>
      <c r="Y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95"/>
      <c r="AW1033" s="95"/>
      <c r="AX1033" s="383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383"/>
      <c r="BX1033" s="383"/>
      <c r="BY1033" s="383"/>
      <c r="BZ1033" s="2"/>
      <c r="CA1033" s="2"/>
      <c r="CB1033" s="2"/>
      <c r="CC1033" s="2"/>
      <c r="CD1033" s="2"/>
      <c r="CE1033" s="2"/>
      <c r="CF1033" s="383"/>
      <c r="CG1033" s="383"/>
      <c r="CH1033" s="10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383"/>
      <c r="DT1033" s="383"/>
      <c r="DU1033" s="383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394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70"/>
      <c r="Y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95"/>
      <c r="AW1034" s="95"/>
      <c r="AX1034" s="383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383"/>
      <c r="BX1034" s="383"/>
      <c r="BY1034" s="383"/>
      <c r="BZ1034" s="2"/>
      <c r="CA1034" s="2"/>
      <c r="CB1034" s="2"/>
      <c r="CC1034" s="2"/>
      <c r="CD1034" s="2"/>
      <c r="CE1034" s="2"/>
      <c r="CF1034" s="383"/>
      <c r="CG1034" s="383"/>
      <c r="CH1034" s="10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383"/>
      <c r="DT1034" s="383"/>
      <c r="DU1034" s="383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394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70"/>
      <c r="Y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95"/>
      <c r="AW1035" s="95"/>
      <c r="AX1035" s="383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383"/>
      <c r="BX1035" s="383"/>
      <c r="BY1035" s="383"/>
      <c r="BZ1035" s="2"/>
      <c r="CA1035" s="2"/>
      <c r="CB1035" s="2"/>
      <c r="CC1035" s="2"/>
      <c r="CD1035" s="2"/>
      <c r="CE1035" s="2"/>
      <c r="CF1035" s="383"/>
      <c r="CG1035" s="383"/>
      <c r="CH1035" s="10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383"/>
      <c r="DT1035" s="383"/>
      <c r="DU1035" s="383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394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70"/>
      <c r="Y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95"/>
      <c r="AW1036" s="95"/>
      <c r="AX1036" s="383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383"/>
      <c r="BX1036" s="383"/>
      <c r="BY1036" s="383"/>
      <c r="BZ1036" s="2"/>
      <c r="CA1036" s="2"/>
      <c r="CB1036" s="2"/>
      <c r="CC1036" s="2"/>
      <c r="CD1036" s="2"/>
      <c r="CE1036" s="2"/>
      <c r="CF1036" s="383"/>
      <c r="CG1036" s="383"/>
      <c r="CH1036" s="10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383"/>
      <c r="DT1036" s="383"/>
      <c r="DU1036" s="383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394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70"/>
      <c r="Y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95"/>
      <c r="AW1037" s="95"/>
      <c r="AX1037" s="383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383"/>
      <c r="BX1037" s="383"/>
      <c r="BY1037" s="383"/>
      <c r="BZ1037" s="2"/>
      <c r="CA1037" s="2"/>
      <c r="CB1037" s="2"/>
      <c r="CC1037" s="2"/>
      <c r="CD1037" s="2"/>
      <c r="CE1037" s="2"/>
      <c r="CF1037" s="383"/>
      <c r="CG1037" s="383"/>
      <c r="CH1037" s="10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383"/>
      <c r="DT1037" s="383"/>
      <c r="DU1037" s="383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394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70"/>
      <c r="Y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95"/>
      <c r="AW1038" s="95"/>
      <c r="AX1038" s="383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383"/>
      <c r="BX1038" s="383"/>
      <c r="BY1038" s="383"/>
      <c r="BZ1038" s="2"/>
      <c r="CA1038" s="2"/>
      <c r="CB1038" s="2"/>
      <c r="CC1038" s="2"/>
      <c r="CD1038" s="2"/>
      <c r="CE1038" s="2"/>
      <c r="CF1038" s="383"/>
      <c r="CG1038" s="383"/>
      <c r="CH1038" s="10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383"/>
      <c r="DT1038" s="383"/>
      <c r="DU1038" s="383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394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70"/>
      <c r="Y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95"/>
      <c r="AW1039" s="95"/>
      <c r="AX1039" s="383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383"/>
      <c r="BX1039" s="383"/>
      <c r="BY1039" s="383"/>
      <c r="BZ1039" s="2"/>
      <c r="CA1039" s="2"/>
      <c r="CB1039" s="2"/>
      <c r="CC1039" s="2"/>
      <c r="CD1039" s="2"/>
      <c r="CE1039" s="2"/>
      <c r="CF1039" s="383"/>
      <c r="CG1039" s="383"/>
      <c r="CH1039" s="10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383"/>
      <c r="DT1039" s="383"/>
      <c r="DU1039" s="383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394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70"/>
      <c r="Y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95"/>
      <c r="AW1040" s="95"/>
      <c r="AX1040" s="383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383"/>
      <c r="BX1040" s="383"/>
      <c r="BY1040" s="383"/>
      <c r="BZ1040" s="2"/>
      <c r="CA1040" s="2"/>
      <c r="CB1040" s="2"/>
      <c r="CC1040" s="2"/>
      <c r="CD1040" s="2"/>
      <c r="CE1040" s="2"/>
      <c r="CF1040" s="383"/>
      <c r="CG1040" s="383"/>
      <c r="CH1040" s="10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383"/>
      <c r="DT1040" s="383"/>
      <c r="DU1040" s="383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394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70"/>
      <c r="Y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95"/>
      <c r="AW1041" s="95"/>
      <c r="AX1041" s="383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383"/>
      <c r="BX1041" s="383"/>
      <c r="BY1041" s="383"/>
      <c r="BZ1041" s="2"/>
      <c r="CA1041" s="2"/>
      <c r="CB1041" s="2"/>
      <c r="CC1041" s="2"/>
      <c r="CD1041" s="2"/>
      <c r="CE1041" s="2"/>
      <c r="CF1041" s="383"/>
      <c r="CG1041" s="383"/>
      <c r="CH1041" s="10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383"/>
      <c r="DT1041" s="383"/>
      <c r="DU1041" s="383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394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70"/>
      <c r="Y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95"/>
      <c r="AW1042" s="95"/>
      <c r="AX1042" s="383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383"/>
      <c r="BX1042" s="383"/>
      <c r="BY1042" s="383"/>
      <c r="BZ1042" s="2"/>
      <c r="CA1042" s="2"/>
      <c r="CB1042" s="2"/>
      <c r="CC1042" s="2"/>
      <c r="CD1042" s="2"/>
      <c r="CE1042" s="2"/>
      <c r="CF1042" s="383"/>
      <c r="CG1042" s="383"/>
      <c r="CH1042" s="10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383"/>
      <c r="DT1042" s="383"/>
      <c r="DU1042" s="383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394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70"/>
      <c r="Y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95"/>
      <c r="AW1043" s="95"/>
      <c r="AX1043" s="383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383"/>
      <c r="BX1043" s="383"/>
      <c r="BY1043" s="383"/>
      <c r="BZ1043" s="2"/>
      <c r="CA1043" s="2"/>
      <c r="CB1043" s="2"/>
      <c r="CC1043" s="2"/>
      <c r="CD1043" s="2"/>
      <c r="CE1043" s="2"/>
      <c r="CF1043" s="383"/>
      <c r="CG1043" s="383"/>
      <c r="CH1043" s="10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383"/>
      <c r="DT1043" s="383"/>
      <c r="DU1043" s="383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394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70"/>
      <c r="Y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95"/>
      <c r="AW1044" s="95"/>
      <c r="AX1044" s="383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383"/>
      <c r="BX1044" s="383"/>
      <c r="BY1044" s="383"/>
      <c r="BZ1044" s="2"/>
      <c r="CA1044" s="2"/>
      <c r="CB1044" s="2"/>
      <c r="CC1044" s="2"/>
      <c r="CD1044" s="2"/>
      <c r="CE1044" s="2"/>
      <c r="CF1044" s="383"/>
      <c r="CG1044" s="383"/>
      <c r="CH1044" s="10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383"/>
      <c r="DT1044" s="383"/>
      <c r="DU1044" s="383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394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70"/>
      <c r="Y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95"/>
      <c r="AW1045" s="95"/>
      <c r="AX1045" s="383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383"/>
      <c r="BX1045" s="383"/>
      <c r="BY1045" s="383"/>
      <c r="BZ1045" s="2"/>
      <c r="CA1045" s="2"/>
      <c r="CB1045" s="2"/>
      <c r="CC1045" s="2"/>
      <c r="CD1045" s="2"/>
      <c r="CE1045" s="2"/>
      <c r="CF1045" s="383"/>
      <c r="CG1045" s="383"/>
      <c r="CH1045" s="10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383"/>
      <c r="DT1045" s="383"/>
      <c r="DU1045" s="383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394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70"/>
      <c r="Y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95"/>
      <c r="AW1046" s="95"/>
      <c r="AX1046" s="383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383"/>
      <c r="BX1046" s="383"/>
      <c r="BY1046" s="383"/>
      <c r="BZ1046" s="2"/>
      <c r="CA1046" s="2"/>
      <c r="CB1046" s="2"/>
      <c r="CC1046" s="2"/>
      <c r="CD1046" s="2"/>
      <c r="CE1046" s="2"/>
      <c r="CF1046" s="383"/>
      <c r="CG1046" s="383"/>
      <c r="CH1046" s="10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383"/>
      <c r="DT1046" s="383"/>
      <c r="DU1046" s="383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394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70"/>
      <c r="Y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95"/>
      <c r="AW1047" s="95"/>
      <c r="AX1047" s="383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383"/>
      <c r="BX1047" s="383"/>
      <c r="BY1047" s="383"/>
      <c r="BZ1047" s="2"/>
      <c r="CA1047" s="2"/>
      <c r="CB1047" s="2"/>
      <c r="CC1047" s="2"/>
      <c r="CD1047" s="2"/>
      <c r="CE1047" s="2"/>
      <c r="CF1047" s="383"/>
      <c r="CG1047" s="383"/>
      <c r="CH1047" s="10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383"/>
      <c r="DT1047" s="383"/>
      <c r="DU1047" s="383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394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70"/>
      <c r="Y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95"/>
      <c r="AW1048" s="95"/>
      <c r="AX1048" s="383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383"/>
      <c r="BX1048" s="383"/>
      <c r="BY1048" s="383"/>
      <c r="BZ1048" s="2"/>
      <c r="CA1048" s="2"/>
      <c r="CB1048" s="2"/>
      <c r="CC1048" s="2"/>
      <c r="CD1048" s="2"/>
      <c r="CE1048" s="2"/>
      <c r="CF1048" s="383"/>
      <c r="CG1048" s="383"/>
      <c r="CH1048" s="10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383"/>
      <c r="DT1048" s="383"/>
      <c r="DU1048" s="383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394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70"/>
      <c r="Y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95"/>
      <c r="AW1049" s="95"/>
      <c r="AX1049" s="383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383"/>
      <c r="BX1049" s="383"/>
      <c r="BY1049" s="383"/>
      <c r="BZ1049" s="2"/>
      <c r="CA1049" s="2"/>
      <c r="CB1049" s="2"/>
      <c r="CC1049" s="2"/>
      <c r="CD1049" s="2"/>
      <c r="CE1049" s="2"/>
      <c r="CF1049" s="383"/>
      <c r="CG1049" s="383"/>
      <c r="CH1049" s="10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383"/>
      <c r="DT1049" s="383"/>
      <c r="DU1049" s="383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394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70"/>
      <c r="Y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95"/>
      <c r="AW1050" s="95"/>
      <c r="AX1050" s="383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383"/>
      <c r="BX1050" s="383"/>
      <c r="BY1050" s="383"/>
      <c r="BZ1050" s="2"/>
      <c r="CA1050" s="2"/>
      <c r="CB1050" s="2"/>
      <c r="CC1050" s="2"/>
      <c r="CD1050" s="2"/>
      <c r="CE1050" s="2"/>
      <c r="CF1050" s="383"/>
      <c r="CG1050" s="383"/>
      <c r="CH1050" s="10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383"/>
      <c r="DT1050" s="383"/>
      <c r="DU1050" s="383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394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70"/>
      <c r="Y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95"/>
      <c r="AW1051" s="95"/>
      <c r="AX1051" s="383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383"/>
      <c r="BX1051" s="383"/>
      <c r="BY1051" s="383"/>
      <c r="BZ1051" s="2"/>
      <c r="CA1051" s="2"/>
      <c r="CB1051" s="2"/>
      <c r="CC1051" s="2"/>
      <c r="CD1051" s="2"/>
      <c r="CE1051" s="2"/>
      <c r="CF1051" s="383"/>
      <c r="CG1051" s="383"/>
      <c r="CH1051" s="10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383"/>
      <c r="DT1051" s="383"/>
      <c r="DU1051" s="383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394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70"/>
      <c r="Y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95"/>
      <c r="AW1052" s="95"/>
      <c r="AX1052" s="383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383"/>
      <c r="BX1052" s="383"/>
      <c r="BY1052" s="383"/>
      <c r="BZ1052" s="2"/>
      <c r="CA1052" s="2"/>
      <c r="CB1052" s="2"/>
      <c r="CC1052" s="2"/>
      <c r="CD1052" s="2"/>
      <c r="CE1052" s="2"/>
      <c r="CF1052" s="383"/>
      <c r="CG1052" s="383"/>
      <c r="CH1052" s="10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383"/>
      <c r="DT1052" s="383"/>
      <c r="DU1052" s="383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394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70"/>
      <c r="Y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95"/>
      <c r="AW1053" s="95"/>
      <c r="AX1053" s="383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383"/>
      <c r="BX1053" s="383"/>
      <c r="BY1053" s="383"/>
      <c r="BZ1053" s="2"/>
      <c r="CA1053" s="2"/>
      <c r="CB1053" s="2"/>
      <c r="CC1053" s="2"/>
      <c r="CD1053" s="2"/>
      <c r="CE1053" s="2"/>
      <c r="CF1053" s="383"/>
      <c r="CG1053" s="383"/>
      <c r="CH1053" s="10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383"/>
      <c r="DT1053" s="383"/>
      <c r="DU1053" s="383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394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70"/>
      <c r="Y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95"/>
      <c r="AW1054" s="95"/>
      <c r="AX1054" s="383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383"/>
      <c r="BX1054" s="383"/>
      <c r="BY1054" s="383"/>
      <c r="BZ1054" s="2"/>
      <c r="CA1054" s="2"/>
      <c r="CB1054" s="2"/>
      <c r="CC1054" s="2"/>
      <c r="CD1054" s="2"/>
      <c r="CE1054" s="2"/>
      <c r="CF1054" s="383"/>
      <c r="CG1054" s="383"/>
      <c r="CH1054" s="10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383"/>
      <c r="DT1054" s="383"/>
      <c r="DU1054" s="383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394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70"/>
      <c r="Y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95"/>
      <c r="AW1055" s="95"/>
      <c r="AX1055" s="383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383"/>
      <c r="BX1055" s="383"/>
      <c r="BY1055" s="383"/>
      <c r="BZ1055" s="2"/>
      <c r="CA1055" s="2"/>
      <c r="CB1055" s="2"/>
      <c r="CC1055" s="2"/>
      <c r="CD1055" s="2"/>
      <c r="CE1055" s="2"/>
      <c r="CF1055" s="383"/>
      <c r="CG1055" s="383"/>
      <c r="CH1055" s="10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383"/>
      <c r="DT1055" s="383"/>
      <c r="DU1055" s="383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394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70"/>
      <c r="Y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95"/>
      <c r="AW1056" s="95"/>
      <c r="AX1056" s="383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383"/>
      <c r="BX1056" s="383"/>
      <c r="BY1056" s="383"/>
      <c r="BZ1056" s="2"/>
      <c r="CA1056" s="2"/>
      <c r="CB1056" s="2"/>
      <c r="CC1056" s="2"/>
      <c r="CD1056" s="2"/>
      <c r="CE1056" s="2"/>
      <c r="CF1056" s="383"/>
      <c r="CG1056" s="383"/>
      <c r="CH1056" s="10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383"/>
      <c r="DT1056" s="383"/>
      <c r="DU1056" s="383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394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70"/>
      <c r="Y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95"/>
      <c r="AW1057" s="95"/>
      <c r="AX1057" s="383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383"/>
      <c r="BX1057" s="383"/>
      <c r="BY1057" s="383"/>
      <c r="BZ1057" s="2"/>
      <c r="CA1057" s="2"/>
      <c r="CB1057" s="2"/>
      <c r="CC1057" s="2"/>
      <c r="CD1057" s="2"/>
      <c r="CE1057" s="2"/>
      <c r="CF1057" s="383"/>
      <c r="CG1057" s="383"/>
      <c r="CH1057" s="10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383"/>
      <c r="DT1057" s="383"/>
      <c r="DU1057" s="383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394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70"/>
      <c r="Y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95"/>
      <c r="AW1058" s="95"/>
      <c r="AX1058" s="383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383"/>
      <c r="BX1058" s="383"/>
      <c r="BY1058" s="383"/>
      <c r="BZ1058" s="2"/>
      <c r="CA1058" s="2"/>
      <c r="CB1058" s="2"/>
      <c r="CC1058" s="2"/>
      <c r="CD1058" s="2"/>
      <c r="CE1058" s="2"/>
      <c r="CF1058" s="383"/>
      <c r="CG1058" s="383"/>
      <c r="CH1058" s="10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383"/>
      <c r="DT1058" s="383"/>
      <c r="DU1058" s="383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394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70"/>
      <c r="Y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95"/>
      <c r="AW1059" s="95"/>
      <c r="AX1059" s="383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383"/>
      <c r="BX1059" s="383"/>
      <c r="BY1059" s="383"/>
      <c r="BZ1059" s="2"/>
      <c r="CA1059" s="2"/>
      <c r="CB1059" s="2"/>
      <c r="CC1059" s="2"/>
      <c r="CD1059" s="2"/>
      <c r="CE1059" s="2"/>
      <c r="CF1059" s="383"/>
      <c r="CG1059" s="383"/>
      <c r="CH1059" s="10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383"/>
      <c r="DT1059" s="383"/>
      <c r="DU1059" s="383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394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70"/>
      <c r="Y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95"/>
      <c r="AW1060" s="95"/>
      <c r="AX1060" s="383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383"/>
      <c r="BX1060" s="383"/>
      <c r="BY1060" s="383"/>
      <c r="BZ1060" s="2"/>
      <c r="CA1060" s="2"/>
      <c r="CB1060" s="2"/>
      <c r="CC1060" s="2"/>
      <c r="CD1060" s="2"/>
      <c r="CE1060" s="2"/>
      <c r="CF1060" s="383"/>
      <c r="CG1060" s="383"/>
      <c r="CH1060" s="10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383"/>
      <c r="DT1060" s="383"/>
      <c r="DU1060" s="383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394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70"/>
      <c r="Y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95"/>
      <c r="AW1061" s="95"/>
      <c r="AX1061" s="383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383"/>
      <c r="BX1061" s="383"/>
      <c r="BY1061" s="383"/>
      <c r="BZ1061" s="2"/>
      <c r="CA1061" s="2"/>
      <c r="CB1061" s="2"/>
      <c r="CC1061" s="2"/>
      <c r="CD1061" s="2"/>
      <c r="CE1061" s="2"/>
      <c r="CF1061" s="383"/>
      <c r="CG1061" s="383"/>
      <c r="CH1061" s="10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383"/>
      <c r="DT1061" s="383"/>
      <c r="DU1061" s="383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394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70"/>
      <c r="Y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95"/>
      <c r="AW1062" s="95"/>
      <c r="AX1062" s="383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383"/>
      <c r="BX1062" s="383"/>
      <c r="BY1062" s="383"/>
      <c r="BZ1062" s="2"/>
      <c r="CA1062" s="2"/>
      <c r="CB1062" s="2"/>
      <c r="CC1062" s="2"/>
      <c r="CD1062" s="2"/>
      <c r="CE1062" s="2"/>
      <c r="CF1062" s="383"/>
      <c r="CG1062" s="383"/>
      <c r="CH1062" s="10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383"/>
      <c r="DT1062" s="383"/>
      <c r="DU1062" s="383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394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70"/>
      <c r="Y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95"/>
      <c r="AW1063" s="95"/>
      <c r="AX1063" s="383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383"/>
      <c r="BX1063" s="383"/>
      <c r="BY1063" s="383"/>
      <c r="BZ1063" s="2"/>
      <c r="CA1063" s="2"/>
      <c r="CB1063" s="2"/>
      <c r="CC1063" s="2"/>
      <c r="CD1063" s="2"/>
      <c r="CE1063" s="2"/>
      <c r="CF1063" s="383"/>
      <c r="CG1063" s="383"/>
      <c r="CH1063" s="10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383"/>
      <c r="DT1063" s="383"/>
      <c r="DU1063" s="383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394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70"/>
      <c r="Y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95"/>
      <c r="AW1064" s="95"/>
      <c r="AX1064" s="383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383"/>
      <c r="BX1064" s="383"/>
      <c r="BY1064" s="383"/>
      <c r="BZ1064" s="2"/>
      <c r="CA1064" s="2"/>
      <c r="CB1064" s="2"/>
      <c r="CC1064" s="2"/>
      <c r="CD1064" s="2"/>
      <c r="CE1064" s="2"/>
      <c r="CF1064" s="383"/>
      <c r="CG1064" s="383"/>
      <c r="CH1064" s="10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383"/>
      <c r="DT1064" s="383"/>
      <c r="DU1064" s="383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394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70"/>
      <c r="Y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95"/>
      <c r="AW1065" s="95"/>
      <c r="AX1065" s="383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383"/>
      <c r="BX1065" s="383"/>
      <c r="BY1065" s="383"/>
      <c r="BZ1065" s="2"/>
      <c r="CA1065" s="2"/>
      <c r="CB1065" s="2"/>
      <c r="CC1065" s="2"/>
      <c r="CD1065" s="2"/>
      <c r="CE1065" s="2"/>
      <c r="CF1065" s="383"/>
      <c r="CG1065" s="383"/>
      <c r="CH1065" s="10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383"/>
      <c r="DT1065" s="383"/>
      <c r="DU1065" s="383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394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70"/>
      <c r="Y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95"/>
      <c r="AW1066" s="95"/>
      <c r="AX1066" s="383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383"/>
      <c r="BX1066" s="383"/>
      <c r="BY1066" s="383"/>
      <c r="BZ1066" s="2"/>
      <c r="CA1066" s="2"/>
      <c r="CB1066" s="2"/>
      <c r="CC1066" s="2"/>
      <c r="CD1066" s="2"/>
      <c r="CE1066" s="2"/>
      <c r="CF1066" s="383"/>
      <c r="CG1066" s="383"/>
      <c r="CH1066" s="10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383"/>
      <c r="DT1066" s="383"/>
      <c r="DU1066" s="383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394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70"/>
      <c r="Y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95"/>
      <c r="AW1067" s="95"/>
      <c r="AX1067" s="383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383"/>
      <c r="BX1067" s="383"/>
      <c r="BY1067" s="383"/>
      <c r="BZ1067" s="2"/>
      <c r="CA1067" s="2"/>
      <c r="CB1067" s="2"/>
      <c r="CC1067" s="2"/>
      <c r="CD1067" s="2"/>
      <c r="CE1067" s="2"/>
      <c r="CF1067" s="383"/>
      <c r="CG1067" s="383"/>
      <c r="CH1067" s="10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383"/>
      <c r="DT1067" s="383"/>
      <c r="DU1067" s="383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394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70"/>
      <c r="Y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95"/>
      <c r="AW1068" s="95"/>
      <c r="AX1068" s="383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383"/>
      <c r="BX1068" s="383"/>
      <c r="BY1068" s="383"/>
      <c r="BZ1068" s="2"/>
      <c r="CA1068" s="2"/>
      <c r="CB1068" s="2"/>
      <c r="CC1068" s="2"/>
      <c r="CD1068" s="2"/>
      <c r="CE1068" s="2"/>
      <c r="CF1068" s="383"/>
      <c r="CG1068" s="383"/>
      <c r="CH1068" s="10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383"/>
      <c r="DT1068" s="383"/>
      <c r="DU1068" s="383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394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70"/>
      <c r="Y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95"/>
      <c r="AW1069" s="95"/>
      <c r="AX1069" s="383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383"/>
      <c r="BX1069" s="383"/>
      <c r="BY1069" s="383"/>
      <c r="BZ1069" s="2"/>
      <c r="CA1069" s="2"/>
      <c r="CB1069" s="2"/>
      <c r="CC1069" s="2"/>
      <c r="CD1069" s="2"/>
      <c r="CE1069" s="2"/>
      <c r="CF1069" s="383"/>
      <c r="CG1069" s="383"/>
      <c r="CH1069" s="10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383"/>
      <c r="DT1069" s="383"/>
      <c r="DU1069" s="383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394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70"/>
      <c r="Y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95"/>
      <c r="AW1070" s="95"/>
      <c r="AX1070" s="383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383"/>
      <c r="BX1070" s="383"/>
      <c r="BY1070" s="383"/>
      <c r="BZ1070" s="2"/>
      <c r="CA1070" s="2"/>
      <c r="CB1070" s="2"/>
      <c r="CC1070" s="2"/>
      <c r="CD1070" s="2"/>
      <c r="CE1070" s="2"/>
      <c r="CF1070" s="383"/>
      <c r="CG1070" s="383"/>
      <c r="CH1070" s="10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383"/>
      <c r="DT1070" s="383"/>
      <c r="DU1070" s="383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394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70"/>
      <c r="Y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95"/>
      <c r="AW1071" s="95"/>
      <c r="AX1071" s="383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383"/>
      <c r="BX1071" s="383"/>
      <c r="BY1071" s="383"/>
      <c r="BZ1071" s="2"/>
      <c r="CA1071" s="2"/>
      <c r="CB1071" s="2"/>
      <c r="CC1071" s="2"/>
      <c r="CD1071" s="2"/>
      <c r="CE1071" s="2"/>
      <c r="CF1071" s="383"/>
      <c r="CG1071" s="383"/>
      <c r="CH1071" s="10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383"/>
      <c r="DT1071" s="383"/>
      <c r="DU1071" s="383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394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70"/>
      <c r="Y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95"/>
      <c r="AW1072" s="95"/>
      <c r="AX1072" s="383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383"/>
      <c r="BX1072" s="383"/>
      <c r="BY1072" s="383"/>
      <c r="BZ1072" s="2"/>
      <c r="CA1072" s="2"/>
      <c r="CB1072" s="2"/>
      <c r="CC1072" s="2"/>
      <c r="CD1072" s="2"/>
      <c r="CE1072" s="2"/>
      <c r="CF1072" s="383"/>
      <c r="CG1072" s="383"/>
      <c r="CH1072" s="10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383"/>
      <c r="DT1072" s="383"/>
      <c r="DU1072" s="383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394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70"/>
      <c r="Y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95"/>
      <c r="AW1073" s="95"/>
      <c r="AX1073" s="383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383"/>
      <c r="BX1073" s="383"/>
      <c r="BY1073" s="383"/>
      <c r="BZ1073" s="2"/>
      <c r="CA1073" s="2"/>
      <c r="CB1073" s="2"/>
      <c r="CC1073" s="2"/>
      <c r="CD1073" s="2"/>
      <c r="CE1073" s="2"/>
      <c r="CF1073" s="383"/>
      <c r="CG1073" s="383"/>
      <c r="CH1073" s="10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383"/>
      <c r="DT1073" s="383"/>
      <c r="DU1073" s="383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394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70"/>
      <c r="Y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95"/>
      <c r="AW1074" s="95"/>
      <c r="AX1074" s="383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383"/>
      <c r="BX1074" s="383"/>
      <c r="BY1074" s="383"/>
      <c r="BZ1074" s="2"/>
      <c r="CA1074" s="2"/>
      <c r="CB1074" s="2"/>
      <c r="CC1074" s="2"/>
      <c r="CD1074" s="2"/>
      <c r="CE1074" s="2"/>
      <c r="CF1074" s="383"/>
      <c r="CG1074" s="383"/>
      <c r="CH1074" s="10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383"/>
      <c r="DT1074" s="383"/>
      <c r="DU1074" s="383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394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70"/>
      <c r="Y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95"/>
      <c r="AW1075" s="95"/>
      <c r="AX1075" s="383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383"/>
      <c r="BX1075" s="383"/>
      <c r="BY1075" s="383"/>
      <c r="BZ1075" s="2"/>
      <c r="CA1075" s="2"/>
      <c r="CB1075" s="2"/>
      <c r="CC1075" s="2"/>
      <c r="CD1075" s="2"/>
      <c r="CE1075" s="2"/>
      <c r="CF1075" s="383"/>
      <c r="CG1075" s="383"/>
      <c r="CH1075" s="10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383"/>
      <c r="DT1075" s="383"/>
      <c r="DU1075" s="383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394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70"/>
      <c r="Y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95"/>
      <c r="AW1076" s="95"/>
      <c r="AX1076" s="383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383"/>
      <c r="BX1076" s="383"/>
      <c r="BY1076" s="383"/>
      <c r="BZ1076" s="2"/>
      <c r="CA1076" s="2"/>
      <c r="CB1076" s="2"/>
      <c r="CC1076" s="2"/>
      <c r="CD1076" s="2"/>
      <c r="CE1076" s="2"/>
      <c r="CF1076" s="383"/>
      <c r="CG1076" s="383"/>
      <c r="CH1076" s="10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383"/>
      <c r="DT1076" s="383"/>
      <c r="DU1076" s="383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394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70"/>
      <c r="Y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95"/>
      <c r="AW1077" s="95"/>
      <c r="AX1077" s="383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383"/>
      <c r="BX1077" s="383"/>
      <c r="BY1077" s="383"/>
      <c r="BZ1077" s="2"/>
      <c r="CA1077" s="2"/>
      <c r="CB1077" s="2"/>
      <c r="CC1077" s="2"/>
      <c r="CD1077" s="2"/>
      <c r="CE1077" s="2"/>
      <c r="CF1077" s="383"/>
      <c r="CG1077" s="383"/>
      <c r="CH1077" s="10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383"/>
      <c r="DT1077" s="383"/>
      <c r="DU1077" s="383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394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70"/>
      <c r="Y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95"/>
      <c r="AW1078" s="95"/>
      <c r="AX1078" s="383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383"/>
      <c r="BX1078" s="383"/>
      <c r="BY1078" s="383"/>
      <c r="BZ1078" s="2"/>
      <c r="CA1078" s="2"/>
      <c r="CB1078" s="2"/>
      <c r="CC1078" s="2"/>
      <c r="CD1078" s="2"/>
      <c r="CE1078" s="2"/>
      <c r="CF1078" s="383"/>
      <c r="CG1078" s="383"/>
      <c r="CH1078" s="10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383"/>
      <c r="DT1078" s="383"/>
      <c r="DU1078" s="383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394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70"/>
      <c r="Y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95"/>
      <c r="AW1079" s="95"/>
      <c r="AX1079" s="383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383"/>
      <c r="BX1079" s="383"/>
      <c r="BY1079" s="383"/>
      <c r="BZ1079" s="2"/>
      <c r="CA1079" s="2"/>
      <c r="CB1079" s="2"/>
      <c r="CC1079" s="2"/>
      <c r="CD1079" s="2"/>
      <c r="CE1079" s="2"/>
      <c r="CF1079" s="383"/>
      <c r="CG1079" s="383"/>
      <c r="CH1079" s="10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383"/>
      <c r="DT1079" s="383"/>
      <c r="DU1079" s="383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394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70"/>
      <c r="Y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95"/>
      <c r="AW1080" s="95"/>
      <c r="AX1080" s="383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383"/>
      <c r="BX1080" s="383"/>
      <c r="BY1080" s="383"/>
      <c r="BZ1080" s="2"/>
      <c r="CA1080" s="2"/>
      <c r="CB1080" s="2"/>
      <c r="CC1080" s="2"/>
      <c r="CD1080" s="2"/>
      <c r="CE1080" s="2"/>
      <c r="CF1080" s="383"/>
      <c r="CG1080" s="383"/>
      <c r="CH1080" s="10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383"/>
      <c r="DT1080" s="383"/>
      <c r="DU1080" s="383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394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70"/>
      <c r="Y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95"/>
      <c r="AW1081" s="95"/>
      <c r="AX1081" s="383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383"/>
      <c r="BX1081" s="383"/>
      <c r="BY1081" s="383"/>
      <c r="BZ1081" s="2"/>
      <c r="CA1081" s="2"/>
      <c r="CB1081" s="2"/>
      <c r="CC1081" s="2"/>
      <c r="CD1081" s="2"/>
      <c r="CE1081" s="2"/>
      <c r="CF1081" s="383"/>
      <c r="CG1081" s="383"/>
      <c r="CH1081" s="10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383"/>
      <c r="DT1081" s="383"/>
      <c r="DU1081" s="383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394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70"/>
      <c r="Y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95"/>
      <c r="AW1082" s="95"/>
      <c r="AX1082" s="383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383"/>
      <c r="BX1082" s="383"/>
      <c r="BY1082" s="383"/>
      <c r="BZ1082" s="2"/>
      <c r="CA1082" s="2"/>
      <c r="CB1082" s="2"/>
      <c r="CC1082" s="2"/>
      <c r="CD1082" s="2"/>
      <c r="CE1082" s="2"/>
      <c r="CF1082" s="383"/>
      <c r="CG1082" s="383"/>
      <c r="CH1082" s="10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383"/>
      <c r="DT1082" s="383"/>
      <c r="DU1082" s="383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394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70"/>
      <c r="Y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95"/>
      <c r="AW1083" s="95"/>
      <c r="AX1083" s="383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383"/>
      <c r="BX1083" s="383"/>
      <c r="BY1083" s="383"/>
      <c r="BZ1083" s="2"/>
      <c r="CA1083" s="2"/>
      <c r="CB1083" s="2"/>
      <c r="CC1083" s="2"/>
      <c r="CD1083" s="2"/>
      <c r="CE1083" s="2"/>
      <c r="CF1083" s="383"/>
      <c r="CG1083" s="383"/>
      <c r="CH1083" s="10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383"/>
      <c r="DT1083" s="383"/>
      <c r="DU1083" s="383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394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70"/>
      <c r="Y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95"/>
      <c r="AW1084" s="95"/>
      <c r="AX1084" s="383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383"/>
      <c r="BX1084" s="383"/>
      <c r="BY1084" s="383"/>
      <c r="BZ1084" s="2"/>
      <c r="CA1084" s="2"/>
      <c r="CB1084" s="2"/>
      <c r="CC1084" s="2"/>
      <c r="CD1084" s="2"/>
      <c r="CE1084" s="2"/>
      <c r="CF1084" s="383"/>
      <c r="CG1084" s="383"/>
      <c r="CH1084" s="10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383"/>
      <c r="DT1084" s="383"/>
      <c r="DU1084" s="383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394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70"/>
      <c r="Y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95"/>
      <c r="AW1085" s="95"/>
      <c r="AX1085" s="383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383"/>
      <c r="BX1085" s="383"/>
      <c r="BY1085" s="383"/>
      <c r="BZ1085" s="2"/>
      <c r="CA1085" s="2"/>
      <c r="CB1085" s="2"/>
      <c r="CC1085" s="2"/>
      <c r="CD1085" s="2"/>
      <c r="CE1085" s="2"/>
      <c r="CF1085" s="383"/>
      <c r="CG1085" s="383"/>
      <c r="CH1085" s="10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383"/>
      <c r="DT1085" s="383"/>
      <c r="DU1085" s="383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394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70"/>
      <c r="Y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95"/>
      <c r="AW1086" s="95"/>
      <c r="AX1086" s="383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383"/>
      <c r="BX1086" s="383"/>
      <c r="BY1086" s="383"/>
      <c r="BZ1086" s="2"/>
      <c r="CA1086" s="2"/>
      <c r="CB1086" s="2"/>
      <c r="CC1086" s="2"/>
      <c r="CD1086" s="2"/>
      <c r="CE1086" s="2"/>
      <c r="CF1086" s="383"/>
      <c r="CG1086" s="383"/>
      <c r="CH1086" s="10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383"/>
      <c r="DT1086" s="383"/>
      <c r="DU1086" s="383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394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70"/>
      <c r="Y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95"/>
      <c r="AW1087" s="95"/>
      <c r="AX1087" s="383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383"/>
      <c r="BX1087" s="383"/>
      <c r="BY1087" s="383"/>
      <c r="BZ1087" s="2"/>
      <c r="CA1087" s="2"/>
      <c r="CB1087" s="2"/>
      <c r="CC1087" s="2"/>
      <c r="CD1087" s="2"/>
      <c r="CE1087" s="2"/>
      <c r="CF1087" s="383"/>
      <c r="CG1087" s="383"/>
      <c r="CH1087" s="10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383"/>
      <c r="DT1087" s="383"/>
      <c r="DU1087" s="383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394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70"/>
      <c r="Y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95"/>
      <c r="AW1088" s="95"/>
      <c r="AX1088" s="383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383"/>
      <c r="BX1088" s="383"/>
      <c r="BY1088" s="383"/>
      <c r="BZ1088" s="2"/>
      <c r="CA1088" s="2"/>
      <c r="CB1088" s="2"/>
      <c r="CC1088" s="2"/>
      <c r="CD1088" s="2"/>
      <c r="CE1088" s="2"/>
      <c r="CF1088" s="383"/>
      <c r="CG1088" s="383"/>
      <c r="CH1088" s="10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383"/>
      <c r="DT1088" s="383"/>
      <c r="DU1088" s="383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394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70"/>
      <c r="Y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95"/>
      <c r="AW1089" s="95"/>
      <c r="AX1089" s="383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383"/>
      <c r="BX1089" s="383"/>
      <c r="BY1089" s="383"/>
      <c r="BZ1089" s="2"/>
      <c r="CA1089" s="2"/>
      <c r="CB1089" s="2"/>
      <c r="CC1089" s="2"/>
      <c r="CD1089" s="2"/>
      <c r="CE1089" s="2"/>
      <c r="CF1089" s="383"/>
      <c r="CG1089" s="383"/>
      <c r="CH1089" s="10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383"/>
      <c r="DT1089" s="383"/>
      <c r="DU1089" s="383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394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70"/>
      <c r="Y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95"/>
      <c r="AW1090" s="95"/>
      <c r="AX1090" s="383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383"/>
      <c r="BX1090" s="383"/>
      <c r="BY1090" s="383"/>
      <c r="BZ1090" s="2"/>
      <c r="CA1090" s="2"/>
      <c r="CB1090" s="2"/>
      <c r="CC1090" s="2"/>
      <c r="CD1090" s="2"/>
      <c r="CE1090" s="2"/>
      <c r="CF1090" s="383"/>
      <c r="CG1090" s="383"/>
      <c r="CH1090" s="10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383"/>
      <c r="DT1090" s="383"/>
      <c r="DU1090" s="383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394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70"/>
      <c r="Y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95"/>
      <c r="AW1091" s="95"/>
      <c r="AX1091" s="383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383"/>
      <c r="BX1091" s="383"/>
      <c r="BY1091" s="383"/>
      <c r="BZ1091" s="2"/>
      <c r="CA1091" s="2"/>
      <c r="CB1091" s="2"/>
      <c r="CC1091" s="2"/>
      <c r="CD1091" s="2"/>
      <c r="CE1091" s="2"/>
      <c r="CF1091" s="383"/>
      <c r="CG1091" s="383"/>
      <c r="CH1091" s="10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383"/>
      <c r="DT1091" s="383"/>
      <c r="DU1091" s="383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394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70"/>
      <c r="Y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95"/>
      <c r="AW1092" s="95"/>
      <c r="AX1092" s="383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383"/>
      <c r="BX1092" s="383"/>
      <c r="BY1092" s="383"/>
      <c r="BZ1092" s="2"/>
      <c r="CA1092" s="2"/>
      <c r="CB1092" s="2"/>
      <c r="CC1092" s="2"/>
      <c r="CD1092" s="2"/>
      <c r="CE1092" s="2"/>
      <c r="CF1092" s="383"/>
      <c r="CG1092" s="383"/>
      <c r="CH1092" s="10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383"/>
      <c r="DT1092" s="383"/>
      <c r="DU1092" s="383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394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70"/>
      <c r="Y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95"/>
      <c r="AW1093" s="95"/>
      <c r="AX1093" s="383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383"/>
      <c r="BX1093" s="383"/>
      <c r="BY1093" s="383"/>
      <c r="BZ1093" s="2"/>
      <c r="CA1093" s="2"/>
      <c r="CB1093" s="2"/>
      <c r="CC1093" s="2"/>
      <c r="CD1093" s="2"/>
      <c r="CE1093" s="2"/>
      <c r="CF1093" s="383"/>
      <c r="CG1093" s="383"/>
      <c r="CH1093" s="10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383"/>
      <c r="DT1093" s="383"/>
      <c r="DU1093" s="383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394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70"/>
      <c r="Y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95"/>
      <c r="AW1094" s="95"/>
      <c r="AX1094" s="383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383"/>
      <c r="BX1094" s="383"/>
      <c r="BY1094" s="383"/>
      <c r="BZ1094" s="2"/>
      <c r="CA1094" s="2"/>
      <c r="CB1094" s="2"/>
      <c r="CC1094" s="2"/>
      <c r="CD1094" s="2"/>
      <c r="CE1094" s="2"/>
      <c r="CF1094" s="383"/>
      <c r="CG1094" s="383"/>
      <c r="CH1094" s="10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383"/>
      <c r="DT1094" s="383"/>
      <c r="DU1094" s="383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394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70"/>
      <c r="Y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95"/>
      <c r="AW1095" s="95"/>
      <c r="AX1095" s="383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383"/>
      <c r="BX1095" s="383"/>
      <c r="BY1095" s="383"/>
      <c r="BZ1095" s="2"/>
      <c r="CA1095" s="2"/>
      <c r="CB1095" s="2"/>
      <c r="CC1095" s="2"/>
      <c r="CD1095" s="2"/>
      <c r="CE1095" s="2"/>
      <c r="CF1095" s="383"/>
      <c r="CG1095" s="383"/>
      <c r="CH1095" s="10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383"/>
      <c r="DT1095" s="383"/>
      <c r="DU1095" s="383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394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70"/>
      <c r="Y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95"/>
      <c r="AW1096" s="95"/>
      <c r="AX1096" s="383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383"/>
      <c r="BX1096" s="383"/>
      <c r="BY1096" s="383"/>
      <c r="BZ1096" s="2"/>
      <c r="CA1096" s="2"/>
      <c r="CB1096" s="2"/>
      <c r="CC1096" s="2"/>
      <c r="CD1096" s="2"/>
      <c r="CE1096" s="2"/>
      <c r="CF1096" s="383"/>
      <c r="CG1096" s="383"/>
      <c r="CH1096" s="10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383"/>
      <c r="DT1096" s="383"/>
      <c r="DU1096" s="383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394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70"/>
      <c r="Y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95"/>
      <c r="AW1097" s="95"/>
      <c r="AX1097" s="383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383"/>
      <c r="BX1097" s="383"/>
      <c r="BY1097" s="383"/>
      <c r="BZ1097" s="2"/>
      <c r="CA1097" s="2"/>
      <c r="CB1097" s="2"/>
      <c r="CC1097" s="2"/>
      <c r="CD1097" s="2"/>
      <c r="CE1097" s="2"/>
      <c r="CF1097" s="383"/>
      <c r="CG1097" s="383"/>
      <c r="CH1097" s="10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383"/>
      <c r="DT1097" s="383"/>
      <c r="DU1097" s="383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394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70"/>
      <c r="Y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95"/>
      <c r="AW1098" s="95"/>
      <c r="AX1098" s="383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383"/>
      <c r="BX1098" s="383"/>
      <c r="BY1098" s="383"/>
      <c r="BZ1098" s="2"/>
      <c r="CA1098" s="2"/>
      <c r="CB1098" s="2"/>
      <c r="CC1098" s="2"/>
      <c r="CD1098" s="2"/>
      <c r="CE1098" s="2"/>
      <c r="CF1098" s="383"/>
      <c r="CG1098" s="383"/>
      <c r="CH1098" s="10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383"/>
      <c r="DT1098" s="383"/>
      <c r="DU1098" s="383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394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70"/>
      <c r="Y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95"/>
      <c r="AW1099" s="95"/>
      <c r="AX1099" s="383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383"/>
      <c r="BX1099" s="383"/>
      <c r="BY1099" s="383"/>
      <c r="BZ1099" s="2"/>
      <c r="CA1099" s="2"/>
      <c r="CB1099" s="2"/>
      <c r="CC1099" s="2"/>
      <c r="CD1099" s="2"/>
      <c r="CE1099" s="2"/>
      <c r="CF1099" s="383"/>
      <c r="CG1099" s="383"/>
      <c r="CH1099" s="10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383"/>
      <c r="DT1099" s="383"/>
      <c r="DU1099" s="383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394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70"/>
      <c r="Y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95"/>
      <c r="AW1100" s="95"/>
      <c r="AX1100" s="383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383"/>
      <c r="BX1100" s="383"/>
      <c r="BY1100" s="383"/>
      <c r="BZ1100" s="2"/>
      <c r="CA1100" s="2"/>
      <c r="CB1100" s="2"/>
      <c r="CC1100" s="2"/>
      <c r="CD1100" s="2"/>
      <c r="CE1100" s="2"/>
      <c r="CF1100" s="383"/>
      <c r="CG1100" s="383"/>
      <c r="CH1100" s="10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383"/>
      <c r="DT1100" s="383"/>
      <c r="DU1100" s="383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394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70"/>
      <c r="Y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95"/>
      <c r="AW1101" s="95"/>
      <c r="AX1101" s="383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383"/>
      <c r="BX1101" s="383"/>
      <c r="BY1101" s="383"/>
      <c r="BZ1101" s="2"/>
      <c r="CA1101" s="2"/>
      <c r="CB1101" s="2"/>
      <c r="CC1101" s="2"/>
      <c r="CD1101" s="2"/>
      <c r="CE1101" s="2"/>
      <c r="CF1101" s="383"/>
      <c r="CG1101" s="383"/>
      <c r="CH1101" s="10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383"/>
      <c r="DT1101" s="383"/>
      <c r="DU1101" s="383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394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70"/>
      <c r="Y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95"/>
      <c r="AW1102" s="95"/>
      <c r="AX1102" s="383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383"/>
      <c r="BX1102" s="383"/>
      <c r="BY1102" s="383"/>
      <c r="BZ1102" s="2"/>
      <c r="CA1102" s="2"/>
      <c r="CB1102" s="2"/>
      <c r="CC1102" s="2"/>
      <c r="CD1102" s="2"/>
      <c r="CE1102" s="2"/>
      <c r="CF1102" s="383"/>
      <c r="CG1102" s="383"/>
      <c r="CH1102" s="10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383"/>
      <c r="DT1102" s="383"/>
      <c r="DU1102" s="383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394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70"/>
      <c r="Y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95"/>
      <c r="AW1103" s="95"/>
      <c r="AX1103" s="383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383"/>
      <c r="BX1103" s="383"/>
      <c r="BY1103" s="383"/>
      <c r="BZ1103" s="2"/>
      <c r="CA1103" s="2"/>
      <c r="CB1103" s="2"/>
      <c r="CC1103" s="2"/>
      <c r="CD1103" s="2"/>
      <c r="CE1103" s="2"/>
      <c r="CF1103" s="383"/>
      <c r="CG1103" s="383"/>
      <c r="CH1103" s="10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383"/>
      <c r="DT1103" s="383"/>
      <c r="DU1103" s="383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394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70"/>
      <c r="Y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95"/>
      <c r="AW1104" s="95"/>
      <c r="AX1104" s="383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383"/>
      <c r="BX1104" s="383"/>
      <c r="BY1104" s="383"/>
      <c r="BZ1104" s="2"/>
      <c r="CA1104" s="2"/>
      <c r="CB1104" s="2"/>
      <c r="CC1104" s="2"/>
      <c r="CD1104" s="2"/>
      <c r="CE1104" s="2"/>
      <c r="CF1104" s="383"/>
      <c r="CG1104" s="383"/>
      <c r="CH1104" s="10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383"/>
      <c r="DT1104" s="383"/>
      <c r="DU1104" s="383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394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70"/>
      <c r="Y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95"/>
      <c r="AW1105" s="95"/>
      <c r="AX1105" s="383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383"/>
      <c r="BX1105" s="383"/>
      <c r="BY1105" s="383"/>
      <c r="BZ1105" s="2"/>
      <c r="CA1105" s="2"/>
      <c r="CB1105" s="2"/>
      <c r="CC1105" s="2"/>
      <c r="CD1105" s="2"/>
      <c r="CE1105" s="2"/>
      <c r="CF1105" s="383"/>
      <c r="CG1105" s="383"/>
      <c r="CH1105" s="10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383"/>
      <c r="DT1105" s="383"/>
      <c r="DU1105" s="383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394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70"/>
      <c r="Y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95"/>
      <c r="AW1106" s="95"/>
      <c r="AX1106" s="383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383"/>
      <c r="BX1106" s="383"/>
      <c r="BY1106" s="383"/>
      <c r="BZ1106" s="2"/>
      <c r="CA1106" s="2"/>
      <c r="CB1106" s="2"/>
      <c r="CC1106" s="2"/>
      <c r="CD1106" s="2"/>
      <c r="CE1106" s="2"/>
      <c r="CF1106" s="383"/>
      <c r="CG1106" s="383"/>
      <c r="CH1106" s="10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383"/>
      <c r="DT1106" s="383"/>
      <c r="DU1106" s="383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394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70"/>
      <c r="Y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95"/>
      <c r="AW1107" s="95"/>
      <c r="AX1107" s="383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383"/>
      <c r="BX1107" s="383"/>
      <c r="BY1107" s="383"/>
      <c r="BZ1107" s="2"/>
      <c r="CA1107" s="2"/>
      <c r="CB1107" s="2"/>
      <c r="CC1107" s="2"/>
      <c r="CD1107" s="2"/>
      <c r="CE1107" s="2"/>
      <c r="CF1107" s="383"/>
      <c r="CG1107" s="383"/>
      <c r="CH1107" s="10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383"/>
      <c r="DT1107" s="383"/>
      <c r="DU1107" s="383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394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70"/>
      <c r="Y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95"/>
      <c r="AW1108" s="95"/>
      <c r="AX1108" s="383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383"/>
      <c r="BX1108" s="383"/>
      <c r="BY1108" s="383"/>
      <c r="BZ1108" s="2"/>
      <c r="CA1108" s="2"/>
      <c r="CB1108" s="2"/>
      <c r="CC1108" s="2"/>
      <c r="CD1108" s="2"/>
      <c r="CE1108" s="2"/>
      <c r="CF1108" s="383"/>
      <c r="CG1108" s="383"/>
      <c r="CH1108" s="10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383"/>
      <c r="DT1108" s="383"/>
      <c r="DU1108" s="383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394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70"/>
      <c r="Y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95"/>
      <c r="AW1109" s="95"/>
      <c r="AX1109" s="383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383"/>
      <c r="BX1109" s="383"/>
      <c r="BY1109" s="383"/>
      <c r="BZ1109" s="2"/>
      <c r="CA1109" s="2"/>
      <c r="CB1109" s="2"/>
      <c r="CC1109" s="2"/>
      <c r="CD1109" s="2"/>
      <c r="CE1109" s="2"/>
      <c r="CF1109" s="383"/>
      <c r="CG1109" s="383"/>
      <c r="CH1109" s="10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383"/>
      <c r="DT1109" s="383"/>
      <c r="DU1109" s="383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394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70"/>
      <c r="Y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95"/>
      <c r="AW1110" s="95"/>
      <c r="AX1110" s="383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383"/>
      <c r="BX1110" s="383"/>
      <c r="BY1110" s="383"/>
      <c r="BZ1110" s="2"/>
      <c r="CA1110" s="2"/>
      <c r="CB1110" s="2"/>
      <c r="CC1110" s="2"/>
      <c r="CD1110" s="2"/>
      <c r="CE1110" s="2"/>
      <c r="CF1110" s="383"/>
      <c r="CG1110" s="383"/>
      <c r="CH1110" s="10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383"/>
      <c r="DT1110" s="383"/>
      <c r="DU1110" s="383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394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70"/>
      <c r="Y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95"/>
      <c r="AW1111" s="95"/>
      <c r="AX1111" s="383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383"/>
      <c r="BX1111" s="383"/>
      <c r="BY1111" s="383"/>
      <c r="BZ1111" s="2"/>
      <c r="CA1111" s="2"/>
      <c r="CB1111" s="2"/>
      <c r="CC1111" s="2"/>
      <c r="CD1111" s="2"/>
      <c r="CE1111" s="2"/>
      <c r="CF1111" s="383"/>
      <c r="CG1111" s="383"/>
      <c r="CH1111" s="10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383"/>
      <c r="DT1111" s="383"/>
      <c r="DU1111" s="383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394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70"/>
      <c r="Y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95"/>
      <c r="AW1112" s="95"/>
      <c r="AX1112" s="383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383"/>
      <c r="BX1112" s="383"/>
      <c r="BY1112" s="383"/>
      <c r="BZ1112" s="2"/>
      <c r="CA1112" s="2"/>
      <c r="CB1112" s="2"/>
      <c r="CC1112" s="2"/>
      <c r="CD1112" s="2"/>
      <c r="CE1112" s="2"/>
      <c r="CF1112" s="383"/>
      <c r="CG1112" s="383"/>
      <c r="CH1112" s="10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383"/>
      <c r="DT1112" s="383"/>
      <c r="DU1112" s="383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394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70"/>
      <c r="Y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95"/>
      <c r="AW1113" s="95"/>
      <c r="AX1113" s="383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383"/>
      <c r="BX1113" s="383"/>
      <c r="BY1113" s="383"/>
      <c r="BZ1113" s="2"/>
      <c r="CA1113" s="2"/>
      <c r="CB1113" s="2"/>
      <c r="CC1113" s="2"/>
      <c r="CD1113" s="2"/>
      <c r="CE1113" s="2"/>
      <c r="CF1113" s="383"/>
      <c r="CG1113" s="383"/>
      <c r="CH1113" s="10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383"/>
      <c r="DT1113" s="383"/>
      <c r="DU1113" s="383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394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70"/>
      <c r="Y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95"/>
      <c r="AW1114" s="95"/>
      <c r="AX1114" s="383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383"/>
      <c r="BX1114" s="383"/>
      <c r="BY1114" s="383"/>
      <c r="BZ1114" s="2"/>
      <c r="CA1114" s="2"/>
      <c r="CB1114" s="2"/>
      <c r="CC1114" s="2"/>
      <c r="CD1114" s="2"/>
      <c r="CE1114" s="2"/>
      <c r="CF1114" s="383"/>
      <c r="CG1114" s="383"/>
      <c r="CH1114" s="10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383"/>
      <c r="DT1114" s="383"/>
      <c r="DU1114" s="383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394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70"/>
      <c r="Y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95"/>
      <c r="AW1115" s="95"/>
      <c r="AX1115" s="383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383"/>
      <c r="BX1115" s="383"/>
      <c r="BY1115" s="383"/>
      <c r="BZ1115" s="2"/>
      <c r="CA1115" s="2"/>
      <c r="CB1115" s="2"/>
      <c r="CC1115" s="2"/>
      <c r="CD1115" s="2"/>
      <c r="CE1115" s="2"/>
      <c r="CF1115" s="383"/>
      <c r="CG1115" s="383"/>
      <c r="CH1115" s="10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383"/>
      <c r="DT1115" s="383"/>
      <c r="DU1115" s="383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394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70"/>
      <c r="Y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95"/>
      <c r="AW1116" s="95"/>
      <c r="AX1116" s="383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383"/>
      <c r="BX1116" s="383"/>
      <c r="BY1116" s="383"/>
      <c r="BZ1116" s="2"/>
      <c r="CA1116" s="2"/>
      <c r="CB1116" s="2"/>
      <c r="CC1116" s="2"/>
      <c r="CD1116" s="2"/>
      <c r="CE1116" s="2"/>
      <c r="CF1116" s="383"/>
      <c r="CG1116" s="383"/>
      <c r="CH1116" s="10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383"/>
      <c r="DT1116" s="383"/>
      <c r="DU1116" s="383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394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70"/>
      <c r="Y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95"/>
      <c r="AW1117" s="95"/>
      <c r="AX1117" s="383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383"/>
      <c r="BX1117" s="383"/>
      <c r="BY1117" s="383"/>
      <c r="BZ1117" s="2"/>
      <c r="CA1117" s="2"/>
      <c r="CB1117" s="2"/>
      <c r="CC1117" s="2"/>
      <c r="CD1117" s="2"/>
      <c r="CE1117" s="2"/>
      <c r="CF1117" s="383"/>
      <c r="CG1117" s="383"/>
      <c r="CH1117" s="10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383"/>
      <c r="DT1117" s="383"/>
      <c r="DU1117" s="383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394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70"/>
      <c r="Y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95"/>
      <c r="AW1118" s="95"/>
      <c r="AX1118" s="383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383"/>
      <c r="BX1118" s="383"/>
      <c r="BY1118" s="383"/>
      <c r="BZ1118" s="2"/>
      <c r="CA1118" s="2"/>
      <c r="CB1118" s="2"/>
      <c r="CC1118" s="2"/>
      <c r="CD1118" s="2"/>
      <c r="CE1118" s="2"/>
      <c r="CF1118" s="383"/>
      <c r="CG1118" s="383"/>
      <c r="CH1118" s="10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383"/>
      <c r="DT1118" s="383"/>
      <c r="DU1118" s="383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394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70"/>
      <c r="Y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95"/>
      <c r="AW1119" s="95"/>
      <c r="AX1119" s="383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383"/>
      <c r="BX1119" s="383"/>
      <c r="BY1119" s="383"/>
      <c r="BZ1119" s="2"/>
      <c r="CA1119" s="2"/>
      <c r="CB1119" s="2"/>
      <c r="CC1119" s="2"/>
      <c r="CD1119" s="2"/>
      <c r="CE1119" s="2"/>
      <c r="CF1119" s="383"/>
      <c r="CG1119" s="383"/>
      <c r="CH1119" s="10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383"/>
      <c r="DT1119" s="383"/>
      <c r="DU1119" s="383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394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70"/>
      <c r="Y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95"/>
      <c r="AW1120" s="95"/>
      <c r="AX1120" s="383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383"/>
      <c r="BX1120" s="383"/>
      <c r="BY1120" s="383"/>
      <c r="BZ1120" s="2"/>
      <c r="CA1120" s="2"/>
      <c r="CB1120" s="2"/>
      <c r="CC1120" s="2"/>
      <c r="CD1120" s="2"/>
      <c r="CE1120" s="2"/>
      <c r="CF1120" s="383"/>
      <c r="CG1120" s="383"/>
      <c r="CH1120" s="10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383"/>
      <c r="DT1120" s="383"/>
      <c r="DU1120" s="383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394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70"/>
      <c r="Y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95"/>
      <c r="AW1121" s="95"/>
      <c r="AX1121" s="383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383"/>
      <c r="BX1121" s="383"/>
      <c r="BY1121" s="383"/>
      <c r="BZ1121" s="2"/>
      <c r="CA1121" s="2"/>
      <c r="CB1121" s="2"/>
      <c r="CC1121" s="2"/>
      <c r="CD1121" s="2"/>
      <c r="CE1121" s="2"/>
      <c r="CF1121" s="383"/>
      <c r="CG1121" s="383"/>
      <c r="CH1121" s="10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383"/>
      <c r="DT1121" s="383"/>
      <c r="DU1121" s="383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394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70"/>
      <c r="Y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95"/>
      <c r="AW1122" s="95"/>
      <c r="AX1122" s="383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383"/>
      <c r="BX1122" s="383"/>
      <c r="BY1122" s="383"/>
      <c r="BZ1122" s="2"/>
      <c r="CA1122" s="2"/>
      <c r="CB1122" s="2"/>
      <c r="CC1122" s="2"/>
      <c r="CD1122" s="2"/>
      <c r="CE1122" s="2"/>
      <c r="CF1122" s="383"/>
      <c r="CG1122" s="383"/>
      <c r="CH1122" s="10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383"/>
      <c r="DT1122" s="383"/>
      <c r="DU1122" s="383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394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70"/>
      <c r="Y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95"/>
      <c r="AW1123" s="95"/>
      <c r="AX1123" s="383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383"/>
      <c r="BX1123" s="383"/>
      <c r="BY1123" s="383"/>
      <c r="BZ1123" s="2"/>
      <c r="CA1123" s="2"/>
      <c r="CB1123" s="2"/>
      <c r="CC1123" s="2"/>
      <c r="CD1123" s="2"/>
      <c r="CE1123" s="2"/>
      <c r="CF1123" s="383"/>
      <c r="CG1123" s="383"/>
      <c r="CH1123" s="10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383"/>
      <c r="DT1123" s="383"/>
      <c r="DU1123" s="383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394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70"/>
      <c r="Y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95"/>
      <c r="AW1124" s="95"/>
      <c r="AX1124" s="383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383"/>
      <c r="BX1124" s="383"/>
      <c r="BY1124" s="383"/>
      <c r="BZ1124" s="2"/>
      <c r="CA1124" s="2"/>
      <c r="CB1124" s="2"/>
      <c r="CC1124" s="2"/>
      <c r="CD1124" s="2"/>
      <c r="CE1124" s="2"/>
      <c r="CF1124" s="383"/>
      <c r="CG1124" s="383"/>
      <c r="CH1124" s="10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383"/>
      <c r="DT1124" s="383"/>
      <c r="DU1124" s="383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394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70"/>
      <c r="Y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95"/>
      <c r="AW1125" s="95"/>
      <c r="AX1125" s="383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383"/>
      <c r="BX1125" s="383"/>
      <c r="BY1125" s="383"/>
      <c r="BZ1125" s="2"/>
      <c r="CA1125" s="2"/>
      <c r="CB1125" s="2"/>
      <c r="CC1125" s="2"/>
      <c r="CD1125" s="2"/>
      <c r="CE1125" s="2"/>
      <c r="CF1125" s="383"/>
      <c r="CG1125" s="383"/>
      <c r="CH1125" s="10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383"/>
      <c r="DT1125" s="383"/>
      <c r="DU1125" s="383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394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70"/>
      <c r="Y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95"/>
      <c r="AW1126" s="95"/>
      <c r="AX1126" s="383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383"/>
      <c r="BX1126" s="383"/>
      <c r="BY1126" s="383"/>
      <c r="BZ1126" s="2"/>
      <c r="CA1126" s="2"/>
      <c r="CB1126" s="2"/>
      <c r="CC1126" s="2"/>
      <c r="CD1126" s="2"/>
      <c r="CE1126" s="2"/>
      <c r="CF1126" s="383"/>
      <c r="CG1126" s="383"/>
      <c r="CH1126" s="10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383"/>
      <c r="DT1126" s="383"/>
      <c r="DU1126" s="383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394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70"/>
      <c r="Y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95"/>
      <c r="AW1127" s="95"/>
      <c r="AX1127" s="383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383"/>
      <c r="BX1127" s="383"/>
      <c r="BY1127" s="383"/>
      <c r="BZ1127" s="2"/>
      <c r="CA1127" s="2"/>
      <c r="CB1127" s="2"/>
      <c r="CC1127" s="2"/>
      <c r="CD1127" s="2"/>
      <c r="CE1127" s="2"/>
      <c r="CF1127" s="383"/>
      <c r="CG1127" s="383"/>
      <c r="CH1127" s="10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383"/>
      <c r="DT1127" s="383"/>
      <c r="DU1127" s="383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394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70"/>
      <c r="Y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95"/>
      <c r="AW1128" s="95"/>
      <c r="AX1128" s="383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383"/>
      <c r="BX1128" s="383"/>
      <c r="BY1128" s="383"/>
      <c r="BZ1128" s="2"/>
      <c r="CA1128" s="2"/>
      <c r="CB1128" s="2"/>
      <c r="CC1128" s="2"/>
      <c r="CD1128" s="2"/>
      <c r="CE1128" s="2"/>
      <c r="CF1128" s="383"/>
      <c r="CG1128" s="383"/>
      <c r="CH1128" s="10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383"/>
      <c r="DT1128" s="383"/>
      <c r="DU1128" s="383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394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70"/>
      <c r="Y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95"/>
      <c r="AW1129" s="95"/>
      <c r="AX1129" s="383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383"/>
      <c r="BX1129" s="383"/>
      <c r="BY1129" s="383"/>
      <c r="BZ1129" s="2"/>
      <c r="CA1129" s="2"/>
      <c r="CB1129" s="2"/>
      <c r="CC1129" s="2"/>
      <c r="CD1129" s="2"/>
      <c r="CE1129" s="2"/>
      <c r="CF1129" s="383"/>
      <c r="CG1129" s="383"/>
      <c r="CH1129" s="10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383"/>
      <c r="DT1129" s="383"/>
      <c r="DU1129" s="383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394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70"/>
      <c r="Y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95"/>
      <c r="AW1130" s="95"/>
      <c r="AX1130" s="383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383"/>
      <c r="BX1130" s="383"/>
      <c r="BY1130" s="383"/>
      <c r="BZ1130" s="2"/>
      <c r="CA1130" s="2"/>
      <c r="CB1130" s="2"/>
      <c r="CC1130" s="2"/>
      <c r="CD1130" s="2"/>
      <c r="CE1130" s="2"/>
      <c r="CF1130" s="383"/>
      <c r="CG1130" s="383"/>
      <c r="CH1130" s="10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383"/>
      <c r="DT1130" s="383"/>
      <c r="DU1130" s="383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394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70"/>
      <c r="Y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95"/>
      <c r="AW1131" s="95"/>
      <c r="AX1131" s="383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383"/>
      <c r="BX1131" s="383"/>
      <c r="BY1131" s="383"/>
      <c r="BZ1131" s="2"/>
      <c r="CA1131" s="2"/>
      <c r="CB1131" s="2"/>
      <c r="CC1131" s="2"/>
      <c r="CD1131" s="2"/>
      <c r="CE1131" s="2"/>
      <c r="CF1131" s="383"/>
      <c r="CG1131" s="383"/>
      <c r="CH1131" s="10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383"/>
      <c r="DT1131" s="383"/>
      <c r="DU1131" s="383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394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70"/>
      <c r="Y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95"/>
      <c r="AW1132" s="95"/>
      <c r="AX1132" s="383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383"/>
      <c r="BX1132" s="383"/>
      <c r="BY1132" s="383"/>
      <c r="BZ1132" s="2"/>
      <c r="CA1132" s="2"/>
      <c r="CB1132" s="2"/>
      <c r="CC1132" s="2"/>
      <c r="CD1132" s="2"/>
      <c r="CE1132" s="2"/>
      <c r="CF1132" s="383"/>
      <c r="CG1132" s="383"/>
      <c r="CH1132" s="10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383"/>
      <c r="DT1132" s="383"/>
      <c r="DU1132" s="383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394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70"/>
      <c r="Y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95"/>
      <c r="AW1133" s="95"/>
      <c r="AX1133" s="383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383"/>
      <c r="BX1133" s="383"/>
      <c r="BY1133" s="383"/>
      <c r="BZ1133" s="2"/>
      <c r="CA1133" s="2"/>
      <c r="CB1133" s="2"/>
      <c r="CC1133" s="2"/>
      <c r="CD1133" s="2"/>
      <c r="CE1133" s="2"/>
      <c r="CF1133" s="383"/>
      <c r="CG1133" s="383"/>
      <c r="CH1133" s="10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383"/>
      <c r="DT1133" s="383"/>
      <c r="DU1133" s="383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394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70"/>
      <c r="Y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95"/>
      <c r="AW1134" s="95"/>
      <c r="AX1134" s="383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383"/>
      <c r="BX1134" s="383"/>
      <c r="BY1134" s="383"/>
      <c r="BZ1134" s="2"/>
      <c r="CA1134" s="2"/>
      <c r="CB1134" s="2"/>
      <c r="CC1134" s="2"/>
      <c r="CD1134" s="2"/>
      <c r="CE1134" s="2"/>
      <c r="CF1134" s="383"/>
      <c r="CG1134" s="383"/>
      <c r="CH1134" s="10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383"/>
      <c r="DT1134" s="383"/>
      <c r="DU1134" s="383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394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70"/>
      <c r="Y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95"/>
      <c r="AW1135" s="95"/>
      <c r="AX1135" s="383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383"/>
      <c r="BX1135" s="383"/>
      <c r="BY1135" s="383"/>
      <c r="BZ1135" s="2"/>
      <c r="CA1135" s="2"/>
      <c r="CB1135" s="2"/>
      <c r="CC1135" s="2"/>
      <c r="CD1135" s="2"/>
      <c r="CE1135" s="2"/>
      <c r="CF1135" s="383"/>
      <c r="CG1135" s="383"/>
      <c r="CH1135" s="10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383"/>
      <c r="DT1135" s="383"/>
      <c r="DU1135" s="383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394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70"/>
      <c r="Y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95"/>
      <c r="AW1136" s="95"/>
      <c r="AX1136" s="383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383"/>
      <c r="BX1136" s="383"/>
      <c r="BY1136" s="383"/>
      <c r="BZ1136" s="2"/>
      <c r="CA1136" s="2"/>
      <c r="CB1136" s="2"/>
      <c r="CC1136" s="2"/>
      <c r="CD1136" s="2"/>
      <c r="CE1136" s="2"/>
      <c r="CF1136" s="383"/>
      <c r="CG1136" s="383"/>
      <c r="CH1136" s="10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383"/>
      <c r="DT1136" s="383"/>
      <c r="DU1136" s="383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394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70"/>
      <c r="Y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95"/>
      <c r="AW1137" s="95"/>
      <c r="AX1137" s="383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383"/>
      <c r="BX1137" s="383"/>
      <c r="BY1137" s="383"/>
      <c r="BZ1137" s="2"/>
      <c r="CA1137" s="2"/>
      <c r="CB1137" s="2"/>
      <c r="CC1137" s="2"/>
      <c r="CD1137" s="2"/>
      <c r="CE1137" s="2"/>
      <c r="CF1137" s="383"/>
      <c r="CG1137" s="383"/>
      <c r="CH1137" s="10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383"/>
      <c r="DT1137" s="383"/>
      <c r="DU1137" s="383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394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70"/>
      <c r="Y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95"/>
      <c r="AW1138" s="95"/>
      <c r="AX1138" s="383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383"/>
      <c r="BX1138" s="383"/>
      <c r="BY1138" s="383"/>
      <c r="BZ1138" s="2"/>
      <c r="CA1138" s="2"/>
      <c r="CB1138" s="2"/>
      <c r="CC1138" s="2"/>
      <c r="CD1138" s="2"/>
      <c r="CE1138" s="2"/>
      <c r="CF1138" s="383"/>
      <c r="CG1138" s="383"/>
      <c r="CH1138" s="10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383"/>
      <c r="DT1138" s="383"/>
      <c r="DU1138" s="383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394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70"/>
      <c r="Y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95"/>
      <c r="AW1139" s="95"/>
      <c r="AX1139" s="383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383"/>
      <c r="BX1139" s="383"/>
      <c r="BY1139" s="383"/>
      <c r="BZ1139" s="2"/>
      <c r="CA1139" s="2"/>
      <c r="CB1139" s="2"/>
      <c r="CC1139" s="2"/>
      <c r="CD1139" s="2"/>
      <c r="CE1139" s="2"/>
      <c r="CF1139" s="383"/>
      <c r="CG1139" s="383"/>
      <c r="CH1139" s="10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383"/>
      <c r="DT1139" s="383"/>
      <c r="DU1139" s="383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394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70"/>
      <c r="Y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95"/>
      <c r="AW1140" s="95"/>
      <c r="AX1140" s="383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383"/>
      <c r="BX1140" s="383"/>
      <c r="BY1140" s="383"/>
      <c r="BZ1140" s="2"/>
      <c r="CA1140" s="2"/>
      <c r="CB1140" s="2"/>
      <c r="CC1140" s="2"/>
      <c r="CD1140" s="2"/>
      <c r="CE1140" s="2"/>
      <c r="CF1140" s="383"/>
      <c r="CG1140" s="383"/>
      <c r="CH1140" s="10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383"/>
      <c r="DT1140" s="383"/>
      <c r="DU1140" s="383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394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70"/>
      <c r="Y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95"/>
      <c r="AW1141" s="95"/>
      <c r="AX1141" s="383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383"/>
      <c r="BX1141" s="383"/>
      <c r="BY1141" s="383"/>
      <c r="BZ1141" s="2"/>
      <c r="CA1141" s="2"/>
      <c r="CB1141" s="2"/>
      <c r="CC1141" s="2"/>
      <c r="CD1141" s="2"/>
      <c r="CE1141" s="2"/>
      <c r="CF1141" s="383"/>
      <c r="CG1141" s="383"/>
      <c r="CH1141" s="10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383"/>
      <c r="DT1141" s="383"/>
      <c r="DU1141" s="383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394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70"/>
      <c r="Y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95"/>
      <c r="AW1142" s="95"/>
      <c r="AX1142" s="383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383"/>
      <c r="BX1142" s="383"/>
      <c r="BY1142" s="383"/>
      <c r="BZ1142" s="2"/>
      <c r="CA1142" s="2"/>
      <c r="CB1142" s="2"/>
      <c r="CC1142" s="2"/>
      <c r="CD1142" s="2"/>
      <c r="CE1142" s="2"/>
      <c r="CF1142" s="383"/>
      <c r="CG1142" s="383"/>
      <c r="CH1142" s="10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383"/>
      <c r="DT1142" s="383"/>
      <c r="DU1142" s="383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394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70"/>
      <c r="Y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95"/>
      <c r="AW1143" s="95"/>
      <c r="AX1143" s="383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383"/>
      <c r="BX1143" s="383"/>
      <c r="BY1143" s="383"/>
      <c r="BZ1143" s="2"/>
      <c r="CA1143" s="2"/>
      <c r="CB1143" s="2"/>
      <c r="CC1143" s="2"/>
      <c r="CD1143" s="2"/>
      <c r="CE1143" s="2"/>
      <c r="CF1143" s="383"/>
      <c r="CG1143" s="383"/>
      <c r="CH1143" s="10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383"/>
      <c r="DT1143" s="383"/>
      <c r="DU1143" s="383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394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70"/>
      <c r="Y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95"/>
      <c r="AW1144" s="95"/>
      <c r="AX1144" s="383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383"/>
      <c r="BX1144" s="383"/>
      <c r="BY1144" s="383"/>
      <c r="BZ1144" s="2"/>
      <c r="CA1144" s="2"/>
      <c r="CB1144" s="2"/>
      <c r="CC1144" s="2"/>
      <c r="CD1144" s="2"/>
      <c r="CE1144" s="2"/>
      <c r="CF1144" s="383"/>
      <c r="CG1144" s="383"/>
      <c r="CH1144" s="10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383"/>
      <c r="DT1144" s="383"/>
      <c r="DU1144" s="383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394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70"/>
      <c r="Y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95"/>
      <c r="AW1145" s="95"/>
      <c r="AX1145" s="383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383"/>
      <c r="BX1145" s="383"/>
      <c r="BY1145" s="383"/>
      <c r="BZ1145" s="2"/>
      <c r="CA1145" s="2"/>
      <c r="CB1145" s="2"/>
      <c r="CC1145" s="2"/>
      <c r="CD1145" s="2"/>
      <c r="CE1145" s="2"/>
      <c r="CF1145" s="383"/>
      <c r="CG1145" s="383"/>
      <c r="CH1145" s="10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383"/>
      <c r="DT1145" s="383"/>
      <c r="DU1145" s="383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394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70"/>
      <c r="Y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95"/>
      <c r="AW1146" s="95"/>
      <c r="AX1146" s="383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383"/>
      <c r="BX1146" s="383"/>
      <c r="BY1146" s="383"/>
      <c r="BZ1146" s="2"/>
      <c r="CA1146" s="2"/>
      <c r="CB1146" s="2"/>
      <c r="CC1146" s="2"/>
      <c r="CD1146" s="2"/>
      <c r="CE1146" s="2"/>
      <c r="CF1146" s="383"/>
      <c r="CG1146" s="383"/>
      <c r="CH1146" s="10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383"/>
      <c r="DT1146" s="383"/>
      <c r="DU1146" s="383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394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70"/>
      <c r="Y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95"/>
      <c r="AW1147" s="95"/>
      <c r="AX1147" s="383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383"/>
      <c r="BX1147" s="383"/>
      <c r="BY1147" s="383"/>
      <c r="BZ1147" s="2"/>
      <c r="CA1147" s="2"/>
      <c r="CB1147" s="2"/>
      <c r="CC1147" s="2"/>
      <c r="CD1147" s="2"/>
      <c r="CE1147" s="2"/>
      <c r="CF1147" s="383"/>
      <c r="CG1147" s="383"/>
      <c r="CH1147" s="10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383"/>
      <c r="DT1147" s="383"/>
      <c r="DU1147" s="383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394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70"/>
      <c r="Y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95"/>
      <c r="AW1148" s="95"/>
      <c r="AX1148" s="383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383"/>
      <c r="BX1148" s="383"/>
      <c r="BY1148" s="383"/>
      <c r="BZ1148" s="2"/>
      <c r="CA1148" s="2"/>
      <c r="CB1148" s="2"/>
      <c r="CC1148" s="2"/>
      <c r="CD1148" s="2"/>
      <c r="CE1148" s="2"/>
      <c r="CF1148" s="383"/>
      <c r="CG1148" s="383"/>
      <c r="CH1148" s="10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383"/>
      <c r="DT1148" s="383"/>
      <c r="DU1148" s="383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394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70"/>
      <c r="Y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95"/>
      <c r="AW1149" s="95"/>
      <c r="AX1149" s="383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383"/>
      <c r="BX1149" s="383"/>
      <c r="BY1149" s="383"/>
      <c r="BZ1149" s="2"/>
      <c r="CA1149" s="2"/>
      <c r="CB1149" s="2"/>
      <c r="CC1149" s="2"/>
      <c r="CD1149" s="2"/>
      <c r="CE1149" s="2"/>
      <c r="CF1149" s="383"/>
      <c r="CG1149" s="383"/>
      <c r="CH1149" s="10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383"/>
      <c r="DT1149" s="383"/>
      <c r="DU1149" s="383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394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70"/>
      <c r="Y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95"/>
      <c r="AW1150" s="95"/>
      <c r="AX1150" s="383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383"/>
      <c r="BX1150" s="383"/>
      <c r="BY1150" s="383"/>
      <c r="BZ1150" s="2"/>
      <c r="CA1150" s="2"/>
      <c r="CB1150" s="2"/>
      <c r="CC1150" s="2"/>
      <c r="CD1150" s="2"/>
      <c r="CE1150" s="2"/>
      <c r="CF1150" s="383"/>
      <c r="CG1150" s="383"/>
      <c r="CH1150" s="10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383"/>
      <c r="DT1150" s="383"/>
      <c r="DU1150" s="383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394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70"/>
      <c r="Y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95"/>
      <c r="AW1151" s="95"/>
      <c r="AX1151" s="383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383"/>
      <c r="BX1151" s="383"/>
      <c r="BY1151" s="383"/>
      <c r="BZ1151" s="2"/>
      <c r="CA1151" s="2"/>
      <c r="CB1151" s="2"/>
      <c r="CC1151" s="2"/>
      <c r="CD1151" s="2"/>
      <c r="CE1151" s="2"/>
      <c r="CF1151" s="383"/>
      <c r="CG1151" s="383"/>
      <c r="CH1151" s="10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383"/>
      <c r="DT1151" s="383"/>
      <c r="DU1151" s="383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394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70"/>
      <c r="Y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95"/>
      <c r="AW1152" s="95"/>
      <c r="AX1152" s="383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383"/>
      <c r="BX1152" s="383"/>
      <c r="BY1152" s="383"/>
      <c r="BZ1152" s="2"/>
      <c r="CA1152" s="2"/>
      <c r="CB1152" s="2"/>
      <c r="CC1152" s="2"/>
      <c r="CD1152" s="2"/>
      <c r="CE1152" s="2"/>
      <c r="CF1152" s="383"/>
      <c r="CG1152" s="383"/>
      <c r="CH1152" s="10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383"/>
      <c r="DT1152" s="383"/>
      <c r="DU1152" s="383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394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70"/>
      <c r="Y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95"/>
      <c r="AW1153" s="95"/>
      <c r="AX1153" s="383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383"/>
      <c r="BX1153" s="383"/>
      <c r="BY1153" s="383"/>
      <c r="BZ1153" s="2"/>
      <c r="CA1153" s="2"/>
      <c r="CB1153" s="2"/>
      <c r="CC1153" s="2"/>
      <c r="CD1153" s="2"/>
      <c r="CE1153" s="2"/>
      <c r="CF1153" s="383"/>
      <c r="CG1153" s="383"/>
      <c r="CH1153" s="10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383"/>
      <c r="DT1153" s="383"/>
      <c r="DU1153" s="383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394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70"/>
      <c r="Y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95"/>
      <c r="AW1154" s="95"/>
      <c r="AX1154" s="383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383"/>
      <c r="BX1154" s="383"/>
      <c r="BY1154" s="383"/>
      <c r="BZ1154" s="2"/>
      <c r="CA1154" s="2"/>
      <c r="CB1154" s="2"/>
      <c r="CC1154" s="2"/>
      <c r="CD1154" s="2"/>
      <c r="CE1154" s="2"/>
      <c r="CF1154" s="383"/>
      <c r="CG1154" s="383"/>
      <c r="CH1154" s="10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383"/>
      <c r="DT1154" s="383"/>
      <c r="DU1154" s="383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394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70"/>
      <c r="Y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95"/>
      <c r="AW1155" s="95"/>
      <c r="AX1155" s="383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383"/>
      <c r="BX1155" s="383"/>
      <c r="BY1155" s="383"/>
      <c r="BZ1155" s="2"/>
      <c r="CA1155" s="2"/>
      <c r="CB1155" s="2"/>
      <c r="CC1155" s="2"/>
      <c r="CD1155" s="2"/>
      <c r="CE1155" s="2"/>
      <c r="CF1155" s="383"/>
      <c r="CG1155" s="383"/>
      <c r="CH1155" s="10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383"/>
      <c r="DT1155" s="383"/>
      <c r="DU1155" s="383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394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70"/>
      <c r="Y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95"/>
      <c r="AW1156" s="95"/>
      <c r="AX1156" s="383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383"/>
      <c r="BX1156" s="383"/>
      <c r="BY1156" s="383"/>
      <c r="BZ1156" s="2"/>
      <c r="CA1156" s="2"/>
      <c r="CB1156" s="2"/>
      <c r="CC1156" s="2"/>
      <c r="CD1156" s="2"/>
      <c r="CE1156" s="2"/>
      <c r="CF1156" s="383"/>
      <c r="CG1156" s="383"/>
      <c r="CH1156" s="10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383"/>
      <c r="DT1156" s="383"/>
      <c r="DU1156" s="383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394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70"/>
      <c r="Y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95"/>
      <c r="AW1157" s="95"/>
      <c r="AX1157" s="383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383"/>
      <c r="BX1157" s="383"/>
      <c r="BY1157" s="383"/>
      <c r="BZ1157" s="2"/>
      <c r="CA1157" s="2"/>
      <c r="CB1157" s="2"/>
      <c r="CC1157" s="2"/>
      <c r="CD1157" s="2"/>
      <c r="CE1157" s="2"/>
      <c r="CF1157" s="383"/>
      <c r="CG1157" s="383"/>
      <c r="CH1157" s="10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383"/>
      <c r="DT1157" s="383"/>
      <c r="DU1157" s="383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394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70"/>
      <c r="Y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95"/>
      <c r="AW1158" s="95"/>
      <c r="AX1158" s="383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383"/>
      <c r="BX1158" s="383"/>
      <c r="BY1158" s="383"/>
      <c r="BZ1158" s="2"/>
      <c r="CA1158" s="2"/>
      <c r="CB1158" s="2"/>
      <c r="CC1158" s="2"/>
      <c r="CD1158" s="2"/>
      <c r="CE1158" s="2"/>
      <c r="CF1158" s="383"/>
      <c r="CG1158" s="383"/>
      <c r="CH1158" s="10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383"/>
      <c r="DT1158" s="383"/>
      <c r="DU1158" s="383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394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70"/>
      <c r="Y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95"/>
      <c r="AW1159" s="95"/>
      <c r="AX1159" s="383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383"/>
      <c r="BX1159" s="383"/>
      <c r="BY1159" s="383"/>
      <c r="BZ1159" s="2"/>
      <c r="CA1159" s="2"/>
      <c r="CB1159" s="2"/>
      <c r="CC1159" s="2"/>
      <c r="CD1159" s="2"/>
      <c r="CE1159" s="2"/>
      <c r="CF1159" s="383"/>
      <c r="CG1159" s="383"/>
      <c r="CH1159" s="10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383"/>
      <c r="DT1159" s="383"/>
      <c r="DU1159" s="383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394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70"/>
      <c r="Y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95"/>
      <c r="AW1160" s="95"/>
      <c r="AX1160" s="383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383"/>
      <c r="BX1160" s="383"/>
      <c r="BY1160" s="383"/>
      <c r="BZ1160" s="2"/>
      <c r="CA1160" s="2"/>
      <c r="CB1160" s="2"/>
      <c r="CC1160" s="2"/>
      <c r="CD1160" s="2"/>
      <c r="CE1160" s="2"/>
      <c r="CF1160" s="383"/>
      <c r="CG1160" s="383"/>
      <c r="CH1160" s="10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383"/>
      <c r="DT1160" s="383"/>
      <c r="DU1160" s="383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394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70"/>
      <c r="Y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95"/>
      <c r="AW1161" s="95"/>
      <c r="AX1161" s="383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383"/>
      <c r="BX1161" s="383"/>
      <c r="BY1161" s="383"/>
      <c r="BZ1161" s="2"/>
      <c r="CA1161" s="2"/>
      <c r="CB1161" s="2"/>
      <c r="CC1161" s="2"/>
      <c r="CD1161" s="2"/>
      <c r="CE1161" s="2"/>
      <c r="CF1161" s="383"/>
      <c r="CG1161" s="383"/>
      <c r="CH1161" s="10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383"/>
      <c r="DT1161" s="383"/>
      <c r="DU1161" s="383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394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70"/>
      <c r="Y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95"/>
      <c r="AW1162" s="95"/>
      <c r="AX1162" s="383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383"/>
      <c r="BX1162" s="383"/>
      <c r="BY1162" s="383"/>
      <c r="BZ1162" s="2"/>
      <c r="CA1162" s="2"/>
      <c r="CB1162" s="2"/>
      <c r="CC1162" s="2"/>
      <c r="CD1162" s="2"/>
      <c r="CE1162" s="2"/>
      <c r="CF1162" s="383"/>
      <c r="CG1162" s="383"/>
      <c r="CH1162" s="10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383"/>
      <c r="DT1162" s="383"/>
      <c r="DU1162" s="383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394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70"/>
      <c r="Y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95"/>
      <c r="AW1163" s="95"/>
      <c r="AX1163" s="383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383"/>
      <c r="BX1163" s="383"/>
      <c r="BY1163" s="383"/>
      <c r="BZ1163" s="2"/>
      <c r="CA1163" s="2"/>
      <c r="CB1163" s="2"/>
      <c r="CC1163" s="2"/>
      <c r="CD1163" s="2"/>
      <c r="CE1163" s="2"/>
      <c r="CF1163" s="383"/>
      <c r="CG1163" s="383"/>
      <c r="CH1163" s="10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383"/>
      <c r="DT1163" s="383"/>
      <c r="DU1163" s="383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394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70"/>
      <c r="Y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95"/>
      <c r="AW1164" s="95"/>
      <c r="AX1164" s="383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383"/>
      <c r="BX1164" s="383"/>
      <c r="BY1164" s="383"/>
      <c r="BZ1164" s="2"/>
      <c r="CA1164" s="2"/>
      <c r="CB1164" s="2"/>
      <c r="CC1164" s="2"/>
      <c r="CD1164" s="2"/>
      <c r="CE1164" s="2"/>
      <c r="CF1164" s="383"/>
      <c r="CG1164" s="383"/>
      <c r="CH1164" s="10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383"/>
      <c r="DT1164" s="383"/>
      <c r="DU1164" s="383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394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70"/>
      <c r="Y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95"/>
      <c r="AW1165" s="95"/>
      <c r="AX1165" s="383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383"/>
      <c r="BX1165" s="383"/>
      <c r="BY1165" s="383"/>
      <c r="BZ1165" s="2"/>
      <c r="CA1165" s="2"/>
      <c r="CB1165" s="2"/>
      <c r="CC1165" s="2"/>
      <c r="CD1165" s="2"/>
      <c r="CE1165" s="2"/>
      <c r="CF1165" s="383"/>
      <c r="CG1165" s="383"/>
      <c r="CH1165" s="10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383"/>
      <c r="DT1165" s="383"/>
      <c r="DU1165" s="383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394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70"/>
      <c r="Y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95"/>
      <c r="AW1166" s="95"/>
      <c r="AX1166" s="383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383"/>
      <c r="BX1166" s="383"/>
      <c r="BY1166" s="383"/>
      <c r="BZ1166" s="2"/>
      <c r="CA1166" s="2"/>
      <c r="CB1166" s="2"/>
      <c r="CC1166" s="2"/>
      <c r="CD1166" s="2"/>
      <c r="CE1166" s="2"/>
      <c r="CF1166" s="383"/>
      <c r="CG1166" s="383"/>
      <c r="CH1166" s="10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383"/>
      <c r="DT1166" s="383"/>
      <c r="DU1166" s="383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394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70"/>
      <c r="Y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95"/>
      <c r="AW1167" s="95"/>
      <c r="AX1167" s="383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383"/>
      <c r="BX1167" s="383"/>
      <c r="BY1167" s="383"/>
      <c r="BZ1167" s="2"/>
      <c r="CA1167" s="2"/>
      <c r="CB1167" s="2"/>
      <c r="CC1167" s="2"/>
      <c r="CD1167" s="2"/>
      <c r="CE1167" s="2"/>
      <c r="CF1167" s="383"/>
      <c r="CG1167" s="383"/>
      <c r="CH1167" s="10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383"/>
      <c r="DT1167" s="383"/>
      <c r="DU1167" s="383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394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70"/>
      <c r="Y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95"/>
      <c r="AW1168" s="95"/>
      <c r="AX1168" s="383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383"/>
      <c r="BX1168" s="383"/>
      <c r="BY1168" s="383"/>
      <c r="BZ1168" s="2"/>
      <c r="CA1168" s="2"/>
      <c r="CB1168" s="2"/>
      <c r="CC1168" s="2"/>
      <c r="CD1168" s="2"/>
      <c r="CE1168" s="2"/>
      <c r="CF1168" s="383"/>
      <c r="CG1168" s="383"/>
      <c r="CH1168" s="10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383"/>
      <c r="DT1168" s="383"/>
      <c r="DU1168" s="383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394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70"/>
      <c r="Y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95"/>
      <c r="AW1169" s="95"/>
      <c r="AX1169" s="383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383"/>
      <c r="BX1169" s="383"/>
      <c r="BY1169" s="383"/>
      <c r="BZ1169" s="2"/>
      <c r="CA1169" s="2"/>
      <c r="CB1169" s="2"/>
      <c r="CC1169" s="2"/>
      <c r="CD1169" s="2"/>
      <c r="CE1169" s="2"/>
      <c r="CF1169" s="383"/>
      <c r="CG1169" s="383"/>
      <c r="CH1169" s="10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383"/>
      <c r="DT1169" s="383"/>
      <c r="DU1169" s="383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394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70"/>
      <c r="Y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95"/>
      <c r="AW1170" s="95"/>
      <c r="AX1170" s="383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383"/>
      <c r="BX1170" s="383"/>
      <c r="BY1170" s="383"/>
      <c r="BZ1170" s="2"/>
      <c r="CA1170" s="2"/>
      <c r="CB1170" s="2"/>
      <c r="CC1170" s="2"/>
      <c r="CD1170" s="2"/>
      <c r="CE1170" s="2"/>
      <c r="CF1170" s="383"/>
      <c r="CG1170" s="383"/>
      <c r="CH1170" s="10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383"/>
      <c r="DT1170" s="383"/>
      <c r="DU1170" s="383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394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70"/>
      <c r="Y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95"/>
      <c r="AW1171" s="95"/>
      <c r="AX1171" s="383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383"/>
      <c r="BX1171" s="383"/>
      <c r="BY1171" s="383"/>
      <c r="BZ1171" s="2"/>
      <c r="CA1171" s="2"/>
      <c r="CB1171" s="2"/>
      <c r="CC1171" s="2"/>
      <c r="CD1171" s="2"/>
      <c r="CE1171" s="2"/>
      <c r="CF1171" s="383"/>
      <c r="CG1171" s="383"/>
      <c r="CH1171" s="10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383"/>
      <c r="DT1171" s="383"/>
      <c r="DU1171" s="383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394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70"/>
      <c r="Y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95"/>
      <c r="AW1172" s="95"/>
      <c r="AX1172" s="383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383"/>
      <c r="BX1172" s="383"/>
      <c r="BY1172" s="383"/>
      <c r="BZ1172" s="2"/>
      <c r="CA1172" s="2"/>
      <c r="CB1172" s="2"/>
      <c r="CC1172" s="2"/>
      <c r="CD1172" s="2"/>
      <c r="CE1172" s="2"/>
      <c r="CF1172" s="383"/>
      <c r="CG1172" s="383"/>
      <c r="CH1172" s="10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383"/>
      <c r="DT1172" s="383"/>
      <c r="DU1172" s="383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394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70"/>
      <c r="Y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95"/>
      <c r="AW1173" s="95"/>
      <c r="AX1173" s="383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383"/>
      <c r="BX1173" s="383"/>
      <c r="BY1173" s="383"/>
      <c r="BZ1173" s="2"/>
      <c r="CA1173" s="2"/>
      <c r="CB1173" s="2"/>
      <c r="CC1173" s="2"/>
      <c r="CD1173" s="2"/>
      <c r="CE1173" s="2"/>
      <c r="CF1173" s="383"/>
      <c r="CG1173" s="383"/>
      <c r="CH1173" s="10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383"/>
      <c r="DT1173" s="383"/>
      <c r="DU1173" s="383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394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70"/>
      <c r="Y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95"/>
      <c r="AW1174" s="95"/>
      <c r="AX1174" s="383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383"/>
      <c r="BX1174" s="383"/>
      <c r="BY1174" s="383"/>
      <c r="BZ1174" s="2"/>
      <c r="CA1174" s="2"/>
      <c r="CB1174" s="2"/>
      <c r="CC1174" s="2"/>
      <c r="CD1174" s="2"/>
      <c r="CE1174" s="2"/>
      <c r="CF1174" s="383"/>
      <c r="CG1174" s="383"/>
      <c r="CH1174" s="10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383"/>
      <c r="DT1174" s="383"/>
      <c r="DU1174" s="383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394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70"/>
      <c r="Y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95"/>
      <c r="AW1175" s="95"/>
      <c r="AX1175" s="383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383"/>
      <c r="BX1175" s="383"/>
      <c r="BY1175" s="383"/>
      <c r="BZ1175" s="2"/>
      <c r="CA1175" s="2"/>
      <c r="CB1175" s="2"/>
      <c r="CC1175" s="2"/>
      <c r="CD1175" s="2"/>
      <c r="CE1175" s="2"/>
      <c r="CF1175" s="383"/>
      <c r="CG1175" s="383"/>
      <c r="CH1175" s="10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383"/>
      <c r="DT1175" s="383"/>
      <c r="DU1175" s="383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394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70"/>
      <c r="Y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95"/>
      <c r="AW1176" s="95"/>
      <c r="AX1176" s="383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383"/>
      <c r="BX1176" s="383"/>
      <c r="BY1176" s="383"/>
      <c r="BZ1176" s="2"/>
      <c r="CA1176" s="2"/>
      <c r="CB1176" s="2"/>
      <c r="CC1176" s="2"/>
      <c r="CD1176" s="2"/>
      <c r="CE1176" s="2"/>
      <c r="CF1176" s="383"/>
      <c r="CG1176" s="383"/>
      <c r="CH1176" s="10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383"/>
      <c r="DT1176" s="383"/>
      <c r="DU1176" s="383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394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70"/>
      <c r="Y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95"/>
      <c r="AW1177" s="95"/>
      <c r="AX1177" s="383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383"/>
      <c r="BX1177" s="383"/>
      <c r="BY1177" s="383"/>
      <c r="BZ1177" s="2"/>
      <c r="CA1177" s="2"/>
      <c r="CB1177" s="2"/>
      <c r="CC1177" s="2"/>
      <c r="CD1177" s="2"/>
      <c r="CE1177" s="2"/>
      <c r="CF1177" s="383"/>
      <c r="CG1177" s="383"/>
      <c r="CH1177" s="10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383"/>
      <c r="DT1177" s="383"/>
      <c r="DU1177" s="383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394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70"/>
      <c r="Y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95"/>
      <c r="AW1178" s="95"/>
      <c r="AX1178" s="383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383"/>
      <c r="BX1178" s="383"/>
      <c r="BY1178" s="383"/>
      <c r="BZ1178" s="2"/>
      <c r="CA1178" s="2"/>
      <c r="CB1178" s="2"/>
      <c r="CC1178" s="2"/>
      <c r="CD1178" s="2"/>
      <c r="CE1178" s="2"/>
      <c r="CF1178" s="383"/>
      <c r="CG1178" s="383"/>
      <c r="CH1178" s="10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383"/>
      <c r="DT1178" s="383"/>
      <c r="DU1178" s="383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394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70"/>
      <c r="Y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95"/>
      <c r="AW1179" s="95"/>
      <c r="AX1179" s="383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383"/>
      <c r="BX1179" s="383"/>
      <c r="BY1179" s="383"/>
      <c r="BZ1179" s="2"/>
      <c r="CA1179" s="2"/>
      <c r="CB1179" s="2"/>
      <c r="CC1179" s="2"/>
      <c r="CD1179" s="2"/>
      <c r="CE1179" s="2"/>
      <c r="CF1179" s="383"/>
      <c r="CG1179" s="383"/>
      <c r="CH1179" s="10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383"/>
      <c r="DT1179" s="383"/>
      <c r="DU1179" s="383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394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70"/>
      <c r="Y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95"/>
      <c r="AW1180" s="95"/>
      <c r="AX1180" s="383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383"/>
      <c r="BX1180" s="383"/>
      <c r="BY1180" s="383"/>
      <c r="BZ1180" s="2"/>
      <c r="CA1180" s="2"/>
      <c r="CB1180" s="2"/>
      <c r="CC1180" s="2"/>
      <c r="CD1180" s="2"/>
      <c r="CE1180" s="2"/>
      <c r="CF1180" s="383"/>
      <c r="CG1180" s="383"/>
      <c r="CH1180" s="10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383"/>
      <c r="DT1180" s="383"/>
      <c r="DU1180" s="383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394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70"/>
      <c r="Y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95"/>
      <c r="AW1181" s="95"/>
      <c r="AX1181" s="383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383"/>
      <c r="BX1181" s="383"/>
      <c r="BY1181" s="383"/>
      <c r="BZ1181" s="2"/>
      <c r="CA1181" s="2"/>
      <c r="CB1181" s="2"/>
      <c r="CC1181" s="2"/>
      <c r="CD1181" s="2"/>
      <c r="CE1181" s="2"/>
      <c r="CF1181" s="383"/>
      <c r="CG1181" s="383"/>
      <c r="CH1181" s="10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383"/>
      <c r="DT1181" s="383"/>
      <c r="DU1181" s="383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394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70"/>
      <c r="Y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95"/>
      <c r="AW1182" s="95"/>
      <c r="AX1182" s="383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383"/>
      <c r="BX1182" s="383"/>
      <c r="BY1182" s="383"/>
      <c r="BZ1182" s="2"/>
      <c r="CA1182" s="2"/>
      <c r="CB1182" s="2"/>
      <c r="CC1182" s="2"/>
      <c r="CD1182" s="2"/>
      <c r="CE1182" s="2"/>
      <c r="CF1182" s="383"/>
      <c r="CG1182" s="383"/>
      <c r="CH1182" s="10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383"/>
      <c r="DT1182" s="383"/>
      <c r="DU1182" s="383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394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70"/>
      <c r="Y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95"/>
      <c r="AW1183" s="95"/>
      <c r="AX1183" s="383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383"/>
      <c r="BX1183" s="383"/>
      <c r="BY1183" s="383"/>
      <c r="BZ1183" s="2"/>
      <c r="CA1183" s="2"/>
      <c r="CB1183" s="2"/>
      <c r="CC1183" s="2"/>
      <c r="CD1183" s="2"/>
      <c r="CE1183" s="2"/>
      <c r="CF1183" s="383"/>
      <c r="CG1183" s="383"/>
      <c r="CH1183" s="10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383"/>
      <c r="DT1183" s="383"/>
      <c r="DU1183" s="383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394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70"/>
      <c r="Y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95"/>
      <c r="AW1184" s="95"/>
      <c r="AX1184" s="383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383"/>
      <c r="BX1184" s="383"/>
      <c r="BY1184" s="383"/>
      <c r="BZ1184" s="2"/>
      <c r="CA1184" s="2"/>
      <c r="CB1184" s="2"/>
      <c r="CC1184" s="2"/>
      <c r="CD1184" s="2"/>
      <c r="CE1184" s="2"/>
      <c r="CF1184" s="383"/>
      <c r="CG1184" s="383"/>
      <c r="CH1184" s="10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383"/>
      <c r="DT1184" s="383"/>
      <c r="DU1184" s="383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394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70"/>
      <c r="Y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95"/>
      <c r="AW1185" s="95"/>
      <c r="AX1185" s="383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383"/>
      <c r="BX1185" s="383"/>
      <c r="BY1185" s="383"/>
      <c r="BZ1185" s="2"/>
      <c r="CA1185" s="2"/>
      <c r="CB1185" s="2"/>
      <c r="CC1185" s="2"/>
      <c r="CD1185" s="2"/>
      <c r="CE1185" s="2"/>
      <c r="CF1185" s="383"/>
      <c r="CG1185" s="383"/>
      <c r="CH1185" s="10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383"/>
      <c r="DT1185" s="383"/>
      <c r="DU1185" s="383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394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70"/>
      <c r="Y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95"/>
      <c r="AW1186" s="95"/>
      <c r="AX1186" s="383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383"/>
      <c r="BX1186" s="383"/>
      <c r="BY1186" s="383"/>
      <c r="BZ1186" s="2"/>
      <c r="CA1186" s="2"/>
      <c r="CB1186" s="2"/>
      <c r="CC1186" s="2"/>
      <c r="CD1186" s="2"/>
      <c r="CE1186" s="2"/>
      <c r="CF1186" s="383"/>
      <c r="CG1186" s="383"/>
      <c r="CH1186" s="10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383"/>
      <c r="DT1186" s="383"/>
      <c r="DU1186" s="383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394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70"/>
      <c r="Y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95"/>
      <c r="AW1187" s="95"/>
      <c r="AX1187" s="383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383"/>
      <c r="BX1187" s="383"/>
      <c r="BY1187" s="383"/>
      <c r="BZ1187" s="2"/>
      <c r="CA1187" s="2"/>
      <c r="CB1187" s="2"/>
      <c r="CC1187" s="2"/>
      <c r="CD1187" s="2"/>
      <c r="CE1187" s="2"/>
      <c r="CF1187" s="383"/>
      <c r="CG1187" s="383"/>
      <c r="CH1187" s="10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383"/>
      <c r="DT1187" s="383"/>
      <c r="DU1187" s="383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394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70"/>
      <c r="Y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95"/>
      <c r="AW1188" s="95"/>
      <c r="AX1188" s="383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383"/>
      <c r="BX1188" s="383"/>
      <c r="BY1188" s="383"/>
      <c r="BZ1188" s="2"/>
      <c r="CA1188" s="2"/>
      <c r="CB1188" s="2"/>
      <c r="CC1188" s="2"/>
      <c r="CD1188" s="2"/>
      <c r="CE1188" s="2"/>
      <c r="CF1188" s="383"/>
      <c r="CG1188" s="383"/>
      <c r="CH1188" s="10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383"/>
      <c r="DT1188" s="383"/>
      <c r="DU1188" s="383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394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70"/>
      <c r="Y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95"/>
      <c r="AW1189" s="95"/>
      <c r="AX1189" s="383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383"/>
      <c r="BX1189" s="383"/>
      <c r="BY1189" s="383"/>
      <c r="BZ1189" s="2"/>
      <c r="CA1189" s="2"/>
      <c r="CB1189" s="2"/>
      <c r="CC1189" s="2"/>
      <c r="CD1189" s="2"/>
      <c r="CE1189" s="2"/>
      <c r="CF1189" s="383"/>
      <c r="CG1189" s="383"/>
      <c r="CH1189" s="10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383"/>
      <c r="DT1189" s="383"/>
      <c r="DU1189" s="383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394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70"/>
      <c r="Y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95"/>
      <c r="AW1190" s="95"/>
      <c r="AX1190" s="383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383"/>
      <c r="BX1190" s="383"/>
      <c r="BY1190" s="383"/>
      <c r="BZ1190" s="2"/>
      <c r="CA1190" s="2"/>
      <c r="CB1190" s="2"/>
      <c r="CC1190" s="2"/>
      <c r="CD1190" s="2"/>
      <c r="CE1190" s="2"/>
      <c r="CF1190" s="383"/>
      <c r="CG1190" s="383"/>
      <c r="CH1190" s="10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383"/>
      <c r="DT1190" s="383"/>
      <c r="DU1190" s="383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394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70"/>
      <c r="Y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95"/>
      <c r="AW1191" s="95"/>
      <c r="AX1191" s="383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383"/>
      <c r="BX1191" s="383"/>
      <c r="BY1191" s="383"/>
      <c r="BZ1191" s="2"/>
      <c r="CA1191" s="2"/>
      <c r="CB1191" s="2"/>
      <c r="CC1191" s="2"/>
      <c r="CD1191" s="2"/>
      <c r="CE1191" s="2"/>
      <c r="CF1191" s="383"/>
      <c r="CG1191" s="383"/>
      <c r="CH1191" s="10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383"/>
      <c r="DT1191" s="383"/>
      <c r="DU1191" s="383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394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70"/>
      <c r="Y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95"/>
      <c r="AW1192" s="95"/>
      <c r="AX1192" s="383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383"/>
      <c r="BX1192" s="383"/>
      <c r="BY1192" s="383"/>
      <c r="BZ1192" s="2"/>
      <c r="CA1192" s="2"/>
      <c r="CB1192" s="2"/>
      <c r="CC1192" s="2"/>
      <c r="CD1192" s="2"/>
      <c r="CE1192" s="2"/>
      <c r="CF1192" s="383"/>
      <c r="CG1192" s="383"/>
      <c r="CH1192" s="10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383"/>
      <c r="DT1192" s="383"/>
      <c r="DU1192" s="383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394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70"/>
      <c r="Y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95"/>
      <c r="AW1193" s="95"/>
      <c r="AX1193" s="383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383"/>
      <c r="BX1193" s="383"/>
      <c r="BY1193" s="383"/>
      <c r="BZ1193" s="2"/>
      <c r="CA1193" s="2"/>
      <c r="CB1193" s="2"/>
      <c r="CC1193" s="2"/>
      <c r="CD1193" s="2"/>
      <c r="CE1193" s="2"/>
      <c r="CF1193" s="383"/>
      <c r="CG1193" s="383"/>
      <c r="CH1193" s="10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383"/>
      <c r="DT1193" s="383"/>
      <c r="DU1193" s="383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394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70"/>
      <c r="Y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95"/>
      <c r="AW1194" s="95"/>
      <c r="AX1194" s="383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383"/>
      <c r="BX1194" s="383"/>
      <c r="BY1194" s="383"/>
      <c r="BZ1194" s="2"/>
      <c r="CA1194" s="2"/>
      <c r="CB1194" s="2"/>
      <c r="CC1194" s="2"/>
      <c r="CD1194" s="2"/>
      <c r="CE1194" s="2"/>
      <c r="CF1194" s="383"/>
      <c r="CG1194" s="383"/>
      <c r="CH1194" s="10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383"/>
      <c r="DT1194" s="383"/>
      <c r="DU1194" s="383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394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70"/>
      <c r="Y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95"/>
      <c r="AW1195" s="95"/>
      <c r="AX1195" s="383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383"/>
      <c r="BX1195" s="383"/>
      <c r="BY1195" s="383"/>
      <c r="BZ1195" s="2"/>
      <c r="CA1195" s="2"/>
      <c r="CB1195" s="2"/>
      <c r="CC1195" s="2"/>
      <c r="CD1195" s="2"/>
      <c r="CE1195" s="2"/>
      <c r="CF1195" s="383"/>
      <c r="CG1195" s="383"/>
      <c r="CH1195" s="10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383"/>
      <c r="DT1195" s="383"/>
      <c r="DU1195" s="383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394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70"/>
      <c r="Y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95"/>
      <c r="AW1196" s="95"/>
      <c r="AX1196" s="383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383"/>
      <c r="BX1196" s="383"/>
      <c r="BY1196" s="383"/>
      <c r="BZ1196" s="2"/>
      <c r="CA1196" s="2"/>
      <c r="CB1196" s="2"/>
      <c r="CC1196" s="2"/>
      <c r="CD1196" s="2"/>
      <c r="CE1196" s="2"/>
      <c r="CF1196" s="383"/>
      <c r="CG1196" s="383"/>
      <c r="CH1196" s="10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383"/>
      <c r="DT1196" s="383"/>
      <c r="DU1196" s="383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394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70"/>
      <c r="Y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95"/>
      <c r="AW1197" s="95"/>
      <c r="AX1197" s="383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383"/>
      <c r="BX1197" s="383"/>
      <c r="BY1197" s="383"/>
      <c r="BZ1197" s="2"/>
      <c r="CA1197" s="2"/>
      <c r="CB1197" s="2"/>
      <c r="CC1197" s="2"/>
      <c r="CD1197" s="2"/>
      <c r="CE1197" s="2"/>
      <c r="CF1197" s="383"/>
      <c r="CG1197" s="383"/>
      <c r="CH1197" s="10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383"/>
      <c r="DT1197" s="383"/>
      <c r="DU1197" s="383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394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70"/>
      <c r="Y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95"/>
      <c r="AW1198" s="95"/>
      <c r="AX1198" s="383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383"/>
      <c r="BX1198" s="383"/>
      <c r="BY1198" s="383"/>
      <c r="BZ1198" s="2"/>
      <c r="CA1198" s="2"/>
      <c r="CB1198" s="2"/>
      <c r="CC1198" s="2"/>
      <c r="CD1198" s="2"/>
      <c r="CE1198" s="2"/>
      <c r="CF1198" s="383"/>
      <c r="CG1198" s="383"/>
      <c r="CH1198" s="10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383"/>
      <c r="DT1198" s="383"/>
      <c r="DU1198" s="383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394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70"/>
      <c r="Y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95"/>
      <c r="AW1199" s="95"/>
      <c r="AX1199" s="383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383"/>
      <c r="BX1199" s="383"/>
      <c r="BY1199" s="383"/>
      <c r="BZ1199" s="2"/>
      <c r="CA1199" s="2"/>
      <c r="CB1199" s="2"/>
      <c r="CC1199" s="2"/>
      <c r="CD1199" s="2"/>
      <c r="CE1199" s="2"/>
      <c r="CF1199" s="383"/>
      <c r="CG1199" s="383"/>
      <c r="CH1199" s="10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383"/>
      <c r="DT1199" s="383"/>
      <c r="DU1199" s="383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394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70"/>
      <c r="Y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95"/>
      <c r="AW1200" s="95"/>
      <c r="AX1200" s="383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383"/>
      <c r="BX1200" s="383"/>
      <c r="BY1200" s="383"/>
      <c r="BZ1200" s="2"/>
      <c r="CA1200" s="2"/>
      <c r="CB1200" s="2"/>
      <c r="CC1200" s="2"/>
      <c r="CD1200" s="2"/>
      <c r="CE1200" s="2"/>
      <c r="CF1200" s="383"/>
      <c r="CG1200" s="383"/>
      <c r="CH1200" s="10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383"/>
      <c r="DT1200" s="383"/>
      <c r="DU1200" s="383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394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70"/>
      <c r="Y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95"/>
      <c r="AW1201" s="95"/>
      <c r="AX1201" s="383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383"/>
      <c r="BX1201" s="383"/>
      <c r="BY1201" s="383"/>
      <c r="BZ1201" s="2"/>
      <c r="CA1201" s="2"/>
      <c r="CB1201" s="2"/>
      <c r="CC1201" s="2"/>
      <c r="CD1201" s="2"/>
      <c r="CE1201" s="2"/>
      <c r="CF1201" s="383"/>
      <c r="CG1201" s="383"/>
      <c r="CH1201" s="10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383"/>
      <c r="DT1201" s="383"/>
      <c r="DU1201" s="383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394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70"/>
      <c r="Y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95"/>
      <c r="AW1202" s="95"/>
      <c r="AX1202" s="383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383"/>
      <c r="BX1202" s="383"/>
      <c r="BY1202" s="383"/>
      <c r="BZ1202" s="2"/>
      <c r="CA1202" s="2"/>
      <c r="CB1202" s="2"/>
      <c r="CC1202" s="2"/>
      <c r="CD1202" s="2"/>
      <c r="CE1202" s="2"/>
      <c r="CF1202" s="383"/>
      <c r="CG1202" s="383"/>
      <c r="CH1202" s="10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383"/>
      <c r="DT1202" s="383"/>
      <c r="DU1202" s="383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394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70"/>
      <c r="Y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95"/>
      <c r="AW1203" s="95"/>
      <c r="AX1203" s="383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383"/>
      <c r="BX1203" s="383"/>
      <c r="BY1203" s="383"/>
      <c r="BZ1203" s="2"/>
      <c r="CA1203" s="2"/>
      <c r="CB1203" s="2"/>
      <c r="CC1203" s="2"/>
      <c r="CD1203" s="2"/>
      <c r="CE1203" s="2"/>
      <c r="CF1203" s="383"/>
      <c r="CG1203" s="383"/>
      <c r="CH1203" s="10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383"/>
      <c r="DT1203" s="383"/>
      <c r="DU1203" s="383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394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70"/>
      <c r="Y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95"/>
      <c r="AW1204" s="95"/>
      <c r="AX1204" s="383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383"/>
      <c r="BX1204" s="383"/>
      <c r="BY1204" s="383"/>
      <c r="BZ1204" s="2"/>
      <c r="CA1204" s="2"/>
      <c r="CB1204" s="2"/>
      <c r="CC1204" s="2"/>
      <c r="CD1204" s="2"/>
      <c r="CE1204" s="2"/>
      <c r="CF1204" s="383"/>
      <c r="CG1204" s="383"/>
      <c r="CH1204" s="10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383"/>
      <c r="DT1204" s="383"/>
      <c r="DU1204" s="383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394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70"/>
      <c r="Y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95"/>
      <c r="AW1205" s="95"/>
      <c r="AX1205" s="383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383"/>
      <c r="BX1205" s="383"/>
      <c r="BY1205" s="383"/>
      <c r="BZ1205" s="2"/>
      <c r="CA1205" s="2"/>
      <c r="CB1205" s="2"/>
      <c r="CC1205" s="2"/>
      <c r="CD1205" s="2"/>
      <c r="CE1205" s="2"/>
      <c r="CF1205" s="383"/>
      <c r="CG1205" s="383"/>
      <c r="CH1205" s="10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383"/>
      <c r="DT1205" s="383"/>
      <c r="DU1205" s="383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394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70"/>
      <c r="Y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95"/>
      <c r="AW1206" s="95"/>
      <c r="AX1206" s="383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383"/>
      <c r="BX1206" s="383"/>
      <c r="BY1206" s="383"/>
      <c r="BZ1206" s="2"/>
      <c r="CA1206" s="2"/>
      <c r="CB1206" s="2"/>
      <c r="CC1206" s="2"/>
      <c r="CD1206" s="2"/>
      <c r="CE1206" s="2"/>
      <c r="CF1206" s="383"/>
      <c r="CG1206" s="383"/>
      <c r="CH1206" s="10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383"/>
      <c r="DT1206" s="383"/>
      <c r="DU1206" s="383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394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70"/>
      <c r="Y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95"/>
      <c r="AW1207" s="95"/>
      <c r="AX1207" s="383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383"/>
      <c r="BX1207" s="383"/>
      <c r="BY1207" s="383"/>
      <c r="BZ1207" s="2"/>
      <c r="CA1207" s="2"/>
      <c r="CB1207" s="2"/>
      <c r="CC1207" s="2"/>
      <c r="CD1207" s="2"/>
      <c r="CE1207" s="2"/>
      <c r="CF1207" s="383"/>
      <c r="CG1207" s="383"/>
      <c r="CH1207" s="10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383"/>
      <c r="DT1207" s="383"/>
      <c r="DU1207" s="383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394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70"/>
      <c r="Y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95"/>
      <c r="AW1208" s="95"/>
      <c r="AX1208" s="383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383"/>
      <c r="BX1208" s="383"/>
      <c r="BY1208" s="383"/>
      <c r="BZ1208" s="2"/>
      <c r="CA1208" s="2"/>
      <c r="CB1208" s="2"/>
      <c r="CC1208" s="2"/>
      <c r="CD1208" s="2"/>
      <c r="CE1208" s="2"/>
      <c r="CF1208" s="383"/>
      <c r="CG1208" s="383"/>
      <c r="CH1208" s="10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383"/>
      <c r="DT1208" s="383"/>
      <c r="DU1208" s="383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394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70"/>
      <c r="Y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95"/>
      <c r="AW1209" s="95"/>
      <c r="AX1209" s="383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383"/>
      <c r="BX1209" s="383"/>
      <c r="BY1209" s="383"/>
      <c r="BZ1209" s="2"/>
      <c r="CA1209" s="2"/>
      <c r="CB1209" s="2"/>
      <c r="CC1209" s="2"/>
      <c r="CD1209" s="2"/>
      <c r="CE1209" s="2"/>
      <c r="CF1209" s="383"/>
      <c r="CG1209" s="383"/>
      <c r="CH1209" s="10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383"/>
      <c r="DT1209" s="383"/>
      <c r="DU1209" s="383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394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70"/>
      <c r="Y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95"/>
      <c r="AW1210" s="95"/>
      <c r="AX1210" s="383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383"/>
      <c r="BX1210" s="383"/>
      <c r="BY1210" s="383"/>
      <c r="BZ1210" s="2"/>
      <c r="CA1210" s="2"/>
      <c r="CB1210" s="2"/>
      <c r="CC1210" s="2"/>
      <c r="CD1210" s="2"/>
      <c r="CE1210" s="2"/>
      <c r="CF1210" s="383"/>
      <c r="CG1210" s="383"/>
      <c r="CH1210" s="10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383"/>
      <c r="DT1210" s="383"/>
      <c r="DU1210" s="383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394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70"/>
      <c r="Y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95"/>
      <c r="AW1211" s="95"/>
      <c r="AX1211" s="383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383"/>
      <c r="BX1211" s="383"/>
      <c r="BY1211" s="383"/>
      <c r="BZ1211" s="2"/>
      <c r="CA1211" s="2"/>
      <c r="CB1211" s="2"/>
      <c r="CC1211" s="2"/>
      <c r="CD1211" s="2"/>
      <c r="CE1211" s="2"/>
      <c r="CF1211" s="383"/>
      <c r="CG1211" s="383"/>
      <c r="CH1211" s="10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383"/>
      <c r="DT1211" s="383"/>
      <c r="DU1211" s="383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394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70"/>
      <c r="Y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95"/>
      <c r="AW1212" s="95"/>
      <c r="AX1212" s="383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383"/>
      <c r="BX1212" s="383"/>
      <c r="BY1212" s="383"/>
      <c r="BZ1212" s="2"/>
      <c r="CA1212" s="2"/>
      <c r="CB1212" s="2"/>
      <c r="CC1212" s="2"/>
      <c r="CD1212" s="2"/>
      <c r="CE1212" s="2"/>
      <c r="CF1212" s="383"/>
      <c r="CG1212" s="383"/>
      <c r="CH1212" s="10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383"/>
      <c r="DT1212" s="383"/>
      <c r="DU1212" s="383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394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70"/>
      <c r="Y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95"/>
      <c r="AW1213" s="95"/>
      <c r="AX1213" s="383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383"/>
      <c r="BX1213" s="383"/>
      <c r="BY1213" s="383"/>
      <c r="BZ1213" s="2"/>
      <c r="CA1213" s="2"/>
      <c r="CB1213" s="2"/>
      <c r="CC1213" s="2"/>
      <c r="CD1213" s="2"/>
      <c r="CE1213" s="2"/>
      <c r="CF1213" s="383"/>
      <c r="CG1213" s="383"/>
      <c r="CH1213" s="10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383"/>
      <c r="DT1213" s="383"/>
      <c r="DU1213" s="383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394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70"/>
      <c r="Y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95"/>
      <c r="AW1214" s="95"/>
      <c r="AX1214" s="383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383"/>
      <c r="BX1214" s="383"/>
      <c r="BY1214" s="383"/>
      <c r="BZ1214" s="2"/>
      <c r="CA1214" s="2"/>
      <c r="CB1214" s="2"/>
      <c r="CC1214" s="2"/>
      <c r="CD1214" s="2"/>
      <c r="CE1214" s="2"/>
      <c r="CF1214" s="383"/>
      <c r="CG1214" s="383"/>
      <c r="CH1214" s="10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383"/>
      <c r="DT1214" s="383"/>
      <c r="DU1214" s="383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394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70"/>
      <c r="Y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95"/>
      <c r="AW1215" s="95"/>
      <c r="AX1215" s="383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383"/>
      <c r="BX1215" s="383"/>
      <c r="BY1215" s="383"/>
      <c r="BZ1215" s="2"/>
      <c r="CA1215" s="2"/>
      <c r="CB1215" s="2"/>
      <c r="CC1215" s="2"/>
      <c r="CD1215" s="2"/>
      <c r="CE1215" s="2"/>
      <c r="CF1215" s="383"/>
      <c r="CG1215" s="383"/>
      <c r="CH1215" s="10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383"/>
      <c r="DT1215" s="383"/>
      <c r="DU1215" s="383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394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70"/>
      <c r="Y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95"/>
      <c r="AW1216" s="95"/>
      <c r="AX1216" s="383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383"/>
      <c r="BX1216" s="383"/>
      <c r="BY1216" s="383"/>
      <c r="BZ1216" s="2"/>
      <c r="CA1216" s="2"/>
      <c r="CB1216" s="2"/>
      <c r="CC1216" s="2"/>
      <c r="CD1216" s="2"/>
      <c r="CE1216" s="2"/>
      <c r="CF1216" s="383"/>
      <c r="CG1216" s="383"/>
      <c r="CH1216" s="10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383"/>
      <c r="DT1216" s="383"/>
      <c r="DU1216" s="383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394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70"/>
      <c r="Y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95"/>
      <c r="AW1217" s="95"/>
      <c r="AX1217" s="383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383"/>
      <c r="BX1217" s="383"/>
      <c r="BY1217" s="383"/>
      <c r="BZ1217" s="2"/>
      <c r="CA1217" s="2"/>
      <c r="CB1217" s="2"/>
      <c r="CC1217" s="2"/>
      <c r="CD1217" s="2"/>
      <c r="CE1217" s="2"/>
      <c r="CF1217" s="383"/>
      <c r="CG1217" s="383"/>
      <c r="CH1217" s="10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383"/>
      <c r="DT1217" s="383"/>
      <c r="DU1217" s="383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394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70"/>
      <c r="Y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95"/>
      <c r="AW1218" s="95"/>
      <c r="AX1218" s="383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383"/>
      <c r="BX1218" s="383"/>
      <c r="BY1218" s="383"/>
      <c r="BZ1218" s="2"/>
      <c r="CA1218" s="2"/>
      <c r="CB1218" s="2"/>
      <c r="CC1218" s="2"/>
      <c r="CD1218" s="2"/>
      <c r="CE1218" s="2"/>
      <c r="CF1218" s="383"/>
      <c r="CG1218" s="383"/>
      <c r="CH1218" s="10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383"/>
      <c r="DT1218" s="383"/>
      <c r="DU1218" s="383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394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70"/>
      <c r="Y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95"/>
      <c r="AW1219" s="95"/>
      <c r="AX1219" s="383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383"/>
      <c r="BX1219" s="383"/>
      <c r="BY1219" s="383"/>
      <c r="BZ1219" s="2"/>
      <c r="CA1219" s="2"/>
      <c r="CB1219" s="2"/>
      <c r="CC1219" s="2"/>
      <c r="CD1219" s="2"/>
      <c r="CE1219" s="2"/>
      <c r="CF1219" s="383"/>
      <c r="CG1219" s="383"/>
      <c r="CH1219" s="10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383"/>
      <c r="DT1219" s="383"/>
      <c r="DU1219" s="383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394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70"/>
      <c r="Y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95"/>
      <c r="AW1220" s="95"/>
      <c r="AX1220" s="383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383"/>
      <c r="BX1220" s="383"/>
      <c r="BY1220" s="383"/>
      <c r="BZ1220" s="2"/>
      <c r="CA1220" s="2"/>
      <c r="CB1220" s="2"/>
      <c r="CC1220" s="2"/>
      <c r="CD1220" s="2"/>
      <c r="CE1220" s="2"/>
      <c r="CF1220" s="383"/>
      <c r="CG1220" s="383"/>
      <c r="CH1220" s="10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383"/>
      <c r="DT1220" s="383"/>
      <c r="DU1220" s="383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394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70"/>
      <c r="Y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95"/>
      <c r="AW1221" s="95"/>
      <c r="AX1221" s="383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383"/>
      <c r="BX1221" s="383"/>
      <c r="BY1221" s="383"/>
      <c r="BZ1221" s="2"/>
      <c r="CA1221" s="2"/>
      <c r="CB1221" s="2"/>
      <c r="CC1221" s="2"/>
      <c r="CD1221" s="2"/>
      <c r="CE1221" s="2"/>
      <c r="CF1221" s="383"/>
      <c r="CG1221" s="383"/>
      <c r="CH1221" s="10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383"/>
      <c r="DT1221" s="383"/>
      <c r="DU1221" s="383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394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70"/>
      <c r="Y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95"/>
      <c r="AW1222" s="95"/>
      <c r="AX1222" s="383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383"/>
      <c r="BX1222" s="383"/>
      <c r="BY1222" s="383"/>
      <c r="BZ1222" s="2"/>
      <c r="CA1222" s="2"/>
      <c r="CB1222" s="2"/>
      <c r="CC1222" s="2"/>
      <c r="CD1222" s="2"/>
      <c r="CE1222" s="2"/>
      <c r="CF1222" s="383"/>
      <c r="CG1222" s="383"/>
      <c r="CH1222" s="10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383"/>
      <c r="DT1222" s="383"/>
      <c r="DU1222" s="383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394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70"/>
      <c r="Y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95"/>
      <c r="AW1223" s="95"/>
      <c r="AX1223" s="383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383"/>
      <c r="BX1223" s="383"/>
      <c r="BY1223" s="383"/>
      <c r="BZ1223" s="2"/>
      <c r="CA1223" s="2"/>
      <c r="CB1223" s="2"/>
      <c r="CC1223" s="2"/>
      <c r="CD1223" s="2"/>
      <c r="CE1223" s="2"/>
      <c r="CF1223" s="383"/>
      <c r="CG1223" s="383"/>
      <c r="CH1223" s="10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383"/>
      <c r="DT1223" s="383"/>
      <c r="DU1223" s="383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394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70"/>
      <c r="Y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95"/>
      <c r="AW1224" s="95"/>
      <c r="AX1224" s="383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383"/>
      <c r="BX1224" s="383"/>
      <c r="BY1224" s="383"/>
      <c r="BZ1224" s="2"/>
      <c r="CA1224" s="2"/>
      <c r="CB1224" s="2"/>
      <c r="CC1224" s="2"/>
      <c r="CD1224" s="2"/>
      <c r="CE1224" s="2"/>
      <c r="CF1224" s="383"/>
      <c r="CG1224" s="383"/>
      <c r="CH1224" s="10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383"/>
      <c r="DT1224" s="383"/>
      <c r="DU1224" s="383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394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70"/>
      <c r="Y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95"/>
      <c r="AW1225" s="95"/>
      <c r="AX1225" s="383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383"/>
      <c r="BX1225" s="383"/>
      <c r="BY1225" s="383"/>
      <c r="BZ1225" s="2"/>
      <c r="CA1225" s="2"/>
      <c r="CB1225" s="2"/>
      <c r="CC1225" s="2"/>
      <c r="CD1225" s="2"/>
      <c r="CE1225" s="2"/>
      <c r="CF1225" s="383"/>
      <c r="CG1225" s="383"/>
      <c r="CH1225" s="10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383"/>
      <c r="DT1225" s="383"/>
      <c r="DU1225" s="383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394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70"/>
      <c r="Y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95"/>
      <c r="AW1226" s="95"/>
      <c r="AX1226" s="383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383"/>
      <c r="BX1226" s="383"/>
      <c r="BY1226" s="383"/>
      <c r="BZ1226" s="2"/>
      <c r="CA1226" s="2"/>
      <c r="CB1226" s="2"/>
      <c r="CC1226" s="2"/>
      <c r="CD1226" s="2"/>
      <c r="CE1226" s="2"/>
      <c r="CF1226" s="383"/>
      <c r="CG1226" s="383"/>
      <c r="CH1226" s="10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383"/>
      <c r="DT1226" s="383"/>
      <c r="DU1226" s="383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394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70"/>
      <c r="Y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95"/>
      <c r="AW1227" s="95"/>
      <c r="AX1227" s="383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383"/>
      <c r="BX1227" s="383"/>
      <c r="BY1227" s="383"/>
      <c r="BZ1227" s="2"/>
      <c r="CA1227" s="2"/>
      <c r="CB1227" s="2"/>
      <c r="CC1227" s="2"/>
      <c r="CD1227" s="2"/>
      <c r="CE1227" s="2"/>
      <c r="CF1227" s="383"/>
      <c r="CG1227" s="383"/>
      <c r="CH1227" s="10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383"/>
      <c r="DT1227" s="383"/>
      <c r="DU1227" s="383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394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70"/>
      <c r="Y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95"/>
      <c r="AW1228" s="95"/>
      <c r="AX1228" s="383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383"/>
      <c r="BX1228" s="383"/>
      <c r="BY1228" s="383"/>
      <c r="BZ1228" s="2"/>
      <c r="CA1228" s="2"/>
      <c r="CB1228" s="2"/>
      <c r="CC1228" s="2"/>
      <c r="CD1228" s="2"/>
      <c r="CE1228" s="2"/>
      <c r="CF1228" s="383"/>
      <c r="CG1228" s="383"/>
      <c r="CH1228" s="10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383"/>
      <c r="DT1228" s="383"/>
      <c r="DU1228" s="383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394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70"/>
      <c r="Y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95"/>
      <c r="AW1229" s="95"/>
      <c r="AX1229" s="383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383"/>
      <c r="BX1229" s="383"/>
      <c r="BY1229" s="383"/>
      <c r="BZ1229" s="2"/>
      <c r="CA1229" s="2"/>
      <c r="CB1229" s="2"/>
      <c r="CC1229" s="2"/>
      <c r="CD1229" s="2"/>
      <c r="CE1229" s="2"/>
      <c r="CF1229" s="383"/>
      <c r="CG1229" s="383"/>
      <c r="CH1229" s="10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383"/>
      <c r="DT1229" s="383"/>
      <c r="DU1229" s="383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394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70"/>
      <c r="Y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95"/>
      <c r="AW1230" s="95"/>
      <c r="AX1230" s="383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383"/>
      <c r="BX1230" s="383"/>
      <c r="BY1230" s="383"/>
      <c r="BZ1230" s="2"/>
      <c r="CA1230" s="2"/>
      <c r="CB1230" s="2"/>
      <c r="CC1230" s="2"/>
      <c r="CD1230" s="2"/>
      <c r="CE1230" s="2"/>
      <c r="CF1230" s="383"/>
      <c r="CG1230" s="383"/>
      <c r="CH1230" s="10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383"/>
      <c r="DT1230" s="383"/>
      <c r="DU1230" s="383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394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70"/>
      <c r="Y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95"/>
      <c r="AW1231" s="95"/>
      <c r="AX1231" s="383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383"/>
      <c r="BX1231" s="383"/>
      <c r="BY1231" s="383"/>
      <c r="BZ1231" s="2"/>
      <c r="CA1231" s="2"/>
      <c r="CB1231" s="2"/>
      <c r="CC1231" s="2"/>
      <c r="CD1231" s="2"/>
      <c r="CE1231" s="2"/>
      <c r="CF1231" s="383"/>
      <c r="CG1231" s="383"/>
      <c r="CH1231" s="10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383"/>
      <c r="DT1231" s="383"/>
      <c r="DU1231" s="383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394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70"/>
      <c r="Y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95"/>
      <c r="AW1232" s="95"/>
      <c r="AX1232" s="383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383"/>
      <c r="BX1232" s="383"/>
      <c r="BY1232" s="383"/>
      <c r="BZ1232" s="2"/>
      <c r="CA1232" s="2"/>
      <c r="CB1232" s="2"/>
      <c r="CC1232" s="2"/>
      <c r="CD1232" s="2"/>
      <c r="CE1232" s="2"/>
      <c r="CF1232" s="383"/>
      <c r="CG1232" s="383"/>
      <c r="CH1232" s="10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383"/>
      <c r="DT1232" s="383"/>
      <c r="DU1232" s="383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394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70"/>
      <c r="Y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95"/>
      <c r="AW1233" s="95"/>
      <c r="AX1233" s="383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383"/>
      <c r="BX1233" s="383"/>
      <c r="BY1233" s="383"/>
      <c r="BZ1233" s="2"/>
      <c r="CA1233" s="2"/>
      <c r="CB1233" s="2"/>
      <c r="CC1233" s="2"/>
      <c r="CD1233" s="2"/>
      <c r="CE1233" s="2"/>
      <c r="CF1233" s="383"/>
      <c r="CG1233" s="383"/>
      <c r="CH1233" s="10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383"/>
      <c r="DT1233" s="383"/>
      <c r="DU1233" s="383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394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70"/>
      <c r="Y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95"/>
      <c r="AW1234" s="95"/>
      <c r="AX1234" s="383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383"/>
      <c r="BX1234" s="383"/>
      <c r="BY1234" s="383"/>
      <c r="BZ1234" s="2"/>
      <c r="CA1234" s="2"/>
      <c r="CB1234" s="2"/>
      <c r="CC1234" s="2"/>
      <c r="CD1234" s="2"/>
      <c r="CE1234" s="2"/>
      <c r="CF1234" s="383"/>
      <c r="CG1234" s="383"/>
      <c r="CH1234" s="10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383"/>
      <c r="DT1234" s="383"/>
      <c r="DU1234" s="383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394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70"/>
      <c r="Y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95"/>
      <c r="AW1235" s="95"/>
      <c r="AX1235" s="383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383"/>
      <c r="BX1235" s="383"/>
      <c r="BY1235" s="383"/>
      <c r="BZ1235" s="2"/>
      <c r="CA1235" s="2"/>
      <c r="CB1235" s="2"/>
      <c r="CC1235" s="2"/>
      <c r="CD1235" s="2"/>
      <c r="CE1235" s="2"/>
      <c r="CF1235" s="383"/>
      <c r="CG1235" s="383"/>
      <c r="CH1235" s="10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383"/>
      <c r="DT1235" s="383"/>
      <c r="DU1235" s="383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394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70"/>
      <c r="Y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95"/>
      <c r="AW1236" s="95"/>
      <c r="AX1236" s="383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383"/>
      <c r="BX1236" s="383"/>
      <c r="BY1236" s="383"/>
      <c r="BZ1236" s="2"/>
      <c r="CA1236" s="2"/>
      <c r="CB1236" s="2"/>
      <c r="CC1236" s="2"/>
      <c r="CD1236" s="2"/>
      <c r="CE1236" s="2"/>
      <c r="CF1236" s="383"/>
      <c r="CG1236" s="383"/>
      <c r="CH1236" s="10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383"/>
      <c r="DT1236" s="383"/>
      <c r="DU1236" s="383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394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70"/>
      <c r="Y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95"/>
      <c r="AW1237" s="95"/>
      <c r="AX1237" s="383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383"/>
      <c r="BX1237" s="383"/>
      <c r="BY1237" s="383"/>
      <c r="BZ1237" s="2"/>
      <c r="CA1237" s="2"/>
      <c r="CB1237" s="2"/>
      <c r="CC1237" s="2"/>
      <c r="CD1237" s="2"/>
      <c r="CE1237" s="2"/>
      <c r="CF1237" s="383"/>
      <c r="CG1237" s="383"/>
      <c r="CH1237" s="10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383"/>
      <c r="DT1237" s="383"/>
      <c r="DU1237" s="383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394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70"/>
      <c r="Y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95"/>
      <c r="AW1238" s="95"/>
      <c r="AX1238" s="383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383"/>
      <c r="BX1238" s="383"/>
      <c r="BY1238" s="383"/>
      <c r="BZ1238" s="2"/>
      <c r="CA1238" s="2"/>
      <c r="CB1238" s="2"/>
      <c r="CC1238" s="2"/>
      <c r="CD1238" s="2"/>
      <c r="CE1238" s="2"/>
      <c r="CF1238" s="383"/>
      <c r="CG1238" s="383"/>
      <c r="CH1238" s="10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383"/>
      <c r="DT1238" s="383"/>
      <c r="DU1238" s="383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394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70"/>
      <c r="Y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95"/>
      <c r="AW1239" s="95"/>
      <c r="AX1239" s="383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383"/>
      <c r="BX1239" s="383"/>
      <c r="BY1239" s="383"/>
      <c r="BZ1239" s="2"/>
      <c r="CA1239" s="2"/>
      <c r="CB1239" s="2"/>
      <c r="CC1239" s="2"/>
      <c r="CD1239" s="2"/>
      <c r="CE1239" s="2"/>
      <c r="CF1239" s="383"/>
      <c r="CG1239" s="383"/>
      <c r="CH1239" s="10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383"/>
      <c r="DT1239" s="383"/>
      <c r="DU1239" s="383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394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70"/>
      <c r="Y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95"/>
      <c r="AW1240" s="95"/>
      <c r="AX1240" s="383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383"/>
      <c r="BX1240" s="383"/>
      <c r="BY1240" s="383"/>
      <c r="BZ1240" s="2"/>
      <c r="CA1240" s="2"/>
      <c r="CB1240" s="2"/>
      <c r="CC1240" s="2"/>
      <c r="CD1240" s="2"/>
      <c r="CE1240" s="2"/>
      <c r="CF1240" s="383"/>
      <c r="CG1240" s="383"/>
      <c r="CH1240" s="10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383"/>
      <c r="DT1240" s="383"/>
      <c r="DU1240" s="383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394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70"/>
      <c r="Y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95"/>
      <c r="AW1241" s="95"/>
      <c r="AX1241" s="383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383"/>
      <c r="BX1241" s="383"/>
      <c r="BY1241" s="383"/>
      <c r="BZ1241" s="2"/>
      <c r="CA1241" s="2"/>
      <c r="CB1241" s="2"/>
      <c r="CC1241" s="2"/>
      <c r="CD1241" s="2"/>
      <c r="CE1241" s="2"/>
      <c r="CF1241" s="383"/>
      <c r="CG1241" s="383"/>
      <c r="CH1241" s="10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383"/>
      <c r="DT1241" s="383"/>
      <c r="DU1241" s="383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394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70"/>
      <c r="Y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95"/>
      <c r="AW1242" s="95"/>
      <c r="AX1242" s="383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383"/>
      <c r="BX1242" s="383"/>
      <c r="BY1242" s="383"/>
      <c r="BZ1242" s="2"/>
      <c r="CA1242" s="2"/>
      <c r="CB1242" s="2"/>
      <c r="CC1242" s="2"/>
      <c r="CD1242" s="2"/>
      <c r="CE1242" s="2"/>
      <c r="CF1242" s="383"/>
      <c r="CG1242" s="383"/>
      <c r="CH1242" s="10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383"/>
      <c r="DT1242" s="383"/>
      <c r="DU1242" s="383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394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70"/>
      <c r="Y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95"/>
      <c r="AW1243" s="95"/>
      <c r="AX1243" s="383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383"/>
      <c r="BX1243" s="383"/>
      <c r="BY1243" s="383"/>
      <c r="BZ1243" s="2"/>
      <c r="CA1243" s="2"/>
      <c r="CB1243" s="2"/>
      <c r="CC1243" s="2"/>
      <c r="CD1243" s="2"/>
      <c r="CE1243" s="2"/>
      <c r="CF1243" s="383"/>
      <c r="CG1243" s="383"/>
      <c r="CH1243" s="10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383"/>
      <c r="DT1243" s="383"/>
      <c r="DU1243" s="383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394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70"/>
      <c r="Y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95"/>
      <c r="AW1244" s="95"/>
      <c r="AX1244" s="383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383"/>
      <c r="BX1244" s="383"/>
      <c r="BY1244" s="383"/>
      <c r="BZ1244" s="2"/>
      <c r="CA1244" s="2"/>
      <c r="CB1244" s="2"/>
      <c r="CC1244" s="2"/>
      <c r="CD1244" s="2"/>
      <c r="CE1244" s="2"/>
      <c r="CF1244" s="383"/>
      <c r="CG1244" s="383"/>
      <c r="CH1244" s="10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383"/>
      <c r="DT1244" s="383"/>
      <c r="DU1244" s="383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394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70"/>
      <c r="Y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95"/>
      <c r="AW1245" s="95"/>
      <c r="AX1245" s="383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383"/>
      <c r="BX1245" s="383"/>
      <c r="BY1245" s="383"/>
      <c r="BZ1245" s="2"/>
      <c r="CA1245" s="2"/>
      <c r="CB1245" s="2"/>
      <c r="CC1245" s="2"/>
      <c r="CD1245" s="2"/>
      <c r="CE1245" s="2"/>
      <c r="CF1245" s="383"/>
      <c r="CG1245" s="383"/>
      <c r="CH1245" s="10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383"/>
      <c r="DT1245" s="383"/>
      <c r="DU1245" s="383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394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70"/>
      <c r="Y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95"/>
      <c r="AW1246" s="95"/>
      <c r="AX1246" s="383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383"/>
      <c r="BX1246" s="383"/>
      <c r="BY1246" s="383"/>
      <c r="BZ1246" s="2"/>
      <c r="CA1246" s="2"/>
      <c r="CB1246" s="2"/>
      <c r="CC1246" s="2"/>
      <c r="CD1246" s="2"/>
      <c r="CE1246" s="2"/>
      <c r="CF1246" s="383"/>
      <c r="CG1246" s="383"/>
      <c r="CH1246" s="10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383"/>
      <c r="DT1246" s="383"/>
      <c r="DU1246" s="383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394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70"/>
      <c r="Y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95"/>
      <c r="AW1247" s="95"/>
      <c r="AX1247" s="383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383"/>
      <c r="BX1247" s="383"/>
      <c r="BY1247" s="383"/>
      <c r="BZ1247" s="2"/>
      <c r="CA1247" s="2"/>
      <c r="CB1247" s="2"/>
      <c r="CC1247" s="2"/>
      <c r="CD1247" s="2"/>
      <c r="CE1247" s="2"/>
      <c r="CF1247" s="383"/>
      <c r="CG1247" s="383"/>
      <c r="CH1247" s="10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383"/>
      <c r="DT1247" s="383"/>
      <c r="DU1247" s="383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394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70"/>
      <c r="Y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95"/>
      <c r="AW1248" s="95"/>
      <c r="AX1248" s="383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383"/>
      <c r="BX1248" s="383"/>
      <c r="BY1248" s="383"/>
      <c r="BZ1248" s="2"/>
      <c r="CA1248" s="2"/>
      <c r="CB1248" s="2"/>
      <c r="CC1248" s="2"/>
      <c r="CD1248" s="2"/>
      <c r="CE1248" s="2"/>
      <c r="CF1248" s="383"/>
      <c r="CG1248" s="383"/>
      <c r="CH1248" s="10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383"/>
      <c r="DT1248" s="383"/>
      <c r="DU1248" s="383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394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70"/>
      <c r="Y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95"/>
      <c r="AW1249" s="95"/>
      <c r="AX1249" s="383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383"/>
      <c r="BX1249" s="383"/>
      <c r="BY1249" s="383"/>
      <c r="BZ1249" s="2"/>
      <c r="CA1249" s="2"/>
      <c r="CB1249" s="2"/>
      <c r="CC1249" s="2"/>
      <c r="CD1249" s="2"/>
      <c r="CE1249" s="2"/>
      <c r="CF1249" s="383"/>
      <c r="CG1249" s="383"/>
      <c r="CH1249" s="10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383"/>
      <c r="DT1249" s="383"/>
      <c r="DU1249" s="383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394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70"/>
      <c r="Y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95"/>
      <c r="AW1250" s="95"/>
      <c r="AX1250" s="383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383"/>
      <c r="BX1250" s="383"/>
      <c r="BY1250" s="383"/>
      <c r="BZ1250" s="2"/>
      <c r="CA1250" s="2"/>
      <c r="CB1250" s="2"/>
      <c r="CC1250" s="2"/>
      <c r="CD1250" s="2"/>
      <c r="CE1250" s="2"/>
      <c r="CF1250" s="383"/>
      <c r="CG1250" s="383"/>
      <c r="CH1250" s="10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383"/>
      <c r="DT1250" s="383"/>
      <c r="DU1250" s="383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394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70"/>
      <c r="Y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95"/>
      <c r="AW1251" s="95"/>
      <c r="AX1251" s="383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383"/>
      <c r="BX1251" s="383"/>
      <c r="BY1251" s="383"/>
      <c r="BZ1251" s="2"/>
      <c r="CA1251" s="2"/>
      <c r="CB1251" s="2"/>
      <c r="CC1251" s="2"/>
      <c r="CD1251" s="2"/>
      <c r="CE1251" s="2"/>
      <c r="CF1251" s="383"/>
      <c r="CG1251" s="383"/>
      <c r="CH1251" s="10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383"/>
      <c r="DT1251" s="383"/>
      <c r="DU1251" s="383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394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70"/>
      <c r="Y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95"/>
      <c r="AW1252" s="95"/>
      <c r="AX1252" s="383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383"/>
      <c r="BX1252" s="383"/>
      <c r="BY1252" s="383"/>
      <c r="BZ1252" s="2"/>
      <c r="CA1252" s="2"/>
      <c r="CB1252" s="2"/>
      <c r="CC1252" s="2"/>
      <c r="CD1252" s="2"/>
      <c r="CE1252" s="2"/>
      <c r="CF1252" s="383"/>
      <c r="CG1252" s="383"/>
      <c r="CH1252" s="10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383"/>
      <c r="DT1252" s="383"/>
      <c r="DU1252" s="383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394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70"/>
      <c r="Y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95"/>
      <c r="AW1253" s="95"/>
      <c r="AX1253" s="383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383"/>
      <c r="BX1253" s="383"/>
      <c r="BY1253" s="383"/>
      <c r="BZ1253" s="2"/>
      <c r="CA1253" s="2"/>
      <c r="CB1253" s="2"/>
      <c r="CC1253" s="2"/>
      <c r="CD1253" s="2"/>
      <c r="CE1253" s="2"/>
      <c r="CF1253" s="383"/>
      <c r="CG1253" s="383"/>
      <c r="CH1253" s="10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383"/>
      <c r="DT1253" s="383"/>
      <c r="DU1253" s="383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394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70"/>
      <c r="Y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95"/>
      <c r="AW1254" s="95"/>
      <c r="AX1254" s="383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383"/>
      <c r="BX1254" s="383"/>
      <c r="BY1254" s="383"/>
      <c r="BZ1254" s="2"/>
      <c r="CA1254" s="2"/>
      <c r="CB1254" s="2"/>
      <c r="CC1254" s="2"/>
      <c r="CD1254" s="2"/>
      <c r="CE1254" s="2"/>
      <c r="CF1254" s="383"/>
      <c r="CG1254" s="383"/>
      <c r="CH1254" s="10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383"/>
      <c r="DT1254" s="383"/>
      <c r="DU1254" s="383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394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70"/>
      <c r="Y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95"/>
      <c r="AW1255" s="95"/>
      <c r="AX1255" s="383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383"/>
      <c r="BX1255" s="383"/>
      <c r="BY1255" s="383"/>
      <c r="BZ1255" s="2"/>
      <c r="CA1255" s="2"/>
      <c r="CB1255" s="2"/>
      <c r="CC1255" s="2"/>
      <c r="CD1255" s="2"/>
      <c r="CE1255" s="2"/>
      <c r="CF1255" s="383"/>
      <c r="CG1255" s="383"/>
      <c r="CH1255" s="10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383"/>
      <c r="DT1255" s="383"/>
      <c r="DU1255" s="383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394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70"/>
      <c r="Y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95"/>
      <c r="AW1256" s="95"/>
      <c r="AX1256" s="383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383"/>
      <c r="BX1256" s="383"/>
      <c r="BY1256" s="383"/>
      <c r="BZ1256" s="2"/>
      <c r="CA1256" s="2"/>
      <c r="CB1256" s="2"/>
      <c r="CC1256" s="2"/>
      <c r="CD1256" s="2"/>
      <c r="CE1256" s="2"/>
      <c r="CF1256" s="383"/>
      <c r="CG1256" s="383"/>
      <c r="CH1256" s="10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383"/>
      <c r="DT1256" s="383"/>
      <c r="DU1256" s="383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394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70"/>
      <c r="Y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95"/>
      <c r="AW1257" s="95"/>
      <c r="AX1257" s="383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383"/>
      <c r="BX1257" s="383"/>
      <c r="BY1257" s="383"/>
      <c r="BZ1257" s="2"/>
      <c r="CA1257" s="2"/>
      <c r="CB1257" s="2"/>
      <c r="CC1257" s="2"/>
      <c r="CD1257" s="2"/>
      <c r="CE1257" s="2"/>
      <c r="CF1257" s="383"/>
      <c r="CG1257" s="383"/>
      <c r="CH1257" s="10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383"/>
      <c r="DT1257" s="383"/>
      <c r="DU1257" s="383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394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70"/>
      <c r="Y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95"/>
      <c r="AW1258" s="95"/>
      <c r="AX1258" s="383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383"/>
      <c r="BX1258" s="383"/>
      <c r="BY1258" s="383"/>
      <c r="BZ1258" s="2"/>
      <c r="CA1258" s="2"/>
      <c r="CB1258" s="2"/>
      <c r="CC1258" s="2"/>
      <c r="CD1258" s="2"/>
      <c r="CE1258" s="2"/>
      <c r="CF1258" s="383"/>
      <c r="CG1258" s="383"/>
      <c r="CH1258" s="10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383"/>
      <c r="DT1258" s="383"/>
      <c r="DU1258" s="383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394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70"/>
      <c r="Y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95"/>
      <c r="AW1259" s="95"/>
      <c r="AX1259" s="383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383"/>
      <c r="BX1259" s="383"/>
      <c r="BY1259" s="383"/>
      <c r="BZ1259" s="2"/>
      <c r="CA1259" s="2"/>
      <c r="CB1259" s="2"/>
      <c r="CC1259" s="2"/>
      <c r="CD1259" s="2"/>
      <c r="CE1259" s="2"/>
      <c r="CF1259" s="383"/>
      <c r="CG1259" s="383"/>
      <c r="CH1259" s="10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383"/>
      <c r="DT1259" s="383"/>
      <c r="DU1259" s="383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394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70"/>
      <c r="Y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95"/>
      <c r="AW1260" s="95"/>
      <c r="AX1260" s="383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383"/>
      <c r="BX1260" s="383"/>
      <c r="BY1260" s="383"/>
      <c r="BZ1260" s="2"/>
      <c r="CA1260" s="2"/>
      <c r="CB1260" s="2"/>
      <c r="CC1260" s="2"/>
      <c r="CD1260" s="2"/>
      <c r="CE1260" s="2"/>
      <c r="CF1260" s="383"/>
      <c r="CG1260" s="383"/>
      <c r="CH1260" s="10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383"/>
      <c r="DT1260" s="383"/>
      <c r="DU1260" s="383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394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70"/>
      <c r="Y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95"/>
      <c r="AW1261" s="95"/>
      <c r="AX1261" s="383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383"/>
      <c r="BX1261" s="383"/>
      <c r="BY1261" s="383"/>
      <c r="BZ1261" s="2"/>
      <c r="CA1261" s="2"/>
      <c r="CB1261" s="2"/>
      <c r="CC1261" s="2"/>
      <c r="CD1261" s="2"/>
      <c r="CE1261" s="2"/>
      <c r="CF1261" s="383"/>
      <c r="CG1261" s="383"/>
      <c r="CH1261" s="10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383"/>
      <c r="DT1261" s="383"/>
      <c r="DU1261" s="383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394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70"/>
      <c r="Y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95"/>
      <c r="AW1262" s="95"/>
      <c r="AX1262" s="383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383"/>
      <c r="BX1262" s="383"/>
      <c r="BY1262" s="383"/>
      <c r="BZ1262" s="2"/>
      <c r="CA1262" s="2"/>
      <c r="CB1262" s="2"/>
      <c r="CC1262" s="2"/>
      <c r="CD1262" s="2"/>
      <c r="CE1262" s="2"/>
      <c r="CF1262" s="383"/>
      <c r="CG1262" s="383"/>
      <c r="CH1262" s="10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383"/>
      <c r="DT1262" s="383"/>
      <c r="DU1262" s="383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394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70"/>
      <c r="Y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95"/>
      <c r="AW1263" s="95"/>
      <c r="AX1263" s="383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383"/>
      <c r="BX1263" s="383"/>
      <c r="BY1263" s="383"/>
      <c r="BZ1263" s="2"/>
      <c r="CA1263" s="2"/>
      <c r="CB1263" s="2"/>
      <c r="CC1263" s="2"/>
      <c r="CD1263" s="2"/>
      <c r="CE1263" s="2"/>
      <c r="CF1263" s="383"/>
      <c r="CG1263" s="383"/>
      <c r="CH1263" s="10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383"/>
      <c r="DT1263" s="383"/>
      <c r="DU1263" s="383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394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70"/>
      <c r="Y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95"/>
      <c r="AW1264" s="95"/>
      <c r="AX1264" s="383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383"/>
      <c r="BX1264" s="383"/>
      <c r="BY1264" s="383"/>
      <c r="BZ1264" s="2"/>
      <c r="CA1264" s="2"/>
      <c r="CB1264" s="2"/>
      <c r="CC1264" s="2"/>
      <c r="CD1264" s="2"/>
      <c r="CE1264" s="2"/>
      <c r="CF1264" s="383"/>
      <c r="CG1264" s="383"/>
      <c r="CH1264" s="10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383"/>
      <c r="DT1264" s="383"/>
      <c r="DU1264" s="383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394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70"/>
      <c r="Y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95"/>
      <c r="AW1265" s="95"/>
      <c r="AX1265" s="383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383"/>
      <c r="BX1265" s="383"/>
      <c r="BY1265" s="383"/>
      <c r="BZ1265" s="2"/>
      <c r="CA1265" s="2"/>
      <c r="CB1265" s="2"/>
      <c r="CC1265" s="2"/>
      <c r="CD1265" s="2"/>
      <c r="CE1265" s="2"/>
      <c r="CF1265" s="383"/>
      <c r="CG1265" s="383"/>
      <c r="CH1265" s="10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383"/>
      <c r="DT1265" s="383"/>
      <c r="DU1265" s="383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394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70"/>
      <c r="Y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95"/>
      <c r="AW1266" s="95"/>
      <c r="AX1266" s="383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383"/>
      <c r="BX1266" s="383"/>
      <c r="BY1266" s="383"/>
      <c r="BZ1266" s="2"/>
      <c r="CA1266" s="2"/>
      <c r="CB1266" s="2"/>
      <c r="CC1266" s="2"/>
      <c r="CD1266" s="2"/>
      <c r="CE1266" s="2"/>
      <c r="CF1266" s="383"/>
      <c r="CG1266" s="383"/>
      <c r="CH1266" s="10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383"/>
      <c r="DT1266" s="383"/>
      <c r="DU1266" s="383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394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70"/>
      <c r="Y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95"/>
      <c r="AW1267" s="95"/>
      <c r="AX1267" s="383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383"/>
      <c r="BX1267" s="383"/>
      <c r="BY1267" s="383"/>
      <c r="BZ1267" s="2"/>
      <c r="CA1267" s="2"/>
      <c r="CB1267" s="2"/>
      <c r="CC1267" s="2"/>
      <c r="CD1267" s="2"/>
      <c r="CE1267" s="2"/>
      <c r="CF1267" s="383"/>
      <c r="CG1267" s="383"/>
      <c r="CH1267" s="10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383"/>
      <c r="DT1267" s="383"/>
      <c r="DU1267" s="383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394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70"/>
      <c r="Y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95"/>
      <c r="AW1268" s="95"/>
      <c r="AX1268" s="383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383"/>
      <c r="BX1268" s="383"/>
      <c r="BY1268" s="383"/>
      <c r="BZ1268" s="2"/>
      <c r="CA1268" s="2"/>
      <c r="CB1268" s="2"/>
      <c r="CC1268" s="2"/>
      <c r="CD1268" s="2"/>
      <c r="CE1268" s="2"/>
      <c r="CF1268" s="383"/>
      <c r="CG1268" s="383"/>
      <c r="CH1268" s="10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383"/>
      <c r="DT1268" s="383"/>
      <c r="DU1268" s="383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394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70"/>
      <c r="Y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95"/>
      <c r="AW1269" s="95"/>
      <c r="AX1269" s="383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383"/>
      <c r="BX1269" s="383"/>
      <c r="BY1269" s="383"/>
      <c r="BZ1269" s="2"/>
      <c r="CA1269" s="2"/>
      <c r="CB1269" s="2"/>
      <c r="CC1269" s="2"/>
      <c r="CD1269" s="2"/>
      <c r="CE1269" s="2"/>
      <c r="CF1269" s="383"/>
      <c r="CG1269" s="383"/>
      <c r="CH1269" s="10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383"/>
      <c r="DT1269" s="383"/>
      <c r="DU1269" s="383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394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70"/>
      <c r="Y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95"/>
      <c r="AW1270" s="95"/>
      <c r="AX1270" s="383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383"/>
      <c r="BX1270" s="383"/>
      <c r="BY1270" s="383"/>
      <c r="BZ1270" s="2"/>
      <c r="CA1270" s="2"/>
      <c r="CB1270" s="2"/>
      <c r="CC1270" s="2"/>
      <c r="CD1270" s="2"/>
      <c r="CE1270" s="2"/>
      <c r="CF1270" s="383"/>
      <c r="CG1270" s="383"/>
      <c r="CH1270" s="10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383"/>
      <c r="DT1270" s="383"/>
      <c r="DU1270" s="383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394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70"/>
      <c r="Y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95"/>
      <c r="AW1271" s="95"/>
      <c r="AX1271" s="383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383"/>
      <c r="BX1271" s="383"/>
      <c r="BY1271" s="383"/>
      <c r="BZ1271" s="2"/>
      <c r="CA1271" s="2"/>
      <c r="CB1271" s="2"/>
      <c r="CC1271" s="2"/>
      <c r="CD1271" s="2"/>
      <c r="CE1271" s="2"/>
      <c r="CF1271" s="383"/>
      <c r="CG1271" s="383"/>
      <c r="CH1271" s="10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383"/>
      <c r="DT1271" s="383"/>
      <c r="DU1271" s="383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394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70"/>
      <c r="Y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95"/>
      <c r="AW1272" s="95"/>
      <c r="AX1272" s="383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383"/>
      <c r="BX1272" s="383"/>
      <c r="BY1272" s="383"/>
      <c r="BZ1272" s="2"/>
      <c r="CA1272" s="2"/>
      <c r="CB1272" s="2"/>
      <c r="CC1272" s="2"/>
      <c r="CD1272" s="2"/>
      <c r="CE1272" s="2"/>
      <c r="CF1272" s="383"/>
      <c r="CG1272" s="383"/>
      <c r="CH1272" s="10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383"/>
      <c r="DT1272" s="383"/>
      <c r="DU1272" s="383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394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70"/>
      <c r="Y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95"/>
      <c r="AW1273" s="95"/>
      <c r="AX1273" s="383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383"/>
      <c r="BX1273" s="383"/>
      <c r="BY1273" s="383"/>
      <c r="BZ1273" s="2"/>
      <c r="CA1273" s="2"/>
      <c r="CB1273" s="2"/>
      <c r="CC1273" s="2"/>
      <c r="CD1273" s="2"/>
      <c r="CE1273" s="2"/>
      <c r="CF1273" s="383"/>
      <c r="CG1273" s="383"/>
      <c r="CH1273" s="10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383"/>
      <c r="DT1273" s="383"/>
      <c r="DU1273" s="383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394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70"/>
      <c r="Y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95"/>
      <c r="AW1274" s="95"/>
      <c r="AX1274" s="383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383"/>
      <c r="BX1274" s="383"/>
      <c r="BY1274" s="383"/>
      <c r="BZ1274" s="2"/>
      <c r="CA1274" s="2"/>
      <c r="CB1274" s="2"/>
      <c r="CC1274" s="2"/>
      <c r="CD1274" s="2"/>
      <c r="CE1274" s="2"/>
      <c r="CF1274" s="383"/>
      <c r="CG1274" s="383"/>
      <c r="CH1274" s="10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383"/>
      <c r="DT1274" s="383"/>
      <c r="DU1274" s="383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394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70"/>
      <c r="Y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95"/>
      <c r="AW1275" s="95"/>
      <c r="AX1275" s="383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383"/>
      <c r="BX1275" s="383"/>
      <c r="BY1275" s="383"/>
      <c r="BZ1275" s="2"/>
      <c r="CA1275" s="2"/>
      <c r="CB1275" s="2"/>
      <c r="CC1275" s="2"/>
      <c r="CD1275" s="2"/>
      <c r="CE1275" s="2"/>
      <c r="CF1275" s="383"/>
      <c r="CG1275" s="383"/>
      <c r="CH1275" s="10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383"/>
      <c r="DT1275" s="383"/>
      <c r="DU1275" s="383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394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70"/>
      <c r="Y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95"/>
      <c r="AW1276" s="95"/>
      <c r="AX1276" s="383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383"/>
      <c r="BX1276" s="383"/>
      <c r="BY1276" s="383"/>
      <c r="BZ1276" s="2"/>
      <c r="CA1276" s="2"/>
      <c r="CB1276" s="2"/>
      <c r="CC1276" s="2"/>
      <c r="CD1276" s="2"/>
      <c r="CE1276" s="2"/>
      <c r="CF1276" s="383"/>
      <c r="CG1276" s="383"/>
      <c r="CH1276" s="10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383"/>
      <c r="DT1276" s="383"/>
      <c r="DU1276" s="383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394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70"/>
      <c r="Y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95"/>
      <c r="AW1277" s="95"/>
      <c r="AX1277" s="383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383"/>
      <c r="BX1277" s="383"/>
      <c r="BY1277" s="383"/>
      <c r="BZ1277" s="2"/>
      <c r="CA1277" s="2"/>
      <c r="CB1277" s="2"/>
      <c r="CC1277" s="2"/>
      <c r="CD1277" s="2"/>
      <c r="CE1277" s="2"/>
      <c r="CF1277" s="383"/>
      <c r="CG1277" s="383"/>
      <c r="CH1277" s="10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383"/>
      <c r="DT1277" s="383"/>
      <c r="DU1277" s="383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394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70"/>
      <c r="Y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95"/>
      <c r="AW1278" s="95"/>
      <c r="AX1278" s="383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383"/>
      <c r="BX1278" s="383"/>
      <c r="BY1278" s="383"/>
      <c r="BZ1278" s="2"/>
      <c r="CA1278" s="2"/>
      <c r="CB1278" s="2"/>
      <c r="CC1278" s="2"/>
      <c r="CD1278" s="2"/>
      <c r="CE1278" s="2"/>
      <c r="CF1278" s="383"/>
      <c r="CG1278" s="383"/>
      <c r="CH1278" s="10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383"/>
      <c r="DT1278" s="383"/>
      <c r="DU1278" s="383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394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70"/>
      <c r="Y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95"/>
      <c r="AW1279" s="95"/>
      <c r="AX1279" s="383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383"/>
      <c r="BX1279" s="383"/>
      <c r="BY1279" s="383"/>
      <c r="BZ1279" s="2"/>
      <c r="CA1279" s="2"/>
      <c r="CB1279" s="2"/>
      <c r="CC1279" s="2"/>
      <c r="CD1279" s="2"/>
      <c r="CE1279" s="2"/>
      <c r="CF1279" s="383"/>
      <c r="CG1279" s="383"/>
      <c r="CH1279" s="10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383"/>
      <c r="DT1279" s="383"/>
      <c r="DU1279" s="383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394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70"/>
      <c r="Y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95"/>
      <c r="AW1280" s="95"/>
      <c r="AX1280" s="383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383"/>
      <c r="BX1280" s="383"/>
      <c r="BY1280" s="383"/>
      <c r="BZ1280" s="2"/>
      <c r="CA1280" s="2"/>
      <c r="CB1280" s="2"/>
      <c r="CC1280" s="2"/>
      <c r="CD1280" s="2"/>
      <c r="CE1280" s="2"/>
      <c r="CF1280" s="383"/>
      <c r="CG1280" s="383"/>
      <c r="CH1280" s="10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383"/>
      <c r="DT1280" s="383"/>
      <c r="DU1280" s="383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394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70"/>
      <c r="Y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95"/>
      <c r="AW1281" s="95"/>
      <c r="AX1281" s="383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383"/>
      <c r="BX1281" s="383"/>
      <c r="BY1281" s="383"/>
      <c r="BZ1281" s="2"/>
      <c r="CA1281" s="2"/>
      <c r="CB1281" s="2"/>
      <c r="CC1281" s="2"/>
      <c r="CD1281" s="2"/>
      <c r="CE1281" s="2"/>
      <c r="CF1281" s="383"/>
      <c r="CG1281" s="383"/>
      <c r="CH1281" s="10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383"/>
      <c r="DT1281" s="383"/>
      <c r="DU1281" s="383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394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70"/>
      <c r="Y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95"/>
      <c r="AW1282" s="95"/>
      <c r="AX1282" s="383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383"/>
      <c r="BX1282" s="383"/>
      <c r="BY1282" s="383"/>
      <c r="BZ1282" s="2"/>
      <c r="CA1282" s="2"/>
      <c r="CB1282" s="2"/>
      <c r="CC1282" s="2"/>
      <c r="CD1282" s="2"/>
      <c r="CE1282" s="2"/>
      <c r="CF1282" s="383"/>
      <c r="CG1282" s="383"/>
      <c r="CH1282" s="10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383"/>
      <c r="DT1282" s="383"/>
      <c r="DU1282" s="383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394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70"/>
      <c r="Y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95"/>
      <c r="AW1283" s="95"/>
      <c r="AX1283" s="383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383"/>
      <c r="BX1283" s="383"/>
      <c r="BY1283" s="383"/>
      <c r="BZ1283" s="2"/>
      <c r="CA1283" s="2"/>
      <c r="CB1283" s="2"/>
      <c r="CC1283" s="2"/>
      <c r="CD1283" s="2"/>
      <c r="CE1283" s="2"/>
      <c r="CF1283" s="383"/>
      <c r="CG1283" s="383"/>
      <c r="CH1283" s="10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383"/>
      <c r="DT1283" s="383"/>
      <c r="DU1283" s="383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  <row r="1284" customFormat="false" ht="11.25" hidden="false" customHeight="false" outlineLevel="0" collapsed="false">
      <c r="A1284" s="2"/>
      <c r="B1284" s="2"/>
      <c r="C1284" s="2"/>
      <c r="D1284" s="394"/>
      <c r="F1284" s="2"/>
      <c r="G1284" s="2"/>
      <c r="H1284" s="2"/>
      <c r="I1284" s="2"/>
      <c r="J1284" s="2"/>
      <c r="K1284" s="2"/>
      <c r="L1284" s="2"/>
      <c r="M1284" s="2"/>
      <c r="P1284" s="2"/>
      <c r="Q1284" s="2"/>
      <c r="R1284" s="2"/>
      <c r="X1284" s="270"/>
      <c r="Y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95"/>
      <c r="AW1284" s="95"/>
      <c r="AX1284" s="383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383"/>
      <c r="BX1284" s="383"/>
      <c r="BY1284" s="383"/>
      <c r="BZ1284" s="2"/>
      <c r="CA1284" s="2"/>
      <c r="CB1284" s="2"/>
      <c r="CC1284" s="2"/>
      <c r="CD1284" s="2"/>
      <c r="CE1284" s="2"/>
      <c r="CF1284" s="383"/>
      <c r="CG1284" s="383"/>
      <c r="CH1284" s="10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383"/>
      <c r="DT1284" s="383"/>
      <c r="DU1284" s="383"/>
      <c r="DV1284" s="2"/>
      <c r="DW1284" s="2"/>
      <c r="DX1284" s="2"/>
      <c r="DY1284" s="2"/>
      <c r="DZ1284" s="2"/>
      <c r="EA1284" s="2"/>
      <c r="EB1284" s="2"/>
      <c r="EC1284" s="2"/>
      <c r="ED1284" s="2"/>
      <c r="EE1284" s="2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  <c r="IM1284" s="2"/>
      <c r="IN1284" s="2"/>
      <c r="IO1284" s="2"/>
      <c r="IP1284" s="2"/>
      <c r="IQ1284" s="2"/>
      <c r="IR1284" s="2"/>
      <c r="IS1284" s="2"/>
      <c r="IT1284" s="2"/>
      <c r="IU1284" s="2"/>
      <c r="IV1284" s="2"/>
      <c r="IW1284" s="2"/>
    </row>
    <row r="1285" customFormat="false" ht="11.25" hidden="false" customHeight="false" outlineLevel="0" collapsed="false">
      <c r="A1285" s="2"/>
      <c r="B1285" s="2"/>
      <c r="C1285" s="2"/>
      <c r="D1285" s="394"/>
      <c r="F1285" s="2"/>
      <c r="G1285" s="2"/>
      <c r="H1285" s="2"/>
      <c r="I1285" s="2"/>
      <c r="J1285" s="2"/>
      <c r="K1285" s="2"/>
      <c r="L1285" s="2"/>
      <c r="M1285" s="2"/>
      <c r="P1285" s="2"/>
      <c r="Q1285" s="2"/>
      <c r="R1285" s="2"/>
      <c r="X1285" s="270"/>
      <c r="Y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95"/>
      <c r="AW1285" s="95"/>
      <c r="AX1285" s="383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383"/>
      <c r="BX1285" s="383"/>
      <c r="BY1285" s="383"/>
      <c r="BZ1285" s="2"/>
      <c r="CA1285" s="2"/>
      <c r="CB1285" s="2"/>
      <c r="CC1285" s="2"/>
      <c r="CD1285" s="2"/>
      <c r="CE1285" s="2"/>
      <c r="CF1285" s="383"/>
      <c r="CG1285" s="383"/>
      <c r="CH1285" s="10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383"/>
      <c r="DT1285" s="383"/>
      <c r="DU1285" s="383"/>
      <c r="DV1285" s="2"/>
      <c r="DW1285" s="2"/>
      <c r="DX1285" s="2"/>
      <c r="DY1285" s="2"/>
      <c r="DZ1285" s="2"/>
      <c r="EA1285" s="2"/>
      <c r="EB1285" s="2"/>
      <c r="EC1285" s="2"/>
      <c r="ED1285" s="2"/>
      <c r="EE1285" s="2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  <c r="IM1285" s="2"/>
      <c r="IN1285" s="2"/>
      <c r="IO1285" s="2"/>
      <c r="IP1285" s="2"/>
      <c r="IQ1285" s="2"/>
      <c r="IR1285" s="2"/>
      <c r="IS1285" s="2"/>
      <c r="IT1285" s="2"/>
      <c r="IU1285" s="2"/>
      <c r="IV1285" s="2"/>
      <c r="IW1285" s="2"/>
    </row>
    <row r="1286" customFormat="false" ht="11.25" hidden="false" customHeight="false" outlineLevel="0" collapsed="false">
      <c r="A1286" s="2"/>
      <c r="B1286" s="2"/>
      <c r="C1286" s="2"/>
      <c r="D1286" s="394"/>
      <c r="F1286" s="2"/>
      <c r="G1286" s="2"/>
      <c r="H1286" s="2"/>
      <c r="I1286" s="2"/>
      <c r="J1286" s="2"/>
      <c r="K1286" s="2"/>
      <c r="L1286" s="2"/>
      <c r="M1286" s="2"/>
      <c r="P1286" s="2"/>
      <c r="Q1286" s="2"/>
      <c r="R1286" s="2"/>
      <c r="X1286" s="270"/>
      <c r="Y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95"/>
      <c r="AW1286" s="95"/>
      <c r="AX1286" s="383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383"/>
      <c r="BX1286" s="383"/>
      <c r="BY1286" s="383"/>
      <c r="BZ1286" s="2"/>
      <c r="CA1286" s="2"/>
      <c r="CB1286" s="2"/>
      <c r="CC1286" s="2"/>
      <c r="CD1286" s="2"/>
      <c r="CE1286" s="2"/>
      <c r="CF1286" s="383"/>
      <c r="CG1286" s="383"/>
      <c r="CH1286" s="10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383"/>
      <c r="DT1286" s="383"/>
      <c r="DU1286" s="383"/>
      <c r="DV1286" s="2"/>
      <c r="DW1286" s="2"/>
      <c r="DX1286" s="2"/>
      <c r="DY1286" s="2"/>
      <c r="DZ1286" s="2"/>
      <c r="EA1286" s="2"/>
      <c r="EB1286" s="2"/>
      <c r="EC1286" s="2"/>
      <c r="ED1286" s="2"/>
      <c r="EE1286" s="2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  <c r="IM1286" s="2"/>
      <c r="IN1286" s="2"/>
      <c r="IO1286" s="2"/>
      <c r="IP1286" s="2"/>
      <c r="IQ1286" s="2"/>
      <c r="IR1286" s="2"/>
      <c r="IS1286" s="2"/>
      <c r="IT1286" s="2"/>
      <c r="IU1286" s="2"/>
      <c r="IV1286" s="2"/>
      <c r="IW1286" s="2"/>
    </row>
    <row r="1287" customFormat="false" ht="11.25" hidden="false" customHeight="false" outlineLevel="0" collapsed="false">
      <c r="A1287" s="2"/>
      <c r="B1287" s="2"/>
      <c r="C1287" s="2"/>
      <c r="D1287" s="394"/>
      <c r="F1287" s="2"/>
      <c r="G1287" s="2"/>
      <c r="H1287" s="2"/>
      <c r="I1287" s="2"/>
      <c r="J1287" s="2"/>
      <c r="K1287" s="2"/>
      <c r="L1287" s="2"/>
      <c r="M1287" s="2"/>
      <c r="P1287" s="2"/>
      <c r="Q1287" s="2"/>
      <c r="R1287" s="2"/>
      <c r="X1287" s="270"/>
      <c r="Y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95"/>
      <c r="AW1287" s="95"/>
      <c r="AX1287" s="383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383"/>
      <c r="BX1287" s="383"/>
      <c r="BY1287" s="383"/>
      <c r="BZ1287" s="2"/>
      <c r="CA1287" s="2"/>
      <c r="CB1287" s="2"/>
      <c r="CC1287" s="2"/>
      <c r="CD1287" s="2"/>
      <c r="CE1287" s="2"/>
      <c r="CF1287" s="383"/>
      <c r="CG1287" s="383"/>
      <c r="CH1287" s="10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383"/>
      <c r="DT1287" s="383"/>
      <c r="DU1287" s="383"/>
      <c r="DV1287" s="2"/>
      <c r="DW1287" s="2"/>
      <c r="DX1287" s="2"/>
      <c r="DY1287" s="2"/>
      <c r="DZ1287" s="2"/>
      <c r="EA1287" s="2"/>
      <c r="EB1287" s="2"/>
      <c r="EC1287" s="2"/>
      <c r="ED1287" s="2"/>
      <c r="EE1287" s="2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  <c r="IM1287" s="2"/>
      <c r="IN1287" s="2"/>
      <c r="IO1287" s="2"/>
      <c r="IP1287" s="2"/>
      <c r="IQ1287" s="2"/>
      <c r="IR1287" s="2"/>
      <c r="IS1287" s="2"/>
      <c r="IT1287" s="2"/>
      <c r="IU1287" s="2"/>
      <c r="IV1287" s="2"/>
      <c r="IW1287" s="2"/>
    </row>
    <row r="1288" customFormat="false" ht="11.25" hidden="false" customHeight="false" outlineLevel="0" collapsed="false">
      <c r="A1288" s="2"/>
      <c r="B1288" s="2"/>
      <c r="C1288" s="2"/>
      <c r="D1288" s="394"/>
      <c r="F1288" s="2"/>
      <c r="G1288" s="2"/>
      <c r="H1288" s="2"/>
      <c r="I1288" s="2"/>
      <c r="J1288" s="2"/>
      <c r="K1288" s="2"/>
      <c r="L1288" s="2"/>
      <c r="M1288" s="2"/>
      <c r="P1288" s="2"/>
      <c r="Q1288" s="2"/>
      <c r="R1288" s="2"/>
      <c r="X1288" s="270"/>
      <c r="Y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95"/>
      <c r="AW1288" s="95"/>
      <c r="AX1288" s="383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383"/>
      <c r="BX1288" s="383"/>
      <c r="BY1288" s="383"/>
      <c r="BZ1288" s="2"/>
      <c r="CA1288" s="2"/>
      <c r="CB1288" s="2"/>
      <c r="CC1288" s="2"/>
      <c r="CD1288" s="2"/>
      <c r="CE1288" s="2"/>
      <c r="CF1288" s="383"/>
      <c r="CG1288" s="383"/>
      <c r="CH1288" s="10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383"/>
      <c r="DT1288" s="383"/>
      <c r="DU1288" s="383"/>
      <c r="DV1288" s="2"/>
      <c r="DW1288" s="2"/>
      <c r="DX1288" s="2"/>
      <c r="DY1288" s="2"/>
      <c r="DZ1288" s="2"/>
      <c r="EA1288" s="2"/>
      <c r="EB1288" s="2"/>
      <c r="EC1288" s="2"/>
      <c r="ED1288" s="2"/>
      <c r="EE1288" s="2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  <c r="IM1288" s="2"/>
      <c r="IN1288" s="2"/>
      <c r="IO1288" s="2"/>
      <c r="IP1288" s="2"/>
      <c r="IQ1288" s="2"/>
      <c r="IR1288" s="2"/>
      <c r="IS1288" s="2"/>
      <c r="IT1288" s="2"/>
      <c r="IU1288" s="2"/>
      <c r="IV1288" s="2"/>
      <c r="IW1288" s="2"/>
    </row>
    <row r="1289" customFormat="false" ht="11.25" hidden="false" customHeight="false" outlineLevel="0" collapsed="false">
      <c r="A1289" s="2"/>
      <c r="B1289" s="2"/>
      <c r="C1289" s="2"/>
      <c r="D1289" s="394"/>
      <c r="F1289" s="2"/>
      <c r="G1289" s="2"/>
      <c r="H1289" s="2"/>
      <c r="I1289" s="2"/>
      <c r="J1289" s="2"/>
      <c r="K1289" s="2"/>
      <c r="L1289" s="2"/>
      <c r="M1289" s="2"/>
      <c r="P1289" s="2"/>
      <c r="Q1289" s="2"/>
      <c r="R1289" s="2"/>
      <c r="X1289" s="270"/>
      <c r="Y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95"/>
      <c r="AW1289" s="95"/>
      <c r="AX1289" s="383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383"/>
      <c r="BX1289" s="383"/>
      <c r="BY1289" s="383"/>
      <c r="BZ1289" s="2"/>
      <c r="CA1289" s="2"/>
      <c r="CB1289" s="2"/>
      <c r="CC1289" s="2"/>
      <c r="CD1289" s="2"/>
      <c r="CE1289" s="2"/>
      <c r="CF1289" s="383"/>
      <c r="CG1289" s="383"/>
      <c r="CH1289" s="10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383"/>
      <c r="DT1289" s="383"/>
      <c r="DU1289" s="383"/>
      <c r="DV1289" s="2"/>
      <c r="DW1289" s="2"/>
      <c r="DX1289" s="2"/>
      <c r="DY1289" s="2"/>
      <c r="DZ1289" s="2"/>
      <c r="EA1289" s="2"/>
      <c r="EB1289" s="2"/>
      <c r="EC1289" s="2"/>
      <c r="ED1289" s="2"/>
      <c r="EE1289" s="2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  <c r="IM1289" s="2"/>
      <c r="IN1289" s="2"/>
      <c r="IO1289" s="2"/>
      <c r="IP1289" s="2"/>
      <c r="IQ1289" s="2"/>
      <c r="IR1289" s="2"/>
      <c r="IS1289" s="2"/>
      <c r="IT1289" s="2"/>
      <c r="IU1289" s="2"/>
      <c r="IV1289" s="2"/>
      <c r="IW1289" s="2"/>
    </row>
    <row r="1290" customFormat="false" ht="11.25" hidden="false" customHeight="false" outlineLevel="0" collapsed="false">
      <c r="A1290" s="2"/>
      <c r="B1290" s="2"/>
      <c r="C1290" s="2"/>
      <c r="D1290" s="394"/>
      <c r="F1290" s="2"/>
      <c r="G1290" s="2"/>
      <c r="H1290" s="2"/>
      <c r="I1290" s="2"/>
      <c r="J1290" s="2"/>
      <c r="K1290" s="2"/>
      <c r="L1290" s="2"/>
      <c r="M1290" s="2"/>
      <c r="P1290" s="2"/>
      <c r="Q1290" s="2"/>
      <c r="R1290" s="2"/>
      <c r="X1290" s="270"/>
      <c r="Y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95"/>
      <c r="AW1290" s="95"/>
      <c r="AX1290" s="383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383"/>
      <c r="BX1290" s="383"/>
      <c r="BY1290" s="383"/>
      <c r="BZ1290" s="2"/>
      <c r="CA1290" s="2"/>
      <c r="CB1290" s="2"/>
      <c r="CC1290" s="2"/>
      <c r="CD1290" s="2"/>
      <c r="CE1290" s="2"/>
      <c r="CF1290" s="383"/>
      <c r="CG1290" s="383"/>
      <c r="CH1290" s="10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383"/>
      <c r="DT1290" s="383"/>
      <c r="DU1290" s="383"/>
      <c r="DV1290" s="2"/>
      <c r="DW1290" s="2"/>
      <c r="DX1290" s="2"/>
      <c r="DY1290" s="2"/>
      <c r="DZ1290" s="2"/>
      <c r="EA1290" s="2"/>
      <c r="EB1290" s="2"/>
      <c r="EC1290" s="2"/>
      <c r="ED1290" s="2"/>
      <c r="EE1290" s="2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  <c r="IM1290" s="2"/>
      <c r="IN1290" s="2"/>
      <c r="IO1290" s="2"/>
      <c r="IP1290" s="2"/>
      <c r="IQ1290" s="2"/>
      <c r="IR1290" s="2"/>
      <c r="IS1290" s="2"/>
      <c r="IT1290" s="2"/>
      <c r="IU1290" s="2"/>
      <c r="IV1290" s="2"/>
      <c r="IW1290" s="2"/>
    </row>
    <row r="1291" customFormat="false" ht="11.25" hidden="false" customHeight="false" outlineLevel="0" collapsed="false">
      <c r="A1291" s="2"/>
      <c r="B1291" s="2"/>
      <c r="C1291" s="2"/>
      <c r="D1291" s="394"/>
      <c r="F1291" s="2"/>
      <c r="G1291" s="2"/>
      <c r="H1291" s="2"/>
      <c r="I1291" s="2"/>
      <c r="J1291" s="2"/>
      <c r="K1291" s="2"/>
      <c r="L1291" s="2"/>
      <c r="M1291" s="2"/>
      <c r="P1291" s="2"/>
      <c r="Q1291" s="2"/>
      <c r="R1291" s="2"/>
      <c r="X1291" s="270"/>
      <c r="Y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95"/>
      <c r="AW1291" s="95"/>
      <c r="AX1291" s="383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383"/>
      <c r="BX1291" s="383"/>
      <c r="BY1291" s="383"/>
      <c r="BZ1291" s="2"/>
      <c r="CA1291" s="2"/>
      <c r="CB1291" s="2"/>
      <c r="CC1291" s="2"/>
      <c r="CD1291" s="2"/>
      <c r="CE1291" s="2"/>
      <c r="CF1291" s="383"/>
      <c r="CG1291" s="383"/>
      <c r="CH1291" s="10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383"/>
      <c r="DT1291" s="383"/>
      <c r="DU1291" s="383"/>
      <c r="DV1291" s="2"/>
      <c r="DW1291" s="2"/>
      <c r="DX1291" s="2"/>
      <c r="DY1291" s="2"/>
      <c r="DZ1291" s="2"/>
      <c r="EA1291" s="2"/>
      <c r="EB1291" s="2"/>
      <c r="EC1291" s="2"/>
      <c r="ED1291" s="2"/>
      <c r="EE1291" s="2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  <c r="IM1291" s="2"/>
      <c r="IN1291" s="2"/>
      <c r="IO1291" s="2"/>
      <c r="IP1291" s="2"/>
      <c r="IQ1291" s="2"/>
      <c r="IR1291" s="2"/>
      <c r="IS1291" s="2"/>
      <c r="IT1291" s="2"/>
      <c r="IU1291" s="2"/>
      <c r="IV1291" s="2"/>
      <c r="IW1291" s="2"/>
    </row>
    <row r="1292" customFormat="false" ht="11.25" hidden="false" customHeight="false" outlineLevel="0" collapsed="false">
      <c r="A1292" s="2"/>
      <c r="B1292" s="2"/>
      <c r="C1292" s="2"/>
      <c r="D1292" s="394"/>
      <c r="F1292" s="2"/>
      <c r="G1292" s="2"/>
      <c r="H1292" s="2"/>
      <c r="I1292" s="2"/>
      <c r="J1292" s="2"/>
      <c r="K1292" s="2"/>
      <c r="L1292" s="2"/>
      <c r="M1292" s="2"/>
      <c r="P1292" s="2"/>
      <c r="Q1292" s="2"/>
      <c r="R1292" s="2"/>
      <c r="X1292" s="270"/>
      <c r="Y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95"/>
      <c r="AW1292" s="95"/>
      <c r="AX1292" s="383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383"/>
      <c r="BX1292" s="383"/>
      <c r="BY1292" s="383"/>
      <c r="BZ1292" s="2"/>
      <c r="CA1292" s="2"/>
      <c r="CB1292" s="2"/>
      <c r="CC1292" s="2"/>
      <c r="CD1292" s="2"/>
      <c r="CE1292" s="2"/>
      <c r="CF1292" s="383"/>
      <c r="CG1292" s="383"/>
      <c r="CH1292" s="10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383"/>
      <c r="DT1292" s="383"/>
      <c r="DU1292" s="383"/>
      <c r="DV1292" s="2"/>
      <c r="DW1292" s="2"/>
      <c r="DX1292" s="2"/>
      <c r="DY1292" s="2"/>
      <c r="DZ1292" s="2"/>
      <c r="EA1292" s="2"/>
      <c r="EB1292" s="2"/>
      <c r="EC1292" s="2"/>
      <c r="ED1292" s="2"/>
      <c r="EE1292" s="2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  <c r="IM1292" s="2"/>
      <c r="IN1292" s="2"/>
      <c r="IO1292" s="2"/>
      <c r="IP1292" s="2"/>
      <c r="IQ1292" s="2"/>
      <c r="IR1292" s="2"/>
      <c r="IS1292" s="2"/>
      <c r="IT1292" s="2"/>
      <c r="IU1292" s="2"/>
      <c r="IV1292" s="2"/>
      <c r="IW1292" s="2"/>
    </row>
    <row r="1293" customFormat="false" ht="11.25" hidden="false" customHeight="false" outlineLevel="0" collapsed="false">
      <c r="A1293" s="2"/>
      <c r="B1293" s="2"/>
      <c r="C1293" s="2"/>
      <c r="D1293" s="394"/>
      <c r="F1293" s="2"/>
      <c r="G1293" s="2"/>
      <c r="H1293" s="2"/>
      <c r="I1293" s="2"/>
      <c r="J1293" s="2"/>
      <c r="K1293" s="2"/>
      <c r="L1293" s="2"/>
      <c r="M1293" s="2"/>
      <c r="P1293" s="2"/>
      <c r="Q1293" s="2"/>
      <c r="R1293" s="2"/>
      <c r="X1293" s="270"/>
      <c r="Y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95"/>
      <c r="AW1293" s="95"/>
      <c r="AX1293" s="383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383"/>
      <c r="BX1293" s="383"/>
      <c r="BY1293" s="383"/>
      <c r="BZ1293" s="2"/>
      <c r="CA1293" s="2"/>
      <c r="CB1293" s="2"/>
      <c r="CC1293" s="2"/>
      <c r="CD1293" s="2"/>
      <c r="CE1293" s="2"/>
      <c r="CF1293" s="383"/>
      <c r="CG1293" s="383"/>
      <c r="CH1293" s="10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383"/>
      <c r="DT1293" s="383"/>
      <c r="DU1293" s="383"/>
      <c r="DV1293" s="2"/>
      <c r="DW1293" s="2"/>
      <c r="DX1293" s="2"/>
      <c r="DY1293" s="2"/>
      <c r="DZ1293" s="2"/>
      <c r="EA1293" s="2"/>
      <c r="EB1293" s="2"/>
      <c r="EC1293" s="2"/>
      <c r="ED1293" s="2"/>
      <c r="EE1293" s="2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  <c r="IM1293" s="2"/>
      <c r="IN1293" s="2"/>
      <c r="IO1293" s="2"/>
      <c r="IP1293" s="2"/>
      <c r="IQ1293" s="2"/>
      <c r="IR1293" s="2"/>
      <c r="IS1293" s="2"/>
      <c r="IT1293" s="2"/>
      <c r="IU1293" s="2"/>
      <c r="IV1293" s="2"/>
      <c r="IW1293" s="2"/>
    </row>
    <row r="1294" customFormat="false" ht="11.25" hidden="false" customHeight="false" outlineLevel="0" collapsed="false">
      <c r="A1294" s="2"/>
      <c r="B1294" s="2"/>
      <c r="C1294" s="2"/>
      <c r="D1294" s="394"/>
      <c r="F1294" s="2"/>
      <c r="G1294" s="2"/>
      <c r="H1294" s="2"/>
      <c r="I1294" s="2"/>
      <c r="J1294" s="2"/>
      <c r="K1294" s="2"/>
      <c r="L1294" s="2"/>
      <c r="M1294" s="2"/>
      <c r="P1294" s="2"/>
      <c r="Q1294" s="2"/>
      <c r="R1294" s="2"/>
      <c r="X1294" s="270"/>
      <c r="Y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95"/>
      <c r="AW1294" s="95"/>
      <c r="AX1294" s="383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383"/>
      <c r="BX1294" s="383"/>
      <c r="BY1294" s="383"/>
      <c r="BZ1294" s="2"/>
      <c r="CA1294" s="2"/>
      <c r="CB1294" s="2"/>
      <c r="CC1294" s="2"/>
      <c r="CD1294" s="2"/>
      <c r="CE1294" s="2"/>
      <c r="CF1294" s="383"/>
      <c r="CG1294" s="383"/>
      <c r="CH1294" s="10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383"/>
      <c r="DT1294" s="383"/>
      <c r="DU1294" s="383"/>
      <c r="DV1294" s="2"/>
      <c r="DW1294" s="2"/>
      <c r="DX1294" s="2"/>
      <c r="DY1294" s="2"/>
      <c r="DZ1294" s="2"/>
      <c r="EA1294" s="2"/>
      <c r="EB1294" s="2"/>
      <c r="EC1294" s="2"/>
      <c r="ED1294" s="2"/>
      <c r="EE1294" s="2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  <c r="IM1294" s="2"/>
      <c r="IN1294" s="2"/>
      <c r="IO1294" s="2"/>
      <c r="IP1294" s="2"/>
      <c r="IQ1294" s="2"/>
      <c r="IR1294" s="2"/>
      <c r="IS1294" s="2"/>
      <c r="IT1294" s="2"/>
      <c r="IU1294" s="2"/>
      <c r="IV1294" s="2"/>
      <c r="IW1294" s="2"/>
    </row>
    <row r="1295" customFormat="false" ht="11.25" hidden="false" customHeight="false" outlineLevel="0" collapsed="false">
      <c r="A1295" s="2"/>
      <c r="B1295" s="2"/>
      <c r="C1295" s="2"/>
      <c r="D1295" s="394"/>
      <c r="F1295" s="2"/>
      <c r="G1295" s="2"/>
      <c r="H1295" s="2"/>
      <c r="I1295" s="2"/>
      <c r="J1295" s="2"/>
      <c r="K1295" s="2"/>
      <c r="L1295" s="2"/>
      <c r="M1295" s="2"/>
      <c r="P1295" s="2"/>
      <c r="Q1295" s="2"/>
      <c r="R1295" s="2"/>
      <c r="X1295" s="270"/>
      <c r="Y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95"/>
      <c r="AW1295" s="95"/>
      <c r="AX1295" s="383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383"/>
      <c r="BX1295" s="383"/>
      <c r="BY1295" s="383"/>
      <c r="BZ1295" s="2"/>
      <c r="CA1295" s="2"/>
      <c r="CB1295" s="2"/>
      <c r="CC1295" s="2"/>
      <c r="CD1295" s="2"/>
      <c r="CE1295" s="2"/>
      <c r="CF1295" s="383"/>
      <c r="CG1295" s="383"/>
      <c r="CH1295" s="10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383"/>
      <c r="DT1295" s="383"/>
      <c r="DU1295" s="383"/>
      <c r="DV1295" s="2"/>
      <c r="DW1295" s="2"/>
      <c r="DX1295" s="2"/>
      <c r="DY1295" s="2"/>
      <c r="DZ1295" s="2"/>
      <c r="EA1295" s="2"/>
      <c r="EB1295" s="2"/>
      <c r="EC1295" s="2"/>
      <c r="ED1295" s="2"/>
      <c r="EE1295" s="2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  <c r="IM1295" s="2"/>
      <c r="IN1295" s="2"/>
      <c r="IO1295" s="2"/>
      <c r="IP1295" s="2"/>
      <c r="IQ1295" s="2"/>
      <c r="IR1295" s="2"/>
      <c r="IS1295" s="2"/>
      <c r="IT1295" s="2"/>
      <c r="IU1295" s="2"/>
      <c r="IV1295" s="2"/>
      <c r="IW1295" s="2"/>
    </row>
    <row r="1296" customFormat="false" ht="11.25" hidden="false" customHeight="false" outlineLevel="0" collapsed="false">
      <c r="A1296" s="2"/>
      <c r="B1296" s="2"/>
      <c r="C1296" s="2"/>
      <c r="D1296" s="394"/>
      <c r="F1296" s="2"/>
      <c r="G1296" s="2"/>
      <c r="H1296" s="2"/>
      <c r="I1296" s="2"/>
      <c r="J1296" s="2"/>
      <c r="K1296" s="2"/>
      <c r="L1296" s="2"/>
      <c r="M1296" s="2"/>
      <c r="P1296" s="2"/>
      <c r="Q1296" s="2"/>
      <c r="R1296" s="2"/>
      <c r="X1296" s="270"/>
      <c r="Y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95"/>
      <c r="AW1296" s="95"/>
      <c r="AX1296" s="383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383"/>
      <c r="BX1296" s="383"/>
      <c r="BY1296" s="383"/>
      <c r="BZ1296" s="2"/>
      <c r="CA1296" s="2"/>
      <c r="CB1296" s="2"/>
      <c r="CC1296" s="2"/>
      <c r="CD1296" s="2"/>
      <c r="CE1296" s="2"/>
      <c r="CF1296" s="383"/>
      <c r="CG1296" s="383"/>
      <c r="CH1296" s="10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383"/>
      <c r="DT1296" s="383"/>
      <c r="DU1296" s="383"/>
      <c r="DV1296" s="2"/>
      <c r="DW1296" s="2"/>
      <c r="DX1296" s="2"/>
      <c r="DY1296" s="2"/>
      <c r="DZ1296" s="2"/>
      <c r="EA1296" s="2"/>
      <c r="EB1296" s="2"/>
      <c r="EC1296" s="2"/>
      <c r="ED1296" s="2"/>
      <c r="EE1296" s="2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  <c r="IM1296" s="2"/>
      <c r="IN1296" s="2"/>
      <c r="IO1296" s="2"/>
      <c r="IP1296" s="2"/>
      <c r="IQ1296" s="2"/>
      <c r="IR1296" s="2"/>
      <c r="IS1296" s="2"/>
      <c r="IT1296" s="2"/>
      <c r="IU1296" s="2"/>
      <c r="IV1296" s="2"/>
      <c r="IW1296" s="2"/>
    </row>
    <row r="1297" customFormat="false" ht="11.25" hidden="false" customHeight="false" outlineLevel="0" collapsed="false">
      <c r="A1297" s="2"/>
      <c r="B1297" s="2"/>
      <c r="C1297" s="2"/>
      <c r="D1297" s="394"/>
      <c r="F1297" s="2"/>
      <c r="G1297" s="2"/>
      <c r="H1297" s="2"/>
      <c r="I1297" s="2"/>
      <c r="J1297" s="2"/>
      <c r="K1297" s="2"/>
      <c r="L1297" s="2"/>
      <c r="M1297" s="2"/>
      <c r="P1297" s="2"/>
      <c r="Q1297" s="2"/>
      <c r="R1297" s="2"/>
      <c r="X1297" s="270"/>
      <c r="Y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95"/>
      <c r="AW1297" s="95"/>
      <c r="AX1297" s="383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383"/>
      <c r="BX1297" s="383"/>
      <c r="BY1297" s="383"/>
      <c r="BZ1297" s="2"/>
      <c r="CA1297" s="2"/>
      <c r="CB1297" s="2"/>
      <c r="CC1297" s="2"/>
      <c r="CD1297" s="2"/>
      <c r="CE1297" s="2"/>
      <c r="CF1297" s="383"/>
      <c r="CG1297" s="383"/>
      <c r="CH1297" s="10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383"/>
      <c r="DT1297" s="383"/>
      <c r="DU1297" s="383"/>
      <c r="DV1297" s="2"/>
      <c r="DW1297" s="2"/>
      <c r="DX1297" s="2"/>
      <c r="DY1297" s="2"/>
      <c r="DZ1297" s="2"/>
      <c r="EA1297" s="2"/>
      <c r="EB1297" s="2"/>
      <c r="EC1297" s="2"/>
      <c r="ED1297" s="2"/>
      <c r="EE1297" s="2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  <c r="IM1297" s="2"/>
      <c r="IN1297" s="2"/>
      <c r="IO1297" s="2"/>
      <c r="IP1297" s="2"/>
      <c r="IQ1297" s="2"/>
      <c r="IR1297" s="2"/>
      <c r="IS1297" s="2"/>
      <c r="IT1297" s="2"/>
      <c r="IU1297" s="2"/>
      <c r="IV1297" s="2"/>
      <c r="IW1297" s="2"/>
    </row>
    <row r="1298" customFormat="false" ht="11.25" hidden="false" customHeight="false" outlineLevel="0" collapsed="false">
      <c r="A1298" s="2"/>
      <c r="B1298" s="2"/>
      <c r="C1298" s="2"/>
      <c r="D1298" s="394"/>
      <c r="F1298" s="2"/>
      <c r="G1298" s="2"/>
      <c r="H1298" s="2"/>
      <c r="I1298" s="2"/>
      <c r="J1298" s="2"/>
      <c r="K1298" s="2"/>
      <c r="L1298" s="2"/>
      <c r="M1298" s="2"/>
      <c r="P1298" s="2"/>
      <c r="Q1298" s="2"/>
      <c r="R1298" s="2"/>
      <c r="X1298" s="270"/>
      <c r="Y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95"/>
      <c r="AW1298" s="95"/>
      <c r="AX1298" s="383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383"/>
      <c r="BX1298" s="383"/>
      <c r="BY1298" s="383"/>
      <c r="BZ1298" s="2"/>
      <c r="CA1298" s="2"/>
      <c r="CB1298" s="2"/>
      <c r="CC1298" s="2"/>
      <c r="CD1298" s="2"/>
      <c r="CE1298" s="2"/>
      <c r="CF1298" s="383"/>
      <c r="CG1298" s="383"/>
      <c r="CH1298" s="10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383"/>
      <c r="DT1298" s="383"/>
      <c r="DU1298" s="383"/>
      <c r="DV1298" s="2"/>
      <c r="DW1298" s="2"/>
      <c r="DX1298" s="2"/>
      <c r="DY1298" s="2"/>
      <c r="DZ1298" s="2"/>
      <c r="EA1298" s="2"/>
      <c r="EB1298" s="2"/>
      <c r="EC1298" s="2"/>
      <c r="ED1298" s="2"/>
      <c r="EE1298" s="2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  <c r="IM1298" s="2"/>
      <c r="IN1298" s="2"/>
      <c r="IO1298" s="2"/>
      <c r="IP1298" s="2"/>
      <c r="IQ1298" s="2"/>
      <c r="IR1298" s="2"/>
      <c r="IS1298" s="2"/>
      <c r="IT1298" s="2"/>
      <c r="IU1298" s="2"/>
      <c r="IV1298" s="2"/>
      <c r="IW1298" s="2"/>
    </row>
    <row r="1299" customFormat="false" ht="11.25" hidden="false" customHeight="false" outlineLevel="0" collapsed="false">
      <c r="A1299" s="2"/>
      <c r="B1299" s="2"/>
      <c r="C1299" s="2"/>
      <c r="D1299" s="394"/>
      <c r="F1299" s="2"/>
      <c r="G1299" s="2"/>
      <c r="H1299" s="2"/>
      <c r="I1299" s="2"/>
      <c r="J1299" s="2"/>
      <c r="K1299" s="2"/>
      <c r="L1299" s="2"/>
      <c r="M1299" s="2"/>
      <c r="P1299" s="2"/>
      <c r="Q1299" s="2"/>
      <c r="R1299" s="2"/>
      <c r="X1299" s="270"/>
      <c r="Y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95"/>
      <c r="AW1299" s="95"/>
      <c r="AX1299" s="383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383"/>
      <c r="BX1299" s="383"/>
      <c r="BY1299" s="383"/>
      <c r="BZ1299" s="2"/>
      <c r="CA1299" s="2"/>
      <c r="CB1299" s="2"/>
      <c r="CC1299" s="2"/>
      <c r="CD1299" s="2"/>
      <c r="CE1299" s="2"/>
      <c r="CF1299" s="383"/>
      <c r="CG1299" s="383"/>
      <c r="CH1299" s="10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383"/>
      <c r="DT1299" s="383"/>
      <c r="DU1299" s="383"/>
      <c r="DV1299" s="2"/>
      <c r="DW1299" s="2"/>
      <c r="DX1299" s="2"/>
      <c r="DY1299" s="2"/>
      <c r="DZ1299" s="2"/>
      <c r="EA1299" s="2"/>
      <c r="EB1299" s="2"/>
      <c r="EC1299" s="2"/>
      <c r="ED1299" s="2"/>
      <c r="EE1299" s="2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  <c r="IM1299" s="2"/>
      <c r="IN1299" s="2"/>
      <c r="IO1299" s="2"/>
      <c r="IP1299" s="2"/>
      <c r="IQ1299" s="2"/>
      <c r="IR1299" s="2"/>
      <c r="IS1299" s="2"/>
      <c r="IT1299" s="2"/>
      <c r="IU1299" s="2"/>
      <c r="IV1299" s="2"/>
      <c r="IW1299" s="2"/>
    </row>
    <row r="1300" customFormat="false" ht="11.25" hidden="false" customHeight="false" outlineLevel="0" collapsed="false">
      <c r="A1300" s="2"/>
      <c r="B1300" s="2"/>
      <c r="C1300" s="2"/>
      <c r="D1300" s="394"/>
      <c r="F1300" s="2"/>
      <c r="G1300" s="2"/>
      <c r="H1300" s="2"/>
      <c r="I1300" s="2"/>
      <c r="J1300" s="2"/>
      <c r="K1300" s="2"/>
      <c r="L1300" s="2"/>
      <c r="M1300" s="2"/>
      <c r="P1300" s="2"/>
      <c r="Q1300" s="2"/>
      <c r="R1300" s="2"/>
      <c r="X1300" s="270"/>
      <c r="Y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95"/>
      <c r="AW1300" s="95"/>
      <c r="AX1300" s="383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383"/>
      <c r="BX1300" s="383"/>
      <c r="BY1300" s="383"/>
      <c r="BZ1300" s="2"/>
      <c r="CA1300" s="2"/>
      <c r="CB1300" s="2"/>
      <c r="CC1300" s="2"/>
      <c r="CD1300" s="2"/>
      <c r="CE1300" s="2"/>
      <c r="CF1300" s="383"/>
      <c r="CG1300" s="383"/>
      <c r="CH1300" s="10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383"/>
      <c r="DT1300" s="383"/>
      <c r="DU1300" s="383"/>
      <c r="DV1300" s="2"/>
      <c r="DW1300" s="2"/>
      <c r="DX1300" s="2"/>
      <c r="DY1300" s="2"/>
      <c r="DZ1300" s="2"/>
      <c r="EA1300" s="2"/>
      <c r="EB1300" s="2"/>
      <c r="EC1300" s="2"/>
      <c r="ED1300" s="2"/>
      <c r="EE1300" s="2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  <c r="IM1300" s="2"/>
      <c r="IN1300" s="2"/>
      <c r="IO1300" s="2"/>
      <c r="IP1300" s="2"/>
      <c r="IQ1300" s="2"/>
      <c r="IR1300" s="2"/>
      <c r="IS1300" s="2"/>
      <c r="IT1300" s="2"/>
      <c r="IU1300" s="2"/>
      <c r="IV1300" s="2"/>
      <c r="IW1300" s="2"/>
    </row>
    <row r="1301" customFormat="false" ht="11.25" hidden="false" customHeight="false" outlineLevel="0" collapsed="false">
      <c r="A1301" s="2"/>
      <c r="B1301" s="2"/>
      <c r="C1301" s="2"/>
      <c r="D1301" s="394"/>
      <c r="F1301" s="2"/>
      <c r="G1301" s="2"/>
      <c r="H1301" s="2"/>
      <c r="I1301" s="2"/>
      <c r="J1301" s="2"/>
      <c r="K1301" s="2"/>
      <c r="L1301" s="2"/>
      <c r="M1301" s="2"/>
      <c r="P1301" s="2"/>
      <c r="Q1301" s="2"/>
      <c r="R1301" s="2"/>
      <c r="X1301" s="270"/>
      <c r="Y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95"/>
      <c r="AW1301" s="95"/>
      <c r="AX1301" s="383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383"/>
      <c r="BX1301" s="383"/>
      <c r="BY1301" s="383"/>
      <c r="BZ1301" s="2"/>
      <c r="CA1301" s="2"/>
      <c r="CB1301" s="2"/>
      <c r="CC1301" s="2"/>
      <c r="CD1301" s="2"/>
      <c r="CE1301" s="2"/>
      <c r="CF1301" s="383"/>
      <c r="CG1301" s="383"/>
      <c r="CH1301" s="10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383"/>
      <c r="DT1301" s="383"/>
      <c r="DU1301" s="383"/>
      <c r="DV1301" s="2"/>
      <c r="DW1301" s="2"/>
      <c r="DX1301" s="2"/>
      <c r="DY1301" s="2"/>
      <c r="DZ1301" s="2"/>
      <c r="EA1301" s="2"/>
      <c r="EB1301" s="2"/>
      <c r="EC1301" s="2"/>
      <c r="ED1301" s="2"/>
      <c r="EE1301" s="2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  <c r="IM1301" s="2"/>
      <c r="IN1301" s="2"/>
      <c r="IO1301" s="2"/>
      <c r="IP1301" s="2"/>
      <c r="IQ1301" s="2"/>
      <c r="IR1301" s="2"/>
      <c r="IS1301" s="2"/>
      <c r="IT1301" s="2"/>
      <c r="IU1301" s="2"/>
      <c r="IV1301" s="2"/>
      <c r="IW1301" s="2"/>
    </row>
    <row r="1302" customFormat="false" ht="11.25" hidden="false" customHeight="false" outlineLevel="0" collapsed="false">
      <c r="A1302" s="2"/>
      <c r="B1302" s="2"/>
      <c r="C1302" s="2"/>
      <c r="D1302" s="394"/>
      <c r="F1302" s="2"/>
      <c r="G1302" s="2"/>
      <c r="H1302" s="2"/>
      <c r="I1302" s="2"/>
      <c r="J1302" s="2"/>
      <c r="K1302" s="2"/>
      <c r="L1302" s="2"/>
      <c r="M1302" s="2"/>
      <c r="P1302" s="2"/>
      <c r="Q1302" s="2"/>
      <c r="R1302" s="2"/>
      <c r="X1302" s="270"/>
      <c r="Y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95"/>
      <c r="AW1302" s="95"/>
      <c r="AX1302" s="383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383"/>
      <c r="BX1302" s="383"/>
      <c r="BY1302" s="383"/>
      <c r="BZ1302" s="2"/>
      <c r="CA1302" s="2"/>
      <c r="CB1302" s="2"/>
      <c r="CC1302" s="2"/>
      <c r="CD1302" s="2"/>
      <c r="CE1302" s="2"/>
      <c r="CF1302" s="383"/>
      <c r="CG1302" s="383"/>
      <c r="CH1302" s="10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383"/>
      <c r="DT1302" s="383"/>
      <c r="DU1302" s="383"/>
      <c r="DV1302" s="2"/>
      <c r="DW1302" s="2"/>
      <c r="DX1302" s="2"/>
      <c r="DY1302" s="2"/>
      <c r="DZ1302" s="2"/>
      <c r="EA1302" s="2"/>
      <c r="EB1302" s="2"/>
      <c r="EC1302" s="2"/>
      <c r="ED1302" s="2"/>
      <c r="EE1302" s="2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  <c r="IM1302" s="2"/>
      <c r="IN1302" s="2"/>
      <c r="IO1302" s="2"/>
      <c r="IP1302" s="2"/>
      <c r="IQ1302" s="2"/>
      <c r="IR1302" s="2"/>
      <c r="IS1302" s="2"/>
      <c r="IT1302" s="2"/>
      <c r="IU1302" s="2"/>
      <c r="IV1302" s="2"/>
      <c r="IW1302" s="2"/>
    </row>
    <row r="1303" customFormat="false" ht="11.25" hidden="false" customHeight="false" outlineLevel="0" collapsed="false">
      <c r="A1303" s="2"/>
      <c r="B1303" s="2"/>
      <c r="C1303" s="2"/>
      <c r="D1303" s="394"/>
      <c r="F1303" s="2"/>
      <c r="G1303" s="2"/>
      <c r="H1303" s="2"/>
      <c r="I1303" s="2"/>
      <c r="J1303" s="2"/>
      <c r="K1303" s="2"/>
      <c r="L1303" s="2"/>
      <c r="M1303" s="2"/>
      <c r="P1303" s="2"/>
      <c r="Q1303" s="2"/>
      <c r="R1303" s="2"/>
      <c r="X1303" s="270"/>
      <c r="Y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95"/>
      <c r="AW1303" s="95"/>
      <c r="AX1303" s="383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383"/>
      <c r="BX1303" s="383"/>
      <c r="BY1303" s="383"/>
      <c r="BZ1303" s="2"/>
      <c r="CA1303" s="2"/>
      <c r="CB1303" s="2"/>
      <c r="CC1303" s="2"/>
      <c r="CD1303" s="2"/>
      <c r="CE1303" s="2"/>
      <c r="CF1303" s="383"/>
      <c r="CG1303" s="383"/>
      <c r="CH1303" s="10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383"/>
      <c r="DT1303" s="383"/>
      <c r="DU1303" s="383"/>
      <c r="DV1303" s="2"/>
      <c r="DW1303" s="2"/>
      <c r="DX1303" s="2"/>
      <c r="DY1303" s="2"/>
      <c r="DZ1303" s="2"/>
      <c r="EA1303" s="2"/>
      <c r="EB1303" s="2"/>
      <c r="EC1303" s="2"/>
      <c r="ED1303" s="2"/>
      <c r="EE1303" s="2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  <c r="IM1303" s="2"/>
      <c r="IN1303" s="2"/>
      <c r="IO1303" s="2"/>
      <c r="IP1303" s="2"/>
      <c r="IQ1303" s="2"/>
      <c r="IR1303" s="2"/>
      <c r="IS1303" s="2"/>
      <c r="IT1303" s="2"/>
      <c r="IU1303" s="2"/>
      <c r="IV1303" s="2"/>
      <c r="IW1303" s="2"/>
    </row>
    <row r="1304" customFormat="false" ht="11.25" hidden="false" customHeight="false" outlineLevel="0" collapsed="false">
      <c r="A1304" s="2"/>
      <c r="B1304" s="2"/>
      <c r="C1304" s="2"/>
      <c r="D1304" s="394"/>
      <c r="F1304" s="2"/>
      <c r="G1304" s="2"/>
      <c r="H1304" s="2"/>
      <c r="I1304" s="2"/>
      <c r="J1304" s="2"/>
      <c r="K1304" s="2"/>
      <c r="L1304" s="2"/>
      <c r="M1304" s="2"/>
      <c r="P1304" s="2"/>
      <c r="Q1304" s="2"/>
      <c r="R1304" s="2"/>
      <c r="X1304" s="270"/>
      <c r="Y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95"/>
      <c r="AW1304" s="95"/>
      <c r="AX1304" s="383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383"/>
      <c r="BX1304" s="383"/>
      <c r="BY1304" s="383"/>
      <c r="BZ1304" s="2"/>
      <c r="CA1304" s="2"/>
      <c r="CB1304" s="2"/>
      <c r="CC1304" s="2"/>
      <c r="CD1304" s="2"/>
      <c r="CE1304" s="2"/>
      <c r="CF1304" s="383"/>
      <c r="CG1304" s="383"/>
      <c r="CH1304" s="10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383"/>
      <c r="DT1304" s="383"/>
      <c r="DU1304" s="383"/>
      <c r="DV1304" s="2"/>
      <c r="DW1304" s="2"/>
      <c r="DX1304" s="2"/>
      <c r="DY1304" s="2"/>
      <c r="DZ1304" s="2"/>
      <c r="EA1304" s="2"/>
      <c r="EB1304" s="2"/>
      <c r="EC1304" s="2"/>
      <c r="ED1304" s="2"/>
      <c r="EE1304" s="2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  <c r="IM1304" s="2"/>
      <c r="IN1304" s="2"/>
      <c r="IO1304" s="2"/>
      <c r="IP1304" s="2"/>
      <c r="IQ1304" s="2"/>
      <c r="IR1304" s="2"/>
      <c r="IS1304" s="2"/>
      <c r="IT1304" s="2"/>
      <c r="IU1304" s="2"/>
      <c r="IV1304" s="2"/>
      <c r="IW1304" s="2"/>
    </row>
  </sheetData>
  <mergeCells count="62">
    <mergeCell ref="A3:B8"/>
    <mergeCell ref="AF4:AG4"/>
    <mergeCell ref="AH4:AI4"/>
    <mergeCell ref="AJ4:AK4"/>
    <mergeCell ref="AL4:AM4"/>
    <mergeCell ref="AN4:AO4"/>
    <mergeCell ref="AR4:AS4"/>
    <mergeCell ref="AT4:AU4"/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R6:AS6"/>
    <mergeCell ref="AT6:AU6"/>
    <mergeCell ref="AY6:AZ6"/>
    <mergeCell ref="BA6:BB6"/>
    <mergeCell ref="BC6:BD6"/>
    <mergeCell ref="BE6:BF6"/>
    <mergeCell ref="BG6:BH6"/>
    <mergeCell ref="BI6:BJ6"/>
    <mergeCell ref="BK6:BL6"/>
    <mergeCell ref="BM6:BN6"/>
    <mergeCell ref="BO6:BP6"/>
    <mergeCell ref="BQ6:BR6"/>
    <mergeCell ref="BS6:BT6"/>
    <mergeCell ref="BU6:BV6"/>
    <mergeCell ref="BZ6:CA6"/>
    <mergeCell ref="CB6:CC6"/>
    <mergeCell ref="CD6:CE6"/>
    <mergeCell ref="CI6:CJ6"/>
    <mergeCell ref="CK6:CL6"/>
    <mergeCell ref="CM6:CN6"/>
    <mergeCell ref="CO6:CP6"/>
    <mergeCell ref="CQ6:CR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Z6:EA6"/>
    <mergeCell ref="EB6:EC6"/>
    <mergeCell ref="ED6:EE6"/>
    <mergeCell ref="EF6:EG6"/>
    <mergeCell ref="EH6:EI6"/>
    <mergeCell ref="EJ6:EK6"/>
    <mergeCell ref="EL6:EM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AG68"/>
  <sheetViews>
    <sheetView showFormulas="false" showGridLines="true" showRowColHeaders="true" showZeros="true" rightToLeft="false" tabSelected="false" showOutlineSymbols="true" defaultGridColor="true" view="normal" topLeftCell="AH1" colorId="64" zoomScale="100" zoomScaleNormal="100" zoomScalePageLayoutView="100" workbookViewId="0">
      <selection pane="topLeft" activeCell="AH6" activeCellId="0" sqref="AH6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257" min="1" style="1" width="11.7"/>
  </cols>
  <sheetData>
    <row r="3" customFormat="false" ht="12" hidden="false" customHeight="false" outlineLevel="0" collapsed="false"/>
    <row r="4" customFormat="false" ht="11.25" hidden="false" customHeight="false" outlineLevel="0" collapsed="false">
      <c r="C4" s="300" t="s">
        <v>84</v>
      </c>
      <c r="D4" s="395" t="s">
        <v>84</v>
      </c>
      <c r="E4" s="395" t="s">
        <v>84</v>
      </c>
      <c r="F4" s="395" t="s">
        <v>84</v>
      </c>
      <c r="G4" s="395" t="s">
        <v>84</v>
      </c>
      <c r="H4" s="395" t="s">
        <v>84</v>
      </c>
      <c r="I4" s="298" t="s">
        <v>84</v>
      </c>
      <c r="J4" s="295" t="s">
        <v>77</v>
      </c>
      <c r="K4" s="396" t="s">
        <v>77</v>
      </c>
      <c r="L4" s="397" t="s">
        <v>77</v>
      </c>
      <c r="M4" s="398" t="s">
        <v>66</v>
      </c>
      <c r="N4" s="399" t="s">
        <v>66</v>
      </c>
      <c r="O4" s="399" t="s">
        <v>66</v>
      </c>
      <c r="P4" s="399" t="s">
        <v>66</v>
      </c>
      <c r="Q4" s="399" t="s">
        <v>66</v>
      </c>
      <c r="R4" s="399" t="s">
        <v>66</v>
      </c>
      <c r="S4" s="399" t="s">
        <v>66</v>
      </c>
      <c r="T4" s="399" t="s">
        <v>66</v>
      </c>
      <c r="U4" s="399" t="s">
        <v>66</v>
      </c>
      <c r="V4" s="399" t="s">
        <v>66</v>
      </c>
      <c r="W4" s="399" t="s">
        <v>66</v>
      </c>
      <c r="X4" s="399" t="s">
        <v>66</v>
      </c>
      <c r="Y4" s="303" t="s">
        <v>66</v>
      </c>
      <c r="Z4" s="400"/>
      <c r="AA4" s="401"/>
      <c r="AB4" s="401"/>
      <c r="AC4" s="401"/>
      <c r="AD4" s="401"/>
      <c r="AE4" s="401"/>
      <c r="AF4" s="401"/>
      <c r="AG4" s="402"/>
    </row>
    <row r="5" customFormat="false" ht="12" hidden="false" customHeight="false" outlineLevel="0" collapsed="false">
      <c r="C5" s="403" t="n">
        <v>2001</v>
      </c>
      <c r="D5" s="404" t="n">
        <v>37043</v>
      </c>
      <c r="E5" s="405" t="n">
        <v>2002</v>
      </c>
      <c r="F5" s="404" t="n">
        <v>37469</v>
      </c>
      <c r="G5" s="404" t="n">
        <v>37591</v>
      </c>
      <c r="H5" s="404" t="n">
        <v>37773</v>
      </c>
      <c r="I5" s="406" t="n">
        <v>2004</v>
      </c>
      <c r="J5" s="407" t="n">
        <v>37135</v>
      </c>
      <c r="K5" s="408" t="n">
        <v>2002</v>
      </c>
      <c r="L5" s="409" t="n">
        <v>2003</v>
      </c>
      <c r="M5" s="410" t="n">
        <v>37135</v>
      </c>
      <c r="N5" s="411" t="n">
        <v>2001</v>
      </c>
      <c r="O5" s="412" t="n">
        <v>37012</v>
      </c>
      <c r="P5" s="412" t="n">
        <v>37104</v>
      </c>
      <c r="Q5" s="412" t="n">
        <v>37043</v>
      </c>
      <c r="R5" s="411" t="n">
        <v>2002</v>
      </c>
      <c r="S5" s="412" t="n">
        <v>37438</v>
      </c>
      <c r="T5" s="412" t="n">
        <v>37408</v>
      </c>
      <c r="U5" s="412" t="n">
        <v>37773</v>
      </c>
      <c r="V5" s="411" t="n">
        <v>2003</v>
      </c>
      <c r="W5" s="411" t="n">
        <v>2003</v>
      </c>
      <c r="X5" s="411" t="n">
        <v>2004</v>
      </c>
      <c r="Y5" s="413" t="n">
        <v>38139</v>
      </c>
      <c r="Z5" s="414" t="n">
        <v>37226</v>
      </c>
      <c r="AA5" s="415" t="n">
        <v>2001</v>
      </c>
      <c r="AB5" s="415" t="n">
        <v>2002</v>
      </c>
      <c r="AC5" s="415" t="n">
        <v>2002</v>
      </c>
      <c r="AD5" s="415" t="n">
        <v>2002</v>
      </c>
      <c r="AE5" s="415" t="n">
        <v>2002</v>
      </c>
      <c r="AF5" s="415" t="n">
        <v>2003</v>
      </c>
      <c r="AG5" s="416" t="n">
        <v>2003</v>
      </c>
    </row>
    <row r="6" customFormat="false" ht="56.25" hidden="false" customHeight="false" outlineLevel="0" collapsed="false">
      <c r="C6" s="417" t="s">
        <v>261</v>
      </c>
      <c r="D6" s="417" t="s">
        <v>262</v>
      </c>
      <c r="E6" s="417" t="s">
        <v>263</v>
      </c>
      <c r="F6" s="417" t="s">
        <v>218</v>
      </c>
      <c r="G6" s="417" t="s">
        <v>264</v>
      </c>
      <c r="H6" s="417" t="s">
        <v>265</v>
      </c>
      <c r="I6" s="417" t="s">
        <v>266</v>
      </c>
      <c r="J6" s="417" t="s">
        <v>267</v>
      </c>
      <c r="K6" s="417" t="s">
        <v>268</v>
      </c>
      <c r="L6" s="417" t="s">
        <v>269</v>
      </c>
      <c r="M6" s="417" t="s">
        <v>270</v>
      </c>
      <c r="N6" s="417" t="s">
        <v>271</v>
      </c>
      <c r="O6" s="417" t="s">
        <v>272</v>
      </c>
      <c r="P6" s="417" t="s">
        <v>273</v>
      </c>
      <c r="Q6" s="417" t="s">
        <v>274</v>
      </c>
      <c r="R6" s="417" t="s">
        <v>275</v>
      </c>
      <c r="S6" s="417" t="s">
        <v>276</v>
      </c>
      <c r="T6" s="417" t="s">
        <v>277</v>
      </c>
      <c r="U6" s="417" t="s">
        <v>278</v>
      </c>
      <c r="V6" s="417" t="s">
        <v>279</v>
      </c>
      <c r="W6" s="417" t="s">
        <v>280</v>
      </c>
      <c r="X6" s="417" t="s">
        <v>281</v>
      </c>
      <c r="Y6" s="417" t="s">
        <v>282</v>
      </c>
      <c r="Z6" s="417" t="s">
        <v>283</v>
      </c>
      <c r="AA6" s="417" t="s">
        <v>284</v>
      </c>
      <c r="AB6" s="417" t="s">
        <v>285</v>
      </c>
      <c r="AC6" s="417" t="s">
        <v>286</v>
      </c>
      <c r="AD6" s="417" t="s">
        <v>271</v>
      </c>
      <c r="AE6" s="417" t="s">
        <v>287</v>
      </c>
      <c r="AF6" s="417" t="s">
        <v>288</v>
      </c>
      <c r="AG6" s="417" t="s">
        <v>289</v>
      </c>
    </row>
    <row r="7" customFormat="false" ht="11.25" hidden="false" customHeight="false" outlineLevel="0" collapsed="false">
      <c r="C7" s="418" t="s">
        <v>211</v>
      </c>
      <c r="D7" s="418" t="s">
        <v>210</v>
      </c>
      <c r="E7" s="418" t="s">
        <v>212</v>
      </c>
      <c r="F7" s="418" t="s">
        <v>211</v>
      </c>
      <c r="G7" s="418" t="s">
        <v>210</v>
      </c>
      <c r="H7" s="418" t="s">
        <v>211</v>
      </c>
      <c r="I7" s="418" t="s">
        <v>211</v>
      </c>
      <c r="J7" s="418" t="s">
        <v>210</v>
      </c>
      <c r="K7" s="418" t="s">
        <v>211</v>
      </c>
      <c r="L7" s="418" t="s">
        <v>212</v>
      </c>
      <c r="M7" s="418" t="s">
        <v>210</v>
      </c>
      <c r="N7" s="418" t="s">
        <v>212</v>
      </c>
      <c r="O7" s="418" t="s">
        <v>210</v>
      </c>
      <c r="P7" s="418" t="s">
        <v>210</v>
      </c>
      <c r="Q7" s="418" t="s">
        <v>210</v>
      </c>
      <c r="R7" s="418" t="s">
        <v>212</v>
      </c>
      <c r="S7" s="418" t="s">
        <v>210</v>
      </c>
      <c r="T7" s="418" t="s">
        <v>210</v>
      </c>
      <c r="U7" s="418" t="s">
        <v>210</v>
      </c>
      <c r="V7" s="418" t="s">
        <v>212</v>
      </c>
      <c r="W7" s="418" t="s">
        <v>212</v>
      </c>
      <c r="X7" s="418" t="s">
        <v>211</v>
      </c>
      <c r="Y7" s="418" t="s">
        <v>211</v>
      </c>
      <c r="Z7" s="418" t="s">
        <v>210</v>
      </c>
      <c r="AA7" s="418" t="s">
        <v>210</v>
      </c>
      <c r="AB7" s="418" t="s">
        <v>212</v>
      </c>
      <c r="AC7" s="418" t="s">
        <v>212</v>
      </c>
      <c r="AD7" s="418" t="s">
        <v>212</v>
      </c>
      <c r="AE7" s="418" t="s">
        <v>211</v>
      </c>
      <c r="AF7" s="418" t="s">
        <v>211</v>
      </c>
      <c r="AG7" s="418" t="s">
        <v>211</v>
      </c>
    </row>
    <row r="8" customFormat="false" ht="11.25" hidden="false" customHeight="false" outlineLevel="0" collapsed="false">
      <c r="B8" s="55" t="s">
        <v>14</v>
      </c>
      <c r="C8" s="418" t="n">
        <v>400</v>
      </c>
      <c r="D8" s="418" t="n">
        <v>49</v>
      </c>
      <c r="E8" s="418" t="n">
        <v>500</v>
      </c>
      <c r="F8" s="418" t="n">
        <v>450</v>
      </c>
      <c r="G8" s="418" t="n">
        <v>500</v>
      </c>
      <c r="H8" s="418" t="n">
        <v>510</v>
      </c>
      <c r="I8" s="418" t="n">
        <v>1100</v>
      </c>
      <c r="J8" s="418" t="n">
        <v>1048</v>
      </c>
      <c r="K8" s="418" t="n">
        <v>960</v>
      </c>
      <c r="L8" s="418" t="n">
        <v>1000</v>
      </c>
      <c r="M8" s="418" t="n">
        <v>520</v>
      </c>
      <c r="N8" s="418" t="n">
        <v>170</v>
      </c>
      <c r="O8" s="418" t="n">
        <v>500</v>
      </c>
      <c r="P8" s="418" t="n">
        <v>51</v>
      </c>
      <c r="Q8" s="418" t="n">
        <v>88</v>
      </c>
      <c r="R8" s="418" t="n">
        <v>500</v>
      </c>
      <c r="S8" s="418" t="n">
        <v>1060</v>
      </c>
      <c r="T8" s="418" t="n">
        <v>880</v>
      </c>
      <c r="U8" s="418" t="n">
        <v>720</v>
      </c>
      <c r="V8" s="418" t="n">
        <v>530</v>
      </c>
      <c r="W8" s="418" t="n">
        <v>520</v>
      </c>
      <c r="X8" s="418" t="n">
        <v>1000</v>
      </c>
      <c r="Y8" s="418" t="n">
        <v>1100</v>
      </c>
      <c r="Z8" s="418" t="n">
        <v>300</v>
      </c>
      <c r="AA8" s="418" t="n">
        <v>86.4</v>
      </c>
      <c r="AB8" s="418" t="n">
        <v>800</v>
      </c>
      <c r="AC8" s="418" t="n">
        <v>260</v>
      </c>
      <c r="AD8" s="418" t="n">
        <v>345</v>
      </c>
      <c r="AE8" s="418" t="n">
        <v>600</v>
      </c>
      <c r="AF8" s="418" t="n">
        <v>600</v>
      </c>
      <c r="AG8" s="418" t="n">
        <v>600</v>
      </c>
    </row>
    <row r="9" customFormat="false" ht="11.25" hidden="false" customHeight="false" outlineLevel="0" collapsed="false">
      <c r="B9" s="69" t="n">
        <v>36892</v>
      </c>
    </row>
    <row r="10" customFormat="false" ht="11.25" hidden="false" customHeight="false" outlineLevel="0" collapsed="false">
      <c r="B10" s="69" t="n">
        <v>36923</v>
      </c>
    </row>
    <row r="11" customFormat="false" ht="11.25" hidden="false" customHeight="false" outlineLevel="0" collapsed="false">
      <c r="B11" s="69" t="n">
        <v>36951</v>
      </c>
    </row>
    <row r="12" customFormat="false" ht="11.25" hidden="false" customHeight="false" outlineLevel="0" collapsed="false">
      <c r="B12" s="69" t="n">
        <v>36982</v>
      </c>
    </row>
    <row r="13" customFormat="false" ht="11.25" hidden="false" customHeight="false" outlineLevel="0" collapsed="false">
      <c r="B13" s="69" t="n">
        <v>37012</v>
      </c>
    </row>
    <row r="14" customFormat="false" ht="11.25" hidden="false" customHeight="false" outlineLevel="0" collapsed="false">
      <c r="B14" s="69" t="n">
        <v>37043</v>
      </c>
    </row>
    <row r="15" customFormat="false" ht="11.25" hidden="false" customHeight="false" outlineLevel="0" collapsed="false">
      <c r="B15" s="69" t="n">
        <v>37073</v>
      </c>
    </row>
    <row r="16" customFormat="false" ht="11.25" hidden="false" customHeight="false" outlineLevel="0" collapsed="false">
      <c r="B16" s="69" t="n">
        <v>37104</v>
      </c>
    </row>
    <row r="17" customFormat="false" ht="11.25" hidden="false" customHeight="false" outlineLevel="0" collapsed="false">
      <c r="B17" s="69" t="n">
        <v>37135</v>
      </c>
    </row>
    <row r="18" customFormat="false" ht="11.25" hidden="false" customHeight="false" outlineLevel="0" collapsed="false">
      <c r="B18" s="69" t="n">
        <v>37165</v>
      </c>
    </row>
    <row r="19" customFormat="false" ht="11.25" hidden="false" customHeight="false" outlineLevel="0" collapsed="false">
      <c r="B19" s="69" t="n">
        <v>37196</v>
      </c>
    </row>
    <row r="20" customFormat="false" ht="11.25" hidden="false" customHeight="false" outlineLevel="0" collapsed="false">
      <c r="B20" s="69" t="n">
        <v>37226</v>
      </c>
    </row>
    <row r="21" customFormat="false" ht="11.25" hidden="false" customHeight="false" outlineLevel="0" collapsed="false">
      <c r="B21" s="69" t="n">
        <v>37257</v>
      </c>
    </row>
    <row r="22" customFormat="false" ht="11.25" hidden="false" customHeight="false" outlineLevel="0" collapsed="false">
      <c r="B22" s="69" t="n">
        <v>37288</v>
      </c>
    </row>
    <row r="23" customFormat="false" ht="11.25" hidden="false" customHeight="false" outlineLevel="0" collapsed="false">
      <c r="B23" s="69" t="n">
        <v>37316</v>
      </c>
    </row>
    <row r="24" customFormat="false" ht="11.25" hidden="false" customHeight="false" outlineLevel="0" collapsed="false">
      <c r="B24" s="69" t="n">
        <v>37347</v>
      </c>
    </row>
    <row r="25" customFormat="false" ht="11.25" hidden="false" customHeight="false" outlineLevel="0" collapsed="false">
      <c r="B25" s="69" t="n">
        <v>37377</v>
      </c>
    </row>
    <row r="26" customFormat="false" ht="11.25" hidden="false" customHeight="false" outlineLevel="0" collapsed="false">
      <c r="B26" s="69" t="n">
        <v>37408</v>
      </c>
    </row>
    <row r="27" customFormat="false" ht="11.25" hidden="false" customHeight="false" outlineLevel="0" collapsed="false">
      <c r="B27" s="69" t="n">
        <v>37438</v>
      </c>
    </row>
    <row r="28" customFormat="false" ht="11.25" hidden="false" customHeight="false" outlineLevel="0" collapsed="false">
      <c r="B28" s="69" t="n">
        <v>37469</v>
      </c>
    </row>
    <row r="29" customFormat="false" ht="11.25" hidden="false" customHeight="false" outlineLevel="0" collapsed="false">
      <c r="B29" s="69" t="n">
        <v>37500</v>
      </c>
    </row>
    <row r="30" customFormat="false" ht="11.25" hidden="false" customHeight="false" outlineLevel="0" collapsed="false">
      <c r="B30" s="69" t="n">
        <v>37530</v>
      </c>
    </row>
    <row r="31" customFormat="false" ht="11.25" hidden="false" customHeight="false" outlineLevel="0" collapsed="false">
      <c r="B31" s="69" t="n">
        <v>37561</v>
      </c>
    </row>
    <row r="32" customFormat="false" ht="11.25" hidden="false" customHeight="false" outlineLevel="0" collapsed="false">
      <c r="B32" s="69" t="n">
        <v>37591</v>
      </c>
    </row>
    <row r="33" customFormat="false" ht="11.25" hidden="false" customHeight="false" outlineLevel="0" collapsed="false">
      <c r="B33" s="69" t="n">
        <v>37622</v>
      </c>
    </row>
    <row r="34" customFormat="false" ht="11.25" hidden="false" customHeight="false" outlineLevel="0" collapsed="false">
      <c r="B34" s="69" t="n">
        <v>37653</v>
      </c>
    </row>
    <row r="35" customFormat="false" ht="11.25" hidden="false" customHeight="false" outlineLevel="0" collapsed="false">
      <c r="B35" s="69" t="n">
        <v>37681</v>
      </c>
    </row>
    <row r="36" customFormat="false" ht="11.25" hidden="false" customHeight="false" outlineLevel="0" collapsed="false">
      <c r="B36" s="69" t="n">
        <v>37712</v>
      </c>
    </row>
    <row r="37" customFormat="false" ht="11.25" hidden="false" customHeight="false" outlineLevel="0" collapsed="false">
      <c r="B37" s="69" t="n">
        <v>37742</v>
      </c>
    </row>
    <row r="38" customFormat="false" ht="11.25" hidden="false" customHeight="false" outlineLevel="0" collapsed="false">
      <c r="B38" s="69" t="n">
        <v>37773</v>
      </c>
    </row>
    <row r="39" customFormat="false" ht="11.25" hidden="false" customHeight="false" outlineLevel="0" collapsed="false">
      <c r="B39" s="69" t="n">
        <v>37803</v>
      </c>
    </row>
    <row r="40" customFormat="false" ht="11.25" hidden="false" customHeight="false" outlineLevel="0" collapsed="false">
      <c r="B40" s="69" t="n">
        <v>37834</v>
      </c>
    </row>
    <row r="41" customFormat="false" ht="11.25" hidden="false" customHeight="false" outlineLevel="0" collapsed="false">
      <c r="B41" s="69" t="n">
        <v>37865</v>
      </c>
    </row>
    <row r="42" customFormat="false" ht="11.25" hidden="false" customHeight="false" outlineLevel="0" collapsed="false">
      <c r="B42" s="69" t="n">
        <v>37895</v>
      </c>
    </row>
    <row r="43" customFormat="false" ht="11.25" hidden="false" customHeight="false" outlineLevel="0" collapsed="false">
      <c r="B43" s="69" t="n">
        <v>37926</v>
      </c>
    </row>
    <row r="44" customFormat="false" ht="11.25" hidden="false" customHeight="false" outlineLevel="0" collapsed="false">
      <c r="B44" s="69" t="n">
        <v>37956</v>
      </c>
    </row>
    <row r="45" customFormat="false" ht="11.25" hidden="false" customHeight="false" outlineLevel="0" collapsed="false">
      <c r="B45" s="69" t="n">
        <v>37987</v>
      </c>
    </row>
    <row r="46" customFormat="false" ht="11.25" hidden="false" customHeight="false" outlineLevel="0" collapsed="false">
      <c r="B46" s="69" t="n">
        <v>38018</v>
      </c>
    </row>
    <row r="47" customFormat="false" ht="11.25" hidden="false" customHeight="false" outlineLevel="0" collapsed="false">
      <c r="B47" s="69" t="n">
        <v>38047</v>
      </c>
    </row>
    <row r="48" customFormat="false" ht="11.25" hidden="false" customHeight="false" outlineLevel="0" collapsed="false">
      <c r="B48" s="69" t="n">
        <v>38078</v>
      </c>
    </row>
    <row r="49" customFormat="false" ht="11.25" hidden="false" customHeight="false" outlineLevel="0" collapsed="false">
      <c r="B49" s="69" t="n">
        <v>38108</v>
      </c>
    </row>
    <row r="50" customFormat="false" ht="11.25" hidden="false" customHeight="false" outlineLevel="0" collapsed="false">
      <c r="B50" s="69" t="n">
        <v>38139</v>
      </c>
    </row>
    <row r="51" customFormat="false" ht="11.25" hidden="false" customHeight="false" outlineLevel="0" collapsed="false">
      <c r="B51" s="69" t="n">
        <v>38169</v>
      </c>
    </row>
    <row r="52" customFormat="false" ht="11.25" hidden="false" customHeight="false" outlineLevel="0" collapsed="false">
      <c r="B52" s="69" t="n">
        <v>38200</v>
      </c>
    </row>
    <row r="53" customFormat="false" ht="11.25" hidden="false" customHeight="false" outlineLevel="0" collapsed="false">
      <c r="B53" s="69" t="n">
        <v>38231</v>
      </c>
    </row>
    <row r="54" customFormat="false" ht="11.25" hidden="false" customHeight="false" outlineLevel="0" collapsed="false">
      <c r="B54" s="69" t="n">
        <v>38261</v>
      </c>
    </row>
    <row r="55" customFormat="false" ht="11.25" hidden="false" customHeight="false" outlineLevel="0" collapsed="false">
      <c r="B55" s="69" t="n">
        <v>38292</v>
      </c>
    </row>
    <row r="56" customFormat="false" ht="11.25" hidden="false" customHeight="false" outlineLevel="0" collapsed="false">
      <c r="B56" s="69" t="n">
        <v>38322</v>
      </c>
    </row>
    <row r="57" customFormat="false" ht="11.25" hidden="false" customHeight="false" outlineLevel="0" collapsed="false">
      <c r="B57" s="69" t="n">
        <v>38353</v>
      </c>
    </row>
    <row r="58" customFormat="false" ht="11.25" hidden="false" customHeight="false" outlineLevel="0" collapsed="false">
      <c r="B58" s="69" t="n">
        <v>38384</v>
      </c>
    </row>
    <row r="59" customFormat="false" ht="11.25" hidden="false" customHeight="false" outlineLevel="0" collapsed="false">
      <c r="B59" s="69" t="n">
        <v>38412</v>
      </c>
    </row>
    <row r="60" customFormat="false" ht="11.25" hidden="false" customHeight="false" outlineLevel="0" collapsed="false">
      <c r="B60" s="69" t="n">
        <v>38443</v>
      </c>
    </row>
    <row r="61" customFormat="false" ht="11.25" hidden="false" customHeight="false" outlineLevel="0" collapsed="false">
      <c r="B61" s="69" t="n">
        <v>38473</v>
      </c>
    </row>
    <row r="62" customFormat="false" ht="11.25" hidden="false" customHeight="false" outlineLevel="0" collapsed="false">
      <c r="B62" s="69" t="n">
        <v>38504</v>
      </c>
    </row>
    <row r="63" customFormat="false" ht="11.25" hidden="false" customHeight="false" outlineLevel="0" collapsed="false">
      <c r="B63" s="69" t="n">
        <v>38534</v>
      </c>
    </row>
    <row r="64" customFormat="false" ht="11.25" hidden="false" customHeight="false" outlineLevel="0" collapsed="false">
      <c r="B64" s="69" t="n">
        <v>38565</v>
      </c>
    </row>
    <row r="65" customFormat="false" ht="11.25" hidden="false" customHeight="false" outlineLevel="0" collapsed="false">
      <c r="B65" s="69" t="n">
        <v>38596</v>
      </c>
    </row>
    <row r="66" customFormat="false" ht="11.25" hidden="false" customHeight="false" outlineLevel="0" collapsed="false">
      <c r="B66" s="69" t="n">
        <v>38626</v>
      </c>
    </row>
    <row r="67" customFormat="false" ht="11.25" hidden="false" customHeight="false" outlineLevel="0" collapsed="false">
      <c r="B67" s="69" t="n">
        <v>38657</v>
      </c>
    </row>
    <row r="68" customFormat="false" ht="11.25" hidden="false" customHeight="false" outlineLevel="0" collapsed="false">
      <c r="B68" s="69" t="n">
        <v>38687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/>
  <dc:language>en-US</dc:language>
  <cp:lastModifiedBy>pallen</cp:lastModifiedBy>
  <cp:lastPrinted>2001-01-16T19:29:43Z</cp:lastPrinted>
  <cp:revision>0</cp:revision>
  <dc:subject/>
  <dc:title/>
</cp:coreProperties>
</file>