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ZA0" vbProcedure="false">"Crystal Ball Data : Ver. 4.0.7"</definedName>
    <definedName function="false" hidden="false" localSheetId="0" name="ZA0A" vbProcedure="false">2+102</definedName>
    <definedName function="false" hidden="false" localSheetId="0" name="ZA0C" vbProcedure="false">1+101</definedName>
    <definedName function="false" hidden="false" localSheetId="0" name="ZA0D" vbProcedure="false">0+0</definedName>
    <definedName function="false" hidden="false" localSheetId="0" name="ZA0F" vbProcedure="false">4+108</definedName>
    <definedName function="false" hidden="false" localSheetId="0" name="ZA0T" vbProcedure="false">1115470631+0</definedName>
    <definedName function="false" hidden="false" localSheetId="0" name="ZA101" vbProcedure="false">Sheet1!$L$29+"aL29"+17441+0+1</definedName>
    <definedName function="false" hidden="false" localSheetId="0" name="ZA102" vbProcedure="false">Sheet1!$L$10+"aL10"+17441+0+1</definedName>
    <definedName function="false" hidden="false" localSheetId="0" name="ZC101" vbProcedure="false">Sheet1!$L$29+Sheet1!$L$10+0+Sheet1!$H$9+3+0</definedName>
    <definedName function="false" hidden="false" localSheetId="0" name="ZF105" vbProcedure="false">Sheet1!$R$45+"Option Payout"+""+33+33+443+488+991+773+1450+4+3+"-"+"+"+2.6+50+2</definedName>
    <definedName function="false" hidden="false" localSheetId="0" name="ZF106" vbProcedure="false">Sheet1!$R$35+"Option 1 "+""+33+33+443+421+148+706+607+4+3+"-"+"+"+2.6+50+2</definedName>
    <definedName function="false" hidden="false" localSheetId="0" name="ZF107" vbProcedure="false">Sheet1!$R$38+"Option 2"+""+33+33+443+763+150+1048+609+4+3+"-"+"+"+2.6+50+2</definedName>
    <definedName function="false" hidden="false" localSheetId="0" name="ZF108" vbProcedure="false">Sheet1!$R$41+"Option3"+""+33+33+443+781+697+1066+1156+4+3+"-"+"+"+2.6+50+2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<sst xmlns="http://schemas.openxmlformats.org/spreadsheetml/2006/main" count="28" uniqueCount="25">
  <si>
    <t xml:space="preserve">Digital Day Rate Contingent on Average Gas Price Option</t>
  </si>
  <si>
    <t xml:space="preserve">Valuation Date</t>
  </si>
  <si>
    <t xml:space="preserve">Gas Cap</t>
  </si>
  <si>
    <t xml:space="preserve">Gas Floor</t>
  </si>
  <si>
    <t xml:space="preserve">Digital Payout - Daily</t>
  </si>
  <si>
    <t xml:space="preserve">Gas - Daily Rate Correl</t>
  </si>
  <si>
    <t xml:space="preserve">Random Shock</t>
  </si>
  <si>
    <t xml:space="preserve">Date - Time</t>
  </si>
  <si>
    <t xml:space="preserve">Average</t>
  </si>
  <si>
    <t xml:space="preserve">Gas 11/27/00</t>
  </si>
  <si>
    <t xml:space="preserve">Contract</t>
  </si>
  <si>
    <t xml:space="preserve">Expiry</t>
  </si>
  <si>
    <t xml:space="preserve">Start Average</t>
  </si>
  <si>
    <t xml:space="preserve">End Average</t>
  </si>
  <si>
    <t xml:space="preserve">Time</t>
  </si>
  <si>
    <t xml:space="preserve">Price</t>
  </si>
  <si>
    <t xml:space="preserve">Vol</t>
  </si>
  <si>
    <t xml:space="preserve">IR</t>
  </si>
  <si>
    <t xml:space="preserve">Avg Spot</t>
  </si>
  <si>
    <t xml:space="preserve">Daily Rate Cap</t>
  </si>
  <si>
    <t xml:space="preserve">Daily Rate Floor</t>
  </si>
  <si>
    <t xml:space="preserve">Date</t>
  </si>
  <si>
    <t xml:space="preserve">300IC Price</t>
  </si>
  <si>
    <t xml:space="preserve">Volatility</t>
  </si>
  <si>
    <t xml:space="preserve">Option Payout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</si>
</sst>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d\-mmm\-yy"/>
    <numFmt numFmtId="166" formatCode="#,##0.00"/>
    <numFmt numFmtId="167" formatCode="#,##0"/>
    <numFmt numFmtId="168" formatCode="#,##0.0"/>
    <numFmt numFmtId="169" formatCode="#,##0.0000"/>
    <numFmt numFmtId="170" formatCode="[$-409]mmm\-yy"/>
    <numFmt numFmtId="171" formatCode="#,##0.000"/>
    <numFmt numFmtId="172" formatCode="0%"/>
    <numFmt numFmtId="173" formatCode="0.0%"/>
    <numFmt numFmtId="174" formatCode="0.00%"/>
    <numFmt numFmtId="175" formatCode="@"/>
    <numFmt numFmtId="176" formatCode="dd\-mmm\-yy"/>
    <numFmt numFmtId="177" formatCode="0.000%"/>
  </numFmts>
  <fonts count="11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FF"/>
      <name val="Arial"/>
      <family val="2"/>
    </font>
    <font>
      <sz val="8"/>
      <color rgb="FF0000FF"/>
      <name val="Arial"/>
      <family val="2"/>
    </font>
    <font>
      <sz val="8"/>
      <color rgb="FF008000"/>
      <name val="Arial"/>
      <family val="2"/>
    </font>
    <font>
      <sz val="14"/>
      <color rgb="FFFF000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9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3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3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5" fontId="9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T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5.82"/>
    <col collapsed="false" customWidth="true" hidden="false" outlineLevel="0" max="4" min="4" style="0" width="11.16"/>
    <col collapsed="false" customWidth="true" hidden="false" outlineLevel="0" max="5" min="5" style="0" width="3.82"/>
    <col collapsed="false" customWidth="true" hidden="false" outlineLevel="0" max="6" min="6" style="0" width="11.16"/>
    <col collapsed="false" customWidth="true" hidden="false" outlineLevel="0" max="8" min="8" style="0" width="10.99"/>
    <col collapsed="false" customWidth="true" hidden="false" outlineLevel="0" max="10" min="10" style="0" width="10.16"/>
    <col collapsed="false" customWidth="true" hidden="false" outlineLevel="0" max="13" min="13" style="0" width="5.65"/>
    <col collapsed="false" customWidth="true" hidden="false" outlineLevel="0" max="14" min="14" style="0" width="11.33"/>
    <col collapsed="false" customWidth="true" hidden="false" outlineLevel="0" max="15" min="15" style="0" width="4.65"/>
    <col collapsed="false" customWidth="true" hidden="false" outlineLevel="0" max="17" min="17" style="0" width="2.33"/>
    <col collapsed="false" customWidth="true" hidden="false" outlineLevel="0" max="18" min="18" style="0" width="12.65"/>
    <col collapsed="false" customWidth="true" hidden="false" outlineLevel="0" max="19" min="19" style="0" width="2.5"/>
    <col collapsed="false" customWidth="true" hidden="false" outlineLevel="0" max="20" min="20" style="0" width="10.82"/>
  </cols>
  <sheetData>
    <row r="2" customFormat="false" ht="23.25" hidden="false" customHeight="false" outlineLevel="0" collapsed="false">
      <c r="B2" s="1" t="s">
        <v>0</v>
      </c>
    </row>
    <row r="4" customFormat="false" ht="11.25" hidden="false" customHeight="false" outlineLevel="0" collapsed="false">
      <c r="C4" s="0" t="s">
        <v>1</v>
      </c>
      <c r="F4" s="2" t="n">
        <f aca="true">TODAY()</f>
        <v>45926</v>
      </c>
    </row>
    <row r="6" customFormat="false" ht="11.25" hidden="false" customHeight="false" outlineLevel="0" collapsed="false">
      <c r="F6" s="0" t="s">
        <v>2</v>
      </c>
      <c r="H6" s="3" t="n">
        <v>4.35</v>
      </c>
    </row>
    <row r="7" customFormat="false" ht="11.25" hidden="false" customHeight="false" outlineLevel="0" collapsed="false">
      <c r="F7" s="0" t="s">
        <v>3</v>
      </c>
      <c r="H7" s="4" t="n">
        <v>3.25</v>
      </c>
    </row>
    <row r="8" customFormat="false" ht="11.25" hidden="false" customHeight="false" outlineLevel="0" collapsed="false">
      <c r="F8" s="0" t="s">
        <v>4</v>
      </c>
      <c r="H8" s="5" t="n">
        <v>5000</v>
      </c>
    </row>
    <row r="9" customFormat="false" ht="11.25" hidden="false" customHeight="false" outlineLevel="0" collapsed="false">
      <c r="F9" s="0" t="s">
        <v>5</v>
      </c>
      <c r="H9" s="6" t="n">
        <v>0</v>
      </c>
    </row>
    <row r="10" customFormat="false" ht="11.25" hidden="false" customHeight="false" outlineLevel="0" collapsed="false">
      <c r="J10" s="0" t="s">
        <v>6</v>
      </c>
      <c r="L10" s="7" t="n">
        <v>-1</v>
      </c>
    </row>
    <row r="12" customFormat="false" ht="11.25" hidden="false" customHeight="false" outlineLevel="0" collapsed="false">
      <c r="F12" s="8" t="s">
        <v>7</v>
      </c>
      <c r="G12" s="8"/>
      <c r="H12" s="8"/>
      <c r="I12" s="8"/>
      <c r="J12" s="9" t="s">
        <v>8</v>
      </c>
      <c r="K12" s="8" t="s">
        <v>9</v>
      </c>
      <c r="L12" s="8"/>
    </row>
    <row r="13" customFormat="false" ht="11.25" hidden="false" customHeight="false" outlineLevel="0" collapsed="false">
      <c r="C13" s="9" t="s">
        <v>10</v>
      </c>
      <c r="D13" s="9" t="s">
        <v>11</v>
      </c>
      <c r="F13" s="8" t="s">
        <v>12</v>
      </c>
      <c r="G13" s="8"/>
      <c r="H13" s="8" t="s">
        <v>13</v>
      </c>
      <c r="I13" s="8"/>
      <c r="J13" s="9" t="s">
        <v>14</v>
      </c>
      <c r="K13" s="9" t="s">
        <v>15</v>
      </c>
      <c r="L13" s="9" t="s">
        <v>16</v>
      </c>
      <c r="M13" s="9"/>
      <c r="N13" s="9" t="s">
        <v>17</v>
      </c>
      <c r="P13" s="9" t="s">
        <v>18</v>
      </c>
      <c r="R13" s="9"/>
    </row>
    <row r="14" customFormat="false" ht="11.25" hidden="false" customHeight="false" outlineLevel="0" collapsed="false">
      <c r="B14" s="9" t="n">
        <v>1</v>
      </c>
      <c r="C14" s="10" t="n">
        <v>36892</v>
      </c>
      <c r="D14" s="11" t="n">
        <f aca="false">(C14-$F$4)/365.25</f>
        <v>-24.7337440109514</v>
      </c>
      <c r="F14" s="12" t="n">
        <f aca="false">H14-3</f>
        <v>36888</v>
      </c>
      <c r="G14" s="11" t="n">
        <f aca="false">(F14-$F$4)/365.25</f>
        <v>-24.7446954140999</v>
      </c>
      <c r="H14" s="12" t="n">
        <f aca="false">EOMONTH(C14,-1)</f>
        <v>36891</v>
      </c>
      <c r="I14" s="11" t="n">
        <f aca="false">(H14-$F$4)/365.25</f>
        <v>-24.7364818617385</v>
      </c>
      <c r="J14" s="11" t="n">
        <f aca="false">(I14+G14)/2</f>
        <v>-24.7405886379192</v>
      </c>
      <c r="K14" s="13" t="n">
        <v>6.473</v>
      </c>
      <c r="L14" s="14" t="n">
        <v>0.825</v>
      </c>
      <c r="M14" s="14"/>
      <c r="N14" s="15" t="n">
        <v>0.067925077742512</v>
      </c>
      <c r="P14" s="16" t="e">
        <f aca="false">K14*EXP(-0.5*J14*L14^2+L14*$L$10*SQRT(J14))</f>
        <v>#VALUE!</v>
      </c>
    </row>
    <row r="15" customFormat="false" ht="11.25" hidden="false" customHeight="false" outlineLevel="0" collapsed="false">
      <c r="B15" s="9" t="n">
        <v>2</v>
      </c>
      <c r="C15" s="10" t="n">
        <v>36923</v>
      </c>
      <c r="D15" s="11" t="n">
        <f aca="false">(C15-$F$4)/365.25</f>
        <v>-24.6488706365503</v>
      </c>
      <c r="F15" s="12" t="n">
        <f aca="false">H15-3</f>
        <v>36919</v>
      </c>
      <c r="G15" s="11" t="n">
        <f aca="false">(F15-$F$4)/365.25</f>
        <v>-24.6598220396988</v>
      </c>
      <c r="H15" s="12" t="n">
        <f aca="false">EOMONTH(C15,-1)</f>
        <v>36922</v>
      </c>
      <c r="I15" s="11" t="n">
        <f aca="false">(H15-$F$4)/365.25</f>
        <v>-24.6516084873374</v>
      </c>
      <c r="J15" s="11" t="n">
        <f aca="false">(I15+G15)/2</f>
        <v>-24.6557152635181</v>
      </c>
      <c r="K15" s="13" t="n">
        <v>6.21</v>
      </c>
      <c r="L15" s="14" t="n">
        <v>0.815</v>
      </c>
      <c r="M15" s="14"/>
      <c r="N15" s="15" t="n">
        <v>0.069360245183697</v>
      </c>
      <c r="P15" s="16" t="e">
        <f aca="false">K15*EXP(-0.5*J15*L15^2+L15*$L$10*SQRT(J15))</f>
        <v>#VALUE!</v>
      </c>
    </row>
    <row r="16" customFormat="false" ht="11.25" hidden="false" customHeight="false" outlineLevel="0" collapsed="false">
      <c r="B16" s="9" t="n">
        <v>3</v>
      </c>
      <c r="C16" s="17" t="n">
        <v>36951</v>
      </c>
      <c r="D16" s="16" t="n">
        <f aca="false">(C16-$F$4)/365.25</f>
        <v>-24.5722108145106</v>
      </c>
      <c r="E16" s="18"/>
      <c r="F16" s="19" t="n">
        <f aca="false">H16-3</f>
        <v>36947</v>
      </c>
      <c r="G16" s="16" t="n">
        <f aca="false">(F16-$F$4)/365.25</f>
        <v>-24.5831622176591</v>
      </c>
      <c r="H16" s="19" t="n">
        <f aca="false">EOMONTH(C16,-1)</f>
        <v>36950</v>
      </c>
      <c r="I16" s="16" t="n">
        <f aca="false">(H16-$F$4)/365.25</f>
        <v>-24.5749486652977</v>
      </c>
      <c r="J16" s="16" t="n">
        <f aca="false">(I16+G16)/2</f>
        <v>-24.5790554414784</v>
      </c>
      <c r="K16" s="20" t="n">
        <v>5.63</v>
      </c>
      <c r="L16" s="21" t="n">
        <v>0.7575</v>
      </c>
      <c r="M16" s="21"/>
      <c r="N16" s="22" t="n">
        <v>0.068992527688546</v>
      </c>
      <c r="P16" s="16" t="e">
        <f aca="false">K16*EXP(-0.5*J16*L16^2+L16*$L$10*SQRT(J16))</f>
        <v>#VALUE!</v>
      </c>
    </row>
    <row r="17" customFormat="false" ht="11.25" hidden="false" customHeight="false" outlineLevel="0" collapsed="false">
      <c r="B17" s="9" t="n">
        <v>4</v>
      </c>
      <c r="C17" s="10" t="n">
        <v>36982</v>
      </c>
      <c r="D17" s="11" t="n">
        <f aca="false">(C17-$F$4)/365.25</f>
        <v>-24.4873374401095</v>
      </c>
      <c r="F17" s="12" t="n">
        <f aca="false">H17-3</f>
        <v>36978</v>
      </c>
      <c r="G17" s="11" t="n">
        <f aca="false">(F17-$F$4)/365.25</f>
        <v>-24.498288843258</v>
      </c>
      <c r="H17" s="12" t="n">
        <f aca="false">EOMONTH(C17,-1)</f>
        <v>36981</v>
      </c>
      <c r="I17" s="11" t="n">
        <f aca="false">(H17-$F$4)/365.25</f>
        <v>-24.4900752908966</v>
      </c>
      <c r="J17" s="11" t="n">
        <f aca="false">(I17+G17)/2</f>
        <v>-24.4941820670773</v>
      </c>
      <c r="K17" s="13" t="n">
        <v>4.94</v>
      </c>
      <c r="L17" s="14" t="n">
        <v>0.6025</v>
      </c>
      <c r="M17" s="14"/>
      <c r="N17" s="15" t="n">
        <v>0.068396262638129</v>
      </c>
      <c r="P17" s="16" t="e">
        <f aca="false">K17*EXP(-0.5*J17*L17^2+L17*$L$10*SQRT(J17))</f>
        <v>#VALUE!</v>
      </c>
    </row>
    <row r="18" customFormat="false" ht="11.25" hidden="false" customHeight="false" outlineLevel="0" collapsed="false">
      <c r="B18" s="9" t="n">
        <v>5</v>
      </c>
      <c r="C18" s="10" t="n">
        <v>37012</v>
      </c>
      <c r="D18" s="11" t="n">
        <f aca="false">(C18-$F$4)/365.25</f>
        <v>-24.4052019164956</v>
      </c>
      <c r="F18" s="12" t="n">
        <f aca="false">H18-3</f>
        <v>37008</v>
      </c>
      <c r="G18" s="11" t="n">
        <f aca="false">(F18-$F$4)/365.25</f>
        <v>-24.4161533196441</v>
      </c>
      <c r="H18" s="12" t="n">
        <f aca="false">EOMONTH(C18,-1)</f>
        <v>37011</v>
      </c>
      <c r="I18" s="11" t="n">
        <f aca="false">(H18-$F$4)/365.25</f>
        <v>-24.4079397672827</v>
      </c>
      <c r="J18" s="11" t="n">
        <f aca="false">(I18+G18)/2</f>
        <v>-24.4120465434634</v>
      </c>
      <c r="K18" s="13" t="n">
        <v>4.7</v>
      </c>
      <c r="L18" s="14" t="n">
        <v>0.495</v>
      </c>
      <c r="M18" s="14"/>
      <c r="N18" s="15" t="n">
        <v>0.068048071698248</v>
      </c>
      <c r="P18" s="16" t="e">
        <f aca="false">K18*EXP(-0.5*J18*L18^2+L18*$L$10*SQRT(J18))</f>
        <v>#VALUE!</v>
      </c>
    </row>
    <row r="19" customFormat="false" ht="11.25" hidden="false" customHeight="false" outlineLevel="0" collapsed="false">
      <c r="B19" s="9" t="n">
        <v>6</v>
      </c>
      <c r="C19" s="17" t="n">
        <v>37043</v>
      </c>
      <c r="D19" s="16" t="n">
        <f aca="false">(C19-$F$4)/365.25</f>
        <v>-24.3203285420945</v>
      </c>
      <c r="E19" s="18"/>
      <c r="F19" s="19" t="n">
        <f aca="false">H19-3</f>
        <v>37039</v>
      </c>
      <c r="G19" s="16" t="n">
        <f aca="false">(F19-$F$4)/365.25</f>
        <v>-24.331279945243</v>
      </c>
      <c r="H19" s="19" t="n">
        <f aca="false">EOMONTH(C19,-1)</f>
        <v>37042</v>
      </c>
      <c r="I19" s="16" t="n">
        <f aca="false">(H19-$F$4)/365.25</f>
        <v>-24.3230663928816</v>
      </c>
      <c r="J19" s="16" t="n">
        <f aca="false">(I19+G19)/2</f>
        <v>-24.3271731690623</v>
      </c>
      <c r="K19" s="20" t="n">
        <v>4.665</v>
      </c>
      <c r="L19" s="21" t="n">
        <v>0.455</v>
      </c>
      <c r="M19" s="21"/>
      <c r="N19" s="22" t="n">
        <v>0.067688274435859</v>
      </c>
      <c r="P19" s="16" t="e">
        <f aca="false">K19*EXP(-0.5*J19*L19^2+L19*$L$10*SQRT(J19))</f>
        <v>#VALUE!</v>
      </c>
    </row>
    <row r="20" customFormat="false" ht="11.25" hidden="false" customHeight="false" outlineLevel="0" collapsed="false">
      <c r="B20" s="9" t="n">
        <v>7</v>
      </c>
      <c r="C20" s="10" t="n">
        <v>37073</v>
      </c>
      <c r="D20" s="11" t="n">
        <f aca="false">(C20-$F$4)/365.25</f>
        <v>-24.2381930184805</v>
      </c>
      <c r="F20" s="12" t="n">
        <f aca="false">H20-3</f>
        <v>37069</v>
      </c>
      <c r="G20" s="11" t="n">
        <f aca="false">(F20-$F$4)/365.25</f>
        <v>-24.249144421629</v>
      </c>
      <c r="H20" s="12" t="n">
        <f aca="false">EOMONTH(C20,-1)</f>
        <v>37072</v>
      </c>
      <c r="I20" s="11" t="n">
        <f aca="false">(H20-$F$4)/365.25</f>
        <v>-24.2409308692676</v>
      </c>
      <c r="J20" s="11" t="n">
        <f aca="false">(I20+G20)/2</f>
        <v>-24.2450376454483</v>
      </c>
      <c r="K20" s="13" t="n">
        <v>4.65</v>
      </c>
      <c r="L20" s="14" t="n">
        <v>0.45</v>
      </c>
      <c r="M20" s="14"/>
      <c r="N20" s="15" t="n">
        <v>0.067360091974492</v>
      </c>
      <c r="P20" s="16" t="e">
        <f aca="false">K20*EXP(-0.5*J20*L20^2+L20*$L$10*SQRT(J20))</f>
        <v>#VALUE!</v>
      </c>
    </row>
    <row r="21" customFormat="false" ht="11.25" hidden="false" customHeight="false" outlineLevel="0" collapsed="false">
      <c r="B21" s="9" t="n">
        <v>8</v>
      </c>
      <c r="C21" s="10" t="n">
        <v>37104</v>
      </c>
      <c r="D21" s="11" t="n">
        <f aca="false">(C21-$F$4)/365.25</f>
        <v>-24.1533196440794</v>
      </c>
      <c r="F21" s="12" t="n">
        <f aca="false">H21-3</f>
        <v>37100</v>
      </c>
      <c r="G21" s="11" t="n">
        <f aca="false">(F21-$F$4)/365.25</f>
        <v>-24.1642710472279</v>
      </c>
      <c r="H21" s="12" t="n">
        <f aca="false">EOMONTH(C21,-1)</f>
        <v>37103</v>
      </c>
      <c r="I21" s="11" t="n">
        <f aca="false">(H21-$F$4)/365.25</f>
        <v>-24.1560574948665</v>
      </c>
      <c r="J21" s="11" t="n">
        <f aca="false">(I21+G21)/2</f>
        <v>-24.1601642710472</v>
      </c>
      <c r="K21" s="13" t="n">
        <v>4.635</v>
      </c>
      <c r="L21" s="14" t="n">
        <v>0.45</v>
      </c>
      <c r="M21" s="14"/>
      <c r="N21" s="15" t="n">
        <v>0.067058100612434</v>
      </c>
      <c r="P21" s="16" t="e">
        <f aca="false">K21*EXP(-0.5*J21*L21^2+L21*$L$10*SQRT(J21))</f>
        <v>#VALUE!</v>
      </c>
    </row>
    <row r="22" customFormat="false" ht="11.25" hidden="false" customHeight="false" outlineLevel="0" collapsed="false">
      <c r="B22" s="9" t="n">
        <v>9</v>
      </c>
      <c r="C22" s="17" t="n">
        <v>37135</v>
      </c>
      <c r="D22" s="16" t="n">
        <f aca="false">(C22-$F$4)/365.25</f>
        <v>-24.0684462696783</v>
      </c>
      <c r="E22" s="18"/>
      <c r="F22" s="19" t="n">
        <f aca="false">H22-3</f>
        <v>37131</v>
      </c>
      <c r="G22" s="16" t="n">
        <f aca="false">(F22-$F$4)/365.25</f>
        <v>-24.0793976728268</v>
      </c>
      <c r="H22" s="19" t="n">
        <f aca="false">EOMONTH(C22,-1)</f>
        <v>37134</v>
      </c>
      <c r="I22" s="16" t="n">
        <f aca="false">(H22-$F$4)/365.25</f>
        <v>-24.0711841204654</v>
      </c>
      <c r="J22" s="16" t="n">
        <f aca="false">(I22+G22)/2</f>
        <v>-24.0752908966461</v>
      </c>
      <c r="K22" s="20" t="n">
        <v>4.615</v>
      </c>
      <c r="L22" s="21" t="n">
        <v>0.45</v>
      </c>
      <c r="M22" s="21"/>
      <c r="N22" s="22" t="n">
        <v>0.066756109280575</v>
      </c>
      <c r="P22" s="16" t="e">
        <f aca="false">K22*EXP(-0.5*J22*L22^2+L22*$L$10*SQRT(J22))</f>
        <v>#VALUE!</v>
      </c>
    </row>
    <row r="23" customFormat="false" ht="11.25" hidden="false" customHeight="false" outlineLevel="0" collapsed="false">
      <c r="B23" s="9" t="n">
        <v>10</v>
      </c>
      <c r="C23" s="10" t="n">
        <v>37165</v>
      </c>
      <c r="D23" s="11" t="n">
        <f aca="false">(C23-$F$4)/365.25</f>
        <v>-23.9863107460643</v>
      </c>
      <c r="F23" s="12" t="n">
        <f aca="false">H23-3</f>
        <v>37161</v>
      </c>
      <c r="G23" s="11" t="n">
        <f aca="false">(F23-$F$4)/365.25</f>
        <v>-23.9972621492129</v>
      </c>
      <c r="H23" s="12" t="n">
        <f aca="false">EOMONTH(C23,-1)</f>
        <v>37164</v>
      </c>
      <c r="I23" s="11" t="n">
        <f aca="false">(H23-$F$4)/365.25</f>
        <v>-23.9890485968515</v>
      </c>
      <c r="J23" s="11" t="n">
        <f aca="false">(I23+G23)/2</f>
        <v>-23.9931553730322</v>
      </c>
      <c r="K23" s="13" t="n">
        <v>4.605</v>
      </c>
      <c r="L23" s="14" t="n">
        <v>0.45</v>
      </c>
      <c r="M23" s="14"/>
      <c r="N23" s="15" t="n">
        <v>0.066496597919273</v>
      </c>
      <c r="P23" s="16" t="e">
        <f aca="false">K23*EXP(-0.5*J23*L23^2+L23*$L$10*SQRT(J23))</f>
        <v>#VALUE!</v>
      </c>
    </row>
    <row r="24" customFormat="false" ht="11.25" hidden="false" customHeight="false" outlineLevel="0" collapsed="false">
      <c r="B24" s="9" t="n">
        <v>11</v>
      </c>
      <c r="C24" s="10" t="n">
        <v>37196</v>
      </c>
      <c r="D24" s="11" t="n">
        <f aca="false">(C24-$F$4)/365.25</f>
        <v>-23.9014373716632</v>
      </c>
      <c r="F24" s="12" t="n">
        <f aca="false">H24-3</f>
        <v>37192</v>
      </c>
      <c r="G24" s="11" t="n">
        <f aca="false">(F24-$F$4)/365.25</f>
        <v>-23.9123887748118</v>
      </c>
      <c r="H24" s="12" t="n">
        <f aca="false">EOMONTH(C24,-1)</f>
        <v>37195</v>
      </c>
      <c r="I24" s="11" t="n">
        <f aca="false">(H24-$F$4)/365.25</f>
        <v>-23.9041752224504</v>
      </c>
      <c r="J24" s="11" t="n">
        <f aca="false">(I24+G24)/2</f>
        <v>-23.9082819986311</v>
      </c>
      <c r="K24" s="13" t="n">
        <v>4.695</v>
      </c>
      <c r="L24" s="14" t="n">
        <v>0.45</v>
      </c>
      <c r="M24" s="14"/>
      <c r="N24" s="15" t="n">
        <v>0.066281701761681</v>
      </c>
      <c r="P24" s="16" t="e">
        <f aca="false">K24*EXP(-0.5*J24*L24^2+L24*$L$10*SQRT(J24))</f>
        <v>#VALUE!</v>
      </c>
    </row>
    <row r="25" customFormat="false" ht="11.25" hidden="false" customHeight="false" outlineLevel="0" collapsed="false">
      <c r="B25" s="9" t="n">
        <v>12</v>
      </c>
      <c r="C25" s="17" t="n">
        <v>37226</v>
      </c>
      <c r="D25" s="16" t="n">
        <f aca="false">(C25-$F$4)/365.25</f>
        <v>-23.8193018480493</v>
      </c>
      <c r="E25" s="18"/>
      <c r="F25" s="19" t="n">
        <f aca="false">H25-3</f>
        <v>37222</v>
      </c>
      <c r="G25" s="16" t="n">
        <f aca="false">(F25-$F$4)/365.25</f>
        <v>-23.8302532511978</v>
      </c>
      <c r="H25" s="19" t="n">
        <f aca="false">EOMONTH(C25,-1)</f>
        <v>37225</v>
      </c>
      <c r="I25" s="16" t="n">
        <f aca="false">(H25-$F$4)/365.25</f>
        <v>-23.8220396988364</v>
      </c>
      <c r="J25" s="16" t="n">
        <f aca="false">(I25+G25)/2</f>
        <v>-23.8261464750171</v>
      </c>
      <c r="K25" s="20" t="n">
        <v>4.785</v>
      </c>
      <c r="L25" s="21" t="n">
        <v>0.45</v>
      </c>
      <c r="M25" s="21"/>
      <c r="N25" s="22" t="n">
        <v>0.06607373775277</v>
      </c>
      <c r="P25" s="23" t="e">
        <f aca="false">K25*EXP(-0.5*J25*L25^2+L25*$L$10*SQRT(J25))</f>
        <v>#VALUE!</v>
      </c>
    </row>
    <row r="26" customFormat="false" ht="18" hidden="false" customHeight="false" outlineLevel="0" collapsed="false">
      <c r="C26" s="10"/>
      <c r="D26" s="11"/>
      <c r="F26" s="12"/>
      <c r="G26" s="11"/>
      <c r="H26" s="2"/>
      <c r="I26" s="11"/>
      <c r="J26" s="11"/>
      <c r="K26" s="13"/>
      <c r="M26" s="24" t="s">
        <v>8</v>
      </c>
      <c r="P26" s="16" t="e">
        <f aca="false">AVERAGE(P14:P25)</f>
        <v>#VALUE!</v>
      </c>
    </row>
    <row r="27" customFormat="false" ht="11.25" hidden="false" customHeight="false" outlineLevel="0" collapsed="false">
      <c r="F27" s="0" t="s">
        <v>19</v>
      </c>
      <c r="H27" s="5" t="n">
        <v>55000</v>
      </c>
      <c r="I27" s="10"/>
      <c r="J27" s="10"/>
      <c r="K27" s="13"/>
      <c r="L27" s="14"/>
      <c r="M27" s="14"/>
      <c r="N27" s="14"/>
      <c r="O27" s="14"/>
      <c r="P27" s="15"/>
    </row>
    <row r="28" customFormat="false" ht="11.25" hidden="false" customHeight="false" outlineLevel="0" collapsed="false">
      <c r="F28" s="0" t="s">
        <v>20</v>
      </c>
      <c r="H28" s="5" t="n">
        <v>37000</v>
      </c>
      <c r="I28" s="10"/>
      <c r="J28" s="10"/>
      <c r="K28" s="13"/>
      <c r="L28" s="14"/>
      <c r="M28" s="14"/>
      <c r="N28" s="14"/>
      <c r="O28" s="14"/>
      <c r="P28" s="15"/>
    </row>
    <row r="29" customFormat="false" ht="11.25" hidden="false" customHeight="false" outlineLevel="0" collapsed="false">
      <c r="J29" s="0" t="s">
        <v>6</v>
      </c>
      <c r="L29" s="7" t="n">
        <v>0</v>
      </c>
    </row>
    <row r="32" customFormat="false" ht="23.25" hidden="false" customHeight="false" outlineLevel="0" collapsed="false">
      <c r="C32" s="25"/>
      <c r="D32" s="25" t="s">
        <v>21</v>
      </c>
      <c r="E32" s="25"/>
      <c r="F32" s="26"/>
      <c r="G32" s="26"/>
      <c r="H32" s="25"/>
      <c r="I32" s="25" t="s">
        <v>22</v>
      </c>
      <c r="J32" s="25"/>
      <c r="K32" s="25"/>
      <c r="L32" s="25" t="s">
        <v>23</v>
      </c>
      <c r="M32" s="25"/>
      <c r="N32" s="25" t="s">
        <v>17</v>
      </c>
    </row>
    <row r="33" customFormat="false" ht="11.25" hidden="false" customHeight="false" outlineLevel="0" collapsed="false">
      <c r="C33" s="27" t="n">
        <v>1</v>
      </c>
      <c r="D33" s="28" t="n">
        <v>36892</v>
      </c>
      <c r="F33" s="28" t="n">
        <v>36922</v>
      </c>
      <c r="G33" s="11" t="n">
        <f aca="false">(F33-$F$4)/365.25</f>
        <v>-24.6516084873374</v>
      </c>
      <c r="H33" s="29"/>
      <c r="I33" s="30" t="n">
        <v>53437.9283171952</v>
      </c>
      <c r="J33" s="31"/>
      <c r="K33" s="31"/>
      <c r="L33" s="32" t="n">
        <v>0.389469022791672</v>
      </c>
      <c r="M33" s="33"/>
      <c r="N33" s="34" t="n">
        <f aca="false">N14</f>
        <v>0.067925077742512</v>
      </c>
    </row>
    <row r="34" customFormat="false" ht="11.25" hidden="false" customHeight="false" outlineLevel="0" collapsed="false">
      <c r="C34" s="27" t="n">
        <v>2</v>
      </c>
      <c r="D34" s="28" t="n">
        <v>36923</v>
      </c>
      <c r="F34" s="28" t="n">
        <v>36950</v>
      </c>
      <c r="G34" s="11" t="n">
        <f aca="false">(F34-$F$4)/365.25</f>
        <v>-24.5749486652977</v>
      </c>
      <c r="H34" s="29"/>
      <c r="I34" s="30" t="n">
        <v>54758.4447008674</v>
      </c>
      <c r="J34" s="31"/>
      <c r="K34" s="31"/>
      <c r="L34" s="32" t="n">
        <v>0.374127291900221</v>
      </c>
      <c r="M34" s="33"/>
      <c r="N34" s="34" t="n">
        <f aca="false">N15</f>
        <v>0.069360245183697</v>
      </c>
    </row>
    <row r="35" customFormat="false" ht="11.25" hidden="false" customHeight="false" outlineLevel="0" collapsed="false">
      <c r="C35" s="27" t="n">
        <v>3</v>
      </c>
      <c r="D35" s="28" t="n">
        <v>36951</v>
      </c>
      <c r="F35" s="35" t="n">
        <v>36981</v>
      </c>
      <c r="G35" s="11" t="n">
        <f aca="false">(F35-$F$4)/365.25</f>
        <v>-24.4900752908966</v>
      </c>
      <c r="H35" s="29"/>
      <c r="I35" s="36" t="n">
        <v>55902.3280226461</v>
      </c>
      <c r="J35" s="31"/>
      <c r="K35" s="31"/>
      <c r="L35" s="37" t="n">
        <v>0.358514298529999</v>
      </c>
      <c r="M35" s="33"/>
      <c r="N35" s="38" t="n">
        <f aca="false">N16</f>
        <v>0.068992527688546</v>
      </c>
      <c r="P35" s="39" t="e">
        <f aca="false">I35*EXP(-0.5*G35*L35^2+L35*$L$29*SQRT(G35))</f>
        <v>#VALUE!</v>
      </c>
      <c r="R35" s="39" t="e">
        <f aca="false">$H$8*(F38-D36+1)*IF(AND($P$26&gt;=$H$6,P35&gt;=$H$27),1,IF(AND($P$26&lt;=$H$7,P35&lt;=$H$28),-1,0))*EXP(-$N$44*$G$44)</f>
        <v>#VALUE!</v>
      </c>
      <c r="T35" s="16" t="n">
        <f aca="false">F38-D36+1</f>
        <v>91</v>
      </c>
    </row>
    <row r="36" customFormat="false" ht="11.25" hidden="false" customHeight="false" outlineLevel="0" collapsed="false">
      <c r="C36" s="27" t="n">
        <v>4</v>
      </c>
      <c r="D36" s="28" t="n">
        <v>36982</v>
      </c>
      <c r="F36" s="28" t="n">
        <v>37011</v>
      </c>
      <c r="G36" s="11" t="n">
        <f aca="false">(F36-$F$4)/365.25</f>
        <v>-24.4079397672827</v>
      </c>
      <c r="H36" s="29"/>
      <c r="I36" s="30" t="n">
        <v>56911.304619293</v>
      </c>
      <c r="J36" s="31"/>
      <c r="K36" s="31"/>
      <c r="L36" s="32" t="n">
        <v>0.344666605691215</v>
      </c>
      <c r="M36" s="33"/>
      <c r="N36" s="34" t="n">
        <f aca="false">N17</f>
        <v>0.068396262638129</v>
      </c>
    </row>
    <row r="37" customFormat="false" ht="11.25" hidden="false" customHeight="false" outlineLevel="0" collapsed="false">
      <c r="C37" s="27" t="n">
        <v>5</v>
      </c>
      <c r="D37" s="28" t="n">
        <v>37012</v>
      </c>
      <c r="F37" s="28" t="n">
        <v>37042</v>
      </c>
      <c r="G37" s="11" t="n">
        <f aca="false">(F37-$F$4)/365.25</f>
        <v>-24.3230663928816</v>
      </c>
      <c r="H37" s="29"/>
      <c r="I37" s="30" t="n">
        <v>57813.8649406242</v>
      </c>
      <c r="J37" s="31"/>
      <c r="K37" s="31"/>
      <c r="L37" s="32" t="n">
        <v>0.331551627316694</v>
      </c>
      <c r="M37" s="33"/>
      <c r="N37" s="34" t="n">
        <f aca="false">N18</f>
        <v>0.068048071698248</v>
      </c>
    </row>
    <row r="38" customFormat="false" ht="11.25" hidden="false" customHeight="false" outlineLevel="0" collapsed="false">
      <c r="C38" s="27" t="n">
        <v>6</v>
      </c>
      <c r="D38" s="28" t="n">
        <v>37043</v>
      </c>
      <c r="F38" s="35" t="n">
        <v>37072</v>
      </c>
      <c r="G38" s="11" t="n">
        <f aca="false">(F38-$F$4)/365.25</f>
        <v>-24.2409308692676</v>
      </c>
      <c r="H38" s="29"/>
      <c r="I38" s="36" t="n">
        <v>58630.3300649</v>
      </c>
      <c r="J38" s="31"/>
      <c r="K38" s="31"/>
      <c r="L38" s="37" t="n">
        <v>0.319919508618427</v>
      </c>
      <c r="M38" s="33"/>
      <c r="N38" s="38" t="n">
        <f aca="false">N19</f>
        <v>0.067688274435859</v>
      </c>
      <c r="P38" s="39" t="e">
        <f aca="false">I38*EXP(-0.5*G38*L38^2+L38*$L$29*SQRT(G38))</f>
        <v>#VALUE!</v>
      </c>
      <c r="R38" s="39" t="e">
        <f aca="false">$H$8*(F41-D39+1)*IF(AND($P$26&gt;=$H$6,P38&gt;=$H$27),1,IF(AND($P$26&lt;=$H$7,P38&lt;=$H$28),-1,0))*EXP(-$N$44*$G$44)</f>
        <v>#VALUE!</v>
      </c>
      <c r="T38" s="16" t="n">
        <f aca="false">F41-D39+1</f>
        <v>92</v>
      </c>
    </row>
    <row r="39" customFormat="false" ht="11.25" hidden="false" customHeight="false" outlineLevel="0" collapsed="false">
      <c r="C39" s="27" t="n">
        <v>7</v>
      </c>
      <c r="D39" s="28" t="n">
        <v>37073</v>
      </c>
      <c r="F39" s="28" t="n">
        <v>37103</v>
      </c>
      <c r="G39" s="11" t="n">
        <f aca="false">(F39-$F$4)/365.25</f>
        <v>-24.1560574948665</v>
      </c>
      <c r="H39" s="29"/>
      <c r="I39" s="30" t="n">
        <v>59375.7043247439</v>
      </c>
      <c r="J39" s="31"/>
      <c r="K39" s="31"/>
      <c r="L39" s="32" t="n">
        <v>0.308902873070997</v>
      </c>
      <c r="M39" s="33"/>
      <c r="N39" s="34" t="n">
        <f aca="false">N20</f>
        <v>0.067360091974492</v>
      </c>
    </row>
    <row r="40" customFormat="false" ht="11.25" hidden="false" customHeight="false" outlineLevel="0" collapsed="false">
      <c r="C40" s="27" t="n">
        <v>8</v>
      </c>
      <c r="D40" s="28" t="n">
        <v>37104</v>
      </c>
      <c r="F40" s="28" t="n">
        <v>37134</v>
      </c>
      <c r="G40" s="11" t="n">
        <f aca="false">(F40-$F$4)/365.25</f>
        <v>-24.0711841204654</v>
      </c>
      <c r="H40" s="29"/>
      <c r="I40" s="30" t="n">
        <v>60061.3821757585</v>
      </c>
      <c r="J40" s="31"/>
      <c r="K40" s="31"/>
      <c r="L40" s="32" t="n">
        <v>0.298820354285288</v>
      </c>
      <c r="M40" s="33"/>
      <c r="N40" s="34" t="n">
        <f aca="false">N21</f>
        <v>0.067058100612434</v>
      </c>
    </row>
    <row r="41" customFormat="false" ht="11.25" hidden="false" customHeight="false" outlineLevel="0" collapsed="false">
      <c r="C41" s="27" t="n">
        <v>9</v>
      </c>
      <c r="D41" s="35" t="n">
        <v>37135</v>
      </c>
      <c r="F41" s="35" t="n">
        <v>37164</v>
      </c>
      <c r="G41" s="11" t="n">
        <f aca="false">(F41-$F$4)/365.25</f>
        <v>-23.9890485968515</v>
      </c>
      <c r="H41" s="29"/>
      <c r="I41" s="36" t="n">
        <v>60696.2207084162</v>
      </c>
      <c r="J41" s="31"/>
      <c r="K41" s="31"/>
      <c r="L41" s="37" t="n">
        <v>0.289877826745882</v>
      </c>
      <c r="M41" s="33"/>
      <c r="N41" s="38" t="n">
        <f aca="false">N22</f>
        <v>0.066756109280575</v>
      </c>
      <c r="P41" s="39" t="e">
        <f aca="false">I41*EXP(-0.5*G41*L41^2+L41*$L$29*SQRT(G41))</f>
        <v>#VALUE!</v>
      </c>
      <c r="R41" s="39" t="e">
        <f aca="false">$H$8*(F44-D42+1)*IF(AND($P$26&gt;=$H$6,P41&gt;=$H$27),1,IF(AND($P$26&lt;=$H$7,P41&lt;=$H$28),-1,0))*EXP(-$N$44*$G$44)</f>
        <v>#VALUE!</v>
      </c>
      <c r="T41" s="16" t="n">
        <f aca="false">F44-D42+1</f>
        <v>92</v>
      </c>
    </row>
    <row r="42" customFormat="false" ht="11.25" hidden="false" customHeight="false" outlineLevel="0" collapsed="false">
      <c r="C42" s="27" t="n">
        <v>10</v>
      </c>
      <c r="D42" s="28" t="n">
        <v>37165</v>
      </c>
      <c r="F42" s="28" t="n">
        <v>37195</v>
      </c>
      <c r="G42" s="11" t="n">
        <f aca="false">(F42-$F$4)/365.25</f>
        <v>-23.9041752224504</v>
      </c>
      <c r="H42" s="29"/>
      <c r="I42" s="30" t="n">
        <v>61287.241242722</v>
      </c>
      <c r="J42" s="31"/>
      <c r="K42" s="31"/>
      <c r="L42" s="32" t="n">
        <v>0.281408469672595</v>
      </c>
      <c r="M42" s="33"/>
      <c r="N42" s="34" t="n">
        <f aca="false">N23</f>
        <v>0.066496597919273</v>
      </c>
    </row>
    <row r="43" customFormat="false" ht="11.25" hidden="false" customHeight="false" outlineLevel="0" collapsed="false">
      <c r="C43" s="27" t="n">
        <v>11</v>
      </c>
      <c r="D43" s="28" t="n">
        <v>37196</v>
      </c>
      <c r="F43" s="28" t="n">
        <v>37225</v>
      </c>
      <c r="G43" s="11" t="n">
        <f aca="false">(F43-$F$4)/365.25</f>
        <v>-23.8220396988364</v>
      </c>
      <c r="H43" s="29"/>
      <c r="I43" s="30" t="n">
        <v>61840.1040301949</v>
      </c>
      <c r="J43" s="31"/>
      <c r="K43" s="31"/>
      <c r="L43" s="32" t="n">
        <v>0.273896709915074</v>
      </c>
      <c r="M43" s="33"/>
      <c r="N43" s="34" t="n">
        <f aca="false">N24</f>
        <v>0.066281701761681</v>
      </c>
    </row>
    <row r="44" customFormat="false" ht="12" hidden="false" customHeight="false" outlineLevel="0" collapsed="false">
      <c r="C44" s="27" t="n">
        <v>12</v>
      </c>
      <c r="D44" s="28" t="n">
        <v>37226</v>
      </c>
      <c r="F44" s="28" t="n">
        <v>37256</v>
      </c>
      <c r="G44" s="11" t="n">
        <f aca="false">(F44-$F$4)/365.25</f>
        <v>-23.7371663244353</v>
      </c>
      <c r="H44" s="29"/>
      <c r="I44" s="30" t="n">
        <v>62359.4387905232</v>
      </c>
      <c r="J44" s="31"/>
      <c r="K44" s="31"/>
      <c r="L44" s="32" t="n">
        <v>0.266782415286978</v>
      </c>
      <c r="M44" s="33"/>
      <c r="N44" s="40" t="n">
        <f aca="false">N25</f>
        <v>0.06607373775277</v>
      </c>
      <c r="R44" s="41"/>
    </row>
    <row r="45" customFormat="false" ht="18.75" hidden="false" customHeight="false" outlineLevel="0" collapsed="false">
      <c r="H45" s="29"/>
      <c r="N45" s="24" t="s">
        <v>24</v>
      </c>
      <c r="R45" s="39" t="e">
        <f aca="false">SUM(R33:R44)</f>
        <v>#VALUE!</v>
      </c>
    </row>
  </sheetData>
  <mergeCells count="4">
    <mergeCell ref="F12:I12"/>
    <mergeCell ref="K12:L12"/>
    <mergeCell ref="F13:G13"/>
    <mergeCell ref="H13:I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2000-11-20T17:56:25Z</dcterms:created>
  <dc:creator>Paulo Issler</dc:creator>
  <dc:description/>
  <dc:language>en-US</dc:language>
  <cp:lastModifiedBy>Paulo Issler</cp:lastModifiedBy>
  <cp:revision>0</cp:revision>
  <dc:subject/>
  <dc:title/>
</cp:coreProperties>
</file>