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Money_w" vbProcedure="false">'[1]P&amp;L Data_W'!$A$4:$E$18</definedName>
    <definedName function="false" hidden="false" localSheetId="0" name="mapping_w" vbProcedure="false">[1]INPUTS!$A$54:$F$67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7" authorId="0">
      <text>
        <r>
          <rPr>
            <b val="true"/>
            <sz val="8"/>
            <color rgb="FF000000"/>
            <rFont val="Tahoma"/>
            <family val="0"/>
          </rPr>
          <t xml:space="preserve">Rebecca E. Phillips:
Transmission-W and Management (ST) and W-BOM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61</xdr:colOff>
                <xdr:row>21</xdr:row>
                <xdr:rowOff>14</xdr:rowOff>
              </xdr:to>
            </anchor>
          </commentPr>
        </mc:Choice>
        <mc:Fallback/>
      </mc:AlternateContent>
    </comment>
    <comment ref="B36" authorId="0">
      <text>
        <r>
          <rPr>
            <b val="true"/>
            <sz val="8"/>
            <color rgb="FF000000"/>
            <rFont val="Tahoma"/>
            <family val="0"/>
          </rPr>
          <t xml:space="preserve">Rebecca E. Phillips:
Transmission-W and Management (ST) and W-BOM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</xdr:row>
                <xdr:rowOff>7</xdr:rowOff>
              </xdr:from>
              <xdr:to>
                <xdr:col>3</xdr:col>
                <xdr:colOff>61</xdr:colOff>
                <xdr:row>40</xdr:row>
                <xdr:rowOff>15</xdr:rowOff>
              </xdr:to>
            </anchor>
          </commentPr>
        </mc:Choice>
        <mc:Fallback/>
      </mc:AlternateContent>
    </comment>
    <comment ref="B55" authorId="0">
      <text>
        <r>
          <rPr>
            <b val="true"/>
            <sz val="8"/>
            <color rgb="FF000000"/>
            <rFont val="Tahoma"/>
            <family val="0"/>
          </rPr>
          <t xml:space="preserve">Rebecca E. Phillips:
Transmission-W and Management (ST) and W-BOM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7</xdr:rowOff>
              </xdr:from>
              <xdr:to>
                <xdr:col>3</xdr:col>
                <xdr:colOff>61</xdr:colOff>
                <xdr:row>59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<sst xmlns="http://schemas.openxmlformats.org/spreadsheetml/2006/main" count="148" uniqueCount="71">
  <si>
    <t xml:space="preserve">Trader Performance Summary</t>
  </si>
  <si>
    <t xml:space="preserve">YTD</t>
  </si>
  <si>
    <t xml:space="preserve">QTD</t>
  </si>
  <si>
    <t xml:space="preserve">MTD</t>
  </si>
  <si>
    <t xml:space="preserve">Year-to-Date</t>
  </si>
  <si>
    <t xml:space="preserve">Trader</t>
  </si>
  <si>
    <t xml:space="preserve">P&amp;L</t>
  </si>
  <si>
    <t xml:space="preserve">RoVaR</t>
  </si>
  <si>
    <t xml:space="preserve">Sharpe</t>
  </si>
  <si>
    <t xml:space="preserve">Efficiency</t>
  </si>
  <si>
    <t xml:space="preserve">Total*</t>
  </si>
  <si>
    <t xml:space="preserve">Rank</t>
  </si>
  <si>
    <t xml:space="preserve">%</t>
  </si>
  <si>
    <t xml:space="preserve">YTD VaR</t>
  </si>
  <si>
    <t xml:space="preserve">Avg. Daily VaR</t>
  </si>
  <si>
    <t xml:space="preserve">YTD STD P&amp;L</t>
  </si>
  <si>
    <t xml:space="preserve">Daily STD P&amp;L</t>
  </si>
  <si>
    <t xml:space="preserve">LT</t>
  </si>
  <si>
    <t xml:space="preserve">POWER-NW-LT</t>
  </si>
  <si>
    <t xml:space="preserve">POWER-SW-LT</t>
  </si>
  <si>
    <t xml:space="preserve">POWER-CA-LT</t>
  </si>
  <si>
    <t xml:space="preserve">POWER-WM-LT</t>
  </si>
  <si>
    <t xml:space="preserve">WEST LT</t>
  </si>
  <si>
    <t xml:space="preserve">POWER-WEST-LT</t>
  </si>
  <si>
    <t xml:space="preserve">ST</t>
  </si>
  <si>
    <t xml:space="preserve">POWER-CA-ST</t>
  </si>
  <si>
    <t xml:space="preserve">POWER-NW-ST</t>
  </si>
  <si>
    <t xml:space="preserve">POWER-SW-ST</t>
  </si>
  <si>
    <t xml:space="preserve">HOURLY WEST</t>
  </si>
  <si>
    <t xml:space="preserve">Other West</t>
  </si>
  <si>
    <t xml:space="preserve">TRANSMISSION-W</t>
  </si>
  <si>
    <t xml:space="preserve">WEST ST</t>
  </si>
  <si>
    <t xml:space="preserve">POWER-WEST-ST</t>
  </si>
  <si>
    <t xml:space="preserve">Total Power West</t>
  </si>
  <si>
    <t xml:space="preserve">WEST-DPR-VAR</t>
  </si>
  <si>
    <t xml:space="preserve">Quarter-to-Date</t>
  </si>
  <si>
    <t xml:space="preserve">Quarterly VaR</t>
  </si>
  <si>
    <t xml:space="preserve">Quarterly STD P&amp;L</t>
  </si>
  <si>
    <t xml:space="preserve">Month-to-Date</t>
  </si>
  <si>
    <t xml:space="preserve">Monthly VaR</t>
  </si>
  <si>
    <t xml:space="preserve">Monthly STD P&amp;L</t>
  </si>
  <si>
    <t xml:space="preserve">Definitions</t>
  </si>
  <si>
    <t xml:space="preserve">Ranking is weighted in accordance with the following ratio: P&amp;L : RoVaR : Sharpe Ratio : Efficiency Ratio - 5 : 3 : 1 : 1</t>
  </si>
  <si>
    <t xml:space="preserve">YTD P&amp;L</t>
  </si>
  <si>
    <t xml:space="preserve">QTD P&amp;L</t>
  </si>
  <si>
    <t xml:space="preserve">MTD P&amp;L</t>
  </si>
  <si>
    <t xml:space="preserve">Formulas</t>
  </si>
  <si>
    <t xml:space="preserve">Excludes originations ( the larger, the better)</t>
  </si>
  <si>
    <t xml:space="preserve">P&amp;L divided by VaR ( the larger, the better)</t>
  </si>
  <si>
    <t xml:space="preserve">P&amp;L divided by volatility of P&amp;L (the larger, the better)</t>
  </si>
  <si>
    <t xml:space="preserve">VaR divided by volatility of P&amp;L (closer to 1 is better)</t>
  </si>
  <si>
    <t xml:space="preserve">Prudency</t>
  </si>
  <si>
    <t xml:space="preserve">Reconciliation</t>
  </si>
  <si>
    <t xml:space="preserve">Prior YTD</t>
  </si>
  <si>
    <t xml:space="preserve">Total</t>
  </si>
  <si>
    <t xml:space="preserve">PER DPR</t>
  </si>
  <si>
    <t xml:space="preserve">PRUDENCY</t>
  </si>
  <si>
    <t xml:space="preserve">TOTAL PER REPORT</t>
  </si>
  <si>
    <t xml:space="preserve">Difference</t>
  </si>
  <si>
    <t xml:space="preserve">Mike Swerzbin</t>
  </si>
  <si>
    <t xml:space="preserve">Tim Belden</t>
  </si>
  <si>
    <t xml:space="preserve">Robert Badeer</t>
  </si>
  <si>
    <t xml:space="preserve">Matt Motley</t>
  </si>
  <si>
    <t xml:space="preserve">Jeff Richter</t>
  </si>
  <si>
    <t xml:space="preserve">Sean Crandall</t>
  </si>
  <si>
    <t xml:space="preserve">Mark Fischer/Tom Alonso</t>
  </si>
  <si>
    <t xml:space="preserve">Hourly Trading West</t>
  </si>
  <si>
    <t xml:space="preserve">John Lavorato</t>
  </si>
  <si>
    <t xml:space="preserve">W-Transmisson</t>
  </si>
  <si>
    <t xml:space="preserve">Other</t>
  </si>
  <si>
    <t xml:space="preserve">Difference due to mid- market origination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</si>
</sst>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_(* #,##0.00_);_(* \(#,##0.00\);_(* \-??_);_(@_)"/>
    <numFmt numFmtId="169" formatCode="_(* #,##0_);_(* \(#,##0\);_(* \-??_);_(@_)"/>
    <numFmt numFmtId="170" formatCode="_(* #,##0.0_);_(* \(#,##0.0\);_(* \-??_);_(@_)"/>
    <numFmt numFmtId="171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8"/>
      <name val="Arial"/>
      <family val="2"/>
    </font>
    <font>
      <sz val="10"/>
      <color rgb="FFFFFFFF"/>
      <name val="Arial"/>
      <family val="2"/>
    </font>
    <font>
      <i val="true"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0"/>
    </font>
    <font>
      <b val="true"/>
      <i val="true"/>
      <sz val="10"/>
      <name val="Arial"/>
      <family val="2"/>
    </font>
    <font>
      <sz val="10"/>
      <color rgb="FF000000"/>
      <name val="Arial"/>
      <family val="0"/>
    </font>
    <font>
      <sz val="8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b val="true"/>
      <sz val="13"/>
      <name val="Times New Roman"/>
      <family val="1"/>
    </font>
    <font>
      <b val="true"/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erfSumm1198" xfId="20"/>
    <cellStyle name="Normal_Power East Feb 99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493200</xdr:colOff>
          <xdr:row>0</xdr:row>
          <xdr:rowOff>75960</xdr:rowOff>
        </xdr:from>
        <xdr:to>
          <xdr:col>4</xdr:col>
          <xdr:colOff>252360</xdr:colOff>
          <xdr:row>2</xdr:row>
          <xdr:rowOff>56880</xdr:rowOff>
        </xdr:to>
        <xdr:sp>
          <xdr:nvSpPr>
            <xdr:cNvPr id="1001" name="Button 5" descr="Sort by Tot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Sort by Total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opy2%206-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VaR Data"/>
      <sheetName val="P&amp;L Data"/>
      <sheetName val="P&amp;L Data_W"/>
      <sheetName val="Region Ranking"/>
      <sheetName val="Region Budget"/>
      <sheetName val="Individual"/>
      <sheetName val="Ranking_West"/>
      <sheetName val="Budget_West"/>
      <sheetName val="Individual_West"/>
      <sheetName val="Lavo Tab"/>
      <sheetName val="Main Module"/>
    </sheetNames>
    <sheetDataSet>
      <sheetData sheetId="0">
        <row r="3">
          <cell r="B3" t="str">
            <v>April, 2001</v>
          </cell>
        </row>
        <row r="4">
          <cell r="B4">
            <v>85</v>
          </cell>
        </row>
        <row r="5">
          <cell r="B5">
            <v>20</v>
          </cell>
        </row>
        <row r="6">
          <cell r="B6">
            <v>20</v>
          </cell>
        </row>
        <row r="61">
          <cell r="A61" t="str">
            <v>Tim Belden</v>
          </cell>
        </row>
        <row r="62">
          <cell r="A62" t="str">
            <v>Mike Swerzbin</v>
          </cell>
        </row>
        <row r="63">
          <cell r="A63" t="str">
            <v>Matt Motley</v>
          </cell>
        </row>
        <row r="64">
          <cell r="A64" t="str">
            <v>Robert Badeer</v>
          </cell>
        </row>
        <row r="65">
          <cell r="A65" t="str">
            <v>Sean Crandall</v>
          </cell>
        </row>
        <row r="66">
          <cell r="A66" t="str">
            <v>Mark Fischer/Tom Alonso</v>
          </cell>
        </row>
        <row r="67">
          <cell r="A67" t="str">
            <v>Jeff Richter</v>
          </cell>
        </row>
        <row r="68">
          <cell r="A68" t="str">
            <v>Hourly Trading West</v>
          </cell>
        </row>
      </sheetData>
      <sheetData sheetId="1"/>
      <sheetData sheetId="2"/>
      <sheetData sheetId="3">
        <row r="17">
          <cell r="A17" t="str">
            <v>POWER-MGMT-ST</v>
          </cell>
        </row>
        <row r="18">
          <cell r="A18" t="str">
            <v>W-BOM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28"/>
    <col collapsed="false" customWidth="true" hidden="false" outlineLevel="0" max="2" min="2" style="1" width="23.41"/>
    <col collapsed="false" customWidth="true" hidden="false" outlineLevel="0" max="3" min="3" style="1" width="14.41"/>
    <col collapsed="false" customWidth="true" hidden="false" outlineLevel="0" max="4" min="4" style="1" width="13.41"/>
    <col collapsed="false" customWidth="true" hidden="false" outlineLevel="0" max="7" min="5" style="1" width="14.56"/>
    <col collapsed="false" customWidth="false" hidden="false" outlineLevel="0" max="8" min="8" style="2" width="9.14"/>
    <col collapsed="false" customWidth="true" hidden="false" outlineLevel="0" max="9" min="9" style="3" width="4.85"/>
    <col collapsed="false" customWidth="true" hidden="false" outlineLevel="0" max="10" min="10" style="4" width="16.28"/>
    <col collapsed="false" customWidth="true" hidden="false" outlineLevel="0" max="11" min="11" style="5" width="13.41"/>
    <col collapsed="false" customWidth="true" hidden="false" outlineLevel="0" max="12" min="12" style="5" width="14.41"/>
    <col collapsed="false" customWidth="true" hidden="false" outlineLevel="0" max="13" min="13" style="5" width="15.99"/>
    <col collapsed="false" customWidth="true" hidden="false" outlineLevel="0" max="14" min="14" style="6" width="13.7"/>
    <col collapsed="false" customWidth="true" hidden="false" outlineLevel="0" max="15" min="15" style="1" width="2.28"/>
    <col collapsed="false" customWidth="true" hidden="false" outlineLevel="0" max="16" min="16" style="7" width="18.85"/>
    <col collapsed="false" customWidth="true" hidden="false" outlineLevel="0" max="17" min="17" style="7" width="18.14"/>
    <col collapsed="false" customWidth="true" hidden="false" outlineLevel="0" max="18" min="18" style="7" width="23.41"/>
    <col collapsed="false" customWidth="true" hidden="false" outlineLevel="0" max="19" min="19" style="7" width="17.99"/>
    <col collapsed="false" customWidth="true" hidden="false" outlineLevel="0" max="20" min="20" style="5" width="2.56"/>
    <col collapsed="false" customWidth="true" hidden="false" outlineLevel="0" max="21" min="21" style="1" width="19.56"/>
    <col collapsed="false" customWidth="true" hidden="false" outlineLevel="0" max="22" min="22" style="1" width="16.99"/>
    <col collapsed="false" customWidth="true" hidden="false" outlineLevel="0" max="23" min="23" style="1" width="7.99"/>
    <col collapsed="false" customWidth="true" hidden="false" outlineLevel="0" max="24" min="24" style="1" width="7.7"/>
    <col collapsed="false" customWidth="false" hidden="false" outlineLevel="0" max="257" min="25" style="1" width="9.14"/>
  </cols>
  <sheetData>
    <row r="1" customFormat="false" ht="12.75" hidden="false" customHeight="false" outlineLevel="0" collapsed="false">
      <c r="A1" s="8" t="s">
        <v>0</v>
      </c>
      <c r="W1" s="9" t="s">
        <v>1</v>
      </c>
      <c r="X1" s="10" t="n">
        <f aca="false">[1]INPUTS!B4</f>
        <v>85</v>
      </c>
      <c r="Y1" s="8"/>
    </row>
    <row r="2" customFormat="false" ht="12.75" hidden="false" customHeight="false" outlineLevel="0" collapsed="false">
      <c r="A2" s="8" t="str">
        <f aca="false">"As of "&amp;[1]INPUTS!$B$3</f>
        <v>As of April, 2001</v>
      </c>
      <c r="W2" s="11" t="s">
        <v>2</v>
      </c>
      <c r="X2" s="10" t="n">
        <f aca="false">[1]INPUTS!B5</f>
        <v>20</v>
      </c>
    </row>
    <row r="3" customFormat="false" ht="13.5" hidden="false" customHeight="false" outlineLevel="0" collapsed="false">
      <c r="W3" s="12" t="s">
        <v>3</v>
      </c>
      <c r="X3" s="13" t="n">
        <f aca="false">[1]INPUTS!B6</f>
        <v>20</v>
      </c>
    </row>
    <row r="4" customFormat="false" ht="12.75" hidden="false" customHeight="false" outlineLevel="0" collapsed="false">
      <c r="A4" s="14" t="s">
        <v>4</v>
      </c>
      <c r="P4" s="5"/>
      <c r="Q4" s="5"/>
      <c r="R4" s="5"/>
      <c r="S4" s="5"/>
      <c r="V4" s="15"/>
    </row>
    <row r="5" customFormat="false" ht="12.75" hidden="false" customHeight="false" outlineLevel="0" collapsed="false">
      <c r="B5" s="16" t="s">
        <v>5</v>
      </c>
      <c r="C5" s="16" t="s">
        <v>6</v>
      </c>
      <c r="D5" s="16" t="s">
        <v>7</v>
      </c>
      <c r="E5" s="16" t="s">
        <v>8</v>
      </c>
      <c r="F5" s="17" t="s">
        <v>9</v>
      </c>
      <c r="G5" s="16" t="s">
        <v>10</v>
      </c>
      <c r="H5" s="16" t="s">
        <v>11</v>
      </c>
      <c r="J5" s="18" t="s">
        <v>6</v>
      </c>
      <c r="K5" s="17" t="s">
        <v>12</v>
      </c>
      <c r="L5" s="17" t="s">
        <v>7</v>
      </c>
      <c r="M5" s="17" t="s">
        <v>8</v>
      </c>
      <c r="N5" s="19" t="s">
        <v>9</v>
      </c>
      <c r="P5" s="20" t="s">
        <v>13</v>
      </c>
      <c r="Q5" s="20" t="s">
        <v>14</v>
      </c>
      <c r="R5" s="20" t="s">
        <v>15</v>
      </c>
      <c r="S5" s="20" t="s">
        <v>16</v>
      </c>
      <c r="T5" s="17"/>
      <c r="V5" s="15"/>
    </row>
    <row r="6" customFormat="false" ht="12.75" hidden="false" customHeight="false" outlineLevel="0" collapsed="false">
      <c r="A6" s="1" t="s">
        <v>17</v>
      </c>
      <c r="B6" s="21" t="str">
        <f aca="false">[1]INPUTS!A62</f>
        <v>Mike Swerzbin</v>
      </c>
      <c r="C6" s="1" t="n">
        <f aca="false">RANK($J6,$J$6:$J$9)</f>
        <v>1</v>
      </c>
      <c r="D6" s="1" t="n">
        <f aca="false">RANK($L6,$L$6:$L$9)</f>
        <v>3</v>
      </c>
      <c r="E6" s="1" t="n">
        <f aca="false">RANK($M6,$M$6:$M$9)</f>
        <v>2</v>
      </c>
      <c r="F6" s="1" t="n">
        <f aca="false">RANK($I6,$I$6:$I$9)</f>
        <v>1</v>
      </c>
      <c r="G6" s="22" t="n">
        <f aca="false">C6*0.5+D6*0.3+E6*0.1+F6*0.1</f>
        <v>1.7</v>
      </c>
      <c r="H6" s="23" t="n">
        <f aca="false">RANK(G6,$G$6:$G$9,1)</f>
        <v>1</v>
      </c>
      <c r="I6" s="24" t="n">
        <f aca="false">IF(N6&gt;1,1-N6,N6-1)</f>
        <v>-0.0726248625936118</v>
      </c>
      <c r="J6" s="25" t="n">
        <v>162623859.204558</v>
      </c>
      <c r="K6" s="26" t="n">
        <v>0.301617672596012</v>
      </c>
      <c r="L6" s="27" t="n">
        <v>1.44459554108961</v>
      </c>
      <c r="M6" s="27" t="n">
        <v>2.20377687094208</v>
      </c>
      <c r="N6" s="28" t="n">
        <v>0.927375137406388</v>
      </c>
      <c r="P6" s="25" t="n">
        <v>112573972.838028</v>
      </c>
      <c r="Q6" s="29" t="n">
        <v>12210361.7331092</v>
      </c>
      <c r="R6" s="29" t="n">
        <v>73793250.7364228</v>
      </c>
      <c r="S6" s="30" t="n">
        <v>8004001.83308955</v>
      </c>
      <c r="U6" s="1" t="s">
        <v>18</v>
      </c>
      <c r="V6" s="31"/>
    </row>
    <row r="7" customFormat="false" ht="12.75" hidden="false" customHeight="false" outlineLevel="0" collapsed="false">
      <c r="B7" s="32" t="str">
        <f aca="false">[1]INPUTS!A63</f>
        <v>Matt Motley</v>
      </c>
      <c r="C7" s="1" t="n">
        <f aca="false">RANK($J7,$J$6:$J$9)</f>
        <v>2</v>
      </c>
      <c r="D7" s="1" t="n">
        <f aca="false">RANK($L7,$L$6:$L$9)</f>
        <v>2</v>
      </c>
      <c r="E7" s="1" t="n">
        <f aca="false">RANK($M7,$M$6:$M$9)</f>
        <v>3</v>
      </c>
      <c r="F7" s="1" t="n">
        <f aca="false">RANK($I7,$I$6:$I$9)</f>
        <v>2</v>
      </c>
      <c r="G7" s="22" t="n">
        <f aca="false">C7*0.5+D7*0.3+E7*0.1+F7*0.1</f>
        <v>2.1</v>
      </c>
      <c r="H7" s="33" t="n">
        <f aca="false">RANK(G7,$G$6:$G$9,1)</f>
        <v>2</v>
      </c>
      <c r="I7" s="24" t="n">
        <f aca="false">IF(N7&gt;1,1-N7,N7-1)</f>
        <v>-0.181378580470132</v>
      </c>
      <c r="J7" s="34" t="n">
        <v>106290834.084831</v>
      </c>
      <c r="K7" s="35" t="n">
        <v>0.197137087705129</v>
      </c>
      <c r="L7" s="5" t="n">
        <v>1.58945121677933</v>
      </c>
      <c r="M7" s="5" t="n">
        <v>2.14040624467629</v>
      </c>
      <c r="N7" s="36" t="n">
        <v>0.818621419529868</v>
      </c>
      <c r="P7" s="34" t="n">
        <v>66872662.0626998</v>
      </c>
      <c r="Q7" s="4" t="n">
        <v>7253358.59840688</v>
      </c>
      <c r="R7" s="4" t="n">
        <v>49659187.0581587</v>
      </c>
      <c r="S7" s="37" t="n">
        <v>5386295.09171433</v>
      </c>
      <c r="U7" s="1" t="s">
        <v>19</v>
      </c>
      <c r="V7" s="31"/>
    </row>
    <row r="8" customFormat="false" ht="12.75" hidden="false" customHeight="false" outlineLevel="0" collapsed="false">
      <c r="B8" s="32" t="str">
        <f aca="false">[1]INPUTS!A64</f>
        <v>Robert Badeer</v>
      </c>
      <c r="C8" s="1" t="n">
        <f aca="false">RANK($J8,$J$6:$J$9)</f>
        <v>3</v>
      </c>
      <c r="D8" s="1" t="n">
        <f aca="false">RANK($L8,$L$6:$L$9)</f>
        <v>1</v>
      </c>
      <c r="E8" s="1" t="n">
        <f aca="false">RANK($M8,$M$6:$M$9)</f>
        <v>1</v>
      </c>
      <c r="F8" s="1" t="n">
        <f aca="false">RANK($I8,$I$6:$I$9)</f>
        <v>3</v>
      </c>
      <c r="G8" s="22" t="n">
        <f aca="false">C8*0.5+D8*0.3+E8*0.1+F8*0.1</f>
        <v>2.2</v>
      </c>
      <c r="H8" s="33" t="n">
        <f aca="false">RANK(G8,$G$6:$G$9,1)</f>
        <v>3</v>
      </c>
      <c r="I8" s="24" t="n">
        <f aca="false">IF(N8&gt;1,1-N8,N8-1)</f>
        <v>-0.188848789936915</v>
      </c>
      <c r="J8" s="34" t="n">
        <v>53346913.8616641</v>
      </c>
      <c r="K8" s="35" t="n">
        <v>0.0989422590131477</v>
      </c>
      <c r="L8" s="5" t="n">
        <v>2.05752446768988</v>
      </c>
      <c r="M8" s="5" t="n">
        <v>2.74544489449823</v>
      </c>
      <c r="N8" s="36" t="n">
        <v>0.811151210063085</v>
      </c>
      <c r="P8" s="34" t="n">
        <v>25927717.8470496</v>
      </c>
      <c r="Q8" s="4" t="n">
        <v>2812255.85137671</v>
      </c>
      <c r="R8" s="4" t="n">
        <v>19431063.4202018</v>
      </c>
      <c r="S8" s="37" t="n">
        <v>2107594.74182385</v>
      </c>
      <c r="U8" s="1" t="s">
        <v>20</v>
      </c>
      <c r="V8" s="31"/>
    </row>
    <row r="9" customFormat="false" ht="12.75" hidden="false" customHeight="false" outlineLevel="0" collapsed="false">
      <c r="B9" s="38" t="str">
        <f aca="false">[1]INPUTS!A61</f>
        <v>Tim Belden</v>
      </c>
      <c r="C9" s="1" t="n">
        <f aca="false">RANK($J9,$J$6:$J$9)</f>
        <v>4</v>
      </c>
      <c r="D9" s="1" t="n">
        <f aca="false">RANK($L9,$L$6:$L$9)</f>
        <v>4</v>
      </c>
      <c r="E9" s="1" t="n">
        <f aca="false">RANK($M9,$M$6:$M$9)</f>
        <v>4</v>
      </c>
      <c r="F9" s="1" t="n">
        <f aca="false">RANK($I9,$I$6:$I$9)</f>
        <v>4</v>
      </c>
      <c r="G9" s="22" t="n">
        <f aca="false">C9*0.5+D9*0.3+E9*0.1+F9*0.1</f>
        <v>4</v>
      </c>
      <c r="H9" s="39" t="n">
        <f aca="false">RANK(G9,$G$6:$G$9,1)</f>
        <v>4</v>
      </c>
      <c r="I9" s="24" t="n">
        <f aca="false">IF(N9&gt;1,1-N9,N9-1)</f>
        <v>-0.283731858332362</v>
      </c>
      <c r="J9" s="40" t="n">
        <v>32661811.6467363</v>
      </c>
      <c r="K9" s="41" t="n">
        <v>0.0605777015737049</v>
      </c>
      <c r="L9" s="42" t="n">
        <v>0.966589533672592</v>
      </c>
      <c r="M9" s="42" t="n">
        <v>1.13889484046925</v>
      </c>
      <c r="N9" s="43" t="n">
        <v>0.716268141667639</v>
      </c>
      <c r="P9" s="40" t="n">
        <v>33790777.2729926</v>
      </c>
      <c r="Q9" s="44" t="n">
        <v>3665124.39193926</v>
      </c>
      <c r="R9" s="44" t="n">
        <v>28678514.0173951</v>
      </c>
      <c r="S9" s="45" t="n">
        <v>3110621.58767614</v>
      </c>
      <c r="U9" s="1" t="s">
        <v>21</v>
      </c>
      <c r="V9" s="31"/>
    </row>
    <row r="10" customFormat="false" ht="12.75" hidden="false" customHeight="false" outlineLevel="0" collapsed="false">
      <c r="B10" s="46"/>
      <c r="G10" s="22"/>
      <c r="H10" s="47"/>
      <c r="I10" s="24"/>
      <c r="P10" s="4"/>
      <c r="Q10" s="4"/>
      <c r="R10" s="4"/>
      <c r="S10" s="4"/>
      <c r="V10" s="31"/>
    </row>
    <row r="11" customFormat="false" ht="12" hidden="true" customHeight="true" outlineLevel="0" collapsed="false">
      <c r="B11" s="48" t="s">
        <v>22</v>
      </c>
      <c r="G11" s="22"/>
      <c r="H11" s="47"/>
      <c r="I11" s="49"/>
      <c r="J11" s="50" t="n">
        <v>354923418.797789</v>
      </c>
      <c r="K11" s="51" t="n">
        <v>0.658274720887994</v>
      </c>
      <c r="L11" s="5" t="n">
        <v>9.90984111038295</v>
      </c>
      <c r="M11" s="5" t="n">
        <v>3.00858680836322</v>
      </c>
      <c r="N11" s="6" t="n">
        <v>0.184556758338379</v>
      </c>
      <c r="O11" s="5"/>
      <c r="P11" s="4" t="n">
        <v>35815248.1805103</v>
      </c>
      <c r="Q11" s="4" t="n">
        <v>3884709.09234345</v>
      </c>
      <c r="R11" s="4" t="n">
        <v>117970143.926437</v>
      </c>
      <c r="S11" s="4" t="n">
        <v>12795658.6654474</v>
      </c>
      <c r="U11" s="52" t="s">
        <v>23</v>
      </c>
      <c r="V11" s="53"/>
    </row>
    <row r="12" customFormat="false" ht="9" hidden="true" customHeight="true" outlineLevel="0" collapsed="false">
      <c r="G12" s="22"/>
      <c r="I12" s="54"/>
      <c r="P12" s="4"/>
      <c r="Q12" s="4"/>
      <c r="R12" s="4"/>
      <c r="S12" s="4"/>
    </row>
    <row r="13" customFormat="false" ht="12.75" hidden="false" customHeight="false" outlineLevel="0" collapsed="false">
      <c r="A13" s="1" t="s">
        <v>24</v>
      </c>
      <c r="B13" s="21" t="str">
        <f aca="false">[1]INPUTS!A67</f>
        <v>Jeff Richter</v>
      </c>
      <c r="C13" s="1" t="n">
        <f aca="false">RANK($J13,$J$13:$J$15)</f>
        <v>1</v>
      </c>
      <c r="D13" s="1" t="n">
        <f aca="false">RANK($L13,$L$13:$L$15)</f>
        <v>1</v>
      </c>
      <c r="E13" s="1" t="n">
        <f aca="false">RANK($M13,$M$13:$M$15)</f>
        <v>1</v>
      </c>
      <c r="F13" s="1" t="n">
        <f aca="false">RANK($I13,$I$13:$I$15)</f>
        <v>2</v>
      </c>
      <c r="G13" s="22" t="n">
        <f aca="false">C13*0.5+D13*0.3+E13*0.1+F13*0.1</f>
        <v>1.1</v>
      </c>
      <c r="H13" s="23" t="n">
        <f aca="false">RANK(G13,$G$13:$G$17,1)</f>
        <v>1</v>
      </c>
      <c r="I13" s="24" t="n">
        <f aca="false">IF(N13&gt;1,1-N13,N13-1)</f>
        <v>-0.224486207323077</v>
      </c>
      <c r="J13" s="25" t="n">
        <v>61104497.4377817</v>
      </c>
      <c r="K13" s="27" t="n">
        <v>0.113330211154011</v>
      </c>
      <c r="L13" s="27" t="n">
        <v>2.70425201504825</v>
      </c>
      <c r="M13" s="27" t="n">
        <v>3.44986889161534</v>
      </c>
      <c r="N13" s="28" t="n">
        <v>0.775513792676923</v>
      </c>
      <c r="P13" s="25" t="n">
        <v>22595711.1607039</v>
      </c>
      <c r="Q13" s="29" t="n">
        <v>2450848.98341481</v>
      </c>
      <c r="R13" s="29" t="n">
        <v>17712121.636359</v>
      </c>
      <c r="S13" s="30" t="n">
        <v>1921149.32775754</v>
      </c>
      <c r="U13" s="1" t="s">
        <v>25</v>
      </c>
      <c r="V13" s="31"/>
    </row>
    <row r="14" customFormat="false" ht="12.75" hidden="false" customHeight="false" outlineLevel="0" collapsed="false">
      <c r="B14" s="32" t="str">
        <f aca="false">[1]INPUTS!A65</f>
        <v>Sean Crandall</v>
      </c>
      <c r="C14" s="1" t="n">
        <f aca="false">RANK($J14,$J$13:$J$15)</f>
        <v>2</v>
      </c>
      <c r="D14" s="1" t="n">
        <f aca="false">RANK($L14,$L$13:$L$15)</f>
        <v>2</v>
      </c>
      <c r="E14" s="1" t="n">
        <f aca="false">RANK($M14,$M$13:$M$15)</f>
        <v>3</v>
      </c>
      <c r="F14" s="1" t="n">
        <f aca="false">RANK($I14,$I$13:$I$15)</f>
        <v>3</v>
      </c>
      <c r="G14" s="22" t="n">
        <f aca="false">C14*0.5+D14*0.3+E14*0.1+F14*0.1</f>
        <v>2.2</v>
      </c>
      <c r="H14" s="33" t="n">
        <f aca="false">RANK(G14,$G$13:$G$17,1)</f>
        <v>2</v>
      </c>
      <c r="I14" s="24" t="n">
        <f aca="false">IF(N14&gt;1,1-N14,N14-1)</f>
        <v>-0.436489646413575</v>
      </c>
      <c r="J14" s="34" t="n">
        <v>39373525.1932565</v>
      </c>
      <c r="K14" s="5" t="n">
        <v>0.0730258837096741</v>
      </c>
      <c r="L14" s="5" t="n">
        <v>1.74860426934504</v>
      </c>
      <c r="M14" s="5" t="n">
        <v>1.62091162361673</v>
      </c>
      <c r="N14" s="36" t="n">
        <v>0.563510353586425</v>
      </c>
      <c r="P14" s="34" t="n">
        <v>22517116.0127639</v>
      </c>
      <c r="Q14" s="4" t="n">
        <v>2442324.14270234</v>
      </c>
      <c r="R14" s="4" t="n">
        <v>24290975.9049063</v>
      </c>
      <c r="S14" s="37" t="n">
        <v>2634726.26195664</v>
      </c>
      <c r="U14" s="1" t="s">
        <v>26</v>
      </c>
      <c r="V14" s="31"/>
    </row>
    <row r="15" customFormat="false" ht="12.75" hidden="false" customHeight="false" outlineLevel="0" collapsed="false">
      <c r="B15" s="32" t="str">
        <f aca="false">[1]INPUTS!A66</f>
        <v>Mark Fischer/Tom Alonso</v>
      </c>
      <c r="C15" s="1" t="n">
        <f aca="false">RANK($J15,$J$13:$J$15)</f>
        <v>3</v>
      </c>
      <c r="D15" s="1" t="n">
        <f aca="false">RANK($L15,$L$13:$L$15)</f>
        <v>3</v>
      </c>
      <c r="E15" s="1" t="n">
        <f aca="false">RANK($M15,$M$13:$M$15)</f>
        <v>2</v>
      </c>
      <c r="F15" s="1" t="n">
        <f aca="false">RANK($I15,$I$13:$I$15)</f>
        <v>1</v>
      </c>
      <c r="G15" s="22" t="n">
        <f aca="false">C15*0.5+D15*0.3+E15*0.1+F15*0.1</f>
        <v>2.7</v>
      </c>
      <c r="H15" s="33" t="n">
        <f aca="false">RANK(G15,$G$13:$G$17,1)</f>
        <v>3</v>
      </c>
      <c r="I15" s="24" t="n">
        <f aca="false">IF(N15&gt;1,1-N15,N15-1)</f>
        <v>-0.030057723700383</v>
      </c>
      <c r="J15" s="34" t="n">
        <v>19642530.140214</v>
      </c>
      <c r="K15" s="5" t="n">
        <v>0.0364309041352666</v>
      </c>
      <c r="L15" s="5" t="n">
        <v>0.980129572193594</v>
      </c>
      <c r="M15" s="5" t="n">
        <v>1.66077560932719</v>
      </c>
      <c r="N15" s="36" t="n">
        <v>1.03005772370038</v>
      </c>
      <c r="P15" s="34" t="n">
        <v>20040748.3841679</v>
      </c>
      <c r="Q15" s="4" t="n">
        <v>2173724.36100302</v>
      </c>
      <c r="R15" s="4" t="n">
        <v>11827323.3481382</v>
      </c>
      <c r="S15" s="37" t="n">
        <v>1282853.33434045</v>
      </c>
      <c r="U15" s="1" t="s">
        <v>27</v>
      </c>
      <c r="V15" s="31"/>
    </row>
    <row r="16" customFormat="false" ht="12.75" hidden="false" customHeight="false" outlineLevel="0" collapsed="false">
      <c r="B16" s="32" t="str">
        <f aca="false">[1]INPUTS!A68</f>
        <v>Hourly Trading West</v>
      </c>
      <c r="G16" s="22"/>
      <c r="H16" s="33"/>
      <c r="I16" s="54"/>
      <c r="J16" s="34" t="n">
        <v>16890317.8377752</v>
      </c>
      <c r="K16" s="5" t="n">
        <v>0.0313263895012392</v>
      </c>
      <c r="N16" s="36"/>
      <c r="P16" s="34"/>
      <c r="Q16" s="4"/>
      <c r="R16" s="4"/>
      <c r="S16" s="37"/>
      <c r="U16" s="1" t="s">
        <v>28</v>
      </c>
    </row>
    <row r="17" customFormat="false" ht="12.75" hidden="false" customHeight="false" outlineLevel="0" collapsed="false">
      <c r="B17" s="38" t="s">
        <v>29</v>
      </c>
      <c r="G17" s="22"/>
      <c r="H17" s="39"/>
      <c r="I17" s="54"/>
      <c r="J17" s="40" t="n">
        <v>47237894.3875237</v>
      </c>
      <c r="K17" s="42" t="n">
        <v>0.0876118906118159</v>
      </c>
      <c r="L17" s="42"/>
      <c r="M17" s="42"/>
      <c r="N17" s="43"/>
      <c r="P17" s="40"/>
      <c r="Q17" s="44"/>
      <c r="R17" s="44"/>
      <c r="S17" s="45"/>
      <c r="U17" s="1" t="s">
        <v>30</v>
      </c>
      <c r="V17" s="1" t="str">
        <f aca="false">'[1]P&amp;L Data_W'!A17</f>
        <v>POWER-MGMT-ST</v>
      </c>
      <c r="W17" s="15" t="str">
        <f aca="false">'[1]P&amp;L Data_W'!A18</f>
        <v>W-BOM</v>
      </c>
    </row>
    <row r="18" customFormat="false" ht="9" hidden="false" customHeight="true" outlineLevel="0" collapsed="false">
      <c r="I18" s="54"/>
      <c r="P18" s="4"/>
      <c r="Q18" s="4"/>
      <c r="R18" s="4"/>
      <c r="S18" s="4"/>
    </row>
    <row r="19" customFormat="false" ht="12" hidden="true" customHeight="true" outlineLevel="0" collapsed="false">
      <c r="B19" s="48" t="s">
        <v>31</v>
      </c>
      <c r="G19" s="22"/>
      <c r="H19" s="47"/>
      <c r="I19" s="49"/>
      <c r="J19" s="50" t="n">
        <v>184248764.996551</v>
      </c>
      <c r="K19" s="51" t="n">
        <v>0.341725279112007</v>
      </c>
      <c r="L19" s="5" t="e">
        <f aca="false"/>
        <v>#DIV/0!</v>
      </c>
      <c r="M19" s="5" t="n">
        <v>4.22281621083302</v>
      </c>
      <c r="N19" s="6" t="n">
        <v>0</v>
      </c>
      <c r="O19" s="5"/>
      <c r="P19" s="4" t="n">
        <v>0</v>
      </c>
      <c r="Q19" s="4" t="n">
        <v>0</v>
      </c>
      <c r="R19" s="4" t="n">
        <v>43631727.2165167</v>
      </c>
      <c r="S19" s="4" t="n">
        <v>4732525.28024885</v>
      </c>
      <c r="U19" s="52" t="s">
        <v>32</v>
      </c>
      <c r="V19" s="53"/>
    </row>
    <row r="20" customFormat="false" ht="9" hidden="true" customHeight="true" outlineLevel="0" collapsed="false">
      <c r="I20" s="54"/>
      <c r="O20" s="55"/>
      <c r="P20" s="4"/>
      <c r="Q20" s="4"/>
      <c r="R20" s="4"/>
      <c r="S20" s="4"/>
    </row>
    <row r="21" customFormat="false" ht="12.75" hidden="false" customHeight="false" outlineLevel="0" collapsed="false">
      <c r="B21" s="56" t="s">
        <v>33</v>
      </c>
      <c r="C21" s="56"/>
      <c r="I21" s="54"/>
      <c r="J21" s="57" t="n">
        <v>539172183.794341</v>
      </c>
      <c r="K21" s="58" t="n">
        <v>1</v>
      </c>
      <c r="L21" s="58" t="n">
        <v>2.49462300439413</v>
      </c>
      <c r="M21" s="58" t="n">
        <v>4.02300766104864</v>
      </c>
      <c r="N21" s="59" t="n">
        <v>0.980347474561015</v>
      </c>
      <c r="O21" s="60"/>
      <c r="P21" s="57" t="n">
        <v>216133733.572015</v>
      </c>
      <c r="Q21" s="57" t="n">
        <v>23442994.8869163</v>
      </c>
      <c r="R21" s="57" t="n">
        <v>134022161.830485</v>
      </c>
      <c r="S21" s="57" t="n">
        <v>14536744.4618665</v>
      </c>
      <c r="U21" s="61" t="s">
        <v>34</v>
      </c>
      <c r="V21" s="31"/>
    </row>
    <row r="22" customFormat="false" ht="13.5" hidden="false" customHeight="true" outlineLevel="0" collapsed="false">
      <c r="I22" s="54"/>
      <c r="U22" s="62"/>
    </row>
    <row r="23" customFormat="false" ht="12.75" hidden="false" customHeight="false" outlineLevel="0" collapsed="false">
      <c r="A23" s="14" t="s">
        <v>35</v>
      </c>
      <c r="I23" s="54"/>
    </row>
    <row r="24" customFormat="false" ht="12.75" hidden="false" customHeight="false" outlineLevel="0" collapsed="false">
      <c r="B24" s="16" t="s">
        <v>5</v>
      </c>
      <c r="C24" s="16" t="s">
        <v>6</v>
      </c>
      <c r="D24" s="16" t="s">
        <v>7</v>
      </c>
      <c r="E24" s="16" t="s">
        <v>8</v>
      </c>
      <c r="F24" s="17" t="s">
        <v>9</v>
      </c>
      <c r="G24" s="16" t="s">
        <v>10</v>
      </c>
      <c r="H24" s="16" t="s">
        <v>11</v>
      </c>
      <c r="I24" s="54"/>
      <c r="J24" s="18" t="s">
        <v>6</v>
      </c>
      <c r="K24" s="17" t="s">
        <v>12</v>
      </c>
      <c r="L24" s="17" t="s">
        <v>7</v>
      </c>
      <c r="M24" s="17" t="s">
        <v>8</v>
      </c>
      <c r="N24" s="19" t="s">
        <v>9</v>
      </c>
      <c r="P24" s="20" t="s">
        <v>36</v>
      </c>
      <c r="Q24" s="20" t="s">
        <v>14</v>
      </c>
      <c r="R24" s="20" t="s">
        <v>37</v>
      </c>
      <c r="S24" s="20" t="s">
        <v>16</v>
      </c>
      <c r="T24" s="17"/>
    </row>
    <row r="25" customFormat="false" ht="12.75" hidden="false" customHeight="false" outlineLevel="0" collapsed="false">
      <c r="A25" s="1" t="s">
        <v>17</v>
      </c>
      <c r="B25" s="21" t="str">
        <f aca="false">[1]INPUTS!A63</f>
        <v>Matt Motley</v>
      </c>
      <c r="C25" s="1" t="n">
        <f aca="false">RANK($J25,$J$25:$J$28)</f>
        <v>1</v>
      </c>
      <c r="D25" s="1" t="n">
        <f aca="false">RANK($L25,$L$25:$L$28)</f>
        <v>1</v>
      </c>
      <c r="E25" s="1" t="n">
        <f aca="false">RANK($M25,$M$25:$M$28)</f>
        <v>1</v>
      </c>
      <c r="F25" s="1" t="n">
        <f aca="false">RANK($I25,$I$25:$I$28)</f>
        <v>1</v>
      </c>
      <c r="G25" s="22" t="n">
        <f aca="false">C25*0.5+D25*0.3+E25*0.1+F25*0.1</f>
        <v>1</v>
      </c>
      <c r="H25" s="23" t="n">
        <f aca="false">RANK(G25,$G$25:$G$28,1)</f>
        <v>1</v>
      </c>
      <c r="I25" s="24" t="n">
        <f aca="false">IF(N25&gt;1,1-N25,N25-1)</f>
        <v>-0.160637978932294</v>
      </c>
      <c r="J25" s="25" t="n">
        <v>54274557.1106398</v>
      </c>
      <c r="K25" s="27" t="n">
        <v>0.335062896983568</v>
      </c>
      <c r="L25" s="27" t="n">
        <v>1.31838758563826</v>
      </c>
      <c r="M25" s="27" t="n">
        <v>2.51713080617939</v>
      </c>
      <c r="N25" s="28" t="n">
        <v>1.16063797893229</v>
      </c>
      <c r="O25" s="55"/>
      <c r="P25" s="25" t="n">
        <v>41167375.7413032</v>
      </c>
      <c r="Q25" s="29" t="n">
        <v>9205305.06128299</v>
      </c>
      <c r="R25" s="29" t="n">
        <v>21562072.5698479</v>
      </c>
      <c r="S25" s="30" t="n">
        <v>4821426.00019635</v>
      </c>
      <c r="U25" s="1" t="s">
        <v>19</v>
      </c>
      <c r="V25" s="6"/>
    </row>
    <row r="26" customFormat="false" ht="12.75" hidden="false" customHeight="false" outlineLevel="0" collapsed="false">
      <c r="B26" s="32" t="str">
        <f aca="false">[1]INPUTS!A62</f>
        <v>Mike Swerzbin</v>
      </c>
      <c r="C26" s="1" t="n">
        <f aca="false">RANK($J26,$J$25:$J$28)</f>
        <v>2</v>
      </c>
      <c r="D26" s="1" t="n">
        <f aca="false">RANK($L26,$L$25:$L$28)</f>
        <v>4</v>
      </c>
      <c r="E26" s="1" t="n">
        <f aca="false">RANK($M26,$M$25:$M$28)</f>
        <v>4</v>
      </c>
      <c r="F26" s="1" t="n">
        <f aca="false">RANK($I26,$I$25:$I$28)</f>
        <v>2</v>
      </c>
      <c r="G26" s="22" t="n">
        <f aca="false">C26*0.5+D26*0.3+E26*0.1+F26*0.1</f>
        <v>2.8</v>
      </c>
      <c r="H26" s="33" t="n">
        <f aca="false">RANK(G26,$G$25:$G$28,1)</f>
        <v>2</v>
      </c>
      <c r="I26" s="24" t="n">
        <f aca="false">IF(N26&gt;1,1-N26,N26-1)</f>
        <v>-0.201811280284658</v>
      </c>
      <c r="J26" s="34" t="n">
        <v>20799151.9986064</v>
      </c>
      <c r="K26" s="5" t="n">
        <v>0.128403150471558</v>
      </c>
      <c r="L26" s="5" t="n">
        <v>0.275054234754603</v>
      </c>
      <c r="M26" s="5" t="n">
        <v>0.543776598919851</v>
      </c>
      <c r="N26" s="36" t="n">
        <v>1.20181128028466</v>
      </c>
      <c r="O26" s="55"/>
      <c r="P26" s="34" t="n">
        <v>75618366.7456091</v>
      </c>
      <c r="Q26" s="4" t="n">
        <v>16908780.8390692</v>
      </c>
      <c r="R26" s="4" t="n">
        <v>38249442.9512442</v>
      </c>
      <c r="S26" s="37" t="n">
        <v>8552835.45404822</v>
      </c>
      <c r="U26" s="1" t="s">
        <v>18</v>
      </c>
      <c r="V26" s="6"/>
    </row>
    <row r="27" customFormat="false" ht="12.75" hidden="false" customHeight="false" outlineLevel="0" collapsed="false">
      <c r="B27" s="32" t="str">
        <f aca="false">[1]INPUTS!A61</f>
        <v>Tim Belden</v>
      </c>
      <c r="C27" s="1" t="n">
        <f aca="false">RANK($J27,$J$25:$J$28)</f>
        <v>3</v>
      </c>
      <c r="D27" s="1" t="n">
        <f aca="false">RANK($L27,$L$25:$L$28)</f>
        <v>3</v>
      </c>
      <c r="E27" s="1" t="n">
        <f aca="false">RANK($M27,$M$25:$M$28)</f>
        <v>3</v>
      </c>
      <c r="F27" s="1" t="n">
        <f aca="false">RANK($I27,$I$25:$I$28)</f>
        <v>4</v>
      </c>
      <c r="G27" s="22" t="n">
        <f aca="false">C27*0.5+D27*0.3+E27*0.1+F27*0.1</f>
        <v>3.1</v>
      </c>
      <c r="H27" s="33" t="n">
        <f aca="false">RANK(G27,$G$25:$G$28,1)</f>
        <v>3</v>
      </c>
      <c r="I27" s="24" t="n">
        <f aca="false">IF(N27&gt;1,1-N27,N27-1)</f>
        <v>-0.240089663396682</v>
      </c>
      <c r="J27" s="34" t="n">
        <v>14764518.3009328</v>
      </c>
      <c r="K27" s="5" t="n">
        <v>0.0911484595699747</v>
      </c>
      <c r="L27" s="5" t="n">
        <v>0.61113122762258</v>
      </c>
      <c r="M27" s="5" t="n">
        <v>0.763946121186474</v>
      </c>
      <c r="N27" s="36" t="n">
        <v>0.759910336603318</v>
      </c>
      <c r="O27" s="55"/>
      <c r="P27" s="34" t="n">
        <v>24159325.5811352</v>
      </c>
      <c r="Q27" s="4" t="n">
        <v>5402189.4289968</v>
      </c>
      <c r="R27" s="4" t="n">
        <v>19326648.6882638</v>
      </c>
      <c r="S27" s="37" t="n">
        <v>4321570.02442149</v>
      </c>
      <c r="U27" s="1" t="s">
        <v>21</v>
      </c>
      <c r="V27" s="6"/>
    </row>
    <row r="28" customFormat="false" ht="12.75" hidden="false" customHeight="false" outlineLevel="0" collapsed="false">
      <c r="B28" s="38" t="str">
        <f aca="false">[1]INPUTS!A64</f>
        <v>Robert Badeer</v>
      </c>
      <c r="C28" s="1" t="n">
        <f aca="false">RANK($J28,$J$25:$J$28)</f>
        <v>4</v>
      </c>
      <c r="D28" s="1" t="n">
        <f aca="false">RANK($L28,$L$25:$L$28)</f>
        <v>2</v>
      </c>
      <c r="E28" s="1" t="n">
        <f aca="false">RANK($M28,$M$25:$M$28)</f>
        <v>2</v>
      </c>
      <c r="F28" s="1" t="n">
        <f aca="false">RANK($I28,$I$25:$I$28)</f>
        <v>3</v>
      </c>
      <c r="G28" s="22" t="n">
        <f aca="false">C28*0.5+D28*0.3+E28*0.1+F28*0.1</f>
        <v>3.1</v>
      </c>
      <c r="H28" s="39" t="n">
        <f aca="false">RANK(G28,$G$25:$G$28,1)</f>
        <v>4</v>
      </c>
      <c r="I28" s="24" t="n">
        <f aca="false">IF(N28&gt;1,1-N28,N28-1)</f>
        <v>-0.238570195094976</v>
      </c>
      <c r="J28" s="40" t="n">
        <v>11858560.090081</v>
      </c>
      <c r="K28" s="42" t="n">
        <v>0.0732085844521308</v>
      </c>
      <c r="L28" s="42" t="n">
        <v>0.753481427245179</v>
      </c>
      <c r="M28" s="42" t="n">
        <v>0.943774690561578</v>
      </c>
      <c r="N28" s="43" t="n">
        <v>0.761429804905024</v>
      </c>
      <c r="O28" s="55"/>
      <c r="P28" s="40" t="n">
        <v>15738357.5245343</v>
      </c>
      <c r="Q28" s="44" t="n">
        <v>3519203.72790541</v>
      </c>
      <c r="R28" s="44" t="n">
        <v>12565032.9561442</v>
      </c>
      <c r="S28" s="45" t="n">
        <v>2809626.78294636</v>
      </c>
      <c r="U28" s="1" t="s">
        <v>20</v>
      </c>
      <c r="V28" s="6"/>
    </row>
    <row r="29" customFormat="false" ht="12.75" hidden="true" customHeight="false" outlineLevel="0" collapsed="false">
      <c r="B29" s="46"/>
      <c r="G29" s="22"/>
      <c r="H29" s="47"/>
      <c r="I29" s="24"/>
      <c r="O29" s="55"/>
      <c r="P29" s="4"/>
      <c r="Q29" s="4"/>
      <c r="R29" s="4"/>
      <c r="S29" s="4"/>
      <c r="V29" s="6"/>
    </row>
    <row r="30" customFormat="false" ht="12" hidden="true" customHeight="true" outlineLevel="0" collapsed="false">
      <c r="B30" s="48" t="s">
        <v>22</v>
      </c>
      <c r="G30" s="22"/>
      <c r="H30" s="47"/>
      <c r="I30" s="49"/>
      <c r="J30" s="50" t="n">
        <v>101696787.50026</v>
      </c>
      <c r="K30" s="5" t="n">
        <v>0.627823091477231</v>
      </c>
      <c r="L30" s="5" t="e">
        <f aca="false"/>
        <v>#DIV/0!</v>
      </c>
      <c r="M30" s="5" t="n">
        <v>1.62562377946687</v>
      </c>
      <c r="N30" s="6" t="n">
        <v>0</v>
      </c>
      <c r="O30" s="5"/>
      <c r="P30" s="4" t="n">
        <v>0</v>
      </c>
      <c r="Q30" s="4" t="n">
        <v>0</v>
      </c>
      <c r="R30" s="4" t="n">
        <v>62558624.439913</v>
      </c>
      <c r="S30" s="4" t="n">
        <v>13988533.6826525</v>
      </c>
      <c r="U30" s="52" t="s">
        <v>23</v>
      </c>
      <c r="V30" s="53"/>
    </row>
    <row r="31" customFormat="false" ht="9" hidden="false" customHeight="true" outlineLevel="0" collapsed="false">
      <c r="G31" s="22"/>
      <c r="I31" s="54"/>
      <c r="K31" s="35"/>
      <c r="O31" s="55"/>
      <c r="P31" s="4"/>
      <c r="Q31" s="4"/>
      <c r="R31" s="4"/>
      <c r="S31" s="4"/>
    </row>
    <row r="32" customFormat="false" ht="12.75" hidden="false" customHeight="false" outlineLevel="0" collapsed="false">
      <c r="A32" s="1" t="s">
        <v>24</v>
      </c>
      <c r="B32" s="21" t="str">
        <f aca="false">[1]INPUTS!A67</f>
        <v>Jeff Richter</v>
      </c>
      <c r="C32" s="1" t="n">
        <f aca="false">RANK($J32,$J$32:$J$34)</f>
        <v>1</v>
      </c>
      <c r="D32" s="1" t="n">
        <f aca="false">RANK($L32,$L$32:$L$34)</f>
        <v>1</v>
      </c>
      <c r="E32" s="1" t="n">
        <f aca="false">RANK($M32,$M$32:$M$34)</f>
        <v>1</v>
      </c>
      <c r="F32" s="1" t="n">
        <f aca="false">RANK($I32,$I$32:$I$34)</f>
        <v>1</v>
      </c>
      <c r="G32" s="22" t="n">
        <f aca="false">C32*0.5+D32*0.3+E32*0.1+F32*0.1</f>
        <v>1</v>
      </c>
      <c r="H32" s="23" t="n">
        <f aca="false">RANK(G32,$G$32:$G$36,1)</f>
        <v>1</v>
      </c>
      <c r="I32" s="24" t="n">
        <f aca="false">IF(N32&gt;1,1-N32,N32-1)</f>
        <v>-0.045639215834055</v>
      </c>
      <c r="J32" s="25" t="n">
        <v>12197536.1323884</v>
      </c>
      <c r="K32" s="26" t="n">
        <v>0.0753012462957273</v>
      </c>
      <c r="L32" s="27" t="n">
        <v>1.02779660981359</v>
      </c>
      <c r="M32" s="27" t="n">
        <v>1.6135620406404</v>
      </c>
      <c r="N32" s="28" t="n">
        <v>0.954360784165945</v>
      </c>
      <c r="O32" s="55"/>
      <c r="P32" s="25" t="n">
        <v>11867655.5418884</v>
      </c>
      <c r="Q32" s="29" t="n">
        <v>2653688.45252146</v>
      </c>
      <c r="R32" s="29" t="n">
        <v>7559384.65653753</v>
      </c>
      <c r="S32" s="30" t="n">
        <v>1690329.79600868</v>
      </c>
      <c r="U32" s="1" t="s">
        <v>25</v>
      </c>
    </row>
    <row r="33" customFormat="false" ht="12.75" hidden="false" customHeight="false" outlineLevel="0" collapsed="false">
      <c r="B33" s="32" t="str">
        <f aca="false">[1]INPUTS!A65</f>
        <v>Sean Crandall</v>
      </c>
      <c r="C33" s="1" t="n">
        <f aca="false">RANK($J33,$J$32:$J$34)</f>
        <v>2</v>
      </c>
      <c r="D33" s="1" t="n">
        <f aca="false">RANK($L33,$L$32:$L$34)</f>
        <v>3</v>
      </c>
      <c r="E33" s="1" t="n">
        <f aca="false">RANK($M33,$M$32:$M$34)</f>
        <v>2</v>
      </c>
      <c r="F33" s="1" t="n">
        <f aca="false">RANK($I33,$I$32:$I$34)</f>
        <v>3</v>
      </c>
      <c r="G33" s="22" t="n">
        <f aca="false">C33*0.5+D33*0.3+E33*0.1+F33*0.1</f>
        <v>2.4</v>
      </c>
      <c r="H33" s="33" t="n">
        <f aca="false">RANK(G33,$G$32:$G$36,1)</f>
        <v>2</v>
      </c>
      <c r="I33" s="24" t="n">
        <f aca="false">IF(N33&gt;1,1-N33,N33-1)</f>
        <v>-1.13566761135724</v>
      </c>
      <c r="J33" s="34" t="n">
        <v>2324815.14890135</v>
      </c>
      <c r="K33" s="35" t="n">
        <v>0.0143522000032952</v>
      </c>
      <c r="L33" s="5" t="n">
        <v>0.145912306413144</v>
      </c>
      <c r="M33" s="5" t="n">
        <v>0.512615207458703</v>
      </c>
      <c r="N33" s="36" t="n">
        <v>2.13566761135724</v>
      </c>
      <c r="O33" s="55"/>
      <c r="P33" s="34" t="n">
        <v>15932961.4208053</v>
      </c>
      <c r="Q33" s="4" t="n">
        <v>3562718.48198022</v>
      </c>
      <c r="R33" s="4" t="n">
        <v>4535205.189145</v>
      </c>
      <c r="S33" s="37" t="n">
        <v>1014102.7094838</v>
      </c>
      <c r="U33" s="1" t="s">
        <v>26</v>
      </c>
    </row>
    <row r="34" customFormat="false" ht="12.75" hidden="false" customHeight="false" outlineLevel="0" collapsed="false">
      <c r="B34" s="32" t="str">
        <f aca="false">[1]INPUTS!A66</f>
        <v>Mark Fischer/Tom Alonso</v>
      </c>
      <c r="C34" s="1" t="n">
        <f aca="false">RANK($J34,$J$32:$J$34)</f>
        <v>3</v>
      </c>
      <c r="D34" s="1" t="n">
        <f aca="false">RANK($L34,$L$32:$L$34)</f>
        <v>2</v>
      </c>
      <c r="E34" s="1" t="n">
        <f aca="false">RANK($M34,$M$32:$M$34)</f>
        <v>3</v>
      </c>
      <c r="F34" s="1" t="n">
        <f aca="false">RANK($I34,$I$32:$I$34)</f>
        <v>2</v>
      </c>
      <c r="G34" s="22" t="n">
        <f aca="false">C34*0.5+D34*0.3+E34*0.1+F34*0.1</f>
        <v>2.6</v>
      </c>
      <c r="H34" s="33" t="n">
        <f aca="false">RANK(G34,$G$32:$G$36,1)</f>
        <v>3</v>
      </c>
      <c r="I34" s="24" t="n">
        <f aca="false">IF(N34&gt;1,1-N34,N34-1)</f>
        <v>-0.418448605909325</v>
      </c>
      <c r="J34" s="34" t="n">
        <v>1910343.54945008</v>
      </c>
      <c r="K34" s="35" t="n">
        <v>0.0117934678418064</v>
      </c>
      <c r="L34" s="5" t="n">
        <v>0.186283275528341</v>
      </c>
      <c r="M34" s="5" t="n">
        <v>0.434663700325319</v>
      </c>
      <c r="N34" s="36" t="n">
        <v>1.41844860590932</v>
      </c>
      <c r="O34" s="55"/>
      <c r="P34" s="34" t="n">
        <v>10255045.9456541</v>
      </c>
      <c r="Q34" s="4" t="n">
        <v>2293097.98468663</v>
      </c>
      <c r="R34" s="4" t="n">
        <v>4394992.14684896</v>
      </c>
      <c r="S34" s="37" t="n">
        <v>982750.1200932</v>
      </c>
      <c r="U34" s="1" t="s">
        <v>27</v>
      </c>
    </row>
    <row r="35" customFormat="false" ht="12.75" hidden="false" customHeight="false" outlineLevel="0" collapsed="false">
      <c r="B35" s="32" t="str">
        <f aca="false">[1]INPUTS!A68</f>
        <v>Hourly Trading West</v>
      </c>
      <c r="G35" s="22"/>
      <c r="H35" s="33"/>
      <c r="I35" s="54"/>
      <c r="J35" s="34" t="n">
        <v>2816152.24983251</v>
      </c>
      <c r="K35" s="35" t="n">
        <v>0.0173854598067406</v>
      </c>
      <c r="N35" s="36"/>
      <c r="O35" s="55"/>
      <c r="P35" s="34"/>
      <c r="Q35" s="4"/>
      <c r="R35" s="4"/>
      <c r="S35" s="37"/>
      <c r="U35" s="1" t="s">
        <v>28</v>
      </c>
    </row>
    <row r="36" customFormat="false" ht="12.75" hidden="false" customHeight="false" outlineLevel="0" collapsed="false">
      <c r="B36" s="38" t="s">
        <v>29</v>
      </c>
      <c r="G36" s="22"/>
      <c r="H36" s="39"/>
      <c r="I36" s="54"/>
      <c r="J36" s="40" t="n">
        <v>41037556.0357685</v>
      </c>
      <c r="K36" s="41" t="n">
        <v>0.253344534575199</v>
      </c>
      <c r="L36" s="42"/>
      <c r="M36" s="42"/>
      <c r="N36" s="43"/>
      <c r="O36" s="55"/>
      <c r="P36" s="40"/>
      <c r="Q36" s="44"/>
      <c r="R36" s="44"/>
      <c r="S36" s="45"/>
      <c r="U36" s="1" t="s">
        <v>30</v>
      </c>
      <c r="V36" s="1" t="str">
        <f aca="false">'[1]P&amp;L Data_W'!A17</f>
        <v>POWER-MGMT-ST</v>
      </c>
      <c r="W36" s="15" t="str">
        <f aca="false">'[1]P&amp;L Data_W'!A18</f>
        <v>W-BOM</v>
      </c>
    </row>
    <row r="37" customFormat="false" ht="9" hidden="false" customHeight="true" outlineLevel="0" collapsed="false">
      <c r="I37" s="54"/>
      <c r="K37" s="35"/>
      <c r="O37" s="55"/>
      <c r="P37" s="4"/>
      <c r="Q37" s="4"/>
      <c r="R37" s="4"/>
      <c r="S37" s="4"/>
    </row>
    <row r="38" customFormat="false" ht="12" hidden="true" customHeight="true" outlineLevel="0" collapsed="false">
      <c r="B38" s="48" t="s">
        <v>31</v>
      </c>
      <c r="G38" s="22"/>
      <c r="H38" s="47"/>
      <c r="I38" s="49"/>
      <c r="J38" s="50" t="n">
        <v>60286403.1163409</v>
      </c>
      <c r="K38" s="35" t="n">
        <v>0.372176908522769</v>
      </c>
      <c r="L38" s="5" t="e">
        <f aca="false"/>
        <v>#DIV/0!</v>
      </c>
      <c r="M38" s="5" t="n">
        <v>5.02742062845404</v>
      </c>
      <c r="N38" s="6" t="n">
        <v>0</v>
      </c>
      <c r="O38" s="5"/>
      <c r="P38" s="4" t="n">
        <v>0</v>
      </c>
      <c r="Q38" s="4" t="n">
        <v>0</v>
      </c>
      <c r="R38" s="4" t="n">
        <v>11991517.6333434</v>
      </c>
      <c r="S38" s="4" t="n">
        <v>2681384.85815432</v>
      </c>
      <c r="U38" s="52" t="s">
        <v>32</v>
      </c>
      <c r="V38" s="53"/>
    </row>
    <row r="39" customFormat="false" ht="9" hidden="true" customHeight="true" outlineLevel="0" collapsed="false">
      <c r="I39" s="54"/>
      <c r="O39" s="55"/>
      <c r="P39" s="4"/>
      <c r="Q39" s="4"/>
      <c r="R39" s="4"/>
      <c r="S39" s="4"/>
    </row>
    <row r="40" customFormat="false" ht="12.75" hidden="false" customHeight="false" outlineLevel="0" collapsed="false">
      <c r="B40" s="56" t="s">
        <v>33</v>
      </c>
      <c r="C40" s="56"/>
      <c r="I40" s="54"/>
      <c r="J40" s="57" t="n">
        <v>161983190.616601</v>
      </c>
      <c r="K40" s="58" t="n">
        <v>1</v>
      </c>
      <c r="L40" s="58" t="n">
        <v>1.3919983207065</v>
      </c>
      <c r="M40" s="58" t="n">
        <v>2.39172737314242</v>
      </c>
      <c r="N40" s="59" t="n">
        <v>1.0444966716013</v>
      </c>
      <c r="O40" s="60"/>
      <c r="P40" s="57" t="n">
        <v>116367375.022685</v>
      </c>
      <c r="Q40" s="57" t="n">
        <v>26020536.0913935</v>
      </c>
      <c r="R40" s="57" t="n">
        <v>67726444.2576397</v>
      </c>
      <c r="S40" s="57" t="n">
        <v>15144093.3234433</v>
      </c>
      <c r="U40" s="15" t="s">
        <v>34</v>
      </c>
    </row>
    <row r="41" customFormat="false" ht="12.75" hidden="false" customHeight="true" outlineLevel="0" collapsed="false">
      <c r="I41" s="54"/>
    </row>
    <row r="42" customFormat="false" ht="12.75" hidden="false" customHeight="false" outlineLevel="0" collapsed="false">
      <c r="A42" s="14" t="s">
        <v>38</v>
      </c>
      <c r="I42" s="54"/>
    </row>
    <row r="43" customFormat="false" ht="12.75" hidden="false" customHeight="false" outlineLevel="0" collapsed="false">
      <c r="B43" s="16" t="s">
        <v>5</v>
      </c>
      <c r="C43" s="16" t="s">
        <v>6</v>
      </c>
      <c r="D43" s="16" t="s">
        <v>7</v>
      </c>
      <c r="E43" s="16" t="s">
        <v>8</v>
      </c>
      <c r="F43" s="17" t="s">
        <v>9</v>
      </c>
      <c r="G43" s="16" t="s">
        <v>10</v>
      </c>
      <c r="H43" s="16" t="s">
        <v>11</v>
      </c>
      <c r="I43" s="54"/>
      <c r="J43" s="18" t="s">
        <v>6</v>
      </c>
      <c r="K43" s="17" t="s">
        <v>12</v>
      </c>
      <c r="L43" s="17" t="s">
        <v>7</v>
      </c>
      <c r="M43" s="17" t="s">
        <v>8</v>
      </c>
      <c r="N43" s="19" t="s">
        <v>9</v>
      </c>
      <c r="P43" s="20" t="s">
        <v>39</v>
      </c>
      <c r="Q43" s="20" t="s">
        <v>14</v>
      </c>
      <c r="R43" s="20" t="s">
        <v>40</v>
      </c>
      <c r="S43" s="20" t="s">
        <v>16</v>
      </c>
      <c r="T43" s="17"/>
    </row>
    <row r="44" customFormat="false" ht="12.75" hidden="false" customHeight="false" outlineLevel="0" collapsed="false">
      <c r="A44" s="1" t="s">
        <v>17</v>
      </c>
      <c r="B44" s="21" t="str">
        <f aca="false">[1]INPUTS!A63</f>
        <v>Matt Motley</v>
      </c>
      <c r="C44" s="1" t="n">
        <f aca="false">RANK($J44,$J$44:$J$47)</f>
        <v>1</v>
      </c>
      <c r="D44" s="1" t="n">
        <f aca="false">RANK($L44,$L$44:$L$47)</f>
        <v>1</v>
      </c>
      <c r="E44" s="1" t="n">
        <f aca="false">RANK($M44,$M$44:$M$47)</f>
        <v>1</v>
      </c>
      <c r="F44" s="1" t="n">
        <f aca="false">RANK($I44,$I$44:$I$47)</f>
        <v>1</v>
      </c>
      <c r="G44" s="22" t="n">
        <f aca="false">C44*0.5+D44*0.3+E44*0.1+F44*0.1</f>
        <v>1</v>
      </c>
      <c r="H44" s="23" t="n">
        <f aca="false">RANK(G44,$G$44:$G$47,1)</f>
        <v>1</v>
      </c>
      <c r="I44" s="24" t="n">
        <f aca="false">IF(N44&gt;1,1-N44,N44-1)</f>
        <v>-0.160637978932294</v>
      </c>
      <c r="J44" s="25" t="n">
        <v>54274557.1106398</v>
      </c>
      <c r="K44" s="27" t="n">
        <v>0.335062896983568</v>
      </c>
      <c r="L44" s="27" t="n">
        <v>1.31838758563826</v>
      </c>
      <c r="M44" s="27" t="n">
        <v>2.51713080617939</v>
      </c>
      <c r="N44" s="28" t="n">
        <v>1.16063797893229</v>
      </c>
      <c r="O44" s="55"/>
      <c r="P44" s="25" t="n">
        <v>41167375.7413032</v>
      </c>
      <c r="Q44" s="29" t="n">
        <v>9205305.06128299</v>
      </c>
      <c r="R44" s="29" t="n">
        <v>21562072.5698479</v>
      </c>
      <c r="S44" s="30" t="n">
        <v>4821426.00019635</v>
      </c>
      <c r="U44" s="1" t="s">
        <v>19</v>
      </c>
    </row>
    <row r="45" customFormat="false" ht="12.75" hidden="false" customHeight="false" outlineLevel="0" collapsed="false">
      <c r="B45" s="32" t="str">
        <f aca="false">[1]INPUTS!A62</f>
        <v>Mike Swerzbin</v>
      </c>
      <c r="C45" s="1" t="n">
        <f aca="false">RANK($J45,$J$44:$J$47)</f>
        <v>2</v>
      </c>
      <c r="D45" s="1" t="n">
        <f aca="false">RANK($L45,$L$44:$L$47)</f>
        <v>4</v>
      </c>
      <c r="E45" s="1" t="n">
        <f aca="false">RANK($M45,$M$44:$M$47)</f>
        <v>4</v>
      </c>
      <c r="F45" s="1" t="n">
        <f aca="false">RANK($I45,$I$44:$I$47)</f>
        <v>2</v>
      </c>
      <c r="G45" s="22" t="n">
        <f aca="false">C45*0.5+D45*0.3+E45*0.1+F45*0.1</f>
        <v>2.8</v>
      </c>
      <c r="H45" s="33" t="n">
        <f aca="false">RANK(G45,$G$44:$G$47,1)</f>
        <v>2</v>
      </c>
      <c r="I45" s="24" t="n">
        <f aca="false">IF(N45&gt;1,1-N45,N45-1)</f>
        <v>-0.201811280284658</v>
      </c>
      <c r="J45" s="34" t="n">
        <v>20799151.9986064</v>
      </c>
      <c r="K45" s="5" t="n">
        <v>0.128403150471558</v>
      </c>
      <c r="L45" s="5" t="n">
        <v>0.275054234754603</v>
      </c>
      <c r="M45" s="5" t="n">
        <v>0.543776598919851</v>
      </c>
      <c r="N45" s="36" t="n">
        <v>1.20181128028466</v>
      </c>
      <c r="O45" s="55"/>
      <c r="P45" s="34" t="n">
        <v>75618366.7456091</v>
      </c>
      <c r="Q45" s="4" t="n">
        <v>16908780.8390692</v>
      </c>
      <c r="R45" s="4" t="n">
        <v>38249442.9512442</v>
      </c>
      <c r="S45" s="37" t="n">
        <v>8552835.45404822</v>
      </c>
      <c r="U45" s="1" t="s">
        <v>18</v>
      </c>
    </row>
    <row r="46" customFormat="false" ht="12.75" hidden="false" customHeight="false" outlineLevel="0" collapsed="false">
      <c r="B46" s="32" t="str">
        <f aca="false">[1]INPUTS!A61</f>
        <v>Tim Belden</v>
      </c>
      <c r="C46" s="1" t="n">
        <f aca="false">RANK($J46,$J$44:$J$47)</f>
        <v>3</v>
      </c>
      <c r="D46" s="1" t="n">
        <f aca="false">RANK($L46,$L$44:$L$47)</f>
        <v>3</v>
      </c>
      <c r="E46" s="1" t="n">
        <f aca="false">RANK($M46,$M$44:$M$47)</f>
        <v>3</v>
      </c>
      <c r="F46" s="1" t="n">
        <f aca="false">RANK($I46,$I$44:$I$47)</f>
        <v>4</v>
      </c>
      <c r="G46" s="22" t="n">
        <f aca="false">C46*0.5+D46*0.3+E46*0.1+F46*0.1</f>
        <v>3.1</v>
      </c>
      <c r="H46" s="33" t="n">
        <f aca="false">RANK(G46,$G$44:$G$47,1)</f>
        <v>3</v>
      </c>
      <c r="I46" s="24" t="n">
        <f aca="false">IF(N46&gt;1,1-N46,N46-1)</f>
        <v>-0.240089663396682</v>
      </c>
      <c r="J46" s="34" t="n">
        <v>14764518.3009328</v>
      </c>
      <c r="K46" s="5" t="n">
        <v>0.0911484595699747</v>
      </c>
      <c r="L46" s="5" t="n">
        <v>0.61113122762258</v>
      </c>
      <c r="M46" s="5" t="n">
        <v>0.763946121186474</v>
      </c>
      <c r="N46" s="36" t="n">
        <v>0.759910336603318</v>
      </c>
      <c r="O46" s="55"/>
      <c r="P46" s="34" t="n">
        <v>24159325.5811352</v>
      </c>
      <c r="Q46" s="4" t="n">
        <v>5402189.4289968</v>
      </c>
      <c r="R46" s="4" t="n">
        <v>19326648.6882638</v>
      </c>
      <c r="S46" s="37" t="n">
        <v>4321570.02442149</v>
      </c>
      <c r="U46" s="1" t="s">
        <v>21</v>
      </c>
    </row>
    <row r="47" customFormat="false" ht="12.75" hidden="false" customHeight="false" outlineLevel="0" collapsed="false">
      <c r="B47" s="38" t="str">
        <f aca="false">[1]INPUTS!A64</f>
        <v>Robert Badeer</v>
      </c>
      <c r="C47" s="1" t="n">
        <f aca="false">RANK($J47,$J$44:$J$47)</f>
        <v>4</v>
      </c>
      <c r="D47" s="1" t="n">
        <f aca="false">RANK($L47,$L$44:$L$47)</f>
        <v>2</v>
      </c>
      <c r="E47" s="1" t="n">
        <f aca="false">RANK($M47,$M$44:$M$47)</f>
        <v>2</v>
      </c>
      <c r="F47" s="1" t="n">
        <f aca="false">RANK($I47,$I$44:$I$47)</f>
        <v>3</v>
      </c>
      <c r="G47" s="22" t="n">
        <f aca="false">C47*0.5+D47*0.3+E47*0.1+F47*0.1</f>
        <v>3.1</v>
      </c>
      <c r="H47" s="39" t="n">
        <f aca="false">RANK(G47,$G$44:$G$47,1)</f>
        <v>4</v>
      </c>
      <c r="I47" s="24" t="n">
        <f aca="false">IF(N47&gt;1,1-N47,N47-1)</f>
        <v>-0.238570195094976</v>
      </c>
      <c r="J47" s="40" t="n">
        <v>11858560.090081</v>
      </c>
      <c r="K47" s="42" t="n">
        <v>0.0732085844521307</v>
      </c>
      <c r="L47" s="42" t="n">
        <v>0.753481427245179</v>
      </c>
      <c r="M47" s="42" t="n">
        <v>0.943774690561578</v>
      </c>
      <c r="N47" s="43" t="n">
        <v>0.761429804905024</v>
      </c>
      <c r="O47" s="55"/>
      <c r="P47" s="40" t="n">
        <v>15738357.5245343</v>
      </c>
      <c r="Q47" s="44" t="n">
        <v>3519203.72790541</v>
      </c>
      <c r="R47" s="44" t="n">
        <v>12565032.9561442</v>
      </c>
      <c r="S47" s="45" t="n">
        <v>2809626.78294636</v>
      </c>
      <c r="U47" s="1" t="s">
        <v>20</v>
      </c>
    </row>
    <row r="48" customFormat="false" ht="12.75" hidden="true" customHeight="false" outlineLevel="0" collapsed="false">
      <c r="B48" s="46"/>
      <c r="G48" s="22"/>
      <c r="H48" s="47"/>
      <c r="I48" s="24"/>
      <c r="O48" s="55"/>
      <c r="P48" s="4"/>
      <c r="Q48" s="4"/>
      <c r="R48" s="4"/>
      <c r="S48" s="4"/>
    </row>
    <row r="49" customFormat="false" ht="12" hidden="true" customHeight="true" outlineLevel="0" collapsed="false">
      <c r="B49" s="48" t="s">
        <v>22</v>
      </c>
      <c r="G49" s="22"/>
      <c r="H49" s="47"/>
      <c r="I49" s="49"/>
      <c r="J49" s="50" t="n">
        <v>101696787.50026</v>
      </c>
      <c r="K49" s="5" t="n">
        <v>0.627823091477231</v>
      </c>
      <c r="L49" s="5" t="e">
        <f aca="false"/>
        <v>#DIV/0!</v>
      </c>
      <c r="M49" s="5" t="n">
        <v>1.62562377946687</v>
      </c>
      <c r="N49" s="6" t="n">
        <v>0</v>
      </c>
      <c r="O49" s="5"/>
      <c r="P49" s="4" t="n">
        <v>0</v>
      </c>
      <c r="Q49" s="4" t="n">
        <v>0</v>
      </c>
      <c r="R49" s="4" t="n">
        <v>62558624.439913</v>
      </c>
      <c r="S49" s="4" t="n">
        <v>13988533.6826525</v>
      </c>
      <c r="U49" s="52" t="s">
        <v>23</v>
      </c>
      <c r="V49" s="53"/>
    </row>
    <row r="50" customFormat="false" ht="9" hidden="false" customHeight="true" outlineLevel="0" collapsed="false">
      <c r="G50" s="22"/>
      <c r="I50" s="54"/>
      <c r="O50" s="55"/>
      <c r="P50" s="4"/>
      <c r="Q50" s="4"/>
      <c r="R50" s="4"/>
      <c r="S50" s="4"/>
    </row>
    <row r="51" customFormat="false" ht="12.75" hidden="false" customHeight="false" outlineLevel="0" collapsed="false">
      <c r="A51" s="1" t="s">
        <v>24</v>
      </c>
      <c r="B51" s="21" t="str">
        <f aca="false">[1]INPUTS!A67</f>
        <v>Jeff Richter</v>
      </c>
      <c r="C51" s="1" t="n">
        <f aca="false">RANK($J51,$J$51:$J$53)</f>
        <v>1</v>
      </c>
      <c r="D51" s="1" t="n">
        <f aca="false">RANK($L51,$L$51:$L$53)</f>
        <v>1</v>
      </c>
      <c r="E51" s="1" t="n">
        <f aca="false">RANK($M51,$M$51:$M$53)</f>
        <v>1</v>
      </c>
      <c r="F51" s="1" t="n">
        <f aca="false">RANK($I51,$I$51:$I$53)</f>
        <v>1</v>
      </c>
      <c r="G51" s="22" t="n">
        <f aca="false">C51*0.5+D51*0.3+E51*0.1+F51*0.1</f>
        <v>1</v>
      </c>
      <c r="H51" s="23" t="n">
        <f aca="false">RANK(G51,$G$51:$G$55,1)</f>
        <v>1</v>
      </c>
      <c r="I51" s="24" t="n">
        <f aca="false">IF(N51&gt;1,1-N51,N51-1)</f>
        <v>-0.045639215834055</v>
      </c>
      <c r="J51" s="25" t="n">
        <v>12197536.1323884</v>
      </c>
      <c r="K51" s="27" t="n">
        <v>0.0753012462957273</v>
      </c>
      <c r="L51" s="27" t="n">
        <v>1.02779660981359</v>
      </c>
      <c r="M51" s="27" t="n">
        <v>1.6135620406404</v>
      </c>
      <c r="N51" s="28" t="n">
        <v>0.954360784165945</v>
      </c>
      <c r="O51" s="55"/>
      <c r="P51" s="25" t="n">
        <v>11867655.5418884</v>
      </c>
      <c r="Q51" s="29" t="n">
        <v>2653688.45252146</v>
      </c>
      <c r="R51" s="29" t="n">
        <v>7559384.65653753</v>
      </c>
      <c r="S51" s="30" t="n">
        <v>1690329.79600868</v>
      </c>
      <c r="U51" s="1" t="s">
        <v>25</v>
      </c>
    </row>
    <row r="52" customFormat="false" ht="12.75" hidden="false" customHeight="false" outlineLevel="0" collapsed="false">
      <c r="B52" s="32" t="str">
        <f aca="false">[1]INPUTS!A65</f>
        <v>Sean Crandall</v>
      </c>
      <c r="C52" s="1" t="n">
        <f aca="false">RANK($J52,$J$51:$J$53)</f>
        <v>2</v>
      </c>
      <c r="D52" s="1" t="n">
        <f aca="false">RANK($L52,$L$51:$L$53)</f>
        <v>3</v>
      </c>
      <c r="E52" s="1" t="n">
        <f aca="false">RANK($M52,$M$51:$M$53)</f>
        <v>2</v>
      </c>
      <c r="F52" s="1" t="n">
        <f aca="false">RANK($I52,$I$51:$I$53)</f>
        <v>3</v>
      </c>
      <c r="G52" s="22" t="n">
        <f aca="false">C52*0.5+D52*0.3+E52*0.1+F52*0.1</f>
        <v>2.4</v>
      </c>
      <c r="H52" s="33" t="n">
        <f aca="false">RANK(G52,$G$51:$G$55,1)</f>
        <v>2</v>
      </c>
      <c r="I52" s="24" t="n">
        <f aca="false">IF(N52&gt;1,1-N52,N52-1)</f>
        <v>-1.13566761135724</v>
      </c>
      <c r="J52" s="34" t="n">
        <v>2324815.14890135</v>
      </c>
      <c r="K52" s="5" t="n">
        <v>0.0143522000032952</v>
      </c>
      <c r="L52" s="5" t="n">
        <v>0.145912306413144</v>
      </c>
      <c r="M52" s="5" t="n">
        <v>0.512615207458703</v>
      </c>
      <c r="N52" s="36" t="n">
        <v>2.13566761135724</v>
      </c>
      <c r="O52" s="55"/>
      <c r="P52" s="34" t="n">
        <v>15932961.4208053</v>
      </c>
      <c r="Q52" s="4" t="n">
        <v>3562718.48198022</v>
      </c>
      <c r="R52" s="4" t="n">
        <v>4535205.189145</v>
      </c>
      <c r="S52" s="37" t="n">
        <v>1014102.7094838</v>
      </c>
      <c r="U52" s="1" t="s">
        <v>26</v>
      </c>
    </row>
    <row r="53" customFormat="false" ht="12.75" hidden="false" customHeight="false" outlineLevel="0" collapsed="false">
      <c r="B53" s="32" t="str">
        <f aca="false">[1]INPUTS!A66</f>
        <v>Mark Fischer/Tom Alonso</v>
      </c>
      <c r="C53" s="1" t="n">
        <f aca="false">RANK($J53,$J$51:$J$53)</f>
        <v>3</v>
      </c>
      <c r="D53" s="1" t="n">
        <f aca="false">RANK($L53,$L$51:$L$53)</f>
        <v>2</v>
      </c>
      <c r="E53" s="1" t="n">
        <f aca="false">RANK($M53,$M$51:$M$53)</f>
        <v>3</v>
      </c>
      <c r="F53" s="1" t="n">
        <f aca="false">RANK($I53,$I$51:$I$53)</f>
        <v>2</v>
      </c>
      <c r="G53" s="22" t="n">
        <f aca="false">C53*0.5+D53*0.3+E53*0.1+F53*0.1</f>
        <v>2.6</v>
      </c>
      <c r="H53" s="33" t="n">
        <f aca="false">RANK(G53,$G$51:$G$55,1)</f>
        <v>3</v>
      </c>
      <c r="I53" s="24" t="n">
        <f aca="false">IF(N53&gt;1,1-N53,N53-1)</f>
        <v>-0.418448605909325</v>
      </c>
      <c r="J53" s="34" t="n">
        <v>1910343.54945008</v>
      </c>
      <c r="K53" s="5" t="n">
        <v>0.0117934678418064</v>
      </c>
      <c r="L53" s="5" t="n">
        <v>0.186283275528341</v>
      </c>
      <c r="M53" s="5" t="n">
        <v>0.434663700325319</v>
      </c>
      <c r="N53" s="36" t="n">
        <v>1.41844860590932</v>
      </c>
      <c r="O53" s="55"/>
      <c r="P53" s="34" t="n">
        <v>10255045.9456541</v>
      </c>
      <c r="Q53" s="4" t="n">
        <v>2293097.98468663</v>
      </c>
      <c r="R53" s="4" t="n">
        <v>4394992.14684896</v>
      </c>
      <c r="S53" s="37" t="n">
        <v>982750.1200932</v>
      </c>
      <c r="U53" s="1" t="s">
        <v>27</v>
      </c>
    </row>
    <row r="54" customFormat="false" ht="12.75" hidden="false" customHeight="false" outlineLevel="0" collapsed="false">
      <c r="B54" s="32" t="str">
        <f aca="false">[1]INPUTS!A68</f>
        <v>Hourly Trading West</v>
      </c>
      <c r="G54" s="22"/>
      <c r="H54" s="33"/>
      <c r="J54" s="34" t="n">
        <v>2816152.24983251</v>
      </c>
      <c r="K54" s="5" t="n">
        <v>0.0173854598067406</v>
      </c>
      <c r="N54" s="36"/>
      <c r="O54" s="55"/>
      <c r="P54" s="34"/>
      <c r="Q54" s="4"/>
      <c r="R54" s="4"/>
      <c r="S54" s="37"/>
      <c r="U54" s="1" t="s">
        <v>28</v>
      </c>
    </row>
    <row r="55" customFormat="false" ht="12.75" hidden="false" customHeight="false" outlineLevel="0" collapsed="false">
      <c r="B55" s="38" t="s">
        <v>29</v>
      </c>
      <c r="G55" s="22"/>
      <c r="H55" s="39"/>
      <c r="J55" s="40" t="n">
        <v>41037556.0357685</v>
      </c>
      <c r="K55" s="42" t="n">
        <v>0.253344534575199</v>
      </c>
      <c r="L55" s="42"/>
      <c r="M55" s="42"/>
      <c r="N55" s="43"/>
      <c r="O55" s="55"/>
      <c r="P55" s="40"/>
      <c r="Q55" s="44"/>
      <c r="R55" s="44"/>
      <c r="S55" s="45"/>
      <c r="U55" s="1" t="s">
        <v>30</v>
      </c>
      <c r="V55" s="1" t="str">
        <f aca="false">'[1]P&amp;L Data_W'!A17</f>
        <v>POWER-MGMT-ST</v>
      </c>
      <c r="W55" s="15" t="str">
        <f aca="false">'[1]P&amp;L Data_W'!A18</f>
        <v>W-BOM</v>
      </c>
    </row>
    <row r="56" customFormat="false" ht="12.75" hidden="true" customHeight="false" outlineLevel="0" collapsed="false">
      <c r="B56" s="46"/>
      <c r="G56" s="22"/>
      <c r="H56" s="47"/>
      <c r="O56" s="55"/>
      <c r="P56" s="4"/>
      <c r="Q56" s="4"/>
      <c r="R56" s="4"/>
      <c r="S56" s="4"/>
    </row>
    <row r="57" customFormat="false" ht="12" hidden="true" customHeight="true" outlineLevel="0" collapsed="false">
      <c r="B57" s="48" t="s">
        <v>31</v>
      </c>
      <c r="G57" s="22"/>
      <c r="H57" s="47"/>
      <c r="I57" s="49"/>
      <c r="J57" s="50" t="n">
        <v>60286403.1163409</v>
      </c>
      <c r="K57" s="35" t="n">
        <v>0.372176908522769</v>
      </c>
      <c r="L57" s="5" t="e">
        <f aca="false"/>
        <v>#DIV/0!</v>
      </c>
      <c r="M57" s="5" t="n">
        <v>5.02742062845404</v>
      </c>
      <c r="N57" s="6" t="n">
        <v>0</v>
      </c>
      <c r="O57" s="5"/>
      <c r="P57" s="4" t="n">
        <v>0</v>
      </c>
      <c r="Q57" s="4" t="n">
        <v>0</v>
      </c>
      <c r="R57" s="4" t="n">
        <v>11991517.6333434</v>
      </c>
      <c r="S57" s="4" t="n">
        <v>2681384.85815432</v>
      </c>
      <c r="U57" s="52" t="s">
        <v>32</v>
      </c>
      <c r="V57" s="53"/>
    </row>
    <row r="58" customFormat="false" ht="11.25" hidden="false" customHeight="true" outlineLevel="0" collapsed="false">
      <c r="O58" s="55"/>
      <c r="P58" s="4"/>
      <c r="Q58" s="4"/>
      <c r="R58" s="4"/>
      <c r="S58" s="4"/>
    </row>
    <row r="59" customFormat="false" ht="12.75" hidden="false" customHeight="false" outlineLevel="0" collapsed="false">
      <c r="B59" s="56" t="s">
        <v>33</v>
      </c>
      <c r="C59" s="56"/>
      <c r="J59" s="57" t="n">
        <v>161983190.616601</v>
      </c>
      <c r="K59" s="58" t="n">
        <v>1</v>
      </c>
      <c r="L59" s="58" t="n">
        <v>1.3919983207065</v>
      </c>
      <c r="M59" s="58" t="n">
        <v>2.39172737314242</v>
      </c>
      <c r="N59" s="59" t="n">
        <v>1.0444966716013</v>
      </c>
      <c r="O59" s="60"/>
      <c r="P59" s="57" t="n">
        <v>116367375.022685</v>
      </c>
      <c r="Q59" s="57" t="n">
        <v>26020536.0913935</v>
      </c>
      <c r="R59" s="57" t="n">
        <v>67726444.2576397</v>
      </c>
      <c r="S59" s="57" t="n">
        <v>15144093.3234433</v>
      </c>
      <c r="U59" s="15" t="s">
        <v>34</v>
      </c>
    </row>
    <row r="61" customFormat="false" ht="12.75" hidden="false" customHeight="false" outlineLevel="0" collapsed="false">
      <c r="A61" s="14" t="s">
        <v>41</v>
      </c>
      <c r="J61" s="63"/>
      <c r="K61" s="64"/>
      <c r="N61" s="5"/>
    </row>
    <row r="62" customFormat="false" ht="9" hidden="false" customHeight="true" outlineLevel="0" collapsed="false"/>
    <row r="63" customFormat="false" ht="12.75" hidden="false" customHeight="false" outlineLevel="0" collapsed="false">
      <c r="B63" s="65" t="s">
        <v>10</v>
      </c>
      <c r="C63" s="3" t="s">
        <v>42</v>
      </c>
      <c r="J63" s="63"/>
      <c r="K63" s="64"/>
      <c r="N63" s="5"/>
      <c r="Q63" s="66"/>
      <c r="R63" s="66"/>
    </row>
    <row r="64" customFormat="false" ht="9" hidden="false" customHeight="true" outlineLevel="0" collapsed="false">
      <c r="J64" s="63"/>
      <c r="K64" s="64"/>
      <c r="N64" s="5"/>
    </row>
    <row r="65" customFormat="false" ht="12.75" hidden="false" customHeight="false" outlineLevel="0" collapsed="false">
      <c r="B65" s="56" t="s">
        <v>43</v>
      </c>
      <c r="C65" s="3"/>
    </row>
    <row r="66" customFormat="false" ht="12.75" hidden="false" customHeight="false" outlineLevel="0" collapsed="false">
      <c r="B66" s="56" t="s">
        <v>44</v>
      </c>
      <c r="C66" s="67"/>
    </row>
    <row r="67" customFormat="false" ht="12.75" hidden="false" customHeight="false" outlineLevel="0" collapsed="false">
      <c r="B67" s="56" t="s">
        <v>45</v>
      </c>
      <c r="C67" s="3"/>
    </row>
    <row r="69" customFormat="false" ht="12.75" hidden="false" customHeight="false" outlineLevel="0" collapsed="false">
      <c r="A69" s="14" t="s">
        <v>46</v>
      </c>
      <c r="J69" s="63"/>
      <c r="K69" s="64"/>
      <c r="N69" s="5"/>
    </row>
    <row r="70" customFormat="false" ht="9" hidden="false" customHeight="true" outlineLevel="0" collapsed="false"/>
    <row r="71" customFormat="false" ht="12.75" hidden="false" customHeight="false" outlineLevel="0" collapsed="false">
      <c r="B71" s="16" t="s">
        <v>6</v>
      </c>
      <c r="C71" s="68" t="s">
        <v>47</v>
      </c>
      <c r="J71" s="63"/>
      <c r="K71" s="64"/>
      <c r="N71" s="5"/>
    </row>
    <row r="72" customFormat="false" ht="12.75" hidden="false" customHeight="false" outlineLevel="0" collapsed="false">
      <c r="B72" s="16" t="s">
        <v>7</v>
      </c>
      <c r="C72" s="68" t="s">
        <v>48</v>
      </c>
      <c r="J72" s="63"/>
      <c r="K72" s="64"/>
      <c r="N72" s="5"/>
    </row>
    <row r="73" customFormat="false" ht="12.75" hidden="false" customHeight="false" outlineLevel="0" collapsed="false">
      <c r="B73" s="16" t="s">
        <v>8</v>
      </c>
      <c r="C73" s="68" t="s">
        <v>49</v>
      </c>
      <c r="J73" s="63"/>
      <c r="K73" s="64"/>
      <c r="N73" s="5"/>
    </row>
    <row r="74" customFormat="false" ht="12.75" hidden="false" customHeight="false" outlineLevel="0" collapsed="false">
      <c r="B74" s="17" t="s">
        <v>9</v>
      </c>
      <c r="C74" s="68" t="s">
        <v>50</v>
      </c>
      <c r="J74" s="63"/>
      <c r="K74" s="64"/>
      <c r="N74" s="5"/>
    </row>
    <row r="75" customFormat="false" ht="12.75" hidden="false" customHeight="false" outlineLevel="0" collapsed="false">
      <c r="J75" s="63"/>
      <c r="K75" s="64"/>
      <c r="N75" s="5"/>
    </row>
    <row r="76" customFormat="false" ht="12.75" hidden="false" customHeight="false" outlineLevel="0" collapsed="false">
      <c r="B76" s="7"/>
      <c r="C76" s="15"/>
    </row>
    <row r="77" customFormat="false" ht="15" hidden="false" customHeight="false" outlineLevel="0" collapsed="false">
      <c r="A77" s="14" t="s">
        <v>51</v>
      </c>
      <c r="B77" s="7"/>
      <c r="C77" s="15"/>
      <c r="J77" s="69" t="s">
        <v>52</v>
      </c>
    </row>
    <row r="78" customFormat="false" ht="12.75" hidden="false" customHeight="false" outlineLevel="0" collapsed="false">
      <c r="C78" s="15" t="s">
        <v>3</v>
      </c>
      <c r="D78" s="15" t="s">
        <v>2</v>
      </c>
      <c r="E78" s="70" t="s">
        <v>1</v>
      </c>
      <c r="F78" s="15" t="s">
        <v>53</v>
      </c>
      <c r="G78" s="15" t="s">
        <v>54</v>
      </c>
      <c r="J78" s="4" t="s">
        <v>55</v>
      </c>
      <c r="K78" s="5" t="s">
        <v>56</v>
      </c>
      <c r="L78" s="5" t="s">
        <v>57</v>
      </c>
      <c r="M78" s="5" t="s">
        <v>58</v>
      </c>
    </row>
    <row r="79" customFormat="false" ht="12.75" hidden="false" customHeight="false" outlineLevel="0" collapsed="false">
      <c r="B79" s="1" t="s">
        <v>59</v>
      </c>
      <c r="C79" s="4" t="n">
        <f aca="false">1529020+2681732</f>
        <v>4210752</v>
      </c>
      <c r="D79" s="4" t="n">
        <f aca="false">+C79</f>
        <v>4210752</v>
      </c>
      <c r="E79" s="4" t="n">
        <f aca="false">D79+11432070</f>
        <v>15642822</v>
      </c>
      <c r="F79" s="4" t="n">
        <f aca="false">54120344-E79</f>
        <v>38477522</v>
      </c>
      <c r="G79" s="53" t="n">
        <f aca="false">F79+E79</f>
        <v>54120344</v>
      </c>
      <c r="J79" s="4" t="n">
        <v>146981037.591283</v>
      </c>
      <c r="K79" s="71" t="n">
        <v>15642822</v>
      </c>
      <c r="L79" s="71" t="n">
        <v>162623859.591283</v>
      </c>
      <c r="M79" s="71"/>
    </row>
    <row r="80" customFormat="false" ht="12.75" hidden="false" customHeight="false" outlineLevel="0" collapsed="false">
      <c r="B80" s="1" t="s">
        <v>60</v>
      </c>
      <c r="C80" s="4" t="n">
        <v>17200000</v>
      </c>
      <c r="D80" s="4" t="n">
        <f aca="false">C80</f>
        <v>17200000</v>
      </c>
      <c r="E80" s="4" t="n">
        <f aca="false">D80</f>
        <v>17200000</v>
      </c>
      <c r="F80" s="4" t="n">
        <f aca="false">10000000</f>
        <v>10000000</v>
      </c>
      <c r="G80" s="53" t="n">
        <f aca="false">F80+E80</f>
        <v>27200000</v>
      </c>
      <c r="J80" s="4" t="n">
        <v>15461811.4355988</v>
      </c>
      <c r="K80" s="71" t="n">
        <v>17200000</v>
      </c>
      <c r="L80" s="71" t="n">
        <v>32661811.4355988</v>
      </c>
      <c r="M80" s="71"/>
    </row>
    <row r="81" customFormat="false" ht="12.75" hidden="false" customHeight="false" outlineLevel="0" collapsed="false">
      <c r="B81" s="1" t="s">
        <v>61</v>
      </c>
      <c r="C81" s="4" t="n">
        <v>0</v>
      </c>
      <c r="D81" s="4" t="n">
        <v>0</v>
      </c>
      <c r="E81" s="4" t="n">
        <v>0</v>
      </c>
      <c r="F81" s="4" t="n">
        <v>0</v>
      </c>
      <c r="G81" s="53" t="n">
        <f aca="false">F81+E81</f>
        <v>0</v>
      </c>
      <c r="J81" s="4" t="n">
        <v>53346913.7693404</v>
      </c>
      <c r="K81" s="71" t="n">
        <v>0</v>
      </c>
      <c r="L81" s="71" t="n">
        <v>53346913.7693404</v>
      </c>
      <c r="M81" s="71"/>
    </row>
    <row r="82" customFormat="false" ht="12.75" hidden="false" customHeight="false" outlineLevel="0" collapsed="false">
      <c r="B82" s="1" t="s">
        <v>62</v>
      </c>
      <c r="C82" s="4" t="n">
        <v>0</v>
      </c>
      <c r="D82" s="4" t="n">
        <v>0</v>
      </c>
      <c r="E82" s="4" t="n">
        <v>0</v>
      </c>
      <c r="F82" s="4" t="n">
        <v>0</v>
      </c>
      <c r="G82" s="53" t="n">
        <f aca="false">F82+E82</f>
        <v>0</v>
      </c>
      <c r="J82" s="4" t="n">
        <v>106290833.354019</v>
      </c>
      <c r="K82" s="71" t="n">
        <v>0</v>
      </c>
      <c r="L82" s="71" t="n">
        <v>106290833.354019</v>
      </c>
      <c r="M82" s="71"/>
    </row>
    <row r="83" customFormat="false" ht="12.75" hidden="false" customHeight="false" outlineLevel="0" collapsed="false">
      <c r="B83" s="15" t="s">
        <v>63</v>
      </c>
      <c r="C83" s="63" t="n">
        <v>0</v>
      </c>
      <c r="D83" s="63" t="n">
        <v>0</v>
      </c>
      <c r="E83" s="63" t="n">
        <v>0</v>
      </c>
      <c r="F83" s="4" t="n">
        <v>25000000</v>
      </c>
      <c r="G83" s="53" t="n">
        <f aca="false">F83+E83</f>
        <v>25000000</v>
      </c>
      <c r="J83" s="4" t="n">
        <v>61104497.2363559</v>
      </c>
      <c r="K83" s="71" t="n">
        <v>0</v>
      </c>
      <c r="L83" s="71" t="n">
        <v>61104497.2363559</v>
      </c>
      <c r="M83" s="71"/>
    </row>
    <row r="84" customFormat="false" ht="12.75" hidden="false" customHeight="false" outlineLevel="0" collapsed="false">
      <c r="B84" s="15" t="s">
        <v>64</v>
      </c>
      <c r="C84" s="63" t="n">
        <v>1550132</v>
      </c>
      <c r="D84" s="63" t="n">
        <f aca="false">C84</f>
        <v>1550132</v>
      </c>
      <c r="E84" s="63" t="n">
        <f aca="false">D84</f>
        <v>1550132</v>
      </c>
      <c r="F84" s="4" t="n">
        <v>900000</v>
      </c>
      <c r="G84" s="53" t="n">
        <f aca="false">F84+E84</f>
        <v>2450132</v>
      </c>
      <c r="J84" s="4" t="n">
        <v>37823393.6788986</v>
      </c>
      <c r="K84" s="71" t="n">
        <v>1550132</v>
      </c>
      <c r="L84" s="71" t="n">
        <v>39373525.6788986</v>
      </c>
      <c r="M84" s="71"/>
    </row>
    <row r="85" customFormat="false" ht="12.75" hidden="false" customHeight="false" outlineLevel="0" collapsed="false">
      <c r="B85" s="15" t="s">
        <v>65</v>
      </c>
      <c r="C85" s="63"/>
      <c r="D85" s="63"/>
      <c r="E85" s="63"/>
      <c r="F85" s="4"/>
      <c r="G85" s="53"/>
      <c r="J85" s="4" t="n">
        <v>19642529.4734637</v>
      </c>
      <c r="K85" s="71" t="n">
        <v>0</v>
      </c>
      <c r="L85" s="71" t="n">
        <v>19642529.4734637</v>
      </c>
      <c r="M85" s="71"/>
    </row>
    <row r="86" customFormat="false" ht="12.75" hidden="false" customHeight="false" outlineLevel="0" collapsed="false">
      <c r="B86" s="15" t="s">
        <v>66</v>
      </c>
      <c r="C86" s="63"/>
      <c r="D86" s="63"/>
      <c r="E86" s="63"/>
      <c r="F86" s="4"/>
      <c r="G86" s="53"/>
      <c r="J86" s="4" t="n">
        <v>16890317.5577753</v>
      </c>
      <c r="K86" s="71" t="n">
        <v>0</v>
      </c>
      <c r="L86" s="71" t="n">
        <v>16890317.5577753</v>
      </c>
      <c r="M86" s="71"/>
    </row>
    <row r="87" customFormat="false" ht="12.75" hidden="false" customHeight="false" outlineLevel="0" collapsed="false">
      <c r="B87" s="15" t="s">
        <v>67</v>
      </c>
      <c r="C87" s="63" t="n">
        <v>0</v>
      </c>
      <c r="D87" s="63" t="n">
        <v>0</v>
      </c>
      <c r="E87" s="63" t="n">
        <v>0</v>
      </c>
      <c r="F87" s="4" t="n">
        <v>132522264</v>
      </c>
      <c r="G87" s="53" t="n">
        <f aca="false">F87+E87</f>
        <v>132522264</v>
      </c>
      <c r="L87" s="71" t="n">
        <v>0</v>
      </c>
      <c r="M87" s="71"/>
    </row>
    <row r="88" customFormat="false" ht="12.75" hidden="false" customHeight="false" outlineLevel="0" collapsed="false">
      <c r="B88" s="72" t="s">
        <v>68</v>
      </c>
      <c r="C88" s="63" t="n">
        <v>25788724</v>
      </c>
      <c r="D88" s="63" t="n">
        <f aca="false">C88</f>
        <v>25788724</v>
      </c>
      <c r="E88" s="63" t="n">
        <f aca="false">D88</f>
        <v>25788724</v>
      </c>
      <c r="F88" s="63" t="n">
        <v>0</v>
      </c>
      <c r="G88" s="73" t="n">
        <f aca="false">F88+E88</f>
        <v>25788724</v>
      </c>
      <c r="J88" s="4" t="n">
        <v>-1929950.33022482</v>
      </c>
      <c r="K88" s="71" t="n">
        <v>25788724</v>
      </c>
      <c r="L88" s="71" t="n">
        <v>23858773.6697752</v>
      </c>
      <c r="M88" s="71"/>
    </row>
    <row r="89" customFormat="false" ht="15" hidden="false" customHeight="false" outlineLevel="0" collapsed="false">
      <c r="B89" s="15" t="s">
        <v>69</v>
      </c>
      <c r="C89" s="74"/>
      <c r="D89" s="74"/>
      <c r="E89" s="74"/>
      <c r="F89" s="74"/>
      <c r="G89" s="75"/>
      <c r="J89" s="4" t="n">
        <v>28729337</v>
      </c>
      <c r="L89" s="71" t="n">
        <v>28729337</v>
      </c>
      <c r="M89" s="4"/>
    </row>
    <row r="90" customFormat="false" ht="12.75" hidden="false" customHeight="false" outlineLevel="0" collapsed="false">
      <c r="B90" s="15" t="s">
        <v>54</v>
      </c>
      <c r="C90" s="76" t="n">
        <f aca="false">SUM(C79:C88)</f>
        <v>48749608</v>
      </c>
      <c r="D90" s="76" t="n">
        <f aca="false">SUM(D79:D88)</f>
        <v>48749608</v>
      </c>
      <c r="E90" s="76" t="n">
        <f aca="false">SUM(E79:E88)</f>
        <v>60181678</v>
      </c>
      <c r="F90" s="76" t="n">
        <f aca="false">SUM(F79:F88)</f>
        <v>206899786</v>
      </c>
      <c r="G90" s="77" t="n">
        <f aca="false">F90+E90</f>
        <v>267081464</v>
      </c>
      <c r="J90" s="78" t="n">
        <v>484340720.76651</v>
      </c>
      <c r="K90" s="78" t="n">
        <v>60181678</v>
      </c>
      <c r="L90" s="78" t="n">
        <v>544522398.76651</v>
      </c>
      <c r="M90" s="71" t="n">
        <v>5350214.76650953</v>
      </c>
      <c r="N90" s="79" t="n">
        <v>-1</v>
      </c>
    </row>
    <row r="91" customFormat="false" ht="12.75" hidden="false" customHeight="false" outlineLevel="0" collapsed="false">
      <c r="J91" s="80"/>
      <c r="L91" s="71"/>
    </row>
    <row r="92" customFormat="false" ht="16.5" hidden="false" customHeight="false" outlineLevel="0" collapsed="false">
      <c r="I92" s="79" t="n">
        <v>-1</v>
      </c>
      <c r="J92" s="81" t="s">
        <v>70</v>
      </c>
      <c r="L92" s="71"/>
    </row>
    <row r="93" customFormat="false" ht="12.75" hidden="false" customHeight="false" outlineLevel="0" collapsed="false">
      <c r="L93" s="71"/>
    </row>
    <row r="94" customFormat="false" ht="12.75" hidden="false" customHeight="false" outlineLevel="0" collapsed="false">
      <c r="L94" s="71"/>
    </row>
    <row r="95" customFormat="false" ht="12.75" hidden="false" customHeight="false" outlineLevel="0" collapsed="false">
      <c r="K95" s="71"/>
      <c r="L95" s="71"/>
    </row>
    <row r="96" customFormat="false" ht="12.75" hidden="false" customHeight="false" outlineLevel="0" collapsed="false">
      <c r="L96" s="71"/>
    </row>
    <row r="97" customFormat="false" ht="12.75" hidden="false" customHeight="false" outlineLevel="0" collapsed="false">
      <c r="L97" s="71"/>
    </row>
    <row r="98" customFormat="false" ht="12.75" hidden="false" customHeight="false" outlineLevel="0" collapsed="false">
      <c r="L98" s="71"/>
    </row>
    <row r="99" customFormat="false" ht="12.75" hidden="false" customHeight="false" outlineLevel="0" collapsed="false">
      <c r="L99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>
                <anchor moveWithCells="true" sizeWithCells="false">
                  <from>
                    <xdr:col>2</xdr:col>
                    <xdr:colOff>493200</xdr:colOff>
                    <xdr:row>0</xdr:row>
                    <xdr:rowOff>75960</xdr:rowOff>
                  </from>
                  <to>
                    <xdr:col>4</xdr:col>
                    <xdr:colOff>252360</xdr:colOff>
                    <xdr:row>2</xdr:row>
                    <xdr:rowOff>56880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2001-06-11T17:33:49Z</dcterms:created>
  <dc:creator>mdalia</dc:creator>
  <dc:description/>
  <dc:language>en-US</dc:language>
  <cp:lastModifiedBy>mdalia</cp:lastModifiedBy>
  <cp:revision>0</cp:revision>
  <dc:subject/>
  <dc:title/>
</cp:coreProperties>
</file>