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State Income Taxes" sheetId="1" state="visible" r:id="rId3"/>
    <sheet name="Foreign Taxes" sheetId="2" state="visible" r:id="rId4"/>
    <sheet name="Equity Earnings" sheetId="3" state="visible" r:id="rId5"/>
    <sheet name="M-Class Code 995" sheetId="4" state="visible" r:id="rId6"/>
    <sheet name="Other Current Adj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<sst xmlns="http://schemas.openxmlformats.org/spreadsheetml/2006/main" count="165" uniqueCount="45">
  <si>
    <t xml:space="preserve">Enron Corp &amp; Subs</t>
  </si>
  <si>
    <t xml:space="preserve">2nd Current Estimate</t>
  </si>
  <si>
    <t xml:space="preserve">Net State Income Taxes Analysis</t>
  </si>
  <si>
    <t xml:space="preserve">2nd CE</t>
  </si>
  <si>
    <t xml:space="preserve">1st CE</t>
  </si>
  <si>
    <t xml:space="preserve">Difference</t>
  </si>
  <si>
    <t xml:space="preserve">Contact</t>
  </si>
  <si>
    <t xml:space="preserve">Explanation</t>
  </si>
  <si>
    <t xml:space="preserve">CE &amp; Plan Reclasses</t>
  </si>
  <si>
    <t xml:space="preserve">Corp &amp; Other*</t>
  </si>
  <si>
    <t xml:space="preserve">Michelle LeBlanc</t>
  </si>
  <si>
    <t xml:space="preserve">66% Increase in Overview Income</t>
  </si>
  <si>
    <t xml:space="preserve">EBS</t>
  </si>
  <si>
    <t xml:space="preserve">Essie Locklear</t>
  </si>
  <si>
    <t xml:space="preserve">ECM - Wholesale</t>
  </si>
  <si>
    <t xml:space="preserve">EE&amp;CC</t>
  </si>
  <si>
    <t xml:space="preserve">EES**</t>
  </si>
  <si>
    <t xml:space="preserve">EGA</t>
  </si>
  <si>
    <t xml:space="preserve">EGM</t>
  </si>
  <si>
    <t xml:space="preserve">EGEP</t>
  </si>
  <si>
    <t xml:space="preserve">EIM</t>
  </si>
  <si>
    <t xml:space="preserve">Enron Americas</t>
  </si>
  <si>
    <t xml:space="preserve">Harry Kent</t>
  </si>
  <si>
    <t xml:space="preserve">Enron Networks</t>
  </si>
  <si>
    <t xml:space="preserve">ETS</t>
  </si>
  <si>
    <t xml:space="preserve">Europe***</t>
  </si>
  <si>
    <t xml:space="preserve">PGE</t>
  </si>
  <si>
    <t xml:space="preserve">Wholesale Other</t>
  </si>
  <si>
    <t xml:space="preserve">Grand Total</t>
  </si>
  <si>
    <t xml:space="preserve">*For comparison purposes, includes EREC, Finance, Overview, &amp; Clean Fuels</t>
  </si>
  <si>
    <t xml:space="preserve">**For comparison purposes, includes EES-Retail &amp; EES-Wholesale</t>
  </si>
  <si>
    <t xml:space="preserve">***For comparison purposes, includes CATS/Margaux &amp; Middle East</t>
  </si>
  <si>
    <t xml:space="preserve">Foreign Taxes</t>
  </si>
  <si>
    <t xml:space="preserve">Danny Wilson/Caroline Nugent</t>
  </si>
  <si>
    <t xml:space="preserve">Tom Rainbow</t>
  </si>
  <si>
    <t xml:space="preserve">Bob Ward</t>
  </si>
  <si>
    <t xml:space="preserve">Equity Earnings</t>
  </si>
  <si>
    <t xml:space="preserve">Project Tammy Incorrectly Booked Here @ 1CE</t>
  </si>
  <si>
    <t xml:space="preserve">M-Class Code 995</t>
  </si>
  <si>
    <t xml:space="preserve">@1CE, only 1Qtr of Valkyrie Pship Income Included; Decrease in Stock Option Adjustment</t>
  </si>
  <si>
    <t xml:space="preserve">Robyn Larson</t>
  </si>
  <si>
    <t xml:space="preserve">Other Current Adjustments</t>
  </si>
  <si>
    <t xml:space="preserve">Decrease in Stock Option Adjustment</t>
  </si>
  <si>
    <t xml:space="preserve">Obed de la Cruz</t>
  </si>
  <si>
    <t xml:space="preserve">Dixie Riddle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</si>
</sst>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.7"/>
    <col collapsed="false" customWidth="true" hidden="false" outlineLevel="0" max="3" min="3" style="0" width="11.99"/>
    <col collapsed="false" customWidth="true" hidden="false" outlineLevel="0" max="4" min="4" style="0" width="2.7"/>
    <col collapsed="false" customWidth="true" hidden="false" outlineLevel="0" max="5" min="5" style="0" width="11.99"/>
    <col collapsed="false" customWidth="true" hidden="false" outlineLevel="0" max="6" min="6" style="0" width="2.7"/>
    <col collapsed="false" customWidth="true" hidden="false" outlineLevel="0" max="7" min="7" style="0" width="11.99"/>
    <col collapsed="false" customWidth="true" hidden="false" outlineLevel="0" max="8" min="8" style="0" width="2.7"/>
    <col collapsed="false" customWidth="true" hidden="false" outlineLevel="0" max="9" min="9" style="0" width="15.28"/>
    <col collapsed="false" customWidth="true" hidden="false" outlineLevel="0" max="10" min="10" style="0" width="2.7"/>
    <col collapsed="false" customWidth="true" hidden="false" outlineLevel="0" max="11" min="11" style="0" width="29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2" t="str">
        <f aca="true">CELL("filename",A4)</f>
        <v>'file:///mnt/12tb/@roms/datasets/enron/EDRM Enron Email Data Set v2 XML/filtered-attachments/xls/Analysis_of_Changes.xls'#$Net State Income Taxes</v>
      </c>
    </row>
    <row r="7" customFormat="false" ht="12.75" hidden="false" customHeight="false" outlineLevel="0" collapsed="false">
      <c r="C7" s="3" t="s">
        <v>3</v>
      </c>
      <c r="E7" s="3" t="s">
        <v>4</v>
      </c>
      <c r="G7" s="3" t="s">
        <v>5</v>
      </c>
      <c r="I7" s="4" t="s">
        <v>6</v>
      </c>
      <c r="K7" s="4" t="s">
        <v>7</v>
      </c>
    </row>
    <row r="9" customFormat="false" ht="12.75" hidden="false" customHeight="false" outlineLevel="0" collapsed="false">
      <c r="A9" s="0" t="s">
        <v>8</v>
      </c>
      <c r="C9" s="5" t="n">
        <v>0</v>
      </c>
      <c r="D9" s="5"/>
      <c r="E9" s="5" t="n">
        <v>0</v>
      </c>
      <c r="F9" s="5"/>
      <c r="G9" s="5" t="n">
        <f aca="false">+C9-E9</f>
        <v>0</v>
      </c>
      <c r="H9" s="5"/>
      <c r="J9" s="5"/>
      <c r="K9" s="6"/>
    </row>
    <row r="10" customFormat="false" ht="12.75" hidden="false" customHeight="false" outlineLevel="0" collapsed="false">
      <c r="A10" s="7" t="s">
        <v>9</v>
      </c>
      <c r="B10" s="7"/>
      <c r="C10" s="8" t="n">
        <v>7906</v>
      </c>
      <c r="D10" s="8"/>
      <c r="E10" s="8" t="n">
        <v>-7018</v>
      </c>
      <c r="F10" s="8"/>
      <c r="G10" s="8" t="n">
        <f aca="false">+C10-E10</f>
        <v>14924</v>
      </c>
      <c r="H10" s="5"/>
      <c r="I10" s="7" t="s">
        <v>10</v>
      </c>
      <c r="J10" s="5"/>
      <c r="K10" s="7" t="s">
        <v>11</v>
      </c>
    </row>
    <row r="11" customFormat="false" ht="12.75" hidden="false" customHeight="false" outlineLevel="0" collapsed="false">
      <c r="A11" s="7" t="s">
        <v>12</v>
      </c>
      <c r="B11" s="7"/>
      <c r="C11" s="8" t="n">
        <v>-19467</v>
      </c>
      <c r="D11" s="8"/>
      <c r="E11" s="8" t="n">
        <v>-2543</v>
      </c>
      <c r="F11" s="8"/>
      <c r="G11" s="8" t="n">
        <f aca="false">+C11-E11</f>
        <v>-16924</v>
      </c>
      <c r="H11" s="5"/>
      <c r="I11" s="7" t="s">
        <v>13</v>
      </c>
      <c r="J11" s="5"/>
      <c r="K11" s="7"/>
    </row>
    <row r="12" customFormat="false" ht="12.75" hidden="false" customHeight="false" outlineLevel="0" collapsed="false">
      <c r="A12" s="0" t="s">
        <v>14</v>
      </c>
      <c r="C12" s="5" t="n">
        <v>-2928</v>
      </c>
      <c r="D12" s="5"/>
      <c r="E12" s="5" t="n">
        <v>-628</v>
      </c>
      <c r="F12" s="5"/>
      <c r="G12" s="5" t="n">
        <f aca="false">+C12-E12</f>
        <v>-2300</v>
      </c>
      <c r="H12" s="5"/>
      <c r="J12" s="5"/>
      <c r="K12" s="6"/>
    </row>
    <row r="13" customFormat="false" ht="12.75" hidden="false" customHeight="false" outlineLevel="0" collapsed="false">
      <c r="A13" s="0" t="s">
        <v>15</v>
      </c>
      <c r="C13" s="5" t="n">
        <v>2086</v>
      </c>
      <c r="D13" s="5"/>
      <c r="E13" s="5" t="n">
        <v>2795</v>
      </c>
      <c r="F13" s="5"/>
      <c r="G13" s="5" t="n">
        <f aca="false">+C13-E13</f>
        <v>-709</v>
      </c>
      <c r="H13" s="5"/>
      <c r="J13" s="5"/>
      <c r="K13" s="6"/>
    </row>
    <row r="14" customFormat="false" ht="12.75" hidden="false" customHeight="false" outlineLevel="0" collapsed="false">
      <c r="A14" s="0" t="s">
        <v>16</v>
      </c>
      <c r="C14" s="5" t="n">
        <v>5650</v>
      </c>
      <c r="D14" s="5"/>
      <c r="E14" s="5" t="n">
        <v>5650</v>
      </c>
      <c r="F14" s="5"/>
      <c r="G14" s="5" t="n">
        <f aca="false">+C14-E14</f>
        <v>0</v>
      </c>
      <c r="H14" s="5"/>
      <c r="J14" s="5"/>
      <c r="K14" s="6"/>
    </row>
    <row r="15" customFormat="false" ht="12.75" hidden="false" customHeight="false" outlineLevel="0" collapsed="false">
      <c r="A15" s="0" t="s">
        <v>17</v>
      </c>
      <c r="C15" s="5" t="n">
        <v>0</v>
      </c>
      <c r="D15" s="5"/>
      <c r="E15" s="5" t="n">
        <v>0</v>
      </c>
      <c r="F15" s="5"/>
      <c r="G15" s="5" t="n">
        <f aca="false">+C15-E15</f>
        <v>0</v>
      </c>
      <c r="H15" s="5"/>
      <c r="J15" s="5"/>
      <c r="K15" s="6"/>
    </row>
    <row r="16" customFormat="false" ht="12.75" hidden="false" customHeight="false" outlineLevel="0" collapsed="false">
      <c r="A16" s="0" t="s">
        <v>18</v>
      </c>
      <c r="C16" s="5" t="n">
        <v>807</v>
      </c>
      <c r="D16" s="5"/>
      <c r="E16" s="5" t="n">
        <v>942</v>
      </c>
      <c r="F16" s="5"/>
      <c r="G16" s="5" t="n">
        <f aca="false">+C16-E16</f>
        <v>-135</v>
      </c>
      <c r="H16" s="5"/>
      <c r="J16" s="5"/>
      <c r="K16" s="6"/>
    </row>
    <row r="17" customFormat="false" ht="12.75" hidden="false" customHeight="false" outlineLevel="0" collapsed="false">
      <c r="A17" s="0" t="s">
        <v>19</v>
      </c>
      <c r="C17" s="5" t="n">
        <v>0</v>
      </c>
      <c r="D17" s="5"/>
      <c r="E17" s="5" t="n">
        <v>0</v>
      </c>
      <c r="F17" s="5"/>
      <c r="G17" s="5" t="n">
        <f aca="false">+C17-E17</f>
        <v>0</v>
      </c>
      <c r="H17" s="5"/>
      <c r="J17" s="5"/>
      <c r="K17" s="6"/>
    </row>
    <row r="18" customFormat="false" ht="12.75" hidden="false" customHeight="false" outlineLevel="0" collapsed="false">
      <c r="A18" s="0" t="s">
        <v>20</v>
      </c>
      <c r="C18" s="5" t="n">
        <v>220</v>
      </c>
      <c r="D18" s="5"/>
      <c r="E18" s="5" t="n">
        <v>1199</v>
      </c>
      <c r="F18" s="5"/>
      <c r="G18" s="5" t="n">
        <f aca="false">+C18-E18</f>
        <v>-979</v>
      </c>
      <c r="H18" s="5"/>
      <c r="J18" s="5"/>
      <c r="K18" s="6"/>
    </row>
    <row r="19" customFormat="false" ht="12.75" hidden="false" customHeight="false" outlineLevel="0" collapsed="false">
      <c r="A19" s="7" t="s">
        <v>21</v>
      </c>
      <c r="B19" s="7"/>
      <c r="C19" s="8" t="n">
        <v>4207</v>
      </c>
      <c r="D19" s="8"/>
      <c r="E19" s="8" t="n">
        <v>19039</v>
      </c>
      <c r="F19" s="8"/>
      <c r="G19" s="8" t="n">
        <f aca="false">+C19-E19</f>
        <v>-14832</v>
      </c>
      <c r="H19" s="5"/>
      <c r="I19" s="7" t="s">
        <v>22</v>
      </c>
      <c r="J19" s="5"/>
      <c r="K19" s="7"/>
    </row>
    <row r="20" customFormat="false" ht="12.75" hidden="false" customHeight="false" outlineLevel="0" collapsed="false">
      <c r="A20" s="0" t="s">
        <v>23</v>
      </c>
      <c r="C20" s="5" t="n">
        <v>-263</v>
      </c>
      <c r="D20" s="5"/>
      <c r="E20" s="5" t="n">
        <v>2028</v>
      </c>
      <c r="F20" s="5"/>
      <c r="G20" s="5" t="n">
        <f aca="false">+C20-E20</f>
        <v>-2291</v>
      </c>
      <c r="H20" s="5"/>
      <c r="J20" s="5"/>
      <c r="K20" s="6"/>
    </row>
    <row r="21" customFormat="false" ht="12.75" hidden="false" customHeight="false" outlineLevel="0" collapsed="false">
      <c r="A21" s="0" t="s">
        <v>24</v>
      </c>
      <c r="C21" s="5" t="n">
        <v>13116</v>
      </c>
      <c r="D21" s="5"/>
      <c r="E21" s="5" t="n">
        <v>14921</v>
      </c>
      <c r="F21" s="5"/>
      <c r="G21" s="5" t="n">
        <f aca="false">+C21-E21</f>
        <v>-1805</v>
      </c>
      <c r="H21" s="5"/>
      <c r="J21" s="5"/>
      <c r="K21" s="6"/>
    </row>
    <row r="22" customFormat="false" ht="12.75" hidden="false" customHeight="false" outlineLevel="0" collapsed="false">
      <c r="A22" s="0" t="s">
        <v>25</v>
      </c>
      <c r="C22" s="5" t="n">
        <v>0</v>
      </c>
      <c r="D22" s="5"/>
      <c r="E22" s="5" t="n">
        <v>0</v>
      </c>
      <c r="F22" s="5"/>
      <c r="G22" s="5" t="n">
        <f aca="false">+C22-E22</f>
        <v>0</v>
      </c>
      <c r="H22" s="5"/>
      <c r="J22" s="5"/>
      <c r="K22" s="6"/>
    </row>
    <row r="23" customFormat="false" ht="12.75" hidden="false" customHeight="false" outlineLevel="0" collapsed="false">
      <c r="A23" s="0" t="s">
        <v>26</v>
      </c>
      <c r="C23" s="5" t="n">
        <v>7073</v>
      </c>
      <c r="D23" s="5"/>
      <c r="E23" s="5" t="n">
        <v>9489</v>
      </c>
      <c r="F23" s="5"/>
      <c r="G23" s="5" t="n">
        <f aca="false">+C23-E23</f>
        <v>-2416</v>
      </c>
      <c r="H23" s="5"/>
      <c r="J23" s="5"/>
      <c r="K23" s="6"/>
    </row>
    <row r="24" customFormat="false" ht="12.75" hidden="false" customHeight="false" outlineLevel="0" collapsed="false">
      <c r="A24" s="0" t="s">
        <v>27</v>
      </c>
      <c r="C24" s="9" t="n">
        <v>0</v>
      </c>
      <c r="D24" s="5"/>
      <c r="E24" s="9" t="n">
        <v>0</v>
      </c>
      <c r="F24" s="5"/>
      <c r="G24" s="9" t="n">
        <f aca="false">+C24-E24</f>
        <v>0</v>
      </c>
      <c r="H24" s="5"/>
      <c r="J24" s="5"/>
      <c r="K24" s="6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J25" s="5"/>
      <c r="K25" s="6"/>
    </row>
    <row r="26" customFormat="false" ht="13.5" hidden="false" customHeight="false" outlineLevel="0" collapsed="false">
      <c r="A26" s="0" t="s">
        <v>28</v>
      </c>
      <c r="C26" s="10" t="n">
        <f aca="false">SUM(C9:C24)</f>
        <v>18407</v>
      </c>
      <c r="D26" s="5"/>
      <c r="E26" s="10" t="n">
        <f aca="false">SUM(E9:E24)</f>
        <v>45874</v>
      </c>
      <c r="F26" s="5"/>
      <c r="G26" s="10" t="n">
        <f aca="false">SUM(G9:G24)</f>
        <v>-27467</v>
      </c>
      <c r="H26" s="5"/>
      <c r="J26" s="5"/>
    </row>
    <row r="27" customFormat="false" ht="13.5" hidden="false" customHeight="false" outlineLevel="0" collapsed="false">
      <c r="C27" s="5"/>
      <c r="D27" s="5"/>
      <c r="E27" s="5"/>
      <c r="F27" s="5"/>
      <c r="G27" s="5"/>
      <c r="H27" s="5"/>
      <c r="J27" s="5"/>
    </row>
    <row r="28" customFormat="false" ht="12.75" hidden="false" customHeight="false" outlineLevel="0" collapsed="false">
      <c r="C28" s="11"/>
      <c r="D28" s="11"/>
      <c r="E28" s="11"/>
      <c r="F28" s="11"/>
      <c r="G28" s="11"/>
      <c r="H28" s="11"/>
      <c r="J28" s="11"/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J29" s="11"/>
    </row>
    <row r="31" customFormat="false" ht="12.75" hidden="false" customHeight="false" outlineLevel="0" collapsed="false">
      <c r="A31" s="12" t="s">
        <v>29</v>
      </c>
    </row>
    <row r="32" customFormat="false" ht="12.75" hidden="false" customHeight="false" outlineLevel="0" collapsed="false">
      <c r="A32" s="12" t="s">
        <v>30</v>
      </c>
    </row>
    <row r="33" customFormat="false" ht="12.75" hidden="false" customHeight="false" outlineLevel="0" collapsed="false">
      <c r="A33" s="12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.7"/>
    <col collapsed="false" customWidth="true" hidden="false" outlineLevel="0" max="3" min="3" style="0" width="11.99"/>
    <col collapsed="false" customWidth="true" hidden="false" outlineLevel="0" max="4" min="4" style="0" width="2.7"/>
    <col collapsed="false" customWidth="true" hidden="false" outlineLevel="0" max="5" min="5" style="0" width="11.99"/>
    <col collapsed="false" customWidth="true" hidden="false" outlineLevel="0" max="6" min="6" style="0" width="2.7"/>
    <col collapsed="false" customWidth="true" hidden="false" outlineLevel="0" max="7" min="7" style="0" width="11.99"/>
    <col collapsed="false" customWidth="true" hidden="false" outlineLevel="0" max="8" min="8" style="0" width="2.7"/>
    <col collapsed="false" customWidth="true" hidden="false" outlineLevel="0" max="9" min="9" style="0" width="26.84"/>
    <col collapsed="false" customWidth="true" hidden="false" outlineLevel="0" max="10" min="10" style="0" width="2.7"/>
    <col collapsed="false" customWidth="true" hidden="false" outlineLevel="0" max="11" min="11" style="0" width="24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32</v>
      </c>
    </row>
    <row r="4" customFormat="false" ht="12.75" hidden="false" customHeight="false" outlineLevel="0" collapsed="false">
      <c r="A4" s="2" t="str">
        <f aca="true">CELL("filename",A4)</f>
        <v>'file:///mnt/12tb/@roms/datasets/enron/EDRM Enron Email Data Set v2 XML/filtered-attachments/xls/Analysis_of_Changes.xls'#$Foreign Taxes</v>
      </c>
    </row>
    <row r="7" customFormat="false" ht="12.75" hidden="false" customHeight="false" outlineLevel="0" collapsed="false">
      <c r="C7" s="3" t="s">
        <v>3</v>
      </c>
      <c r="E7" s="3" t="s">
        <v>4</v>
      </c>
      <c r="G7" s="3" t="s">
        <v>5</v>
      </c>
      <c r="I7" s="4" t="s">
        <v>6</v>
      </c>
      <c r="K7" s="4" t="s">
        <v>7</v>
      </c>
    </row>
    <row r="9" customFormat="false" ht="12.75" hidden="false" customHeight="false" outlineLevel="0" collapsed="false">
      <c r="A9" s="0" t="s">
        <v>8</v>
      </c>
      <c r="C9" s="5" t="n">
        <v>0</v>
      </c>
      <c r="D9" s="5"/>
      <c r="E9" s="5" t="n">
        <v>0</v>
      </c>
      <c r="F9" s="5"/>
      <c r="G9" s="5" t="n">
        <f aca="false">+C9-E9</f>
        <v>0</v>
      </c>
      <c r="H9" s="5"/>
      <c r="J9" s="5"/>
      <c r="K9" s="12"/>
    </row>
    <row r="10" customFormat="false" ht="12.75" hidden="false" customHeight="false" outlineLevel="0" collapsed="false">
      <c r="A10" s="0" t="s">
        <v>9</v>
      </c>
      <c r="C10" s="5" t="n">
        <f aca="false">12699-29750+175-9419+11674</f>
        <v>-14621</v>
      </c>
      <c r="D10" s="5"/>
      <c r="E10" s="5" t="n">
        <v>-17514</v>
      </c>
      <c r="F10" s="5"/>
      <c r="G10" s="5" t="n">
        <f aca="false">+C10-E10</f>
        <v>2893</v>
      </c>
      <c r="H10" s="5"/>
      <c r="J10" s="5"/>
      <c r="K10" s="12"/>
    </row>
    <row r="11" customFormat="false" ht="12.75" hidden="false" customHeight="false" outlineLevel="0" collapsed="false">
      <c r="A11" s="7" t="s">
        <v>12</v>
      </c>
      <c r="B11" s="7"/>
      <c r="C11" s="8" t="n">
        <f aca="false">163+13156</f>
        <v>13319</v>
      </c>
      <c r="D11" s="8"/>
      <c r="E11" s="8" t="n">
        <v>3207</v>
      </c>
      <c r="F11" s="8"/>
      <c r="G11" s="8" t="n">
        <f aca="false">+C11-E11</f>
        <v>10112</v>
      </c>
      <c r="H11" s="5"/>
      <c r="I11" s="7" t="s">
        <v>13</v>
      </c>
      <c r="J11" s="5"/>
      <c r="K11" s="13"/>
    </row>
    <row r="12" customFormat="false" ht="12.75" hidden="false" customHeight="false" outlineLevel="0" collapsed="false">
      <c r="A12" s="7" t="s">
        <v>14</v>
      </c>
      <c r="B12" s="7"/>
      <c r="C12" s="8" t="n">
        <v>-14815</v>
      </c>
      <c r="D12" s="8"/>
      <c r="E12" s="8" t="n">
        <v>-32026</v>
      </c>
      <c r="F12" s="8"/>
      <c r="G12" s="8" t="n">
        <f aca="false">+C12-E12</f>
        <v>17211</v>
      </c>
      <c r="H12" s="5"/>
      <c r="I12" s="7" t="s">
        <v>33</v>
      </c>
      <c r="J12" s="5"/>
      <c r="K12" s="13"/>
    </row>
    <row r="13" customFormat="false" ht="12.75" hidden="false" customHeight="false" outlineLevel="0" collapsed="false">
      <c r="A13" s="0" t="s">
        <v>15</v>
      </c>
      <c r="C13" s="5" t="n">
        <f aca="false">4195-3968</f>
        <v>227</v>
      </c>
      <c r="D13" s="5"/>
      <c r="E13" s="5" t="n">
        <f aca="false">1260-3722</f>
        <v>-2462</v>
      </c>
      <c r="F13" s="5"/>
      <c r="G13" s="5" t="n">
        <f aca="false">+C13-E13</f>
        <v>2689</v>
      </c>
      <c r="H13" s="5"/>
      <c r="J13" s="5"/>
      <c r="K13" s="12"/>
    </row>
    <row r="14" customFormat="false" ht="12.75" hidden="false" customHeight="false" outlineLevel="0" collapsed="false">
      <c r="A14" s="0" t="s">
        <v>16</v>
      </c>
      <c r="C14" s="5" t="n">
        <f aca="false">-26800+23294+3624</f>
        <v>118</v>
      </c>
      <c r="D14" s="5"/>
      <c r="E14" s="5" t="n">
        <f aca="false">-19671+18772</f>
        <v>-899</v>
      </c>
      <c r="F14" s="5"/>
      <c r="G14" s="5" t="n">
        <f aca="false">+C14-E14</f>
        <v>1017</v>
      </c>
      <c r="H14" s="5"/>
      <c r="J14" s="5"/>
      <c r="K14" s="12"/>
    </row>
    <row r="15" customFormat="false" ht="12.75" hidden="false" customHeight="false" outlineLevel="0" collapsed="false">
      <c r="A15" s="7" t="s">
        <v>17</v>
      </c>
      <c r="B15" s="7"/>
      <c r="C15" s="8" t="n">
        <f aca="false">12362+37906</f>
        <v>50268</v>
      </c>
      <c r="D15" s="8"/>
      <c r="E15" s="8" t="n">
        <v>-17593</v>
      </c>
      <c r="F15" s="8"/>
      <c r="G15" s="8" t="n">
        <f aca="false">+C15-E15</f>
        <v>67861</v>
      </c>
      <c r="H15" s="5"/>
      <c r="I15" s="7" t="s">
        <v>34</v>
      </c>
      <c r="J15" s="5"/>
      <c r="K15" s="13"/>
    </row>
    <row r="16" customFormat="false" ht="12.75" hidden="false" customHeight="false" outlineLevel="0" collapsed="false">
      <c r="A16" s="7" t="s">
        <v>18</v>
      </c>
      <c r="B16" s="7"/>
      <c r="C16" s="8" t="n">
        <f aca="false">525+8279+5479</f>
        <v>14283</v>
      </c>
      <c r="D16" s="8"/>
      <c r="E16" s="8" t="n">
        <v>5171</v>
      </c>
      <c r="F16" s="8"/>
      <c r="G16" s="8" t="n">
        <f aca="false">+C16-E16</f>
        <v>9112</v>
      </c>
      <c r="H16" s="5"/>
      <c r="I16" s="7" t="s">
        <v>35</v>
      </c>
      <c r="J16" s="5"/>
      <c r="K16" s="13"/>
    </row>
    <row r="17" customFormat="false" ht="12.75" hidden="false" customHeight="false" outlineLevel="0" collapsed="false">
      <c r="A17" s="7" t="s">
        <v>19</v>
      </c>
      <c r="B17" s="7"/>
      <c r="C17" s="8" t="n">
        <f aca="false">-21265+30566</f>
        <v>9301</v>
      </c>
      <c r="D17" s="8"/>
      <c r="E17" s="8" t="n">
        <f aca="false">-21520+21526</f>
        <v>6</v>
      </c>
      <c r="F17" s="8"/>
      <c r="G17" s="8" t="n">
        <f aca="false">+C17-E17</f>
        <v>9295</v>
      </c>
      <c r="H17" s="5"/>
      <c r="I17" s="7" t="s">
        <v>34</v>
      </c>
      <c r="J17" s="5"/>
      <c r="K17" s="13"/>
    </row>
    <row r="18" customFormat="false" ht="12.75" hidden="false" customHeight="false" outlineLevel="0" collapsed="false">
      <c r="A18" s="0" t="s">
        <v>20</v>
      </c>
      <c r="C18" s="5" t="n">
        <f aca="false">-8336+7294</f>
        <v>-1042</v>
      </c>
      <c r="D18" s="5"/>
      <c r="E18" s="5" t="n">
        <f aca="false">-10710+9684</f>
        <v>-1026</v>
      </c>
      <c r="F18" s="5"/>
      <c r="G18" s="5" t="n">
        <f aca="false">+C18-E18</f>
        <v>-16</v>
      </c>
      <c r="H18" s="5"/>
      <c r="J18" s="5"/>
      <c r="K18" s="12"/>
    </row>
    <row r="19" customFormat="false" ht="12.75" hidden="false" customHeight="false" outlineLevel="0" collapsed="false">
      <c r="A19" s="7" t="s">
        <v>21</v>
      </c>
      <c r="B19" s="7"/>
      <c r="C19" s="8" t="n">
        <f aca="false">-74135+98802</f>
        <v>24667</v>
      </c>
      <c r="D19" s="8"/>
      <c r="E19" s="8" t="n">
        <f aca="false">-55623+72957</f>
        <v>17334</v>
      </c>
      <c r="F19" s="8"/>
      <c r="G19" s="8" t="n">
        <f aca="false">+C19-E19</f>
        <v>7333</v>
      </c>
      <c r="H19" s="5"/>
      <c r="I19" s="7" t="s">
        <v>22</v>
      </c>
      <c r="J19" s="5"/>
      <c r="K19" s="13"/>
    </row>
    <row r="20" customFormat="false" ht="12.75" hidden="false" customHeight="false" outlineLevel="0" collapsed="false">
      <c r="A20" s="0" t="s">
        <v>23</v>
      </c>
      <c r="C20" s="5" t="n">
        <v>0</v>
      </c>
      <c r="D20" s="5"/>
      <c r="E20" s="5" t="n">
        <v>0</v>
      </c>
      <c r="F20" s="5"/>
      <c r="G20" s="5" t="n">
        <f aca="false">+C20-E20</f>
        <v>0</v>
      </c>
      <c r="H20" s="5"/>
      <c r="J20" s="5"/>
      <c r="K20" s="12"/>
    </row>
    <row r="21" customFormat="false" ht="12.75" hidden="false" customHeight="false" outlineLevel="0" collapsed="false">
      <c r="A21" s="0" t="s">
        <v>24</v>
      </c>
      <c r="C21" s="5" t="n">
        <v>344</v>
      </c>
      <c r="D21" s="5"/>
      <c r="E21" s="5" t="n">
        <v>150</v>
      </c>
      <c r="F21" s="5"/>
      <c r="G21" s="5" t="n">
        <f aca="false">+C21-E21</f>
        <v>194</v>
      </c>
      <c r="H21" s="5"/>
      <c r="J21" s="5"/>
      <c r="K21" s="12"/>
    </row>
    <row r="22" customFormat="false" ht="12.75" hidden="false" customHeight="false" outlineLevel="0" collapsed="false">
      <c r="A22" s="0" t="s">
        <v>25</v>
      </c>
      <c r="C22" s="5" t="n">
        <f aca="false">12810-85865+1329-9480+91066</f>
        <v>9860</v>
      </c>
      <c r="D22" s="5"/>
      <c r="E22" s="5" t="n">
        <f aca="false">-75365+91066</f>
        <v>15701</v>
      </c>
      <c r="F22" s="5"/>
      <c r="G22" s="5" t="n">
        <f aca="false">+C22-E22</f>
        <v>-5841</v>
      </c>
      <c r="H22" s="5"/>
      <c r="J22" s="5"/>
      <c r="K22" s="12"/>
    </row>
    <row r="23" customFormat="false" ht="12.75" hidden="false" customHeight="false" outlineLevel="0" collapsed="false">
      <c r="A23" s="0" t="s">
        <v>26</v>
      </c>
      <c r="C23" s="5" t="n">
        <v>0</v>
      </c>
      <c r="D23" s="5"/>
      <c r="E23" s="5" t="n">
        <v>0</v>
      </c>
      <c r="F23" s="5"/>
      <c r="G23" s="5" t="n">
        <f aca="false">+C23-E23</f>
        <v>0</v>
      </c>
      <c r="H23" s="5"/>
      <c r="J23" s="5"/>
      <c r="K23" s="12"/>
    </row>
    <row r="24" customFormat="false" ht="12.75" hidden="false" customHeight="false" outlineLevel="0" collapsed="false">
      <c r="A24" s="7" t="s">
        <v>27</v>
      </c>
      <c r="B24" s="7"/>
      <c r="C24" s="14" t="n">
        <v>0</v>
      </c>
      <c r="D24" s="8"/>
      <c r="E24" s="14" t="n">
        <v>7060</v>
      </c>
      <c r="F24" s="8"/>
      <c r="G24" s="14" t="n">
        <f aca="false">+C24-E24</f>
        <v>-7060</v>
      </c>
      <c r="H24" s="5"/>
      <c r="I24" s="7" t="s">
        <v>35</v>
      </c>
      <c r="J24" s="5"/>
      <c r="K24" s="13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J25" s="5"/>
    </row>
    <row r="26" customFormat="false" ht="13.5" hidden="false" customHeight="false" outlineLevel="0" collapsed="false">
      <c r="A26" s="0" t="s">
        <v>28</v>
      </c>
      <c r="C26" s="10" t="n">
        <f aca="false">SUM(C9:C24)</f>
        <v>91909</v>
      </c>
      <c r="D26" s="5"/>
      <c r="E26" s="10" t="n">
        <f aca="false">SUM(E9:E24)</f>
        <v>-22891</v>
      </c>
      <c r="F26" s="5"/>
      <c r="G26" s="10" t="n">
        <f aca="false">SUM(G9:G24)</f>
        <v>114800</v>
      </c>
      <c r="H26" s="5"/>
      <c r="J26" s="5"/>
    </row>
    <row r="27" customFormat="false" ht="13.5" hidden="false" customHeight="false" outlineLevel="0" collapsed="false">
      <c r="C27" s="5"/>
      <c r="D27" s="5"/>
      <c r="E27" s="5"/>
      <c r="F27" s="5"/>
      <c r="G27" s="5"/>
      <c r="H27" s="5"/>
      <c r="J27" s="5"/>
    </row>
    <row r="28" customFormat="false" ht="12.75" hidden="false" customHeight="false" outlineLevel="0" collapsed="false">
      <c r="C28" s="11"/>
      <c r="D28" s="11"/>
      <c r="E28" s="11"/>
      <c r="F28" s="11"/>
      <c r="G28" s="11"/>
      <c r="H28" s="11"/>
      <c r="J28" s="11"/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J29" s="11"/>
    </row>
    <row r="31" customFormat="false" ht="12.75" hidden="false" customHeight="false" outlineLevel="0" collapsed="false">
      <c r="A31" s="12" t="s">
        <v>29</v>
      </c>
    </row>
    <row r="32" customFormat="false" ht="12.75" hidden="false" customHeight="false" outlineLevel="0" collapsed="false">
      <c r="A32" s="12" t="s">
        <v>30</v>
      </c>
    </row>
    <row r="33" customFormat="false" ht="12.75" hidden="false" customHeight="false" outlineLevel="0" collapsed="false">
      <c r="A33" s="12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.7"/>
    <col collapsed="false" customWidth="true" hidden="false" outlineLevel="0" max="3" min="3" style="0" width="11.99"/>
    <col collapsed="false" customWidth="true" hidden="false" outlineLevel="0" max="4" min="4" style="0" width="2.7"/>
    <col collapsed="false" customWidth="true" hidden="false" outlineLevel="0" max="5" min="5" style="0" width="11.99"/>
    <col collapsed="false" customWidth="true" hidden="false" outlineLevel="0" max="6" min="6" style="0" width="2.7"/>
    <col collapsed="false" customWidth="true" hidden="false" outlineLevel="0" max="7" min="7" style="0" width="11.99"/>
    <col collapsed="false" customWidth="true" hidden="false" outlineLevel="0" max="8" min="8" style="0" width="2.7"/>
    <col collapsed="false" customWidth="true" hidden="false" outlineLevel="0" max="9" min="9" style="0" width="19.85"/>
    <col collapsed="false" customWidth="true" hidden="false" outlineLevel="0" max="10" min="10" style="0" width="2.7"/>
    <col collapsed="false" customWidth="true" hidden="false" outlineLevel="0" max="11" min="11" style="0" width="41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36</v>
      </c>
    </row>
    <row r="4" customFormat="false" ht="12.75" hidden="false" customHeight="false" outlineLevel="0" collapsed="false">
      <c r="A4" s="2" t="str">
        <f aca="true">CELL("filename",A4)</f>
        <v>'file:///mnt/12tb/@roms/datasets/enron/EDRM Enron Email Data Set v2 XML/filtered-attachments/xls/Analysis_of_Changes.xls'#$Equity Earnings</v>
      </c>
    </row>
    <row r="7" customFormat="false" ht="12.75" hidden="false" customHeight="false" outlineLevel="0" collapsed="false">
      <c r="C7" s="3" t="s">
        <v>3</v>
      </c>
      <c r="E7" s="3" t="s">
        <v>4</v>
      </c>
      <c r="G7" s="3" t="s">
        <v>5</v>
      </c>
      <c r="I7" s="4" t="s">
        <v>6</v>
      </c>
      <c r="K7" s="4" t="s">
        <v>7</v>
      </c>
    </row>
    <row r="9" customFormat="false" ht="12.75" hidden="false" customHeight="false" outlineLevel="0" collapsed="false">
      <c r="A9" s="0" t="s">
        <v>8</v>
      </c>
      <c r="C9" s="5" t="n">
        <v>0</v>
      </c>
      <c r="D9" s="5"/>
      <c r="E9" s="5" t="n">
        <v>0</v>
      </c>
      <c r="F9" s="5"/>
      <c r="G9" s="5" t="n">
        <f aca="false">+C9-E9</f>
        <v>0</v>
      </c>
      <c r="H9" s="5"/>
      <c r="J9" s="5"/>
    </row>
    <row r="10" customFormat="false" ht="12.75" hidden="false" customHeight="false" outlineLevel="0" collapsed="false">
      <c r="A10" s="7" t="s">
        <v>9</v>
      </c>
      <c r="B10" s="7"/>
      <c r="C10" s="8" t="n">
        <v>105</v>
      </c>
      <c r="D10" s="8"/>
      <c r="E10" s="8" t="n">
        <v>34199</v>
      </c>
      <c r="F10" s="8"/>
      <c r="G10" s="8" t="n">
        <f aca="false">+C10-E10</f>
        <v>-34094</v>
      </c>
      <c r="H10" s="5"/>
      <c r="I10" s="7" t="s">
        <v>10</v>
      </c>
      <c r="J10" s="5"/>
      <c r="K10" s="7" t="s">
        <v>37</v>
      </c>
    </row>
    <row r="11" customFormat="false" ht="12.75" hidden="false" customHeight="false" outlineLevel="0" collapsed="false">
      <c r="A11" s="0" t="s">
        <v>12</v>
      </c>
      <c r="C11" s="5" t="n">
        <v>0</v>
      </c>
      <c r="D11" s="5"/>
      <c r="E11" s="5" t="n">
        <v>0</v>
      </c>
      <c r="F11" s="5"/>
      <c r="G11" s="5" t="n">
        <f aca="false">+C11-E11</f>
        <v>0</v>
      </c>
      <c r="H11" s="5"/>
      <c r="J11" s="5"/>
    </row>
    <row r="12" customFormat="false" ht="12.75" hidden="false" customHeight="false" outlineLevel="0" collapsed="false">
      <c r="A12" s="0" t="s">
        <v>14</v>
      </c>
      <c r="C12" s="5" t="n">
        <v>-198</v>
      </c>
      <c r="D12" s="5"/>
      <c r="E12" s="5" t="n">
        <v>-131</v>
      </c>
      <c r="F12" s="5"/>
      <c r="G12" s="5" t="n">
        <f aca="false">+C12-E12</f>
        <v>-67</v>
      </c>
      <c r="H12" s="5"/>
      <c r="J12" s="5"/>
    </row>
    <row r="13" customFormat="false" ht="12.75" hidden="false" customHeight="false" outlineLevel="0" collapsed="false">
      <c r="A13" s="0" t="s">
        <v>15</v>
      </c>
      <c r="C13" s="5" t="n">
        <v>0</v>
      </c>
      <c r="D13" s="5"/>
      <c r="E13" s="5" t="n">
        <v>0</v>
      </c>
      <c r="F13" s="5"/>
      <c r="G13" s="5" t="n">
        <f aca="false">+C13-E13</f>
        <v>0</v>
      </c>
      <c r="H13" s="5"/>
      <c r="J13" s="5"/>
    </row>
    <row r="14" customFormat="false" ht="12.75" hidden="false" customHeight="false" outlineLevel="0" collapsed="false">
      <c r="A14" s="0" t="s">
        <v>16</v>
      </c>
      <c r="C14" s="5" t="n">
        <v>0</v>
      </c>
      <c r="D14" s="5"/>
      <c r="E14" s="5" t="n">
        <v>0</v>
      </c>
      <c r="F14" s="5"/>
      <c r="G14" s="5" t="n">
        <f aca="false">+C14-E14</f>
        <v>0</v>
      </c>
      <c r="H14" s="5"/>
      <c r="J14" s="5"/>
    </row>
    <row r="15" customFormat="false" ht="12.75" hidden="false" customHeight="false" outlineLevel="0" collapsed="false">
      <c r="A15" s="7" t="s">
        <v>17</v>
      </c>
      <c r="B15" s="7"/>
      <c r="C15" s="8" t="n">
        <v>-48614</v>
      </c>
      <c r="D15" s="8"/>
      <c r="E15" s="8" t="n">
        <v>0</v>
      </c>
      <c r="F15" s="8"/>
      <c r="G15" s="8" t="n">
        <f aca="false">+C15-E15</f>
        <v>-48614</v>
      </c>
      <c r="H15" s="5"/>
      <c r="I15" s="7" t="s">
        <v>34</v>
      </c>
      <c r="J15" s="5"/>
      <c r="K15" s="7"/>
    </row>
    <row r="16" customFormat="false" ht="12.75" hidden="false" customHeight="false" outlineLevel="0" collapsed="false">
      <c r="A16" s="0" t="s">
        <v>18</v>
      </c>
      <c r="C16" s="5" t="n">
        <v>576</v>
      </c>
      <c r="D16" s="5"/>
      <c r="E16" s="5" t="n">
        <v>-658</v>
      </c>
      <c r="F16" s="5"/>
      <c r="G16" s="5" t="n">
        <f aca="false">+C16-E16</f>
        <v>1234</v>
      </c>
      <c r="H16" s="5"/>
      <c r="J16" s="5"/>
    </row>
    <row r="17" customFormat="false" ht="12.75" hidden="false" customHeight="false" outlineLevel="0" collapsed="false">
      <c r="A17" s="0" t="s">
        <v>19</v>
      </c>
      <c r="C17" s="5" t="n">
        <v>0</v>
      </c>
      <c r="D17" s="5"/>
      <c r="E17" s="5" t="n">
        <v>0</v>
      </c>
      <c r="F17" s="5"/>
      <c r="G17" s="5" t="n">
        <f aca="false">+C17-E17</f>
        <v>0</v>
      </c>
      <c r="H17" s="5"/>
      <c r="J17" s="5"/>
    </row>
    <row r="18" customFormat="false" ht="12.75" hidden="false" customHeight="false" outlineLevel="0" collapsed="false">
      <c r="A18" s="0" t="s">
        <v>20</v>
      </c>
      <c r="C18" s="5" t="n">
        <v>0</v>
      </c>
      <c r="D18" s="5"/>
      <c r="E18" s="5" t="n">
        <v>-923</v>
      </c>
      <c r="F18" s="5"/>
      <c r="G18" s="5" t="n">
        <f aca="false">+C18-E18</f>
        <v>923</v>
      </c>
      <c r="H18" s="5"/>
      <c r="J18" s="5"/>
    </row>
    <row r="19" customFormat="false" ht="12.75" hidden="false" customHeight="false" outlineLevel="0" collapsed="false">
      <c r="A19" s="0" t="s">
        <v>21</v>
      </c>
      <c r="C19" s="5" t="n">
        <v>5949</v>
      </c>
      <c r="D19" s="5"/>
      <c r="E19" s="5" t="n">
        <v>8924</v>
      </c>
      <c r="F19" s="5"/>
      <c r="G19" s="5" t="n">
        <f aca="false">+C19-E19</f>
        <v>-2975</v>
      </c>
      <c r="H19" s="5"/>
      <c r="J19" s="5"/>
    </row>
    <row r="20" customFormat="false" ht="12.75" hidden="false" customHeight="false" outlineLevel="0" collapsed="false">
      <c r="A20" s="0" t="s">
        <v>23</v>
      </c>
      <c r="C20" s="5" t="n">
        <v>0</v>
      </c>
      <c r="D20" s="5"/>
      <c r="E20" s="5" t="n">
        <v>0</v>
      </c>
      <c r="F20" s="5"/>
      <c r="G20" s="5" t="n">
        <f aca="false">+C20-E20</f>
        <v>0</v>
      </c>
      <c r="H20" s="5"/>
      <c r="J20" s="5"/>
    </row>
    <row r="21" customFormat="false" ht="12.75" hidden="false" customHeight="false" outlineLevel="0" collapsed="false">
      <c r="A21" s="0" t="s">
        <v>24</v>
      </c>
      <c r="C21" s="5" t="n">
        <v>-13125</v>
      </c>
      <c r="D21" s="5"/>
      <c r="E21" s="5" t="n">
        <v>-13304</v>
      </c>
      <c r="F21" s="5"/>
      <c r="G21" s="5" t="n">
        <f aca="false">+C21-E21</f>
        <v>179</v>
      </c>
      <c r="H21" s="5"/>
      <c r="J21" s="5"/>
    </row>
    <row r="22" customFormat="false" ht="12.75" hidden="false" customHeight="false" outlineLevel="0" collapsed="false">
      <c r="A22" s="0" t="s">
        <v>25</v>
      </c>
      <c r="C22" s="5" t="n">
        <v>-1370</v>
      </c>
      <c r="D22" s="5"/>
      <c r="E22" s="5" t="n">
        <v>2391</v>
      </c>
      <c r="F22" s="5"/>
      <c r="G22" s="5" t="n">
        <f aca="false">+C22-E22</f>
        <v>-3761</v>
      </c>
      <c r="H22" s="5"/>
      <c r="J22" s="5"/>
    </row>
    <row r="23" customFormat="false" ht="12.75" hidden="false" customHeight="false" outlineLevel="0" collapsed="false">
      <c r="A23" s="0" t="s">
        <v>26</v>
      </c>
      <c r="C23" s="5" t="n">
        <v>-60</v>
      </c>
      <c r="D23" s="5"/>
      <c r="E23" s="5" t="n">
        <v>0</v>
      </c>
      <c r="F23" s="5"/>
      <c r="G23" s="5" t="n">
        <f aca="false">+C23-E23</f>
        <v>-60</v>
      </c>
      <c r="H23" s="5"/>
      <c r="J23" s="5"/>
    </row>
    <row r="24" customFormat="false" ht="12.75" hidden="false" customHeight="false" outlineLevel="0" collapsed="false">
      <c r="A24" s="0" t="s">
        <v>27</v>
      </c>
      <c r="C24" s="9" t="n">
        <v>0</v>
      </c>
      <c r="D24" s="5"/>
      <c r="E24" s="9" t="n">
        <v>0</v>
      </c>
      <c r="F24" s="5"/>
      <c r="G24" s="9" t="n">
        <f aca="false">+C24-E24</f>
        <v>0</v>
      </c>
      <c r="H24" s="5"/>
      <c r="J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J25" s="5"/>
    </row>
    <row r="26" customFormat="false" ht="13.5" hidden="false" customHeight="false" outlineLevel="0" collapsed="false">
      <c r="A26" s="0" t="s">
        <v>28</v>
      </c>
      <c r="C26" s="10" t="n">
        <f aca="false">SUM(C9:C24)</f>
        <v>-56737</v>
      </c>
      <c r="D26" s="5"/>
      <c r="E26" s="10" t="n">
        <f aca="false">SUM(E9:E24)</f>
        <v>30498</v>
      </c>
      <c r="F26" s="5"/>
      <c r="G26" s="10" t="n">
        <f aca="false">SUM(G9:G24)</f>
        <v>-87235</v>
      </c>
      <c r="H26" s="5"/>
      <c r="J26" s="5"/>
    </row>
    <row r="27" customFormat="false" ht="13.5" hidden="false" customHeight="false" outlineLevel="0" collapsed="false">
      <c r="C27" s="5"/>
      <c r="D27" s="5"/>
      <c r="E27" s="5"/>
      <c r="F27" s="5"/>
      <c r="G27" s="5"/>
      <c r="H27" s="5"/>
      <c r="J27" s="5"/>
    </row>
    <row r="28" customFormat="false" ht="12.75" hidden="false" customHeight="false" outlineLevel="0" collapsed="false">
      <c r="C28" s="11"/>
      <c r="D28" s="11"/>
      <c r="E28" s="11"/>
      <c r="F28" s="11"/>
      <c r="G28" s="11"/>
      <c r="H28" s="11"/>
      <c r="J28" s="11"/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J29" s="11"/>
    </row>
    <row r="31" customFormat="false" ht="12.75" hidden="false" customHeight="false" outlineLevel="0" collapsed="false">
      <c r="A31" s="12" t="s">
        <v>29</v>
      </c>
    </row>
    <row r="32" customFormat="false" ht="12.75" hidden="false" customHeight="false" outlineLevel="0" collapsed="false">
      <c r="A32" s="12" t="s">
        <v>30</v>
      </c>
    </row>
    <row r="33" customFormat="false" ht="12.75" hidden="false" customHeight="false" outlineLevel="0" collapsed="false">
      <c r="A33" s="12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.7"/>
    <col collapsed="false" customWidth="true" hidden="false" outlineLevel="0" max="3" min="3" style="0" width="11.99"/>
    <col collapsed="false" customWidth="true" hidden="false" outlineLevel="0" max="4" min="4" style="0" width="2.7"/>
    <col collapsed="false" customWidth="true" hidden="false" outlineLevel="0" max="5" min="5" style="0" width="11.99"/>
    <col collapsed="false" customWidth="true" hidden="false" outlineLevel="0" max="6" min="6" style="0" width="2.7"/>
    <col collapsed="false" customWidth="true" hidden="false" outlineLevel="0" max="7" min="7" style="0" width="11.99"/>
    <col collapsed="false" customWidth="true" hidden="false" outlineLevel="0" max="8" min="8" style="0" width="2.7"/>
    <col collapsed="false" customWidth="true" hidden="false" outlineLevel="0" max="9" min="9" style="0" width="19.85"/>
    <col collapsed="false" customWidth="true" hidden="false" outlineLevel="0" max="10" min="10" style="0" width="2.7"/>
    <col collapsed="false" customWidth="true" hidden="false" outlineLevel="0" max="11" min="11" style="0" width="78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38</v>
      </c>
    </row>
    <row r="4" customFormat="false" ht="12.75" hidden="false" customHeight="false" outlineLevel="0" collapsed="false">
      <c r="A4" s="2" t="str">
        <f aca="true">CELL("filename",A4)</f>
        <v>'file:///mnt/12tb/@roms/datasets/enron/EDRM Enron Email Data Set v2 XML/filtered-attachments/xls/Analysis_of_Changes.xls'#$M-Class Code 995</v>
      </c>
    </row>
    <row r="7" customFormat="false" ht="12.75" hidden="false" customHeight="false" outlineLevel="0" collapsed="false">
      <c r="C7" s="3" t="s">
        <v>3</v>
      </c>
      <c r="E7" s="3" t="s">
        <v>4</v>
      </c>
      <c r="G7" s="3" t="s">
        <v>5</v>
      </c>
      <c r="I7" s="4" t="s">
        <v>6</v>
      </c>
      <c r="K7" s="4" t="s">
        <v>7</v>
      </c>
    </row>
    <row r="9" customFormat="false" ht="12.75" hidden="false" customHeight="false" outlineLevel="0" collapsed="false">
      <c r="A9" s="0" t="s">
        <v>8</v>
      </c>
      <c r="C9" s="5" t="n">
        <v>0</v>
      </c>
      <c r="D9" s="5"/>
      <c r="E9" s="5" t="n">
        <v>0</v>
      </c>
      <c r="F9" s="5"/>
      <c r="G9" s="5" t="n">
        <f aca="false">+C9-E9</f>
        <v>0</v>
      </c>
      <c r="H9" s="5"/>
      <c r="J9" s="5"/>
    </row>
    <row r="10" customFormat="false" ht="12.75" hidden="false" customHeight="false" outlineLevel="0" collapsed="false">
      <c r="A10" s="0" t="s">
        <v>9</v>
      </c>
      <c r="C10" s="8" t="n">
        <f aca="false">-243854+98+3+(1000000*0.35)</f>
        <v>106247</v>
      </c>
      <c r="D10" s="8"/>
      <c r="E10" s="8" t="n">
        <f aca="false">-458449+(1400000*0.35)-24571</f>
        <v>6979.99999999994</v>
      </c>
      <c r="F10" s="8"/>
      <c r="G10" s="8" t="n">
        <f aca="false">+C10-E10</f>
        <v>99267.0000000001</v>
      </c>
      <c r="H10" s="5"/>
      <c r="I10" s="7" t="s">
        <v>10</v>
      </c>
      <c r="J10" s="5"/>
      <c r="K10" s="7" t="s">
        <v>39</v>
      </c>
    </row>
    <row r="11" customFormat="false" ht="12.75" hidden="false" customHeight="false" outlineLevel="0" collapsed="false">
      <c r="A11" s="0" t="s">
        <v>12</v>
      </c>
      <c r="C11" s="5" t="n">
        <v>697</v>
      </c>
      <c r="D11" s="5"/>
      <c r="E11" s="5" t="n">
        <v>580</v>
      </c>
      <c r="F11" s="5"/>
      <c r="G11" s="5" t="n">
        <f aca="false">+C11-E11</f>
        <v>117</v>
      </c>
      <c r="H11" s="5"/>
      <c r="J11" s="5"/>
    </row>
    <row r="12" customFormat="false" ht="12.75" hidden="false" customHeight="false" outlineLevel="0" collapsed="false">
      <c r="A12" s="0" t="s">
        <v>14</v>
      </c>
      <c r="C12" s="5" t="n">
        <v>15363</v>
      </c>
      <c r="D12" s="5"/>
      <c r="E12" s="5" t="n">
        <v>12673</v>
      </c>
      <c r="F12" s="5"/>
      <c r="G12" s="5" t="n">
        <f aca="false">+C12-E12</f>
        <v>2690</v>
      </c>
      <c r="H12" s="5"/>
      <c r="J12" s="5"/>
    </row>
    <row r="13" customFormat="false" ht="12.75" hidden="false" customHeight="false" outlineLevel="0" collapsed="false">
      <c r="A13" s="0" t="s">
        <v>15</v>
      </c>
      <c r="C13" s="5" t="n">
        <v>-153</v>
      </c>
      <c r="D13" s="5"/>
      <c r="E13" s="5" t="n">
        <v>358</v>
      </c>
      <c r="F13" s="5"/>
      <c r="G13" s="5" t="n">
        <f aca="false">+C13-E13</f>
        <v>-511</v>
      </c>
      <c r="H13" s="5"/>
      <c r="J13" s="5"/>
    </row>
    <row r="14" customFormat="false" ht="12.75" hidden="false" customHeight="false" outlineLevel="0" collapsed="false">
      <c r="A14" s="0" t="s">
        <v>16</v>
      </c>
      <c r="C14" s="5" t="n">
        <f aca="false">1441+5093</f>
        <v>6534</v>
      </c>
      <c r="D14" s="5"/>
      <c r="E14" s="5" t="n">
        <v>1023</v>
      </c>
      <c r="F14" s="5"/>
      <c r="G14" s="5" t="n">
        <f aca="false">+C14-E14</f>
        <v>5511</v>
      </c>
      <c r="H14" s="5"/>
      <c r="J14" s="5"/>
    </row>
    <row r="15" customFormat="false" ht="12.75" hidden="false" customHeight="false" outlineLevel="0" collapsed="false">
      <c r="A15" s="0" t="s">
        <v>17</v>
      </c>
      <c r="C15" s="5" t="n">
        <v>-128</v>
      </c>
      <c r="D15" s="5"/>
      <c r="E15" s="5" t="n">
        <v>0</v>
      </c>
      <c r="F15" s="5"/>
      <c r="G15" s="5" t="n">
        <f aca="false">+C15-E15</f>
        <v>-128</v>
      </c>
      <c r="H15" s="5"/>
      <c r="J15" s="5"/>
    </row>
    <row r="16" customFormat="false" ht="12.75" hidden="false" customHeight="false" outlineLevel="0" collapsed="false">
      <c r="A16" s="0" t="s">
        <v>18</v>
      </c>
      <c r="C16" s="5" t="n">
        <v>272</v>
      </c>
      <c r="D16" s="5"/>
      <c r="E16" s="5" t="n">
        <v>1463</v>
      </c>
      <c r="F16" s="5"/>
      <c r="G16" s="5" t="n">
        <f aca="false">+C16-E16</f>
        <v>-1191</v>
      </c>
      <c r="H16" s="5"/>
      <c r="J16" s="5"/>
    </row>
    <row r="17" customFormat="false" ht="12.75" hidden="false" customHeight="false" outlineLevel="0" collapsed="false">
      <c r="A17" s="0" t="s">
        <v>19</v>
      </c>
      <c r="C17" s="5" t="n">
        <v>0</v>
      </c>
      <c r="D17" s="5"/>
      <c r="E17" s="5" t="n">
        <v>-473</v>
      </c>
      <c r="F17" s="5"/>
      <c r="G17" s="5" t="n">
        <f aca="false">+C17-E17</f>
        <v>473</v>
      </c>
      <c r="H17" s="5"/>
      <c r="J17" s="5"/>
    </row>
    <row r="18" customFormat="false" ht="12.75" hidden="false" customHeight="false" outlineLevel="0" collapsed="false">
      <c r="A18" s="0" t="s">
        <v>20</v>
      </c>
      <c r="C18" s="5" t="n">
        <v>0</v>
      </c>
      <c r="D18" s="5"/>
      <c r="E18" s="5" t="n">
        <v>4</v>
      </c>
      <c r="F18" s="5"/>
      <c r="G18" s="5" t="n">
        <f aca="false">+C18-E18</f>
        <v>-4</v>
      </c>
      <c r="H18" s="5"/>
      <c r="J18" s="5"/>
    </row>
    <row r="19" customFormat="false" ht="12.75" hidden="false" customHeight="false" outlineLevel="0" collapsed="false">
      <c r="A19" s="0" t="s">
        <v>21</v>
      </c>
      <c r="C19" s="8" t="n">
        <v>5481</v>
      </c>
      <c r="D19" s="8"/>
      <c r="E19" s="8" t="n">
        <v>-10367</v>
      </c>
      <c r="F19" s="8"/>
      <c r="G19" s="8" t="n">
        <f aca="false">+C19-E19</f>
        <v>15848</v>
      </c>
      <c r="H19" s="5"/>
      <c r="I19" s="7" t="s">
        <v>22</v>
      </c>
      <c r="J19" s="5"/>
      <c r="K19" s="7"/>
    </row>
    <row r="20" customFormat="false" ht="12.75" hidden="false" customHeight="false" outlineLevel="0" collapsed="false">
      <c r="A20" s="0" t="s">
        <v>23</v>
      </c>
      <c r="C20" s="5" t="n">
        <v>260</v>
      </c>
      <c r="D20" s="5"/>
      <c r="E20" s="5" t="n">
        <v>378</v>
      </c>
      <c r="F20" s="5"/>
      <c r="G20" s="5" t="n">
        <f aca="false">+C20-E20</f>
        <v>-118</v>
      </c>
      <c r="H20" s="5"/>
      <c r="J20" s="5"/>
    </row>
    <row r="21" customFormat="false" ht="12.75" hidden="false" customHeight="false" outlineLevel="0" collapsed="false">
      <c r="A21" s="0" t="s">
        <v>24</v>
      </c>
      <c r="C21" s="5" t="n">
        <v>4</v>
      </c>
      <c r="D21" s="5"/>
      <c r="E21" s="5" t="n">
        <v>215</v>
      </c>
      <c r="F21" s="5"/>
      <c r="G21" s="5" t="n">
        <f aca="false">+C21-E21</f>
        <v>-211</v>
      </c>
      <c r="H21" s="5"/>
      <c r="J21" s="5"/>
    </row>
    <row r="22" customFormat="false" ht="12.75" hidden="false" customHeight="false" outlineLevel="0" collapsed="false">
      <c r="A22" s="0" t="s">
        <v>25</v>
      </c>
      <c r="C22" s="8" t="n">
        <v>20001</v>
      </c>
      <c r="D22" s="8"/>
      <c r="E22" s="8" t="n">
        <v>5600</v>
      </c>
      <c r="F22" s="8"/>
      <c r="G22" s="8" t="n">
        <f aca="false">+C22-E22</f>
        <v>14401</v>
      </c>
      <c r="H22" s="5"/>
      <c r="I22" s="7" t="s">
        <v>40</v>
      </c>
      <c r="J22" s="5"/>
      <c r="K22" s="7"/>
    </row>
    <row r="23" customFormat="false" ht="12.75" hidden="false" customHeight="false" outlineLevel="0" collapsed="false">
      <c r="A23" s="0" t="s">
        <v>26</v>
      </c>
      <c r="C23" s="5" t="n">
        <v>1345</v>
      </c>
      <c r="D23" s="5"/>
      <c r="E23" s="5" t="n">
        <v>-434</v>
      </c>
      <c r="F23" s="5"/>
      <c r="G23" s="5" t="n">
        <f aca="false">+C23-E23</f>
        <v>1779</v>
      </c>
      <c r="H23" s="5"/>
      <c r="J23" s="5"/>
    </row>
    <row r="24" customFormat="false" ht="12.75" hidden="false" customHeight="false" outlineLevel="0" collapsed="false">
      <c r="A24" s="0" t="s">
        <v>27</v>
      </c>
      <c r="C24" s="9" t="n">
        <v>0</v>
      </c>
      <c r="D24" s="5"/>
      <c r="E24" s="9" t="n">
        <v>0</v>
      </c>
      <c r="F24" s="5"/>
      <c r="G24" s="9" t="n">
        <f aca="false">+C24-E24</f>
        <v>0</v>
      </c>
      <c r="H24" s="5"/>
      <c r="J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J25" s="5"/>
    </row>
    <row r="26" customFormat="false" ht="13.5" hidden="false" customHeight="false" outlineLevel="0" collapsed="false">
      <c r="A26" s="0" t="s">
        <v>28</v>
      </c>
      <c r="C26" s="10" t="n">
        <f aca="false">SUM(C9:C24)</f>
        <v>155923</v>
      </c>
      <c r="D26" s="5"/>
      <c r="E26" s="10" t="n">
        <f aca="false">SUM(E9:E24)</f>
        <v>17999.9999999999</v>
      </c>
      <c r="F26" s="5"/>
      <c r="G26" s="10" t="n">
        <f aca="false">SUM(G9:G24)</f>
        <v>137923</v>
      </c>
      <c r="H26" s="5"/>
      <c r="J26" s="5"/>
    </row>
    <row r="27" customFormat="false" ht="13.5" hidden="false" customHeight="false" outlineLevel="0" collapsed="false">
      <c r="C27" s="5"/>
      <c r="D27" s="5"/>
      <c r="E27" s="5"/>
      <c r="F27" s="5"/>
      <c r="G27" s="5"/>
      <c r="H27" s="5"/>
      <c r="J27" s="5"/>
    </row>
    <row r="28" customFormat="false" ht="12.75" hidden="false" customHeight="false" outlineLevel="0" collapsed="false">
      <c r="C28" s="11"/>
      <c r="D28" s="11"/>
      <c r="E28" s="11"/>
      <c r="F28" s="11"/>
      <c r="G28" s="11"/>
      <c r="H28" s="11"/>
      <c r="J28" s="11"/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J29" s="11"/>
    </row>
    <row r="31" customFormat="false" ht="12.75" hidden="false" customHeight="false" outlineLevel="0" collapsed="false">
      <c r="A31" s="12" t="s">
        <v>29</v>
      </c>
    </row>
    <row r="32" customFormat="false" ht="12.75" hidden="false" customHeight="false" outlineLevel="0" collapsed="false">
      <c r="A32" s="12" t="s">
        <v>30</v>
      </c>
    </row>
    <row r="33" customFormat="false" ht="12.75" hidden="false" customHeight="false" outlineLevel="0" collapsed="false">
      <c r="A33" s="12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2.7"/>
    <col collapsed="false" customWidth="true" hidden="false" outlineLevel="0" max="3" min="3" style="0" width="11.99"/>
    <col collapsed="false" customWidth="true" hidden="false" outlineLevel="0" max="4" min="4" style="0" width="2.7"/>
    <col collapsed="false" customWidth="true" hidden="false" outlineLevel="0" max="5" min="5" style="0" width="11.99"/>
    <col collapsed="false" customWidth="true" hidden="false" outlineLevel="0" max="6" min="6" style="0" width="2.7"/>
    <col collapsed="false" customWidth="true" hidden="false" outlineLevel="0" max="7" min="7" style="0" width="11.99"/>
    <col collapsed="false" customWidth="true" hidden="false" outlineLevel="0" max="8" min="8" style="0" width="2.7"/>
    <col collapsed="false" customWidth="true" hidden="false" outlineLevel="0" max="9" min="9" style="0" width="19.85"/>
    <col collapsed="false" customWidth="true" hidden="false" outlineLevel="0" max="10" min="10" style="0" width="2.7"/>
    <col collapsed="false" customWidth="true" hidden="false" outlineLevel="0" max="11" min="11" style="0" width="32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41</v>
      </c>
    </row>
    <row r="4" customFormat="false" ht="12.75" hidden="false" customHeight="false" outlineLevel="0" collapsed="false">
      <c r="A4" s="2" t="str">
        <f aca="true">CELL("filename",A4)</f>
        <v>'file:///mnt/12tb/@roms/datasets/enron/EDRM Enron Email Data Set v2 XML/filtered-attachments/xls/Analysis_of_Changes.xls'#$Other Current Adjs</v>
      </c>
    </row>
    <row r="7" customFormat="false" ht="12.75" hidden="false" customHeight="false" outlineLevel="0" collapsed="false">
      <c r="C7" s="3" t="s">
        <v>3</v>
      </c>
      <c r="E7" s="3" t="s">
        <v>4</v>
      </c>
      <c r="G7" s="3" t="s">
        <v>5</v>
      </c>
      <c r="I7" s="4" t="s">
        <v>6</v>
      </c>
      <c r="K7" s="4" t="s">
        <v>7</v>
      </c>
    </row>
    <row r="9" customFormat="false" ht="12.75" hidden="false" customHeight="false" outlineLevel="0" collapsed="false">
      <c r="A9" s="0" t="s">
        <v>8</v>
      </c>
      <c r="C9" s="5" t="n">
        <v>0</v>
      </c>
      <c r="D9" s="5"/>
      <c r="E9" s="5" t="n">
        <v>0</v>
      </c>
      <c r="F9" s="5"/>
      <c r="G9" s="5" t="n">
        <f aca="false">+C9-E9</f>
        <v>0</v>
      </c>
      <c r="H9" s="5"/>
      <c r="J9" s="5"/>
    </row>
    <row r="10" customFormat="false" ht="12.75" hidden="false" customHeight="false" outlineLevel="0" collapsed="false">
      <c r="A10" s="7" t="s">
        <v>9</v>
      </c>
      <c r="B10" s="7"/>
      <c r="C10" s="8" t="n">
        <f aca="false">343256-1049-3264-399500-3656</f>
        <v>-64213</v>
      </c>
      <c r="D10" s="8"/>
      <c r="E10" s="8" t="n">
        <v>-15186</v>
      </c>
      <c r="F10" s="8"/>
      <c r="G10" s="8" t="n">
        <f aca="false">+C10-E10</f>
        <v>-49027</v>
      </c>
      <c r="H10" s="5"/>
      <c r="I10" s="7" t="s">
        <v>10</v>
      </c>
      <c r="J10" s="5"/>
      <c r="K10" s="7" t="s">
        <v>42</v>
      </c>
    </row>
    <row r="11" customFormat="false" ht="12.75" hidden="false" customHeight="false" outlineLevel="0" collapsed="false">
      <c r="A11" s="0" t="s">
        <v>12</v>
      </c>
      <c r="C11" s="5" t="n">
        <v>0</v>
      </c>
      <c r="D11" s="5"/>
      <c r="E11" s="5" t="n">
        <v>0</v>
      </c>
      <c r="F11" s="5"/>
      <c r="G11" s="5" t="n">
        <f aca="false">+C11-E11</f>
        <v>0</v>
      </c>
      <c r="H11" s="5"/>
      <c r="J11" s="5"/>
    </row>
    <row r="12" customFormat="false" ht="12.75" hidden="false" customHeight="false" outlineLevel="0" collapsed="false">
      <c r="A12" s="0" t="s">
        <v>14</v>
      </c>
      <c r="C12" s="5" t="n">
        <v>0</v>
      </c>
      <c r="D12" s="5"/>
      <c r="E12" s="5" t="n">
        <v>0</v>
      </c>
      <c r="F12" s="5"/>
      <c r="G12" s="5" t="n">
        <f aca="false">+C12-E12</f>
        <v>0</v>
      </c>
      <c r="H12" s="5"/>
      <c r="J12" s="5"/>
    </row>
    <row r="13" customFormat="false" ht="12.75" hidden="false" customHeight="false" outlineLevel="0" collapsed="false">
      <c r="A13" s="7" t="s">
        <v>15</v>
      </c>
      <c r="B13" s="7"/>
      <c r="C13" s="8" t="n">
        <v>-3264</v>
      </c>
      <c r="D13" s="8"/>
      <c r="E13" s="8" t="n">
        <v>308</v>
      </c>
      <c r="F13" s="8"/>
      <c r="G13" s="8" t="n">
        <f aca="false">+C13-E13</f>
        <v>-3572</v>
      </c>
      <c r="H13" s="5"/>
      <c r="I13" s="7" t="s">
        <v>43</v>
      </c>
      <c r="J13" s="5"/>
      <c r="K13" s="7"/>
    </row>
    <row r="14" customFormat="false" ht="12.75" hidden="false" customHeight="false" outlineLevel="0" collapsed="false">
      <c r="A14" s="0" t="s">
        <v>16</v>
      </c>
      <c r="C14" s="5" t="n">
        <f aca="false">-79242+90825</f>
        <v>11583</v>
      </c>
      <c r="D14" s="5"/>
      <c r="E14" s="5" t="n">
        <v>11583</v>
      </c>
      <c r="F14" s="5"/>
      <c r="G14" s="5" t="n">
        <f aca="false">+C14-E14</f>
        <v>0</v>
      </c>
      <c r="H14" s="5"/>
      <c r="J14" s="5"/>
    </row>
    <row r="15" customFormat="false" ht="12.75" hidden="false" customHeight="false" outlineLevel="0" collapsed="false">
      <c r="A15" s="7" t="s">
        <v>17</v>
      </c>
      <c r="B15" s="7"/>
      <c r="C15" s="8" t="n">
        <v>47</v>
      </c>
      <c r="D15" s="8"/>
      <c r="E15" s="8" t="n">
        <v>7061</v>
      </c>
      <c r="F15" s="8"/>
      <c r="G15" s="8" t="n">
        <f aca="false">+C15-E15</f>
        <v>-7014</v>
      </c>
      <c r="H15" s="5"/>
      <c r="I15" s="7" t="s">
        <v>34</v>
      </c>
      <c r="J15" s="5"/>
      <c r="K15" s="7"/>
    </row>
    <row r="16" customFormat="false" ht="12.75" hidden="false" customHeight="false" outlineLevel="0" collapsed="false">
      <c r="A16" s="7" t="s">
        <v>18</v>
      </c>
      <c r="B16" s="7"/>
      <c r="C16" s="8" t="n">
        <v>0</v>
      </c>
      <c r="D16" s="8"/>
      <c r="E16" s="8" t="n">
        <v>-6490</v>
      </c>
      <c r="F16" s="8"/>
      <c r="G16" s="8" t="n">
        <f aca="false">+C16-E16</f>
        <v>6490</v>
      </c>
      <c r="H16" s="5"/>
      <c r="I16" s="7" t="s">
        <v>35</v>
      </c>
      <c r="J16" s="5"/>
      <c r="K16" s="7"/>
    </row>
    <row r="17" customFormat="false" ht="12.75" hidden="false" customHeight="false" outlineLevel="0" collapsed="false">
      <c r="A17" s="0" t="s">
        <v>19</v>
      </c>
      <c r="C17" s="5" t="n">
        <v>-535</v>
      </c>
      <c r="D17" s="5"/>
      <c r="E17" s="5" t="n">
        <v>-171</v>
      </c>
      <c r="F17" s="5"/>
      <c r="G17" s="5" t="n">
        <f aca="false">+C17-E17</f>
        <v>-364</v>
      </c>
      <c r="H17" s="5"/>
      <c r="J17" s="5"/>
    </row>
    <row r="18" customFormat="false" ht="12.75" hidden="false" customHeight="false" outlineLevel="0" collapsed="false">
      <c r="A18" s="0" t="s">
        <v>20</v>
      </c>
      <c r="C18" s="5" t="n">
        <v>0</v>
      </c>
      <c r="D18" s="5"/>
      <c r="E18" s="5" t="n">
        <v>0</v>
      </c>
      <c r="F18" s="5"/>
      <c r="G18" s="5" t="n">
        <f aca="false">+C18-E18</f>
        <v>0</v>
      </c>
      <c r="H18" s="5"/>
      <c r="J18" s="5"/>
    </row>
    <row r="19" customFormat="false" ht="12.75" hidden="false" customHeight="false" outlineLevel="0" collapsed="false">
      <c r="A19" s="7" t="s">
        <v>21</v>
      </c>
      <c r="B19" s="7"/>
      <c r="C19" s="8" t="n">
        <v>213</v>
      </c>
      <c r="D19" s="8"/>
      <c r="E19" s="8" t="n">
        <v>15165</v>
      </c>
      <c r="F19" s="8"/>
      <c r="G19" s="8" t="n">
        <f aca="false">+C19-E19</f>
        <v>-14952</v>
      </c>
      <c r="H19" s="5"/>
      <c r="I19" s="7" t="s">
        <v>22</v>
      </c>
      <c r="J19" s="5"/>
      <c r="K19" s="7"/>
    </row>
    <row r="20" customFormat="false" ht="12.75" hidden="false" customHeight="false" outlineLevel="0" collapsed="false">
      <c r="A20" s="0" t="s">
        <v>23</v>
      </c>
      <c r="C20" s="5" t="n">
        <v>0</v>
      </c>
      <c r="D20" s="5"/>
      <c r="E20" s="5" t="n">
        <v>0</v>
      </c>
      <c r="F20" s="5"/>
      <c r="G20" s="5" t="n">
        <f aca="false">+C20-E20</f>
        <v>0</v>
      </c>
      <c r="H20" s="5"/>
      <c r="J20" s="5"/>
    </row>
    <row r="21" customFormat="false" ht="12.75" hidden="false" customHeight="false" outlineLevel="0" collapsed="false">
      <c r="A21" s="7" t="s">
        <v>24</v>
      </c>
      <c r="B21" s="7"/>
      <c r="C21" s="8" t="n">
        <v>8757</v>
      </c>
      <c r="D21" s="8"/>
      <c r="E21" s="8" t="n">
        <v>1050</v>
      </c>
      <c r="F21" s="8"/>
      <c r="G21" s="8" t="n">
        <f aca="false">+C21-E21</f>
        <v>7707</v>
      </c>
      <c r="H21" s="5"/>
      <c r="I21" s="7" t="s">
        <v>44</v>
      </c>
      <c r="J21" s="5"/>
      <c r="K21" s="7"/>
    </row>
    <row r="22" customFormat="false" ht="12.75" hidden="false" customHeight="false" outlineLevel="0" collapsed="false">
      <c r="A22" s="0" t="s">
        <v>25</v>
      </c>
      <c r="C22" s="5" t="n">
        <v>0</v>
      </c>
      <c r="D22" s="5"/>
      <c r="E22" s="5" t="n">
        <v>0</v>
      </c>
      <c r="F22" s="5"/>
      <c r="G22" s="5" t="n">
        <f aca="false">+C22-E22</f>
        <v>0</v>
      </c>
      <c r="H22" s="5"/>
      <c r="I22" s="7"/>
      <c r="J22" s="5"/>
      <c r="K22" s="7"/>
    </row>
    <row r="23" customFormat="false" ht="12.75" hidden="false" customHeight="false" outlineLevel="0" collapsed="false">
      <c r="A23" s="0" t="s">
        <v>26</v>
      </c>
      <c r="C23" s="5" t="n">
        <v>0</v>
      </c>
      <c r="D23" s="5"/>
      <c r="E23" s="5" t="n">
        <v>0</v>
      </c>
      <c r="F23" s="5"/>
      <c r="G23" s="5" t="n">
        <f aca="false">+C23-E23</f>
        <v>0</v>
      </c>
      <c r="H23" s="5"/>
      <c r="J23" s="5"/>
    </row>
    <row r="24" customFormat="false" ht="12.75" hidden="false" customHeight="false" outlineLevel="0" collapsed="false">
      <c r="A24" s="0" t="s">
        <v>27</v>
      </c>
      <c r="C24" s="9" t="n">
        <v>0</v>
      </c>
      <c r="D24" s="5"/>
      <c r="E24" s="9" t="n">
        <v>431</v>
      </c>
      <c r="F24" s="5"/>
      <c r="G24" s="9" t="n">
        <f aca="false">+C24-E24</f>
        <v>-431</v>
      </c>
      <c r="H24" s="5"/>
      <c r="J24" s="5"/>
    </row>
    <row r="25" customFormat="false" ht="12.75" hidden="false" customHeight="false" outlineLevel="0" collapsed="false">
      <c r="C25" s="5"/>
      <c r="D25" s="5"/>
      <c r="E25" s="5"/>
      <c r="F25" s="5"/>
      <c r="G25" s="5"/>
      <c r="H25" s="5"/>
      <c r="J25" s="5"/>
    </row>
    <row r="26" customFormat="false" ht="13.5" hidden="false" customHeight="false" outlineLevel="0" collapsed="false">
      <c r="A26" s="0" t="s">
        <v>28</v>
      </c>
      <c r="C26" s="10" t="n">
        <f aca="false">SUM(C9:C24)</f>
        <v>-47412</v>
      </c>
      <c r="D26" s="5"/>
      <c r="E26" s="10" t="n">
        <f aca="false">SUM(E9:E24)</f>
        <v>13751</v>
      </c>
      <c r="F26" s="5"/>
      <c r="G26" s="10" t="n">
        <f aca="false">SUM(G9:G24)</f>
        <v>-61163</v>
      </c>
      <c r="H26" s="5"/>
      <c r="J26" s="5"/>
    </row>
    <row r="27" customFormat="false" ht="13.5" hidden="false" customHeight="false" outlineLevel="0" collapsed="false">
      <c r="C27" s="5"/>
      <c r="D27" s="5"/>
      <c r="E27" s="5"/>
      <c r="F27" s="5"/>
      <c r="G27" s="5"/>
      <c r="H27" s="5"/>
      <c r="J27" s="5"/>
    </row>
    <row r="28" customFormat="false" ht="12.75" hidden="false" customHeight="false" outlineLevel="0" collapsed="false">
      <c r="C28" s="11"/>
      <c r="D28" s="11"/>
      <c r="E28" s="11"/>
      <c r="F28" s="11"/>
      <c r="G28" s="11"/>
      <c r="H28" s="11"/>
      <c r="J28" s="11"/>
    </row>
    <row r="29" customFormat="false" ht="12.75" hidden="false" customHeight="false" outlineLevel="0" collapsed="false">
      <c r="C29" s="11"/>
      <c r="D29" s="11"/>
      <c r="E29" s="11"/>
      <c r="F29" s="11"/>
      <c r="G29" s="11"/>
      <c r="H29" s="11"/>
      <c r="J29" s="11"/>
    </row>
    <row r="31" customFormat="false" ht="12.75" hidden="false" customHeight="false" outlineLevel="0" collapsed="false">
      <c r="A31" s="12" t="s">
        <v>29</v>
      </c>
    </row>
    <row r="32" customFormat="false" ht="12.75" hidden="false" customHeight="false" outlineLevel="0" collapsed="false">
      <c r="A32" s="12" t="s">
        <v>30</v>
      </c>
    </row>
    <row r="33" customFormat="false" ht="12.75" hidden="false" customHeight="false" outlineLevel="0" collapsed="false">
      <c r="A33" s="12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2001-08-03T15:47:22Z</dcterms:created>
  <dc:creator>mleblan</dc:creator>
  <dc:description/>
  <dc:language>en-US</dc:language>
  <cp:lastModifiedBy>mleblan</cp:lastModifiedBy>
  <cp:lastPrinted>2001-08-03T17:15:15Z</cp:lastPrinted>
  <dcterms:modified xsi:type="dcterms:W3CDTF">2001-08-03T17:26:07Z</dcterms:modified>
  <cp:revision>0</cp:revision>
  <dc:subject/>
  <dc:title/>
</cp:coreProperties>
</file>