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s Detail" sheetId="1" state="visible" r:id="rId3"/>
  </sheets>
  <externalReferences>
    <externalReference r:id="rId4"/>
  </externalReferences>
  <definedNames>
    <definedName function="false" hidden="false" localSheetId="0" name="_xlnm.Print_Area" vbProcedure="false">'Allocations Detail'!$A$1:$R$75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<sst xmlns="http://schemas.openxmlformats.org/spreadsheetml/2006/main" count="93" uniqueCount="78">
  <si>
    <t xml:space="preserve">2002 Plan Allocated Costs</t>
  </si>
  <si>
    <t xml:space="preserve">2002 Plan Compared to 2001</t>
  </si>
  <si>
    <t xml:space="preserve">Allocations</t>
  </si>
  <si>
    <t xml:space="preserve">Explanation</t>
  </si>
  <si>
    <t xml:space="preserve">Proposed</t>
  </si>
  <si>
    <t xml:space="preserve">EIM Agreed</t>
  </si>
  <si>
    <t xml:space="preserve">2001 2CE</t>
  </si>
  <si>
    <t xml:space="preserve">Allocation</t>
  </si>
  <si>
    <t xml:space="preserve">2002 Plan</t>
  </si>
  <si>
    <t xml:space="preserve">% Change</t>
  </si>
  <si>
    <t xml:space="preserve">    Executive</t>
  </si>
  <si>
    <t xml:space="preserve">Agreed</t>
  </si>
  <si>
    <t xml:space="preserve">    Legal</t>
  </si>
  <si>
    <t xml:space="preserve">Adjusted to a reasonable increase from 2001 amount</t>
  </si>
  <si>
    <t xml:space="preserve">    RAC</t>
  </si>
  <si>
    <t xml:space="preserve">    Accounting</t>
  </si>
  <si>
    <t xml:space="preserve">    Tax</t>
  </si>
  <si>
    <t xml:space="preserve">    Risk Management</t>
  </si>
  <si>
    <t xml:space="preserve">agreed - $1.6 MM for insurance premiums for Mills - included in Mills 2002 Plan</t>
  </si>
  <si>
    <t xml:space="preserve">    SAP</t>
  </si>
  <si>
    <t xml:space="preserve">    Accounts Payable</t>
  </si>
  <si>
    <t xml:space="preserve">    Human Resources</t>
  </si>
  <si>
    <t xml:space="preserve">Agreed with Oxley</t>
  </si>
  <si>
    <t xml:space="preserve">    Benefit Plans and Comp</t>
  </si>
  <si>
    <t xml:space="preserve">    Public Affairs - Gov't Affairs</t>
  </si>
  <si>
    <t xml:space="preserve">Agreed with Shapiro</t>
  </si>
  <si>
    <t xml:space="preserve">    Public Affairs - EH&amp;S</t>
  </si>
  <si>
    <t xml:space="preserve">    Community Relations</t>
  </si>
  <si>
    <t xml:space="preserve">Mills have included costs in their 2002 Plans</t>
  </si>
  <si>
    <t xml:space="preserve">  Total Corp</t>
  </si>
  <si>
    <t xml:space="preserve">  Total Corp Finance</t>
  </si>
  <si>
    <t xml:space="preserve">Adjusted to reasonable increase from 2001 amount</t>
  </si>
  <si>
    <t xml:space="preserve">    Esource </t>
  </si>
  <si>
    <t xml:space="preserve">    Competitive Analysis/Bus Controls</t>
  </si>
  <si>
    <t xml:space="preserve">    BAR  </t>
  </si>
  <si>
    <t xml:space="preserve">    BAR - Transaction Support</t>
  </si>
  <si>
    <t xml:space="preserve">    Assurance Services</t>
  </si>
  <si>
    <t xml:space="preserve">    Public Relations</t>
  </si>
  <si>
    <t xml:space="preserve">Agreed - Evaluating $150k of events, trade shows and marketing</t>
  </si>
  <si>
    <t xml:space="preserve">    Buildout and Other</t>
  </si>
  <si>
    <t xml:space="preserve">  Total ENA</t>
  </si>
  <si>
    <t xml:space="preserve">    EEL Global Finance</t>
  </si>
  <si>
    <t xml:space="preserve">    EEL Public Relations</t>
  </si>
  <si>
    <t xml:space="preserve">    Online</t>
  </si>
  <si>
    <t xml:space="preserve">already allocated from ENW</t>
  </si>
  <si>
    <t xml:space="preserve">    RAC </t>
  </si>
  <si>
    <t xml:space="preserve">Already allocated from Corp</t>
  </si>
  <si>
    <t xml:space="preserve">    Transaction Support</t>
  </si>
  <si>
    <t xml:space="preserve">    Deal driven costs</t>
  </si>
  <si>
    <t xml:space="preserve">    Labour distribution</t>
  </si>
  <si>
    <t xml:space="preserve">    IT operations</t>
  </si>
  <si>
    <t xml:space="preserve">    Occupancy</t>
  </si>
  <si>
    <t xml:space="preserve">    Depreciation</t>
  </si>
  <si>
    <t xml:space="preserve">    Support cost centres</t>
  </si>
  <si>
    <t xml:space="preserve">  Total Europe</t>
  </si>
  <si>
    <t xml:space="preserve">    Energy Operations</t>
  </si>
  <si>
    <t xml:space="preserve">        Mid Office - EIM Direct</t>
  </si>
  <si>
    <t xml:space="preserve">        ENW Fin Settlements/Confirms</t>
  </si>
  <si>
    <t xml:space="preserve">        Other ENW Mid Office</t>
  </si>
  <si>
    <t xml:space="preserve">       Indirects</t>
  </si>
  <si>
    <t xml:space="preserve">       Allocated Bonus</t>
  </si>
  <si>
    <t xml:space="preserve">Included in EIM bonus accrual</t>
  </si>
  <si>
    <t xml:space="preserve">    Enron Online</t>
  </si>
  <si>
    <t xml:space="preserve">    IT Ecommerce (Clickpaper)</t>
  </si>
  <si>
    <t xml:space="preserve">    IT Development</t>
  </si>
  <si>
    <t xml:space="preserve">reflects $7.5MM cash spend of which 25% expensed</t>
  </si>
  <si>
    <t xml:space="preserve">    IT Infrastructure</t>
  </si>
  <si>
    <t xml:space="preserve">    IT Entrprise Portal Solutions</t>
  </si>
  <si>
    <t xml:space="preserve">Total ENW</t>
  </si>
  <si>
    <t xml:space="preserve">TOTAL Allocations</t>
  </si>
  <si>
    <t xml:space="preserve">Margin change from: 12/31/00</t>
  </si>
  <si>
    <t xml:space="preserve">DPR Change</t>
  </si>
  <si>
    <t xml:space="preserve">MPR Change</t>
  </si>
  <si>
    <t xml:space="preserve">Other Margin Changes</t>
  </si>
  <si>
    <t xml:space="preserve">Total Change</t>
  </si>
  <si>
    <t xml:space="preserve">Prior Day:</t>
  </si>
  <si>
    <t xml:space="preserve">Current Day:</t>
  </si>
  <si>
    <t xml:space="preserve">Change: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</si>
</sst>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%"/>
    <numFmt numFmtId="171" formatCode="#,##0"/>
    <numFmt numFmtId="172" formatCode="_(* #,##0_);_(* \(#,##0\);_(* \-_);_(@_)"/>
    <numFmt numFmtId="173" formatCode="mm/dd/yy"/>
    <numFmt numFmtId="174" formatCode="_(\$* #,##0_);_(\$* \(#,##0\);_(\$* \-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8"/>
      <name val="Arial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6"/>
      <name val="Arial"/>
      <family val="2"/>
    </font>
    <font>
      <b val="true"/>
      <sz val="10"/>
      <color rgb="FF000000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b val="true"/>
      <sz val="9"/>
      <color rgb="FF0000FF"/>
      <name val="Arial Narrow"/>
      <family val="2"/>
    </font>
    <font>
      <sz val="8"/>
      <color rgb="FFFF0000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26"/>
      <color rgb="FF333399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3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3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3" fillId="2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1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3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2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9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19" fillId="0" borderId="4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19080</xdr:rowOff>
    </xdr:from>
    <xdr:to>
      <xdr:col>17</xdr:col>
      <xdr:colOff>80280</xdr:colOff>
      <xdr:row>4</xdr:row>
      <xdr:rowOff>28800</xdr:rowOff>
    </xdr:to>
    <xdr:sp>
      <xdr:nvSpPr>
        <xdr:cNvPr id="0" name="Rectangle 3"/>
        <xdr:cNvSpPr/>
      </xdr:nvSpPr>
      <xdr:spPr>
        <a:xfrm>
          <a:off x="0" y="19080"/>
          <a:ext cx="9732960" cy="736200"/>
        </a:xfrm>
        <a:prstGeom prst="rect">
          <a:avLst/>
        </a:prstGeom>
        <a:gradFill rotWithShape="0">
          <a:gsLst>
            <a:gs pos="0">
              <a:srgbClr val="969696"/>
            </a:gs>
            <a:gs pos="100000">
              <a:srgbClr val="ffffff"/>
            </a:gs>
          </a:gsLst>
          <a:lin ang="5400000"/>
        </a:gra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76680</xdr:rowOff>
    </xdr:from>
    <xdr:to>
      <xdr:col>8</xdr:col>
      <xdr:colOff>563760</xdr:colOff>
      <xdr:row>3</xdr:row>
      <xdr:rowOff>104760</xdr:rowOff>
    </xdr:to>
    <xdr:sp>
      <xdr:nvSpPr>
        <xdr:cNvPr id="1" name="Text 4"/>
        <xdr:cNvSpPr/>
      </xdr:nvSpPr>
      <xdr:spPr>
        <a:xfrm>
          <a:off x="0" y="76680"/>
          <a:ext cx="5128920" cy="55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2600" strike="noStrike" u="none">
              <a:solidFill>
                <a:srgbClr val="333399"/>
              </a:solidFill>
              <a:effectLst/>
              <a:uFillTx/>
              <a:latin typeface="Arial Black"/>
            </a:rPr>
            <a:t>Enron Industrial Markets</a:t>
          </a:r>
          <a:endParaRPr b="0" lang="en-US" sz="2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522720</xdr:colOff>
      <xdr:row>0</xdr:row>
      <xdr:rowOff>28800</xdr:rowOff>
    </xdr:from>
    <xdr:to>
      <xdr:col>17</xdr:col>
      <xdr:colOff>30240</xdr:colOff>
      <xdr:row>3</xdr:row>
      <xdr:rowOff>123480</xdr:rowOff>
    </xdr:to>
    <xdr:pic>
      <xdr:nvPicPr>
        <xdr:cNvPr id="2" name="Picture 5" descr=""/>
        <xdr:cNvPicPr/>
      </xdr:nvPicPr>
      <xdr:blipFill>
        <a:blip r:embed="rId1"/>
        <a:stretch/>
      </xdr:blipFill>
      <xdr:spPr>
        <a:xfrm>
          <a:off x="9019080" y="28800"/>
          <a:ext cx="663840" cy="62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kcastle/Local%20Settings/Temporary%20Internet%20Files/Allocations/Corp_2002_Alloc_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y Group"/>
      <sheetName val="Summary"/>
    </sheetNames>
    <sheetDataSet>
      <sheetData sheetId="0">
        <row r="19">
          <cell r="U19">
            <v>12</v>
          </cell>
        </row>
        <row r="41">
          <cell r="U41">
            <v>1110.783</v>
          </cell>
        </row>
        <row r="52">
          <cell r="U52">
            <v>350</v>
          </cell>
        </row>
        <row r="84">
          <cell r="U84">
            <v>1652.25</v>
          </cell>
        </row>
        <row r="102">
          <cell r="U102">
            <v>415.181</v>
          </cell>
        </row>
        <row r="133">
          <cell r="U133">
            <v>283.138</v>
          </cell>
        </row>
        <row r="149">
          <cell r="U149">
            <v>2020.462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56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8" min="7" style="2" width="7.7"/>
    <col collapsed="false" customWidth="true" hidden="false" outlineLevel="0" max="9" min="9" style="2" width="8.56"/>
    <col collapsed="false" customWidth="true" hidden="false" outlineLevel="0" max="10" min="10" style="2" width="7.7"/>
    <col collapsed="false" customWidth="true" hidden="false" outlineLevel="0" max="11" min="11" style="1" width="8.7"/>
    <col collapsed="false" customWidth="true" hidden="false" outlineLevel="0" max="16" min="12" style="1" width="7.7"/>
    <col collapsed="false" customWidth="true" hidden="false" outlineLevel="0" max="17" min="17" style="1" width="8.7"/>
    <col collapsed="false" customWidth="true" hidden="false" outlineLevel="0" max="18" min="18" style="1" width="1.7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6"/>
      <c r="M2" s="6"/>
      <c r="N2" s="6"/>
      <c r="O2" s="6"/>
      <c r="P2" s="6"/>
      <c r="Q2" s="6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5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6"/>
      <c r="M3" s="6"/>
      <c r="N3" s="6"/>
      <c r="O3" s="6"/>
      <c r="P3" s="6"/>
      <c r="Q3" s="6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5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0"/>
      <c r="L5" s="0"/>
      <c r="M5" s="0"/>
      <c r="N5" s="0"/>
      <c r="O5" s="0"/>
      <c r="P5" s="0"/>
      <c r="Q5" s="0"/>
      <c r="R5" s="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.75" hidden="false" customHeight="true" outlineLevel="0" collapsed="false">
      <c r="A6" s="9" t="s">
        <v>0</v>
      </c>
      <c r="B6" s="3"/>
      <c r="C6" s="3"/>
      <c r="D6" s="3"/>
      <c r="E6" s="3"/>
      <c r="F6" s="3"/>
      <c r="G6" s="3"/>
      <c r="H6" s="3"/>
      <c r="I6" s="3"/>
      <c r="J6" s="3"/>
      <c r="K6" s="0"/>
      <c r="L6" s="0"/>
      <c r="M6" s="0"/>
      <c r="N6" s="0"/>
      <c r="O6" s="0"/>
      <c r="P6" s="0"/>
      <c r="Q6" s="0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20.25" hidden="false" customHeight="false" outlineLevel="0" collapsed="false">
      <c r="A7" s="9" t="s">
        <v>1</v>
      </c>
      <c r="B7" s="3"/>
      <c r="C7" s="3"/>
      <c r="D7" s="3"/>
      <c r="E7" s="3"/>
      <c r="F7" s="3"/>
      <c r="G7" s="3"/>
      <c r="H7" s="3"/>
      <c r="I7" s="3"/>
      <c r="J7" s="3"/>
      <c r="K7" s="0"/>
      <c r="L7" s="0"/>
      <c r="M7" s="0"/>
      <c r="N7" s="0"/>
      <c r="O7" s="0"/>
      <c r="P7" s="0"/>
      <c r="Q7" s="0"/>
      <c r="R7" s="7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5" hidden="false" customHeight="true" outlineLevel="0" collapsed="false">
      <c r="A8" s="0"/>
      <c r="B8" s="0"/>
      <c r="C8" s="0"/>
      <c r="D8" s="0"/>
      <c r="E8" s="0"/>
      <c r="F8" s="0"/>
      <c r="G8" s="10"/>
      <c r="H8" s="10"/>
      <c r="I8" s="10"/>
      <c r="J8" s="10"/>
      <c r="K8" s="0"/>
      <c r="L8" s="0"/>
      <c r="M8" s="0"/>
      <c r="N8" s="0"/>
      <c r="O8" s="0"/>
      <c r="P8" s="0"/>
      <c r="Q8" s="0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5" hidden="false" customHeight="true" outlineLevel="0" collapsed="false">
      <c r="A9" s="12"/>
      <c r="B9" s="13"/>
      <c r="C9" s="14"/>
      <c r="D9" s="14"/>
      <c r="E9" s="14"/>
      <c r="F9" s="13"/>
      <c r="G9" s="15"/>
      <c r="H9" s="15"/>
      <c r="I9" s="15"/>
      <c r="J9" s="15"/>
      <c r="K9" s="16"/>
      <c r="L9" s="16"/>
      <c r="M9" s="16"/>
      <c r="N9" s="17"/>
      <c r="O9" s="17"/>
      <c r="P9" s="17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4.25" hidden="false" customHeight="true" outlineLevel="0" collapsed="false">
      <c r="A10" s="19" t="s">
        <v>2</v>
      </c>
      <c r="B10" s="20"/>
      <c r="C10" s="14"/>
      <c r="D10" s="14"/>
      <c r="E10" s="14"/>
      <c r="F10" s="20"/>
      <c r="G10" s="21" t="s">
        <v>2</v>
      </c>
      <c r="H10" s="21"/>
      <c r="I10" s="21"/>
      <c r="J10" s="21"/>
      <c r="K10" s="22" t="s">
        <v>3</v>
      </c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4.25" hidden="false" customHeight="true" outlineLevel="0" collapsed="false">
      <c r="A11" s="19"/>
      <c r="B11" s="20"/>
      <c r="C11" s="24"/>
      <c r="D11" s="24"/>
      <c r="E11" s="24"/>
      <c r="F11" s="20"/>
      <c r="G11" s="25"/>
      <c r="H11" s="26" t="s">
        <v>4</v>
      </c>
      <c r="I11" s="27" t="s">
        <v>5</v>
      </c>
      <c r="J11" s="28"/>
      <c r="K11" s="29"/>
      <c r="L11" s="29"/>
      <c r="M11" s="29"/>
      <c r="N11" s="29"/>
      <c r="O11" s="29"/>
      <c r="P11" s="29"/>
      <c r="Q11" s="30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8" hidden="false" customHeight="true" outlineLevel="0" collapsed="false">
      <c r="A12" s="31"/>
      <c r="B12" s="32"/>
      <c r="C12" s="33"/>
      <c r="D12" s="33"/>
      <c r="E12" s="33"/>
      <c r="F12" s="32"/>
      <c r="G12" s="34" t="s">
        <v>6</v>
      </c>
      <c r="H12" s="33" t="s">
        <v>7</v>
      </c>
      <c r="I12" s="35" t="s">
        <v>8</v>
      </c>
      <c r="J12" s="36" t="s">
        <v>9</v>
      </c>
      <c r="K12" s="31"/>
      <c r="L12" s="37"/>
      <c r="M12" s="37"/>
      <c r="N12" s="33"/>
      <c r="O12" s="37"/>
      <c r="P12" s="37"/>
      <c r="Q12" s="3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6" hidden="false" customHeight="true" outlineLevel="0" collapsed="false">
      <c r="A13" s="40"/>
      <c r="B13" s="41"/>
      <c r="C13" s="42"/>
      <c r="D13" s="43"/>
      <c r="E13" s="42"/>
      <c r="F13" s="41"/>
      <c r="G13" s="44"/>
      <c r="H13" s="42"/>
      <c r="I13" s="45"/>
      <c r="J13" s="46"/>
      <c r="K13" s="47"/>
      <c r="L13" s="43"/>
      <c r="M13" s="43"/>
      <c r="N13" s="43"/>
      <c r="O13" s="43"/>
      <c r="P13" s="43"/>
      <c r="Q13" s="4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13.5" hidden="false" customHeight="true" outlineLevel="0" collapsed="false">
      <c r="A14" s="40" t="s">
        <v>10</v>
      </c>
      <c r="B14" s="49"/>
      <c r="C14" s="50"/>
      <c r="D14" s="50"/>
      <c r="E14" s="51"/>
      <c r="F14" s="52"/>
      <c r="G14" s="53" t="n">
        <v>9</v>
      </c>
      <c r="H14" s="50" t="n">
        <v>12</v>
      </c>
      <c r="I14" s="54" t="n">
        <f aca="false">'[1]By Group'!$U$19</f>
        <v>12</v>
      </c>
      <c r="J14" s="55" t="n">
        <f aca="false">I14/G14-1</f>
        <v>0.333333333333333</v>
      </c>
      <c r="K14" s="56" t="s">
        <v>11</v>
      </c>
      <c r="L14" s="50"/>
      <c r="M14" s="50"/>
      <c r="N14" s="50"/>
      <c r="O14" s="51"/>
      <c r="P14" s="51"/>
      <c r="Q14" s="57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</row>
    <row r="15" customFormat="false" ht="13.5" hidden="false" customHeight="true" outlineLevel="0" collapsed="false">
      <c r="A15" s="40" t="s">
        <v>12</v>
      </c>
      <c r="B15" s="49"/>
      <c r="C15" s="50"/>
      <c r="D15" s="50"/>
      <c r="E15" s="51"/>
      <c r="F15" s="52"/>
      <c r="G15" s="59" t="n">
        <v>197</v>
      </c>
      <c r="H15" s="60" t="n">
        <v>315</v>
      </c>
      <c r="I15" s="61" t="n">
        <v>250</v>
      </c>
      <c r="J15" s="55" t="n">
        <f aca="false">I15/G15-1</f>
        <v>0.269035532994924</v>
      </c>
      <c r="K15" s="56" t="s">
        <v>13</v>
      </c>
      <c r="L15" s="50"/>
      <c r="M15" s="50"/>
      <c r="N15" s="50"/>
      <c r="O15" s="51"/>
      <c r="P15" s="51"/>
      <c r="Q15" s="57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</row>
    <row r="16" customFormat="false" ht="13.5" hidden="false" customHeight="true" outlineLevel="0" collapsed="false">
      <c r="A16" s="40" t="s">
        <v>14</v>
      </c>
      <c r="B16" s="49"/>
      <c r="C16" s="50"/>
      <c r="D16" s="50"/>
      <c r="E16" s="51"/>
      <c r="F16" s="52"/>
      <c r="G16" s="59" t="n">
        <v>1107</v>
      </c>
      <c r="H16" s="60" t="n">
        <v>1111</v>
      </c>
      <c r="I16" s="61" t="n">
        <f aca="false">'[1]By Group'!$U$41</f>
        <v>1110.783</v>
      </c>
      <c r="J16" s="55" t="n">
        <f aca="false">I16/G16-1</f>
        <v>0.00341734417344175</v>
      </c>
      <c r="K16" s="56" t="s">
        <v>11</v>
      </c>
      <c r="L16" s="50"/>
      <c r="M16" s="50"/>
      <c r="N16" s="50"/>
      <c r="O16" s="51"/>
      <c r="P16" s="51"/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  <c r="IW16" s="58"/>
    </row>
    <row r="17" customFormat="false" ht="13.5" hidden="false" customHeight="true" outlineLevel="0" collapsed="false">
      <c r="A17" s="40" t="s">
        <v>15</v>
      </c>
      <c r="B17" s="49"/>
      <c r="C17" s="50"/>
      <c r="D17" s="50"/>
      <c r="E17" s="51"/>
      <c r="F17" s="52"/>
      <c r="G17" s="59" t="n">
        <f aca="false">339</f>
        <v>339</v>
      </c>
      <c r="H17" s="60" t="n">
        <v>350</v>
      </c>
      <c r="I17" s="61" t="n">
        <f aca="false">'[1]By Group'!$U$52</f>
        <v>350</v>
      </c>
      <c r="J17" s="55" t="n">
        <f aca="false">I17/G17-1</f>
        <v>0.0324483775811208</v>
      </c>
      <c r="K17" s="56" t="s">
        <v>11</v>
      </c>
      <c r="L17" s="50"/>
      <c r="M17" s="50"/>
      <c r="N17" s="50"/>
      <c r="O17" s="51"/>
      <c r="P17" s="51"/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</row>
    <row r="18" customFormat="false" ht="13.5" hidden="false" customHeight="true" outlineLevel="0" collapsed="false">
      <c r="A18" s="40" t="s">
        <v>16</v>
      </c>
      <c r="B18" s="49"/>
      <c r="C18" s="50"/>
      <c r="D18" s="50"/>
      <c r="E18" s="51"/>
      <c r="F18" s="52"/>
      <c r="G18" s="59" t="n">
        <v>83</v>
      </c>
      <c r="H18" s="60" t="n">
        <v>280</v>
      </c>
      <c r="I18" s="61" t="n">
        <v>150</v>
      </c>
      <c r="J18" s="55" t="n">
        <f aca="false">I18/G18-1</f>
        <v>0.807228915662651</v>
      </c>
      <c r="K18" s="56" t="s">
        <v>13</v>
      </c>
      <c r="L18" s="50"/>
      <c r="M18" s="50"/>
      <c r="N18" s="50"/>
      <c r="O18" s="51"/>
      <c r="P18" s="51"/>
      <c r="Q18" s="57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</row>
    <row r="19" customFormat="false" ht="13.5" hidden="false" customHeight="true" outlineLevel="0" collapsed="false">
      <c r="A19" s="40" t="s">
        <v>17</v>
      </c>
      <c r="B19" s="49"/>
      <c r="C19" s="50"/>
      <c r="D19" s="50"/>
      <c r="E19" s="51"/>
      <c r="F19" s="52"/>
      <c r="G19" s="59" t="n">
        <v>375</v>
      </c>
      <c r="H19" s="60" t="n">
        <v>1652</v>
      </c>
      <c r="I19" s="61" t="n">
        <f aca="false">'[1]By Group'!$U$84</f>
        <v>1652.25</v>
      </c>
      <c r="J19" s="55" t="n">
        <f aca="false">I19/G19-1</f>
        <v>3.406</v>
      </c>
      <c r="K19" s="56" t="s">
        <v>18</v>
      </c>
      <c r="L19" s="50"/>
      <c r="M19" s="50"/>
      <c r="N19" s="50"/>
      <c r="O19" s="51"/>
      <c r="P19" s="51"/>
      <c r="Q19" s="57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</row>
    <row r="20" customFormat="false" ht="13.5" hidden="false" customHeight="true" outlineLevel="0" collapsed="false">
      <c r="A20" s="40" t="s">
        <v>19</v>
      </c>
      <c r="B20" s="49"/>
      <c r="C20" s="50"/>
      <c r="D20" s="50"/>
      <c r="E20" s="51"/>
      <c r="F20" s="52"/>
      <c r="G20" s="59" t="n">
        <v>614</v>
      </c>
      <c r="H20" s="60" t="n">
        <v>415</v>
      </c>
      <c r="I20" s="61" t="n">
        <f aca="false">'[1]By Group'!$U$102</f>
        <v>415.181</v>
      </c>
      <c r="J20" s="55" t="n">
        <f aca="false">I20/G20-1</f>
        <v>-0.323809446254072</v>
      </c>
      <c r="K20" s="56" t="s">
        <v>11</v>
      </c>
      <c r="L20" s="50"/>
      <c r="M20" s="50"/>
      <c r="N20" s="50"/>
      <c r="O20" s="51"/>
      <c r="P20" s="51"/>
      <c r="Q20" s="57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</row>
    <row r="21" customFormat="false" ht="13.5" hidden="false" customHeight="true" outlineLevel="0" collapsed="false">
      <c r="A21" s="40" t="s">
        <v>20</v>
      </c>
      <c r="B21" s="49"/>
      <c r="C21" s="50"/>
      <c r="D21" s="50"/>
      <c r="E21" s="51"/>
      <c r="F21" s="52"/>
      <c r="G21" s="59" t="n">
        <v>318</v>
      </c>
      <c r="H21" s="60" t="n">
        <v>326</v>
      </c>
      <c r="I21" s="61" t="n">
        <v>326</v>
      </c>
      <c r="J21" s="55" t="n">
        <f aca="false">I21/G21-1</f>
        <v>0.0251572327044025</v>
      </c>
      <c r="K21" s="56" t="s">
        <v>11</v>
      </c>
      <c r="L21" s="50"/>
      <c r="M21" s="50"/>
      <c r="N21" s="50"/>
      <c r="O21" s="51"/>
      <c r="P21" s="51"/>
      <c r="Q21" s="57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</row>
    <row r="22" customFormat="false" ht="13.5" hidden="false" customHeight="true" outlineLevel="0" collapsed="false">
      <c r="A22" s="40" t="s">
        <v>21</v>
      </c>
      <c r="B22" s="49"/>
      <c r="C22" s="50"/>
      <c r="D22" s="50"/>
      <c r="E22" s="51"/>
      <c r="F22" s="52"/>
      <c r="G22" s="59" t="n">
        <v>224</v>
      </c>
      <c r="H22" s="60" t="n">
        <v>283</v>
      </c>
      <c r="I22" s="61" t="n">
        <f aca="false">'[1]By Group'!$U$133</f>
        <v>283.138</v>
      </c>
      <c r="J22" s="55" t="n">
        <f aca="false">I22/G22-1</f>
        <v>0.264008928571428</v>
      </c>
      <c r="K22" s="62" t="s">
        <v>22</v>
      </c>
      <c r="L22" s="50"/>
      <c r="M22" s="50"/>
      <c r="N22" s="50"/>
      <c r="O22" s="51"/>
      <c r="P22" s="51"/>
      <c r="Q22" s="57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</row>
    <row r="23" customFormat="false" ht="13.5" hidden="false" customHeight="true" outlineLevel="0" collapsed="false">
      <c r="A23" s="63" t="s">
        <v>23</v>
      </c>
      <c r="B23" s="49"/>
      <c r="C23" s="64"/>
      <c r="D23" s="64"/>
      <c r="E23" s="65"/>
      <c r="F23" s="52"/>
      <c r="G23" s="66" t="n">
        <f aca="false">4898-3857</f>
        <v>1041</v>
      </c>
      <c r="H23" s="64" t="n">
        <v>2020</v>
      </c>
      <c r="I23" s="67" t="n">
        <f aca="false">'[1]By Group'!$U$149</f>
        <v>2020.462</v>
      </c>
      <c r="J23" s="55" t="n">
        <f aca="false">I23/G23-1</f>
        <v>0.940885686839577</v>
      </c>
      <c r="K23" s="56" t="s">
        <v>11</v>
      </c>
      <c r="L23" s="64"/>
      <c r="M23" s="64"/>
      <c r="N23" s="64"/>
      <c r="O23" s="65"/>
      <c r="P23" s="65"/>
      <c r="Q23" s="57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</row>
    <row r="24" customFormat="false" ht="13.5" hidden="false" customHeight="true" outlineLevel="0" collapsed="false">
      <c r="A24" s="63" t="s">
        <v>24</v>
      </c>
      <c r="B24" s="49"/>
      <c r="C24" s="64"/>
      <c r="D24" s="64"/>
      <c r="E24" s="65"/>
      <c r="F24" s="52"/>
      <c r="G24" s="66" t="n">
        <v>512</v>
      </c>
      <c r="H24" s="64" t="n">
        <v>1700</v>
      </c>
      <c r="I24" s="67" t="n">
        <v>512</v>
      </c>
      <c r="J24" s="55" t="n">
        <f aca="false">I24/G24-1</f>
        <v>0</v>
      </c>
      <c r="K24" s="62" t="s">
        <v>25</v>
      </c>
      <c r="L24" s="64"/>
      <c r="M24" s="64"/>
      <c r="N24" s="64"/>
      <c r="O24" s="65"/>
      <c r="P24" s="65"/>
      <c r="Q24" s="57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  <c r="IW24" s="58"/>
    </row>
    <row r="25" customFormat="false" ht="13.5" hidden="false" customHeight="true" outlineLevel="0" collapsed="false">
      <c r="A25" s="63" t="s">
        <v>26</v>
      </c>
      <c r="B25" s="49"/>
      <c r="C25" s="64"/>
      <c r="D25" s="64"/>
      <c r="E25" s="65"/>
      <c r="F25" s="52"/>
      <c r="G25" s="66"/>
      <c r="H25" s="64" t="n">
        <f aca="false">2495-H24</f>
        <v>795</v>
      </c>
      <c r="I25" s="67" t="n">
        <v>500</v>
      </c>
      <c r="J25" s="55"/>
      <c r="K25" s="62"/>
      <c r="L25" s="64"/>
      <c r="M25" s="64"/>
      <c r="N25" s="64"/>
      <c r="O25" s="65"/>
      <c r="P25" s="65"/>
      <c r="Q25" s="57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</row>
    <row r="26" customFormat="false" ht="13.5" hidden="false" customHeight="true" outlineLevel="0" collapsed="false">
      <c r="A26" s="63" t="s">
        <v>27</v>
      </c>
      <c r="B26" s="49"/>
      <c r="C26" s="64"/>
      <c r="D26" s="64"/>
      <c r="E26" s="65"/>
      <c r="F26" s="52"/>
      <c r="G26" s="66" t="n">
        <v>79</v>
      </c>
      <c r="H26" s="64" t="n">
        <v>122</v>
      </c>
      <c r="I26" s="67" t="n">
        <v>0</v>
      </c>
      <c r="J26" s="55" t="n">
        <f aca="false">I26/G26-1</f>
        <v>-1</v>
      </c>
      <c r="K26" s="62" t="s">
        <v>28</v>
      </c>
      <c r="L26" s="64"/>
      <c r="M26" s="64"/>
      <c r="N26" s="64"/>
      <c r="O26" s="65"/>
      <c r="P26" s="65"/>
      <c r="Q26" s="57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</row>
    <row r="27" customFormat="false" ht="12" hidden="false" customHeight="true" outlineLevel="0" collapsed="false">
      <c r="A27" s="68" t="s">
        <v>29</v>
      </c>
      <c r="B27" s="69"/>
      <c r="C27" s="69"/>
      <c r="D27" s="69"/>
      <c r="E27" s="69"/>
      <c r="F27" s="70"/>
      <c r="G27" s="71" t="n">
        <f aca="false">SUM(G13:G26)</f>
        <v>4898</v>
      </c>
      <c r="H27" s="72" t="n">
        <f aca="false">SUM(H13:H26)</f>
        <v>9381</v>
      </c>
      <c r="I27" s="72" t="n">
        <f aca="false">SUM(I13:I26)</f>
        <v>7581.814</v>
      </c>
      <c r="J27" s="73" t="n">
        <f aca="false">I27/G27-1</f>
        <v>0.547940792160065</v>
      </c>
      <c r="K27" s="74"/>
      <c r="L27" s="69"/>
      <c r="M27" s="69"/>
      <c r="N27" s="69"/>
      <c r="O27" s="69"/>
      <c r="P27" s="69"/>
      <c r="Q27" s="75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</row>
    <row r="28" customFormat="false" ht="7.5" hidden="false" customHeight="true" outlineLevel="0" collapsed="false">
      <c r="A28" s="40"/>
      <c r="B28" s="60"/>
      <c r="C28" s="60"/>
      <c r="D28" s="60"/>
      <c r="E28" s="52"/>
      <c r="F28" s="60"/>
      <c r="G28" s="59"/>
      <c r="H28" s="60"/>
      <c r="I28" s="61"/>
      <c r="J28" s="77"/>
      <c r="K28" s="78"/>
      <c r="L28" s="60"/>
      <c r="M28" s="60"/>
      <c r="N28" s="60"/>
      <c r="O28" s="52"/>
      <c r="P28" s="52"/>
      <c r="Q28" s="7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12" hidden="false" customHeight="true" outlineLevel="0" collapsed="false">
      <c r="A29" s="68" t="s">
        <v>30</v>
      </c>
      <c r="B29" s="69"/>
      <c r="C29" s="69"/>
      <c r="D29" s="69"/>
      <c r="E29" s="69"/>
      <c r="F29" s="70"/>
      <c r="G29" s="71" t="n">
        <v>308</v>
      </c>
      <c r="H29" s="69" t="n">
        <v>835.838</v>
      </c>
      <c r="I29" s="72" t="n">
        <v>600</v>
      </c>
      <c r="J29" s="73" t="n">
        <f aca="false">I29/G29-1</f>
        <v>0.948051948051948</v>
      </c>
      <c r="K29" s="74" t="s">
        <v>31</v>
      </c>
      <c r="L29" s="69"/>
      <c r="M29" s="69"/>
      <c r="N29" s="69"/>
      <c r="O29" s="69"/>
      <c r="P29" s="69"/>
      <c r="Q29" s="75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customFormat="false" ht="7.5" hidden="false" customHeight="true" outlineLevel="0" collapsed="false">
      <c r="A30" s="40"/>
      <c r="B30" s="60"/>
      <c r="C30" s="60"/>
      <c r="D30" s="60"/>
      <c r="E30" s="52"/>
      <c r="F30" s="60"/>
      <c r="G30" s="59"/>
      <c r="H30" s="60"/>
      <c r="I30" s="61"/>
      <c r="J30" s="77"/>
      <c r="K30" s="78"/>
      <c r="L30" s="60"/>
      <c r="M30" s="60"/>
      <c r="N30" s="60"/>
      <c r="O30" s="52"/>
      <c r="P30" s="52"/>
      <c r="Q30" s="7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13.5" hidden="false" customHeight="true" outlineLevel="0" collapsed="false">
      <c r="A31" s="40" t="s">
        <v>21</v>
      </c>
      <c r="B31" s="64"/>
      <c r="C31" s="64"/>
      <c r="D31" s="64"/>
      <c r="E31" s="65"/>
      <c r="F31" s="52"/>
      <c r="G31" s="66" t="n">
        <v>810.548</v>
      </c>
      <c r="H31" s="64" t="n">
        <v>808</v>
      </c>
      <c r="I31" s="67" t="n">
        <v>515</v>
      </c>
      <c r="J31" s="55" t="n">
        <f aca="false">I31/G31-1</f>
        <v>-0.364627387890662</v>
      </c>
      <c r="K31" s="62" t="s">
        <v>22</v>
      </c>
      <c r="L31" s="64"/>
      <c r="M31" s="64"/>
      <c r="N31" s="64"/>
      <c r="O31" s="65"/>
      <c r="P31" s="65"/>
      <c r="Q31" s="57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13.5" hidden="false" customHeight="true" outlineLevel="0" collapsed="false">
      <c r="A32" s="40" t="s">
        <v>12</v>
      </c>
      <c r="B32" s="64"/>
      <c r="C32" s="64"/>
      <c r="D32" s="64"/>
      <c r="E32" s="65"/>
      <c r="F32" s="52"/>
      <c r="G32" s="66" t="n">
        <v>679.396</v>
      </c>
      <c r="H32" s="64" t="n">
        <v>1103</v>
      </c>
      <c r="I32" s="67" t="n">
        <v>800</v>
      </c>
      <c r="J32" s="55" t="n">
        <f aca="false">I32/G32-1</f>
        <v>0.177516499949956</v>
      </c>
      <c r="K32" s="62"/>
      <c r="L32" s="64"/>
      <c r="M32" s="64"/>
      <c r="N32" s="64"/>
      <c r="O32" s="65"/>
      <c r="P32" s="65"/>
      <c r="Q32" s="57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13.5" hidden="false" customHeight="true" outlineLevel="0" collapsed="false">
      <c r="A33" s="40" t="s">
        <v>32</v>
      </c>
      <c r="B33" s="64"/>
      <c r="C33" s="64"/>
      <c r="D33" s="64"/>
      <c r="E33" s="65"/>
      <c r="F33" s="52"/>
      <c r="G33" s="66" t="n">
        <v>166.619</v>
      </c>
      <c r="H33" s="64" t="n">
        <v>259</v>
      </c>
      <c r="I33" s="67" t="n">
        <v>0</v>
      </c>
      <c r="J33" s="55" t="n">
        <f aca="false">I33/G33-1</f>
        <v>-1</v>
      </c>
      <c r="K33" s="62"/>
      <c r="L33" s="64"/>
      <c r="M33" s="64"/>
      <c r="N33" s="64"/>
      <c r="O33" s="65"/>
      <c r="P33" s="65"/>
      <c r="Q33" s="57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true" outlineLevel="0" collapsed="false">
      <c r="A34" s="40" t="s">
        <v>16</v>
      </c>
      <c r="B34" s="64"/>
      <c r="C34" s="64"/>
      <c r="D34" s="64"/>
      <c r="E34" s="65"/>
      <c r="F34" s="52"/>
      <c r="G34" s="66" t="n">
        <v>362.751</v>
      </c>
      <c r="H34" s="64" t="n">
        <v>605</v>
      </c>
      <c r="I34" s="67" t="n">
        <v>363</v>
      </c>
      <c r="J34" s="55" t="n">
        <f aca="false">I34/G34-1</f>
        <v>0.000686421264173065</v>
      </c>
      <c r="K34" s="62"/>
      <c r="L34" s="64"/>
      <c r="M34" s="64"/>
      <c r="N34" s="64"/>
      <c r="O34" s="65"/>
      <c r="P34" s="65"/>
      <c r="Q34" s="57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</row>
    <row r="35" customFormat="false" ht="13.5" hidden="false" customHeight="true" outlineLevel="0" collapsed="false">
      <c r="A35" s="40" t="s">
        <v>33</v>
      </c>
      <c r="B35" s="64"/>
      <c r="C35" s="64"/>
      <c r="D35" s="64"/>
      <c r="E35" s="65"/>
      <c r="F35" s="52"/>
      <c r="G35" s="66" t="n">
        <v>746.608</v>
      </c>
      <c r="H35" s="64" t="n">
        <v>460</v>
      </c>
      <c r="I35" s="67" t="n">
        <v>460.176</v>
      </c>
      <c r="J35" s="55" t="n">
        <f aca="false">I35/G35-1</f>
        <v>-0.383644429205152</v>
      </c>
      <c r="K35" s="62"/>
      <c r="L35" s="64"/>
      <c r="M35" s="64"/>
      <c r="N35" s="64"/>
      <c r="O35" s="65"/>
      <c r="P35" s="65"/>
      <c r="Q35" s="57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13.5" hidden="false" customHeight="true" outlineLevel="0" collapsed="false">
      <c r="A36" s="40" t="s">
        <v>34</v>
      </c>
      <c r="B36" s="64"/>
      <c r="C36" s="64"/>
      <c r="D36" s="64"/>
      <c r="E36" s="65"/>
      <c r="F36" s="52"/>
      <c r="G36" s="66" t="n">
        <v>100</v>
      </c>
      <c r="H36" s="64" t="n">
        <v>249</v>
      </c>
      <c r="I36" s="67" t="n">
        <f aca="false">H36-26</f>
        <v>223</v>
      </c>
      <c r="J36" s="55" t="n">
        <f aca="false">I36/G36-1</f>
        <v>1.23</v>
      </c>
      <c r="K36" s="62"/>
      <c r="L36" s="64"/>
      <c r="M36" s="64"/>
      <c r="N36" s="64"/>
      <c r="O36" s="65"/>
      <c r="P36" s="65"/>
      <c r="Q36" s="57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13.5" hidden="false" customHeight="true" outlineLevel="0" collapsed="false">
      <c r="A37" s="40" t="s">
        <v>35</v>
      </c>
      <c r="B37" s="64"/>
      <c r="C37" s="64"/>
      <c r="D37" s="64"/>
      <c r="E37" s="65"/>
      <c r="F37" s="52"/>
      <c r="G37" s="66" t="n">
        <v>375</v>
      </c>
      <c r="H37" s="64" t="n">
        <v>1057</v>
      </c>
      <c r="I37" s="67" t="n">
        <v>600</v>
      </c>
      <c r="J37" s="55" t="n">
        <f aca="false">I37/G37-1</f>
        <v>0.6</v>
      </c>
      <c r="K37" s="62"/>
      <c r="L37" s="64"/>
      <c r="M37" s="64"/>
      <c r="N37" s="64"/>
      <c r="O37" s="65"/>
      <c r="P37" s="65"/>
      <c r="Q37" s="57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13.5" hidden="false" customHeight="true" outlineLevel="0" collapsed="false">
      <c r="A38" s="40" t="s">
        <v>36</v>
      </c>
      <c r="B38" s="64"/>
      <c r="C38" s="64"/>
      <c r="D38" s="64"/>
      <c r="E38" s="65"/>
      <c r="F38" s="52"/>
      <c r="G38" s="66"/>
      <c r="H38" s="64" t="n">
        <v>262</v>
      </c>
      <c r="I38" s="67" t="n">
        <v>50</v>
      </c>
      <c r="J38" s="55"/>
      <c r="K38" s="62"/>
      <c r="L38" s="64"/>
      <c r="M38" s="64"/>
      <c r="N38" s="64"/>
      <c r="O38" s="65"/>
      <c r="P38" s="65"/>
      <c r="Q38" s="57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13.5" hidden="false" customHeight="true" outlineLevel="0" collapsed="false">
      <c r="A39" s="40" t="s">
        <v>37</v>
      </c>
      <c r="B39" s="64"/>
      <c r="C39" s="64"/>
      <c r="D39" s="64"/>
      <c r="E39" s="65"/>
      <c r="F39" s="52"/>
      <c r="G39" s="66" t="n">
        <v>302.8</v>
      </c>
      <c r="H39" s="64" t="n">
        <v>461</v>
      </c>
      <c r="I39" s="67" t="n">
        <v>200</v>
      </c>
      <c r="J39" s="55" t="n">
        <f aca="false">I39/G39-1</f>
        <v>-0.339498018494056</v>
      </c>
      <c r="K39" s="62" t="s">
        <v>38</v>
      </c>
      <c r="L39" s="64"/>
      <c r="M39" s="64"/>
      <c r="N39" s="64"/>
      <c r="O39" s="65"/>
      <c r="P39" s="65"/>
      <c r="Q39" s="57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</row>
    <row r="40" customFormat="false" ht="13.5" hidden="false" customHeight="true" outlineLevel="0" collapsed="false">
      <c r="A40" s="40" t="s">
        <v>39</v>
      </c>
      <c r="B40" s="64"/>
      <c r="C40" s="64"/>
      <c r="D40" s="64"/>
      <c r="E40" s="65"/>
      <c r="F40" s="52"/>
      <c r="G40" s="66" t="n">
        <f aca="false">44.862+3928-3589</f>
        <v>383.862</v>
      </c>
      <c r="H40" s="64" t="n">
        <v>348</v>
      </c>
      <c r="I40" s="67" t="n">
        <v>348</v>
      </c>
      <c r="J40" s="55" t="n">
        <f aca="false">I40/G40-1</f>
        <v>-0.0934241993216314</v>
      </c>
      <c r="K40" s="62"/>
      <c r="L40" s="64"/>
      <c r="M40" s="64"/>
      <c r="N40" s="64"/>
      <c r="O40" s="65"/>
      <c r="P40" s="65"/>
      <c r="Q40" s="57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14.25" hidden="false" customHeight="true" outlineLevel="0" collapsed="false">
      <c r="A41" s="68" t="s">
        <v>40</v>
      </c>
      <c r="B41" s="69"/>
      <c r="C41" s="69"/>
      <c r="D41" s="69"/>
      <c r="E41" s="69"/>
      <c r="F41" s="70"/>
      <c r="G41" s="71" t="n">
        <f aca="false">SUM(G31:G40)</f>
        <v>3927.584</v>
      </c>
      <c r="H41" s="72" t="n">
        <f aca="false">SUM(H31:H40)</f>
        <v>5612</v>
      </c>
      <c r="I41" s="72" t="n">
        <f aca="false">SUM(I31:I40)</f>
        <v>3559.176</v>
      </c>
      <c r="J41" s="73" t="n">
        <f aca="false">I41/G41-1</f>
        <v>-0.0938001580615463</v>
      </c>
      <c r="K41" s="74"/>
      <c r="L41" s="69"/>
      <c r="M41" s="69"/>
      <c r="N41" s="69"/>
      <c r="O41" s="69"/>
      <c r="P41" s="69"/>
      <c r="Q41" s="75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7.5" hidden="false" customHeight="true" outlineLevel="0" collapsed="false">
      <c r="A42" s="40"/>
      <c r="B42" s="60"/>
      <c r="C42" s="60"/>
      <c r="D42" s="60"/>
      <c r="E42" s="52"/>
      <c r="F42" s="60"/>
      <c r="G42" s="59"/>
      <c r="H42" s="60"/>
      <c r="I42" s="61"/>
      <c r="J42" s="77"/>
      <c r="K42" s="78"/>
      <c r="L42" s="60"/>
      <c r="M42" s="60"/>
      <c r="N42" s="60"/>
      <c r="O42" s="52"/>
      <c r="P42" s="52"/>
      <c r="Q42" s="7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13.5" hidden="false" customHeight="true" outlineLevel="0" collapsed="false">
      <c r="A43" s="40" t="s">
        <v>41</v>
      </c>
      <c r="B43" s="49"/>
      <c r="C43" s="64"/>
      <c r="D43" s="64"/>
      <c r="E43" s="65"/>
      <c r="F43" s="52"/>
      <c r="G43" s="66"/>
      <c r="H43" s="80" t="n">
        <f aca="false">63723/1000</f>
        <v>63.723</v>
      </c>
      <c r="I43" s="80" t="n">
        <v>64</v>
      </c>
      <c r="J43" s="55"/>
      <c r="K43" s="62"/>
      <c r="L43" s="64"/>
      <c r="M43" s="64"/>
      <c r="N43" s="64"/>
      <c r="O43" s="65"/>
      <c r="P43" s="65"/>
      <c r="Q43" s="57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  <c r="IW43" s="58"/>
    </row>
    <row r="44" customFormat="false" ht="13.5" hidden="false" customHeight="true" outlineLevel="0" collapsed="false">
      <c r="A44" s="40" t="s">
        <v>42</v>
      </c>
      <c r="B44" s="49"/>
      <c r="C44" s="64"/>
      <c r="D44" s="64"/>
      <c r="E44" s="65"/>
      <c r="F44" s="52"/>
      <c r="G44" s="66" t="n">
        <v>116.4</v>
      </c>
      <c r="H44" s="80" t="n">
        <f aca="false">40228/1000</f>
        <v>40.228</v>
      </c>
      <c r="I44" s="80" t="n">
        <v>40</v>
      </c>
      <c r="J44" s="55" t="n">
        <f aca="false">I44/G44-1</f>
        <v>-0.656357388316151</v>
      </c>
      <c r="K44" s="62"/>
      <c r="L44" s="64"/>
      <c r="M44" s="64"/>
      <c r="N44" s="64"/>
      <c r="O44" s="65"/>
      <c r="P44" s="65"/>
      <c r="Q44" s="57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  <c r="IW44" s="58"/>
    </row>
    <row r="45" customFormat="false" ht="13.5" hidden="false" customHeight="true" outlineLevel="0" collapsed="false">
      <c r="A45" s="40" t="s">
        <v>43</v>
      </c>
      <c r="B45" s="49"/>
      <c r="C45" s="64"/>
      <c r="D45" s="64"/>
      <c r="E45" s="65"/>
      <c r="F45" s="52"/>
      <c r="G45" s="66"/>
      <c r="H45" s="80" t="n">
        <f aca="false">265247/1000</f>
        <v>265.247</v>
      </c>
      <c r="I45" s="80" t="n">
        <v>0</v>
      </c>
      <c r="J45" s="55"/>
      <c r="K45" s="62" t="s">
        <v>44</v>
      </c>
      <c r="L45" s="64"/>
      <c r="M45" s="64"/>
      <c r="N45" s="64"/>
      <c r="O45" s="65"/>
      <c r="P45" s="65"/>
      <c r="Q45" s="57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  <c r="IW45" s="58"/>
    </row>
    <row r="46" customFormat="false" ht="13.5" hidden="false" customHeight="true" outlineLevel="0" collapsed="false">
      <c r="A46" s="40" t="s">
        <v>21</v>
      </c>
      <c r="B46" s="49"/>
      <c r="C46" s="64"/>
      <c r="D46" s="64"/>
      <c r="E46" s="65"/>
      <c r="F46" s="52"/>
      <c r="G46" s="66" t="n">
        <v>35.96</v>
      </c>
      <c r="H46" s="80" t="n">
        <f aca="false">225717/1000</f>
        <v>225.717</v>
      </c>
      <c r="I46" s="80" t="n">
        <v>50</v>
      </c>
      <c r="J46" s="55" t="n">
        <f aca="false">I46/G46-1</f>
        <v>0.390433815350389</v>
      </c>
      <c r="K46" s="62"/>
      <c r="L46" s="64"/>
      <c r="M46" s="64"/>
      <c r="N46" s="64"/>
      <c r="O46" s="65"/>
      <c r="P46" s="65"/>
      <c r="Q46" s="57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  <c r="IW46" s="58"/>
    </row>
    <row r="47" customFormat="false" ht="13.5" hidden="false" customHeight="true" outlineLevel="0" collapsed="false">
      <c r="A47" s="40" t="s">
        <v>12</v>
      </c>
      <c r="B47" s="49"/>
      <c r="C47" s="64"/>
      <c r="D47" s="64"/>
      <c r="E47" s="65"/>
      <c r="F47" s="52"/>
      <c r="G47" s="66"/>
      <c r="H47" s="80" t="n">
        <f aca="false">562718/1000</f>
        <v>562.718</v>
      </c>
      <c r="I47" s="80" t="n">
        <v>250</v>
      </c>
      <c r="J47" s="55"/>
      <c r="K47" s="62"/>
      <c r="L47" s="64"/>
      <c r="M47" s="64"/>
      <c r="N47" s="64"/>
      <c r="O47" s="65"/>
      <c r="P47" s="65"/>
      <c r="Q47" s="57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</row>
    <row r="48" customFormat="false" ht="13.5" hidden="false" customHeight="true" outlineLevel="0" collapsed="false">
      <c r="A48" s="40" t="s">
        <v>45</v>
      </c>
      <c r="B48" s="49"/>
      <c r="C48" s="64"/>
      <c r="D48" s="64"/>
      <c r="E48" s="65"/>
      <c r="F48" s="52"/>
      <c r="G48" s="66" t="n">
        <v>11.762</v>
      </c>
      <c r="H48" s="80" t="n">
        <f aca="false">557775/1000</f>
        <v>557.775</v>
      </c>
      <c r="I48" s="80" t="n">
        <v>0</v>
      </c>
      <c r="J48" s="55" t="n">
        <f aca="false">I48/G48-1</f>
        <v>-1</v>
      </c>
      <c r="K48" s="62" t="s">
        <v>46</v>
      </c>
      <c r="L48" s="64"/>
      <c r="M48" s="64"/>
      <c r="N48" s="64"/>
      <c r="O48" s="65"/>
      <c r="P48" s="65"/>
      <c r="Q48" s="57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</row>
    <row r="49" customFormat="false" ht="13.5" hidden="false" customHeight="true" outlineLevel="0" collapsed="false">
      <c r="A49" s="40" t="s">
        <v>47</v>
      </c>
      <c r="B49" s="49"/>
      <c r="C49" s="64"/>
      <c r="D49" s="64"/>
      <c r="E49" s="65"/>
      <c r="F49" s="52"/>
      <c r="G49" s="66"/>
      <c r="H49" s="80" t="n">
        <f aca="false">69867/1000</f>
        <v>69.867</v>
      </c>
      <c r="I49" s="80" t="n">
        <v>70</v>
      </c>
      <c r="J49" s="55"/>
      <c r="K49" s="62"/>
      <c r="L49" s="64"/>
      <c r="M49" s="64"/>
      <c r="N49" s="64"/>
      <c r="O49" s="65"/>
      <c r="P49" s="65"/>
      <c r="Q49" s="57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</row>
    <row r="50" customFormat="false" ht="13.5" hidden="false" customHeight="true" outlineLevel="0" collapsed="false">
      <c r="A50" s="40" t="s">
        <v>16</v>
      </c>
      <c r="B50" s="49"/>
      <c r="C50" s="64"/>
      <c r="D50" s="64"/>
      <c r="E50" s="65"/>
      <c r="F50" s="52"/>
      <c r="G50" s="66" t="n">
        <v>30.826</v>
      </c>
      <c r="H50" s="80" t="n">
        <f aca="false">143169/1000</f>
        <v>143.169</v>
      </c>
      <c r="I50" s="80" t="n">
        <v>143</v>
      </c>
      <c r="J50" s="55" t="n">
        <f aca="false">I50/G50-1</f>
        <v>3.63894115357166</v>
      </c>
      <c r="K50" s="62"/>
      <c r="L50" s="64"/>
      <c r="M50" s="64"/>
      <c r="N50" s="64"/>
      <c r="O50" s="65"/>
      <c r="P50" s="65"/>
      <c r="Q50" s="57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</row>
    <row r="51" customFormat="false" ht="13.5" hidden="false" customHeight="true" outlineLevel="0" collapsed="false">
      <c r="A51" s="40" t="s">
        <v>48</v>
      </c>
      <c r="B51" s="49"/>
      <c r="C51" s="64"/>
      <c r="D51" s="64"/>
      <c r="E51" s="65"/>
      <c r="F51" s="52"/>
      <c r="G51" s="66"/>
      <c r="H51" s="80" t="n">
        <f aca="false">273695/1000</f>
        <v>273.695</v>
      </c>
      <c r="I51" s="80" t="n">
        <v>0</v>
      </c>
      <c r="J51" s="55"/>
      <c r="K51" s="62"/>
      <c r="L51" s="64"/>
      <c r="M51" s="64"/>
      <c r="N51" s="64"/>
      <c r="O51" s="65"/>
      <c r="P51" s="65"/>
      <c r="Q51" s="57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</row>
    <row r="52" customFormat="false" ht="13.5" hidden="false" customHeight="true" outlineLevel="0" collapsed="false">
      <c r="A52" s="40" t="s">
        <v>49</v>
      </c>
      <c r="B52" s="49"/>
      <c r="C52" s="64"/>
      <c r="D52" s="64"/>
      <c r="E52" s="65"/>
      <c r="F52" s="52"/>
      <c r="G52" s="66" t="n">
        <v>895.88</v>
      </c>
      <c r="H52" s="80" t="n">
        <f aca="false">1205603/1000</f>
        <v>1205.603</v>
      </c>
      <c r="I52" s="80" t="n">
        <v>0</v>
      </c>
      <c r="J52" s="55" t="n">
        <f aca="false">I52/G52-1</f>
        <v>-1</v>
      </c>
      <c r="K52" s="62"/>
      <c r="L52" s="64"/>
      <c r="M52" s="64"/>
      <c r="N52" s="64"/>
      <c r="O52" s="65"/>
      <c r="P52" s="65"/>
      <c r="Q52" s="57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3.5" hidden="false" customHeight="true" outlineLevel="0" collapsed="false">
      <c r="A53" s="40" t="s">
        <v>50</v>
      </c>
      <c r="B53" s="49"/>
      <c r="C53" s="64"/>
      <c r="D53" s="64"/>
      <c r="E53" s="65"/>
      <c r="F53" s="52"/>
      <c r="G53" s="66" t="n">
        <v>593</v>
      </c>
      <c r="H53" s="80" t="n">
        <f aca="false">1089003/1000</f>
        <v>1089.003</v>
      </c>
      <c r="I53" s="80" t="n">
        <v>500</v>
      </c>
      <c r="J53" s="55" t="n">
        <f aca="false">I53/G53-1</f>
        <v>-0.156829679595278</v>
      </c>
      <c r="K53" s="62"/>
      <c r="L53" s="64"/>
      <c r="M53" s="64"/>
      <c r="N53" s="64"/>
      <c r="O53" s="65"/>
      <c r="P53" s="65"/>
      <c r="Q53" s="57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  <row r="54" customFormat="false" ht="13.5" hidden="false" customHeight="true" outlineLevel="0" collapsed="false">
      <c r="A54" s="40" t="s">
        <v>51</v>
      </c>
      <c r="B54" s="49"/>
      <c r="C54" s="64"/>
      <c r="D54" s="64"/>
      <c r="E54" s="65"/>
      <c r="F54" s="52"/>
      <c r="G54" s="66"/>
      <c r="H54" s="80" t="n">
        <f aca="false">708918/1000</f>
        <v>708.918</v>
      </c>
      <c r="I54" s="80" t="n">
        <v>709</v>
      </c>
      <c r="J54" s="55"/>
      <c r="K54" s="62"/>
      <c r="L54" s="64"/>
      <c r="M54" s="64"/>
      <c r="N54" s="64"/>
      <c r="O54" s="65"/>
      <c r="P54" s="65"/>
      <c r="Q54" s="57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3.5" hidden="false" customHeight="true" outlineLevel="0" collapsed="false">
      <c r="A55" s="40" t="s">
        <v>52</v>
      </c>
      <c r="B55" s="49"/>
      <c r="C55" s="64"/>
      <c r="D55" s="64"/>
      <c r="E55" s="65"/>
      <c r="F55" s="52"/>
      <c r="G55" s="66"/>
      <c r="H55" s="80" t="n">
        <f aca="false">739709/1000</f>
        <v>739.709</v>
      </c>
      <c r="I55" s="80" t="n">
        <v>740</v>
      </c>
      <c r="J55" s="55"/>
      <c r="K55" s="62"/>
      <c r="L55" s="64"/>
      <c r="M55" s="64"/>
      <c r="N55" s="64"/>
      <c r="O55" s="65"/>
      <c r="P55" s="65"/>
      <c r="Q55" s="57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</row>
    <row r="56" customFormat="false" ht="13.5" hidden="false" customHeight="true" outlineLevel="0" collapsed="false">
      <c r="A56" s="81" t="s">
        <v>53</v>
      </c>
      <c r="B56" s="49"/>
      <c r="C56" s="64"/>
      <c r="D56" s="64"/>
      <c r="E56" s="65"/>
      <c r="F56" s="52"/>
      <c r="G56" s="66"/>
      <c r="H56" s="82" t="n">
        <f aca="false">449146/1000</f>
        <v>449.146</v>
      </c>
      <c r="I56" s="82" t="n">
        <v>0</v>
      </c>
      <c r="J56" s="55"/>
      <c r="K56" s="62"/>
      <c r="L56" s="64"/>
      <c r="M56" s="64"/>
      <c r="N56" s="64"/>
      <c r="O56" s="65"/>
      <c r="P56" s="65"/>
      <c r="Q56" s="57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</row>
    <row r="57" customFormat="false" ht="13.5" hidden="false" customHeight="false" outlineLevel="0" collapsed="false">
      <c r="A57" s="68" t="s">
        <v>54</v>
      </c>
      <c r="B57" s="69"/>
      <c r="C57" s="69"/>
      <c r="D57" s="69"/>
      <c r="E57" s="69"/>
      <c r="F57" s="70"/>
      <c r="G57" s="71" t="n">
        <f aca="false">SUM(G43:G56)</f>
        <v>1683.828</v>
      </c>
      <c r="H57" s="72" t="n">
        <f aca="false">SUM(H43:H56)</f>
        <v>6394.518</v>
      </c>
      <c r="I57" s="72" t="n">
        <f aca="false">SUM(I43:I56)</f>
        <v>2566</v>
      </c>
      <c r="J57" s="73" t="n">
        <f aca="false">I57/G57-1</f>
        <v>0.523908617744805</v>
      </c>
      <c r="K57" s="74"/>
      <c r="L57" s="69"/>
      <c r="M57" s="69"/>
      <c r="N57" s="69"/>
      <c r="O57" s="69"/>
      <c r="P57" s="69"/>
      <c r="Q57" s="75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</row>
    <row r="58" customFormat="false" ht="8.25" hidden="false" customHeight="true" outlineLevel="0" collapsed="false">
      <c r="A58" s="40"/>
      <c r="B58" s="60"/>
      <c r="C58" s="60"/>
      <c r="D58" s="60"/>
      <c r="E58" s="52"/>
      <c r="F58" s="60"/>
      <c r="G58" s="59"/>
      <c r="H58" s="60"/>
      <c r="I58" s="61"/>
      <c r="J58" s="77"/>
      <c r="K58" s="78"/>
      <c r="L58" s="60"/>
      <c r="M58" s="60"/>
      <c r="N58" s="60"/>
      <c r="O58" s="52"/>
      <c r="P58" s="52"/>
      <c r="Q58" s="7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  <c r="IW58" s="39"/>
    </row>
    <row r="59" customFormat="false" ht="13.5" hidden="false" customHeight="true" outlineLevel="0" collapsed="false">
      <c r="A59" s="40" t="s">
        <v>55</v>
      </c>
      <c r="B59" s="60"/>
      <c r="C59" s="60"/>
      <c r="D59" s="64"/>
      <c r="E59" s="65"/>
      <c r="F59" s="60"/>
      <c r="G59" s="66"/>
      <c r="H59" s="64"/>
      <c r="I59" s="67"/>
      <c r="J59" s="83"/>
      <c r="K59" s="84"/>
      <c r="L59" s="60"/>
      <c r="M59" s="60"/>
      <c r="N59" s="64"/>
      <c r="O59" s="65"/>
      <c r="P59" s="65"/>
      <c r="Q59" s="7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</row>
    <row r="60" customFormat="false" ht="13.5" hidden="false" customHeight="true" outlineLevel="0" collapsed="false">
      <c r="A60" s="40" t="s">
        <v>56</v>
      </c>
      <c r="B60" s="60"/>
      <c r="C60" s="60"/>
      <c r="D60" s="64"/>
      <c r="E60" s="65"/>
      <c r="F60" s="60"/>
      <c r="G60" s="66" t="n">
        <v>9941</v>
      </c>
      <c r="H60" s="64" t="n">
        <f aca="false">8956+1148</f>
        <v>10104</v>
      </c>
      <c r="I60" s="67" t="n">
        <f aca="false">(1772.097+910.346+578.925+3591.934+795.407+813.618+493.633)+1148.126-1000</f>
        <v>9104.086</v>
      </c>
      <c r="J60" s="55" t="n">
        <f aca="false">I60/G60-1</f>
        <v>-0.0841881098481037</v>
      </c>
      <c r="K60" s="84"/>
      <c r="L60" s="60"/>
      <c r="M60" s="60"/>
      <c r="N60" s="64"/>
      <c r="O60" s="65"/>
      <c r="P60" s="65"/>
      <c r="Q60" s="7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</row>
    <row r="61" customFormat="false" ht="13.5" hidden="false" customHeight="true" outlineLevel="0" collapsed="false">
      <c r="A61" s="40" t="s">
        <v>57</v>
      </c>
      <c r="B61" s="60"/>
      <c r="C61" s="60"/>
      <c r="D61" s="64"/>
      <c r="E61" s="65"/>
      <c r="F61" s="60"/>
      <c r="G61" s="66" t="n">
        <v>333.394</v>
      </c>
      <c r="H61" s="64" t="n">
        <v>228</v>
      </c>
      <c r="I61" s="67" t="n">
        <v>228</v>
      </c>
      <c r="J61" s="55" t="n">
        <f aca="false">I61/G61-1</f>
        <v>-0.316124465347307</v>
      </c>
      <c r="K61" s="62"/>
      <c r="L61" s="60"/>
      <c r="M61" s="60"/>
      <c r="N61" s="64"/>
      <c r="O61" s="65"/>
      <c r="P61" s="65"/>
      <c r="Q61" s="7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</row>
    <row r="62" customFormat="false" ht="13.5" hidden="false" customHeight="false" outlineLevel="0" collapsed="false">
      <c r="A62" s="85" t="s">
        <v>58</v>
      </c>
      <c r="G62" s="66" t="n">
        <f aca="false">18+126+797</f>
        <v>941</v>
      </c>
      <c r="H62" s="64" t="n">
        <f aca="false">13314-H60-H61-H63-H64</f>
        <v>908</v>
      </c>
      <c r="I62" s="67" t="n">
        <v>908</v>
      </c>
      <c r="J62" s="55" t="n">
        <f aca="false">I62/G62-1</f>
        <v>-0.0350690754516472</v>
      </c>
    </row>
    <row r="63" customFormat="false" ht="13.5" hidden="false" customHeight="true" outlineLevel="0" collapsed="false">
      <c r="A63" s="40" t="s">
        <v>59</v>
      </c>
      <c r="B63" s="60"/>
      <c r="C63" s="60"/>
      <c r="D63" s="64"/>
      <c r="E63" s="65"/>
      <c r="F63" s="60"/>
      <c r="G63" s="66"/>
      <c r="H63" s="64" t="n">
        <v>1229</v>
      </c>
      <c r="I63" s="67" t="n">
        <v>0</v>
      </c>
      <c r="J63" s="55"/>
      <c r="K63" s="84" t="s">
        <v>46</v>
      </c>
      <c r="L63" s="60"/>
      <c r="M63" s="60"/>
      <c r="N63" s="64"/>
      <c r="O63" s="65"/>
      <c r="P63" s="65"/>
      <c r="Q63" s="7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</row>
    <row r="64" customFormat="false" ht="13.5" hidden="false" customHeight="true" outlineLevel="0" collapsed="false">
      <c r="A64" s="40" t="s">
        <v>60</v>
      </c>
      <c r="B64" s="60"/>
      <c r="C64" s="60"/>
      <c r="D64" s="64"/>
      <c r="E64" s="65"/>
      <c r="F64" s="60"/>
      <c r="G64" s="66"/>
      <c r="H64" s="64" t="n">
        <v>845</v>
      </c>
      <c r="I64" s="86" t="n">
        <v>0</v>
      </c>
      <c r="J64" s="87"/>
      <c r="K64" s="88" t="s">
        <v>61</v>
      </c>
      <c r="L64" s="60"/>
      <c r="M64" s="60"/>
      <c r="N64" s="64"/>
      <c r="O64" s="65"/>
      <c r="P64" s="65"/>
      <c r="Q64" s="7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  <c r="IW64" s="39"/>
    </row>
    <row r="65" customFormat="false" ht="13.5" hidden="false" customHeight="true" outlineLevel="0" collapsed="false">
      <c r="A65" s="63" t="s">
        <v>62</v>
      </c>
      <c r="B65" s="60"/>
      <c r="C65" s="60"/>
      <c r="D65" s="64"/>
      <c r="E65" s="65"/>
      <c r="F65" s="60"/>
      <c r="G65" s="66" t="n">
        <f aca="false">147+913</f>
        <v>1060</v>
      </c>
      <c r="H65" s="64" t="n">
        <v>2867</v>
      </c>
      <c r="I65" s="67" t="n">
        <v>750</v>
      </c>
      <c r="J65" s="55" t="n">
        <f aca="false">I65/G65-1</f>
        <v>-0.292452830188679</v>
      </c>
      <c r="K65" s="78"/>
      <c r="L65" s="60"/>
      <c r="M65" s="60"/>
      <c r="N65" s="64"/>
      <c r="O65" s="65"/>
      <c r="P65" s="65"/>
      <c r="Q65" s="7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</row>
    <row r="66" customFormat="false" ht="13.5" hidden="false" customHeight="true" outlineLevel="0" collapsed="false">
      <c r="A66" s="40" t="s">
        <v>63</v>
      </c>
      <c r="B66" s="60"/>
      <c r="C66" s="60"/>
      <c r="D66" s="64"/>
      <c r="E66" s="65"/>
      <c r="F66" s="60"/>
      <c r="G66" s="66" t="n">
        <v>5195</v>
      </c>
      <c r="H66" s="64" t="n">
        <v>751</v>
      </c>
      <c r="I66" s="67" t="n">
        <v>250</v>
      </c>
      <c r="J66" s="55" t="n">
        <f aca="false">I66/G66-1</f>
        <v>-0.951876804619827</v>
      </c>
      <c r="K66" s="78"/>
      <c r="L66" s="60"/>
      <c r="M66" s="60"/>
      <c r="N66" s="64"/>
      <c r="O66" s="65"/>
      <c r="P66" s="65"/>
      <c r="Q66" s="7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</row>
    <row r="67" customFormat="false" ht="13.5" hidden="false" customHeight="true" outlineLevel="0" collapsed="false">
      <c r="A67" s="40" t="s">
        <v>64</v>
      </c>
      <c r="B67" s="60"/>
      <c r="C67" s="60"/>
      <c r="D67" s="64"/>
      <c r="E67" s="65"/>
      <c r="F67" s="60"/>
      <c r="G67" s="66" t="n">
        <v>2927</v>
      </c>
      <c r="H67" s="64" t="n">
        <v>17684</v>
      </c>
      <c r="I67" s="67" t="n">
        <f aca="false">7500*0.25</f>
        <v>1875</v>
      </c>
      <c r="J67" s="55" t="n">
        <f aca="false">I67/G67-1</f>
        <v>-0.359412367611889</v>
      </c>
      <c r="K67" s="78" t="s">
        <v>65</v>
      </c>
      <c r="L67" s="60"/>
      <c r="M67" s="60"/>
      <c r="N67" s="64"/>
      <c r="O67" s="65"/>
      <c r="P67" s="65"/>
      <c r="Q67" s="7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</row>
    <row r="68" customFormat="false" ht="13.5" hidden="false" customHeight="true" outlineLevel="0" collapsed="false">
      <c r="A68" s="40" t="s">
        <v>66</v>
      </c>
      <c r="B68" s="60"/>
      <c r="C68" s="60"/>
      <c r="D68" s="64"/>
      <c r="E68" s="65"/>
      <c r="F68" s="60"/>
      <c r="G68" s="66" t="n">
        <v>1340</v>
      </c>
      <c r="H68" s="64" t="n">
        <v>3381</v>
      </c>
      <c r="I68" s="67" t="n">
        <v>3380.999</v>
      </c>
      <c r="J68" s="55" t="n">
        <f aca="false">I68/G68-1</f>
        <v>1.52313358208955</v>
      </c>
      <c r="K68" s="78"/>
      <c r="L68" s="60"/>
      <c r="M68" s="60"/>
      <c r="N68" s="64"/>
      <c r="O68" s="65"/>
      <c r="P68" s="65"/>
      <c r="Q68" s="7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</row>
    <row r="69" customFormat="false" ht="13.5" hidden="false" customHeight="true" outlineLevel="0" collapsed="false">
      <c r="A69" s="40" t="s">
        <v>67</v>
      </c>
      <c r="B69" s="60"/>
      <c r="C69" s="60"/>
      <c r="D69" s="64"/>
      <c r="E69" s="65"/>
      <c r="F69" s="60"/>
      <c r="G69" s="66" t="n">
        <v>0</v>
      </c>
      <c r="H69" s="64" t="n">
        <v>66</v>
      </c>
      <c r="I69" s="67" t="n">
        <v>0</v>
      </c>
      <c r="J69" s="55"/>
      <c r="K69" s="78"/>
      <c r="L69" s="60"/>
      <c r="M69" s="60"/>
      <c r="N69" s="64"/>
      <c r="O69" s="65"/>
      <c r="P69" s="65"/>
      <c r="Q69" s="7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  <c r="IV69" s="39"/>
      <c r="IW69" s="39"/>
    </row>
    <row r="70" customFormat="false" ht="12" hidden="false" customHeight="true" outlineLevel="0" collapsed="false">
      <c r="A70" s="68" t="s">
        <v>68</v>
      </c>
      <c r="B70" s="69"/>
      <c r="C70" s="69"/>
      <c r="D70" s="69"/>
      <c r="E70" s="69"/>
      <c r="F70" s="70"/>
      <c r="G70" s="72" t="n">
        <f aca="false">SUM(G59:G69)</f>
        <v>21737.394</v>
      </c>
      <c r="H70" s="72" t="n">
        <f aca="false">SUM(H60:H69)</f>
        <v>38063</v>
      </c>
      <c r="I70" s="72" t="n">
        <f aca="false">SUM(I60:I69)</f>
        <v>16496.085</v>
      </c>
      <c r="J70" s="73" t="n">
        <f aca="false">I70/G70-1</f>
        <v>-0.241119473659078</v>
      </c>
      <c r="K70" s="74"/>
      <c r="L70" s="69"/>
      <c r="M70" s="69"/>
      <c r="N70" s="69"/>
      <c r="O70" s="69"/>
      <c r="P70" s="69"/>
      <c r="Q70" s="75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  <c r="IW70" s="89"/>
    </row>
    <row r="71" customFormat="false" ht="6.75" hidden="false" customHeight="true" outlineLevel="0" collapsed="false">
      <c r="A71" s="90"/>
      <c r="B71" s="60"/>
      <c r="C71" s="60"/>
      <c r="D71" s="91"/>
      <c r="E71" s="52"/>
      <c r="F71" s="52"/>
      <c r="G71" s="92"/>
      <c r="H71" s="91"/>
      <c r="I71" s="93"/>
      <c r="J71" s="94"/>
      <c r="K71" s="78"/>
      <c r="L71" s="60"/>
      <c r="M71" s="60"/>
      <c r="N71" s="91"/>
      <c r="O71" s="52"/>
      <c r="P71" s="52"/>
      <c r="Q71" s="57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  <c r="EI71" s="95"/>
      <c r="EJ71" s="95"/>
      <c r="EK71" s="95"/>
      <c r="EL71" s="95"/>
      <c r="EM71" s="95"/>
      <c r="EN71" s="95"/>
      <c r="EO71" s="95"/>
      <c r="EP71" s="95"/>
      <c r="EQ71" s="95"/>
      <c r="ER71" s="95"/>
      <c r="ES71" s="95"/>
      <c r="ET71" s="95"/>
      <c r="EU71" s="95"/>
      <c r="EV71" s="95"/>
      <c r="EW71" s="95"/>
      <c r="EX71" s="95"/>
      <c r="EY71" s="95"/>
      <c r="EZ71" s="95"/>
      <c r="FA71" s="95"/>
      <c r="FB71" s="95"/>
      <c r="FC71" s="95"/>
      <c r="FD71" s="95"/>
      <c r="FE71" s="95"/>
      <c r="FF71" s="95"/>
      <c r="FG71" s="95"/>
      <c r="FH71" s="95"/>
      <c r="FI71" s="95"/>
      <c r="FJ71" s="95"/>
      <c r="FK71" s="95"/>
      <c r="FL71" s="95"/>
      <c r="FM71" s="95"/>
      <c r="FN71" s="95"/>
      <c r="FO71" s="95"/>
      <c r="FP71" s="95"/>
      <c r="FQ71" s="95"/>
      <c r="FR71" s="95"/>
      <c r="FS71" s="95"/>
      <c r="FT71" s="95"/>
      <c r="FU71" s="95"/>
      <c r="FV71" s="95"/>
      <c r="FW71" s="95"/>
      <c r="FX71" s="95"/>
      <c r="FY71" s="95"/>
      <c r="FZ71" s="95"/>
      <c r="GA71" s="95"/>
      <c r="GB71" s="95"/>
      <c r="GC71" s="95"/>
      <c r="GD71" s="95"/>
      <c r="GE71" s="95"/>
      <c r="GF71" s="95"/>
      <c r="GG71" s="95"/>
      <c r="GH71" s="95"/>
      <c r="GI71" s="95"/>
      <c r="GJ71" s="95"/>
      <c r="GK71" s="95"/>
      <c r="GL71" s="95"/>
      <c r="GM71" s="95"/>
      <c r="GN71" s="95"/>
      <c r="GO71" s="95"/>
      <c r="GP71" s="95"/>
      <c r="GQ71" s="95"/>
      <c r="GR71" s="95"/>
      <c r="GS71" s="95"/>
      <c r="GT71" s="95"/>
      <c r="GU71" s="95"/>
      <c r="GV71" s="95"/>
      <c r="GW71" s="95"/>
      <c r="GX71" s="95"/>
      <c r="GY71" s="95"/>
      <c r="GZ71" s="95"/>
      <c r="HA71" s="95"/>
      <c r="HB71" s="95"/>
      <c r="HC71" s="95"/>
      <c r="HD71" s="95"/>
      <c r="HE71" s="95"/>
      <c r="HF71" s="95"/>
      <c r="HG71" s="95"/>
      <c r="HH71" s="95"/>
      <c r="HI71" s="95"/>
      <c r="HJ71" s="95"/>
      <c r="HK71" s="95"/>
      <c r="HL71" s="95"/>
      <c r="HM71" s="95"/>
      <c r="HN71" s="95"/>
      <c r="HO71" s="95"/>
      <c r="HP71" s="95"/>
      <c r="HQ71" s="95"/>
      <c r="HR71" s="95"/>
      <c r="HS71" s="95"/>
      <c r="HT71" s="95"/>
      <c r="HU71" s="95"/>
      <c r="HV71" s="95"/>
      <c r="HW71" s="95"/>
      <c r="HX71" s="95"/>
      <c r="HY71" s="95"/>
      <c r="HZ71" s="95"/>
      <c r="IA71" s="95"/>
      <c r="IB71" s="95"/>
      <c r="IC71" s="95"/>
      <c r="ID71" s="95"/>
      <c r="IE71" s="95"/>
      <c r="IF71" s="95"/>
      <c r="IG71" s="95"/>
      <c r="IH71" s="95"/>
      <c r="II71" s="95"/>
      <c r="IJ71" s="95"/>
      <c r="IK71" s="95"/>
      <c r="IL71" s="95"/>
      <c r="IM71" s="95"/>
      <c r="IN71" s="95"/>
      <c r="IO71" s="95"/>
      <c r="IP71" s="95"/>
      <c r="IQ71" s="95"/>
      <c r="IR71" s="95"/>
      <c r="IS71" s="95"/>
      <c r="IT71" s="95"/>
      <c r="IU71" s="95"/>
      <c r="IV71" s="95"/>
      <c r="IW71" s="95"/>
    </row>
    <row r="72" customFormat="false" ht="12" hidden="false" customHeight="true" outlineLevel="0" collapsed="false">
      <c r="A72" s="96" t="s">
        <v>69</v>
      </c>
      <c r="B72" s="97"/>
      <c r="C72" s="97"/>
      <c r="D72" s="97"/>
      <c r="E72" s="97"/>
      <c r="F72" s="98"/>
      <c r="G72" s="99" t="n">
        <f aca="false">G70+G57+G41+G27+G29</f>
        <v>32554.806</v>
      </c>
      <c r="H72" s="100" t="n">
        <f aca="false">H70+H57+H41+H27+H29</f>
        <v>60286.356</v>
      </c>
      <c r="I72" s="99" t="n">
        <f aca="false">I70+I57+I41+I27+I29</f>
        <v>30803.075</v>
      </c>
      <c r="J72" s="101" t="n">
        <f aca="false">I72/G72-1</f>
        <v>-0.053808675745142</v>
      </c>
      <c r="K72" s="102"/>
      <c r="L72" s="97"/>
      <c r="M72" s="97"/>
      <c r="N72" s="97"/>
      <c r="O72" s="97"/>
      <c r="P72" s="97"/>
      <c r="Q72" s="103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89"/>
      <c r="IQ72" s="89"/>
      <c r="IR72" s="89"/>
      <c r="IS72" s="89"/>
      <c r="IT72" s="89"/>
      <c r="IU72" s="89"/>
      <c r="IV72" s="89"/>
      <c r="IW72" s="89"/>
    </row>
    <row r="73" customFormat="false" ht="3" hidden="false" customHeight="true" outlineLevel="0" collapsed="false">
      <c r="A73" s="104"/>
      <c r="C73" s="105"/>
      <c r="D73" s="106"/>
      <c r="E73" s="104"/>
      <c r="F73" s="106"/>
      <c r="G73" s="106"/>
      <c r="H73" s="106"/>
      <c r="I73" s="106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</row>
    <row r="74" customFormat="false" ht="12.75" hidden="false" customHeight="false" outlineLevel="0" collapsed="false">
      <c r="A74" s="107"/>
      <c r="C74" s="39"/>
      <c r="D74" s="106"/>
      <c r="E74" s="106"/>
      <c r="F74" s="106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</row>
    <row r="75" customFormat="false" ht="13.5" hidden="false" customHeight="true" outlineLevel="0" collapsed="false">
      <c r="A75" s="107"/>
      <c r="D75" s="108"/>
      <c r="E75" s="108"/>
      <c r="F75" s="108"/>
      <c r="G75" s="109"/>
      <c r="H75" s="109"/>
      <c r="I75" s="109"/>
      <c r="J75" s="10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</row>
    <row r="76" customFormat="false" ht="13.5" hidden="false" customHeight="true" outlineLevel="0" collapsed="false">
      <c r="A76" s="107"/>
      <c r="D76" s="108"/>
      <c r="E76" s="108"/>
      <c r="F76" s="108"/>
      <c r="G76" s="109"/>
      <c r="H76" s="109"/>
      <c r="I76" s="109"/>
      <c r="J76" s="10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</row>
    <row r="77" customFormat="false" ht="13.5" hidden="true" customHeight="false" outlineLevel="0" collapsed="false">
      <c r="C77" s="110" t="s">
        <v>70</v>
      </c>
      <c r="D77" s="110"/>
      <c r="E77" s="110"/>
      <c r="G77" s="111"/>
      <c r="H77" s="111"/>
      <c r="I77" s="111"/>
      <c r="J77" s="111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</row>
    <row r="78" customFormat="false" ht="12.75" hidden="true" customHeight="false" outlineLevel="0" collapsed="false">
      <c r="C78" s="112" t="s">
        <v>71</v>
      </c>
      <c r="D78" s="113"/>
      <c r="E78" s="114" t="n">
        <v>0</v>
      </c>
      <c r="G78" s="115"/>
      <c r="H78" s="115"/>
      <c r="I78" s="115"/>
      <c r="J78" s="115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</row>
    <row r="79" customFormat="false" ht="12.75" hidden="true" customHeight="false" outlineLevel="0" collapsed="false">
      <c r="C79" s="112" t="s">
        <v>72</v>
      </c>
      <c r="D79" s="113"/>
      <c r="E79" s="114" t="n">
        <v>0</v>
      </c>
      <c r="G79" s="115"/>
      <c r="H79" s="115"/>
      <c r="I79" s="115"/>
      <c r="J79" s="115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</row>
    <row r="80" customFormat="false" ht="12.75" hidden="true" customHeight="false" outlineLevel="0" collapsed="false">
      <c r="C80" s="112" t="s">
        <v>73</v>
      </c>
      <c r="D80" s="113"/>
      <c r="E80" s="114" t="n">
        <v>0</v>
      </c>
      <c r="G80" s="115"/>
      <c r="H80" s="115"/>
      <c r="I80" s="115"/>
      <c r="J80" s="115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</row>
    <row r="81" customFormat="false" ht="12.75" hidden="true" customHeight="false" outlineLevel="0" collapsed="false">
      <c r="C81" s="116"/>
      <c r="D81" s="117"/>
      <c r="E81" s="118"/>
      <c r="G81" s="119"/>
      <c r="H81" s="119"/>
      <c r="I81" s="119"/>
      <c r="J81" s="11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</row>
    <row r="82" customFormat="false" ht="13.5" hidden="true" customHeight="false" outlineLevel="0" collapsed="false">
      <c r="C82" s="120" t="s">
        <v>74</v>
      </c>
      <c r="D82" s="121"/>
      <c r="E82" s="122" t="n">
        <f aca="false">SUM(E78:E81)</f>
        <v>0</v>
      </c>
      <c r="G82" s="123"/>
      <c r="H82" s="123"/>
      <c r="I82" s="123"/>
      <c r="J82" s="123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</row>
    <row r="83" customFormat="false" ht="12.75" hidden="true" customHeight="false" outlineLevel="0" collapsed="false"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39"/>
      <c r="IL83" s="39"/>
      <c r="IM83" s="39"/>
      <c r="IN83" s="39"/>
      <c r="IO83" s="39"/>
      <c r="IP83" s="39"/>
      <c r="IQ83" s="39"/>
      <c r="IR83" s="39"/>
      <c r="IS83" s="39"/>
      <c r="IT83" s="39"/>
      <c r="IU83" s="39"/>
      <c r="IV83" s="39"/>
      <c r="IW83" s="39"/>
    </row>
    <row r="84" customFormat="false" ht="12.75" hidden="true" customHeight="false" outlineLevel="0" collapsed="false"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39"/>
      <c r="IL84" s="39"/>
      <c r="IM84" s="39"/>
      <c r="IN84" s="39"/>
      <c r="IO84" s="39"/>
      <c r="IP84" s="39"/>
      <c r="IQ84" s="39"/>
      <c r="IR84" s="39"/>
      <c r="IS84" s="39"/>
      <c r="IT84" s="39"/>
      <c r="IU84" s="39"/>
      <c r="IV84" s="39"/>
      <c r="IW84" s="39"/>
    </row>
    <row r="85" customFormat="false" ht="13.5" hidden="true" customHeight="false" outlineLevel="0" collapsed="false">
      <c r="C85" s="124" t="s">
        <v>75</v>
      </c>
      <c r="D85" s="125"/>
      <c r="E85" s="126" t="n">
        <v>0</v>
      </c>
      <c r="G85" s="127"/>
      <c r="H85" s="127"/>
      <c r="I85" s="127"/>
      <c r="J85" s="127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</row>
    <row r="86" customFormat="false" ht="13.5" hidden="true" customHeight="false" outlineLevel="0" collapsed="false">
      <c r="C86" s="124" t="s">
        <v>76</v>
      </c>
      <c r="D86" s="124"/>
      <c r="E86" s="128" t="n">
        <v>0</v>
      </c>
      <c r="F86" s="39"/>
      <c r="G86" s="129"/>
      <c r="H86" s="129"/>
      <c r="I86" s="129"/>
      <c r="J86" s="12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  <c r="ID86" s="39"/>
      <c r="IE86" s="39"/>
      <c r="IF86" s="39"/>
      <c r="IG86" s="39"/>
      <c r="IH86" s="39"/>
      <c r="II86" s="39"/>
      <c r="IJ86" s="39"/>
      <c r="IK86" s="39"/>
      <c r="IL86" s="39"/>
      <c r="IM86" s="39"/>
      <c r="IN86" s="39"/>
      <c r="IO86" s="39"/>
      <c r="IP86" s="39"/>
      <c r="IQ86" s="39"/>
      <c r="IR86" s="39"/>
      <c r="IS86" s="39"/>
      <c r="IT86" s="39"/>
      <c r="IU86" s="39"/>
      <c r="IV86" s="39"/>
      <c r="IW86" s="39"/>
    </row>
    <row r="87" customFormat="false" ht="13.5" hidden="true" customHeight="false" outlineLevel="0" collapsed="false">
      <c r="C87" s="124"/>
      <c r="D87" s="124"/>
      <c r="E87" s="130"/>
      <c r="F87" s="39"/>
      <c r="G87" s="129"/>
      <c r="H87" s="129"/>
      <c r="I87" s="129"/>
      <c r="J87" s="12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  <c r="ID87" s="39"/>
      <c r="IE87" s="39"/>
      <c r="IF87" s="39"/>
      <c r="IG87" s="39"/>
      <c r="IH87" s="39"/>
      <c r="II87" s="39"/>
      <c r="IJ87" s="39"/>
      <c r="IK87" s="39"/>
      <c r="IL87" s="39"/>
      <c r="IM87" s="39"/>
      <c r="IN87" s="39"/>
      <c r="IO87" s="39"/>
      <c r="IP87" s="39"/>
      <c r="IQ87" s="39"/>
      <c r="IR87" s="39"/>
      <c r="IS87" s="39"/>
      <c r="IT87" s="39"/>
      <c r="IU87" s="39"/>
      <c r="IV87" s="39"/>
      <c r="IW87" s="39"/>
    </row>
    <row r="88" customFormat="false" ht="13.5" hidden="true" customHeight="false" outlineLevel="0" collapsed="false">
      <c r="C88" s="131" t="s">
        <v>77</v>
      </c>
      <c r="D88" s="132"/>
      <c r="E88" s="133" t="n">
        <f aca="false">+E86-E85</f>
        <v>0</v>
      </c>
      <c r="F88" s="39"/>
      <c r="G88" s="134"/>
      <c r="H88" s="134"/>
      <c r="I88" s="134"/>
      <c r="J88" s="134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  <c r="ID88" s="39"/>
      <c r="IE88" s="39"/>
      <c r="IF88" s="39"/>
      <c r="IG88" s="39"/>
      <c r="IH88" s="39"/>
      <c r="II88" s="39"/>
      <c r="IJ88" s="39"/>
      <c r="IK88" s="39"/>
      <c r="IL88" s="39"/>
      <c r="IM88" s="39"/>
      <c r="IN88" s="39"/>
      <c r="IO88" s="39"/>
      <c r="IP88" s="39"/>
      <c r="IQ88" s="39"/>
      <c r="IR88" s="39"/>
      <c r="IS88" s="39"/>
      <c r="IT88" s="39"/>
      <c r="IU88" s="39"/>
      <c r="IV88" s="39"/>
      <c r="IW88" s="39"/>
    </row>
    <row r="89" customFormat="false" ht="12.75" hidden="true" customHeight="false" outlineLevel="0" collapsed="false"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  <c r="IG89" s="39"/>
      <c r="IH89" s="39"/>
      <c r="II89" s="39"/>
      <c r="IJ89" s="39"/>
      <c r="IK89" s="39"/>
      <c r="IL89" s="39"/>
      <c r="IM89" s="39"/>
      <c r="IN89" s="39"/>
      <c r="IO89" s="39"/>
      <c r="IP89" s="39"/>
      <c r="IQ89" s="39"/>
      <c r="IR89" s="39"/>
      <c r="IS89" s="39"/>
      <c r="IT89" s="39"/>
      <c r="IU89" s="39"/>
      <c r="IV89" s="39"/>
      <c r="IW89" s="39"/>
    </row>
    <row r="90" customFormat="false" ht="12.75" hidden="true" customHeight="false" outlineLevel="0" collapsed="false"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  <c r="IG90" s="39"/>
      <c r="IH90" s="39"/>
      <c r="II90" s="39"/>
      <c r="IJ90" s="39"/>
      <c r="IK90" s="39"/>
      <c r="IL90" s="39"/>
      <c r="IM90" s="39"/>
      <c r="IN90" s="39"/>
      <c r="IO90" s="39"/>
      <c r="IP90" s="39"/>
      <c r="IQ90" s="39"/>
      <c r="IR90" s="39"/>
      <c r="IS90" s="39"/>
      <c r="IT90" s="39"/>
      <c r="IU90" s="39"/>
      <c r="IV90" s="39"/>
      <c r="IW90" s="39"/>
    </row>
    <row r="91" customFormat="false" ht="12.75" hidden="true" customHeight="false" outlineLevel="0" collapsed="false"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  <c r="IG91" s="39"/>
      <c r="IH91" s="39"/>
      <c r="II91" s="39"/>
      <c r="IJ91" s="39"/>
      <c r="IK91" s="39"/>
      <c r="IL91" s="39"/>
      <c r="IM91" s="39"/>
      <c r="IN91" s="39"/>
      <c r="IO91" s="39"/>
      <c r="IP91" s="39"/>
      <c r="IQ91" s="39"/>
      <c r="IR91" s="39"/>
      <c r="IS91" s="39"/>
      <c r="IT91" s="39"/>
      <c r="IU91" s="39"/>
      <c r="IV91" s="39"/>
      <c r="IW91" s="39"/>
    </row>
    <row r="92" customFormat="false" ht="12.75" hidden="true" customHeight="false" outlineLevel="0" collapsed="false"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  <c r="IG92" s="39"/>
      <c r="IH92" s="39"/>
      <c r="II92" s="39"/>
      <c r="IJ92" s="39"/>
      <c r="IK92" s="39"/>
      <c r="IL92" s="39"/>
      <c r="IM92" s="39"/>
      <c r="IN92" s="39"/>
      <c r="IO92" s="39"/>
      <c r="IP92" s="39"/>
      <c r="IQ92" s="39"/>
      <c r="IR92" s="39"/>
      <c r="IS92" s="39"/>
      <c r="IT92" s="39"/>
      <c r="IU92" s="39"/>
      <c r="IV92" s="39"/>
      <c r="IW92" s="39"/>
    </row>
    <row r="93" customFormat="false" ht="12.75" hidden="true" customHeight="false" outlineLevel="0" collapsed="false"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39"/>
      <c r="IL93" s="39"/>
      <c r="IM93" s="39"/>
      <c r="IN93" s="39"/>
      <c r="IO93" s="39"/>
      <c r="IP93" s="39"/>
      <c r="IQ93" s="39"/>
      <c r="IR93" s="39"/>
      <c r="IS93" s="39"/>
      <c r="IT93" s="39"/>
      <c r="IU93" s="39"/>
      <c r="IV93" s="39"/>
      <c r="IW93" s="39"/>
    </row>
    <row r="94" customFormat="false" ht="12.75" hidden="true" customHeight="false" outlineLevel="0" collapsed="false"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  <c r="IG94" s="39"/>
      <c r="IH94" s="39"/>
      <c r="II94" s="39"/>
      <c r="IJ94" s="39"/>
      <c r="IK94" s="39"/>
      <c r="IL94" s="39"/>
      <c r="IM94" s="39"/>
      <c r="IN94" s="39"/>
      <c r="IO94" s="39"/>
      <c r="IP94" s="39"/>
      <c r="IQ94" s="39"/>
      <c r="IR94" s="39"/>
      <c r="IS94" s="39"/>
      <c r="IT94" s="39"/>
      <c r="IU94" s="39"/>
      <c r="IV94" s="39"/>
      <c r="IW94" s="39"/>
    </row>
    <row r="95" customFormat="false" ht="12.75" hidden="true" customHeight="false" outlineLevel="0" collapsed="false"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  <c r="IS95" s="39"/>
      <c r="IT95" s="39"/>
      <c r="IU95" s="39"/>
      <c r="IV95" s="39"/>
      <c r="IW95" s="39"/>
    </row>
    <row r="96" customFormat="false" ht="12.75" hidden="true" customHeight="false" outlineLevel="0" collapsed="false"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  <c r="II96" s="39"/>
      <c r="IJ96" s="39"/>
      <c r="IK96" s="39"/>
      <c r="IL96" s="39"/>
      <c r="IM96" s="39"/>
      <c r="IN96" s="39"/>
      <c r="IO96" s="39"/>
      <c r="IP96" s="39"/>
      <c r="IQ96" s="39"/>
      <c r="IR96" s="39"/>
      <c r="IS96" s="39"/>
      <c r="IT96" s="39"/>
      <c r="IU96" s="39"/>
      <c r="IV96" s="39"/>
      <c r="IW96" s="39"/>
    </row>
    <row r="97" customFormat="false" ht="12.75" hidden="true" customHeight="false" outlineLevel="0" collapsed="false"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  <c r="II97" s="39"/>
      <c r="IJ97" s="39"/>
      <c r="IK97" s="39"/>
      <c r="IL97" s="39"/>
      <c r="IM97" s="39"/>
      <c r="IN97" s="39"/>
      <c r="IO97" s="39"/>
      <c r="IP97" s="39"/>
      <c r="IQ97" s="39"/>
      <c r="IR97" s="39"/>
      <c r="IS97" s="39"/>
      <c r="IT97" s="39"/>
      <c r="IU97" s="39"/>
      <c r="IV97" s="39"/>
      <c r="IW97" s="39"/>
    </row>
    <row r="98" customFormat="false" ht="12.75" hidden="true" customHeight="false" outlineLevel="0" collapsed="false"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  <c r="II98" s="39"/>
      <c r="IJ98" s="39"/>
      <c r="IK98" s="39"/>
      <c r="IL98" s="39"/>
      <c r="IM98" s="39"/>
      <c r="IN98" s="39"/>
      <c r="IO98" s="39"/>
      <c r="IP98" s="39"/>
      <c r="IQ98" s="39"/>
      <c r="IR98" s="39"/>
      <c r="IS98" s="39"/>
      <c r="IT98" s="39"/>
      <c r="IU98" s="39"/>
      <c r="IV98" s="39"/>
      <c r="IW98" s="39"/>
    </row>
    <row r="99" customFormat="false" ht="12.75" hidden="true" customHeight="false" outlineLevel="0" collapsed="false"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  <c r="IG99" s="39"/>
      <c r="IH99" s="39"/>
      <c r="II99" s="39"/>
      <c r="IJ99" s="39"/>
      <c r="IK99" s="39"/>
      <c r="IL99" s="39"/>
      <c r="IM99" s="39"/>
      <c r="IN99" s="39"/>
      <c r="IO99" s="39"/>
      <c r="IP99" s="39"/>
      <c r="IQ99" s="39"/>
      <c r="IR99" s="39"/>
      <c r="IS99" s="39"/>
      <c r="IT99" s="39"/>
      <c r="IU99" s="39"/>
      <c r="IV99" s="39"/>
      <c r="IW99" s="39"/>
    </row>
    <row r="100" customFormat="false" ht="12.75" hidden="true" customHeight="false" outlineLevel="0" collapsed="false"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  <c r="IG100" s="39"/>
      <c r="IH100" s="39"/>
      <c r="II100" s="39"/>
      <c r="IJ100" s="39"/>
      <c r="IK100" s="39"/>
      <c r="IL100" s="39"/>
      <c r="IM100" s="39"/>
      <c r="IN100" s="39"/>
      <c r="IO100" s="39"/>
      <c r="IP100" s="39"/>
      <c r="IQ100" s="39"/>
      <c r="IR100" s="39"/>
      <c r="IS100" s="39"/>
      <c r="IT100" s="39"/>
      <c r="IU100" s="39"/>
      <c r="IV100" s="39"/>
      <c r="IW100" s="39"/>
    </row>
    <row r="101" customFormat="false" ht="12.75" hidden="true" customHeight="false" outlineLevel="0" collapsed="false"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  <c r="II101" s="39"/>
      <c r="IJ101" s="39"/>
      <c r="IK101" s="39"/>
      <c r="IL101" s="39"/>
      <c r="IM101" s="39"/>
      <c r="IN101" s="39"/>
      <c r="IO101" s="39"/>
      <c r="IP101" s="39"/>
      <c r="IQ101" s="39"/>
      <c r="IR101" s="39"/>
      <c r="IS101" s="39"/>
      <c r="IT101" s="39"/>
      <c r="IU101" s="39"/>
      <c r="IV101" s="39"/>
      <c r="IW101" s="39"/>
    </row>
    <row r="102" customFormat="false" ht="12.75" hidden="true" customHeight="false" outlineLevel="0" collapsed="false"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  <c r="ID102" s="39"/>
      <c r="IE102" s="39"/>
      <c r="IF102" s="39"/>
      <c r="IG102" s="39"/>
      <c r="IH102" s="39"/>
      <c r="II102" s="39"/>
      <c r="IJ102" s="39"/>
      <c r="IK102" s="39"/>
      <c r="IL102" s="39"/>
      <c r="IM102" s="39"/>
      <c r="IN102" s="39"/>
      <c r="IO102" s="39"/>
      <c r="IP102" s="39"/>
      <c r="IQ102" s="39"/>
      <c r="IR102" s="39"/>
      <c r="IS102" s="39"/>
      <c r="IT102" s="39"/>
      <c r="IU102" s="39"/>
      <c r="IV102" s="39"/>
      <c r="IW102" s="39"/>
    </row>
    <row r="103" customFormat="false" ht="12.75" hidden="true" customHeight="false" outlineLevel="0" collapsed="false"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  <c r="II103" s="39"/>
      <c r="IJ103" s="39"/>
      <c r="IK103" s="39"/>
      <c r="IL103" s="39"/>
      <c r="IM103" s="39"/>
      <c r="IN103" s="39"/>
      <c r="IO103" s="39"/>
      <c r="IP103" s="39"/>
      <c r="IQ103" s="39"/>
      <c r="IR103" s="39"/>
      <c r="IS103" s="39"/>
      <c r="IT103" s="39"/>
      <c r="IU103" s="39"/>
      <c r="IV103" s="39"/>
      <c r="IW103" s="39"/>
    </row>
    <row r="104" customFormat="false" ht="12.75" hidden="true" customHeight="false" outlineLevel="0" collapsed="false"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  <c r="II104" s="39"/>
      <c r="IJ104" s="39"/>
      <c r="IK104" s="39"/>
      <c r="IL104" s="39"/>
      <c r="IM104" s="39"/>
      <c r="IN104" s="39"/>
      <c r="IO104" s="39"/>
      <c r="IP104" s="39"/>
      <c r="IQ104" s="39"/>
      <c r="IR104" s="39"/>
      <c r="IS104" s="39"/>
      <c r="IT104" s="39"/>
      <c r="IU104" s="39"/>
      <c r="IV104" s="39"/>
      <c r="IW104" s="39"/>
    </row>
    <row r="105" customFormat="false" ht="12.75" hidden="true" customHeight="false" outlineLevel="0" collapsed="false"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  <c r="II105" s="39"/>
      <c r="IJ105" s="39"/>
      <c r="IK105" s="39"/>
      <c r="IL105" s="39"/>
      <c r="IM105" s="39"/>
      <c r="IN105" s="39"/>
      <c r="IO105" s="39"/>
      <c r="IP105" s="39"/>
      <c r="IQ105" s="39"/>
      <c r="IR105" s="39"/>
      <c r="IS105" s="39"/>
      <c r="IT105" s="39"/>
      <c r="IU105" s="39"/>
      <c r="IV105" s="39"/>
      <c r="IW105" s="39"/>
    </row>
    <row r="106" customFormat="false" ht="12.75" hidden="true" customHeight="false" outlineLevel="0" collapsed="false"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39"/>
      <c r="IL106" s="39"/>
      <c r="IM106" s="39"/>
      <c r="IN106" s="39"/>
      <c r="IO106" s="39"/>
      <c r="IP106" s="39"/>
      <c r="IQ106" s="39"/>
      <c r="IR106" s="39"/>
      <c r="IS106" s="39"/>
      <c r="IT106" s="39"/>
      <c r="IU106" s="39"/>
      <c r="IV106" s="39"/>
      <c r="IW106" s="39"/>
    </row>
    <row r="107" customFormat="false" ht="12.75" hidden="true" customHeight="false" outlineLevel="0" collapsed="false"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  <c r="IG107" s="39"/>
      <c r="IH107" s="39"/>
      <c r="II107" s="39"/>
      <c r="IJ107" s="39"/>
      <c r="IK107" s="39"/>
      <c r="IL107" s="39"/>
      <c r="IM107" s="39"/>
      <c r="IN107" s="39"/>
      <c r="IO107" s="39"/>
      <c r="IP107" s="39"/>
      <c r="IQ107" s="39"/>
      <c r="IR107" s="39"/>
      <c r="IS107" s="39"/>
      <c r="IT107" s="39"/>
      <c r="IU107" s="39"/>
      <c r="IV107" s="39"/>
      <c r="IW107" s="39"/>
    </row>
    <row r="108" customFormat="false" ht="12.75" hidden="true" customHeight="false" outlineLevel="0" collapsed="false"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  <c r="IG108" s="39"/>
      <c r="IH108" s="39"/>
      <c r="II108" s="39"/>
      <c r="IJ108" s="39"/>
      <c r="IK108" s="39"/>
      <c r="IL108" s="39"/>
      <c r="IM108" s="39"/>
      <c r="IN108" s="39"/>
      <c r="IO108" s="39"/>
      <c r="IP108" s="39"/>
      <c r="IQ108" s="39"/>
      <c r="IR108" s="39"/>
      <c r="IS108" s="39"/>
      <c r="IT108" s="39"/>
      <c r="IU108" s="39"/>
      <c r="IV108" s="39"/>
      <c r="IW108" s="39"/>
    </row>
    <row r="109" customFormat="false" ht="12.75" hidden="true" customHeight="false" outlineLevel="0" collapsed="false"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9"/>
      <c r="IJ109" s="39"/>
      <c r="IK109" s="39"/>
      <c r="IL109" s="39"/>
      <c r="IM109" s="39"/>
      <c r="IN109" s="39"/>
      <c r="IO109" s="39"/>
      <c r="IP109" s="39"/>
      <c r="IQ109" s="39"/>
      <c r="IR109" s="39"/>
      <c r="IS109" s="39"/>
      <c r="IT109" s="39"/>
      <c r="IU109" s="39"/>
      <c r="IV109" s="39"/>
      <c r="IW109" s="39"/>
    </row>
    <row r="110" customFormat="false" ht="12.75" hidden="true" customHeight="false" outlineLevel="0" collapsed="false"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  <c r="II110" s="39"/>
      <c r="IJ110" s="39"/>
      <c r="IK110" s="39"/>
      <c r="IL110" s="39"/>
      <c r="IM110" s="39"/>
      <c r="IN110" s="39"/>
      <c r="IO110" s="39"/>
      <c r="IP110" s="39"/>
      <c r="IQ110" s="39"/>
      <c r="IR110" s="39"/>
      <c r="IS110" s="39"/>
      <c r="IT110" s="39"/>
      <c r="IU110" s="39"/>
      <c r="IV110" s="39"/>
      <c r="IW110" s="39"/>
    </row>
    <row r="111" customFormat="false" ht="12.75" hidden="true" customHeight="false" outlineLevel="0" collapsed="false"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  <c r="ID111" s="39"/>
      <c r="IE111" s="39"/>
      <c r="IF111" s="39"/>
      <c r="IG111" s="39"/>
      <c r="IH111" s="39"/>
      <c r="II111" s="39"/>
      <c r="IJ111" s="39"/>
      <c r="IK111" s="39"/>
      <c r="IL111" s="39"/>
      <c r="IM111" s="39"/>
      <c r="IN111" s="39"/>
      <c r="IO111" s="39"/>
      <c r="IP111" s="39"/>
      <c r="IQ111" s="39"/>
      <c r="IR111" s="39"/>
      <c r="IS111" s="39"/>
      <c r="IT111" s="39"/>
      <c r="IU111" s="39"/>
      <c r="IV111" s="39"/>
      <c r="IW111" s="39"/>
    </row>
    <row r="112" customFormat="false" ht="12.75" hidden="true" customHeight="false" outlineLevel="0" collapsed="false"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  <c r="II112" s="39"/>
      <c r="IJ112" s="39"/>
      <c r="IK112" s="39"/>
      <c r="IL112" s="39"/>
      <c r="IM112" s="39"/>
      <c r="IN112" s="39"/>
      <c r="IO112" s="39"/>
      <c r="IP112" s="39"/>
      <c r="IQ112" s="39"/>
      <c r="IR112" s="39"/>
      <c r="IS112" s="39"/>
      <c r="IT112" s="39"/>
      <c r="IU112" s="39"/>
      <c r="IV112" s="39"/>
      <c r="IW112" s="39"/>
    </row>
    <row r="113" customFormat="false" ht="12.75" hidden="true" customHeight="false" outlineLevel="0" collapsed="false"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  <c r="IW113" s="39"/>
    </row>
    <row r="114" customFormat="false" ht="12.75" hidden="true" customHeight="false" outlineLevel="0" collapsed="false"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9"/>
      <c r="IJ114" s="39"/>
      <c r="IK114" s="39"/>
      <c r="IL114" s="39"/>
      <c r="IM114" s="39"/>
      <c r="IN114" s="39"/>
      <c r="IO114" s="39"/>
      <c r="IP114" s="39"/>
      <c r="IQ114" s="39"/>
      <c r="IR114" s="39"/>
      <c r="IS114" s="39"/>
      <c r="IT114" s="39"/>
      <c r="IU114" s="39"/>
      <c r="IV114" s="39"/>
      <c r="IW114" s="39"/>
    </row>
    <row r="115" customFormat="false" ht="12.75" hidden="true" customHeight="false" outlineLevel="0" collapsed="false"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9"/>
      <c r="IJ115" s="39"/>
      <c r="IK115" s="39"/>
      <c r="IL115" s="39"/>
      <c r="IM115" s="39"/>
      <c r="IN115" s="39"/>
      <c r="IO115" s="39"/>
      <c r="IP115" s="39"/>
      <c r="IQ115" s="39"/>
      <c r="IR115" s="39"/>
      <c r="IS115" s="39"/>
      <c r="IT115" s="39"/>
      <c r="IU115" s="39"/>
      <c r="IV115" s="39"/>
      <c r="IW115" s="39"/>
    </row>
    <row r="116" customFormat="false" ht="12.75" hidden="true" customHeight="false" outlineLevel="0" collapsed="false"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  <c r="IJ116" s="39"/>
      <c r="IK116" s="39"/>
      <c r="IL116" s="39"/>
      <c r="IM116" s="39"/>
      <c r="IN116" s="39"/>
      <c r="IO116" s="39"/>
      <c r="IP116" s="39"/>
      <c r="IQ116" s="39"/>
      <c r="IR116" s="39"/>
      <c r="IS116" s="39"/>
      <c r="IT116" s="39"/>
      <c r="IU116" s="39"/>
      <c r="IV116" s="39"/>
      <c r="IW116" s="39"/>
    </row>
    <row r="117" customFormat="false" ht="12.75" hidden="true" customHeight="false" outlineLevel="0" collapsed="false"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  <c r="IJ117" s="39"/>
      <c r="IK117" s="39"/>
      <c r="IL117" s="39"/>
      <c r="IM117" s="39"/>
      <c r="IN117" s="39"/>
      <c r="IO117" s="39"/>
      <c r="IP117" s="39"/>
      <c r="IQ117" s="39"/>
      <c r="IR117" s="39"/>
      <c r="IS117" s="39"/>
      <c r="IT117" s="39"/>
      <c r="IU117" s="39"/>
      <c r="IV117" s="39"/>
      <c r="IW117" s="39"/>
    </row>
    <row r="118" customFormat="false" ht="12.75" hidden="true" customHeight="false" outlineLevel="0" collapsed="false"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39"/>
      <c r="IL118" s="39"/>
      <c r="IM118" s="39"/>
      <c r="IN118" s="39"/>
      <c r="IO118" s="39"/>
      <c r="IP118" s="39"/>
      <c r="IQ118" s="39"/>
      <c r="IR118" s="39"/>
      <c r="IS118" s="39"/>
      <c r="IT118" s="39"/>
      <c r="IU118" s="39"/>
      <c r="IV118" s="39"/>
      <c r="IW118" s="39"/>
    </row>
    <row r="119" customFormat="false" ht="12.75" hidden="true" customHeight="false" outlineLevel="0" collapsed="false"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  <c r="II119" s="39"/>
      <c r="IJ119" s="39"/>
      <c r="IK119" s="39"/>
      <c r="IL119" s="39"/>
      <c r="IM119" s="39"/>
      <c r="IN119" s="39"/>
      <c r="IO119" s="39"/>
      <c r="IP119" s="39"/>
      <c r="IQ119" s="39"/>
      <c r="IR119" s="39"/>
      <c r="IS119" s="39"/>
      <c r="IT119" s="39"/>
      <c r="IU119" s="39"/>
      <c r="IV119" s="39"/>
      <c r="IW119" s="39"/>
    </row>
    <row r="120" customFormat="false" ht="12.75" hidden="true" customHeight="false" outlineLevel="0" collapsed="false"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  <c r="IG120" s="39"/>
      <c r="IH120" s="39"/>
      <c r="II120" s="39"/>
      <c r="IJ120" s="39"/>
      <c r="IK120" s="39"/>
      <c r="IL120" s="39"/>
      <c r="IM120" s="39"/>
      <c r="IN120" s="39"/>
      <c r="IO120" s="39"/>
      <c r="IP120" s="39"/>
      <c r="IQ120" s="39"/>
      <c r="IR120" s="39"/>
      <c r="IS120" s="39"/>
      <c r="IT120" s="39"/>
      <c r="IU120" s="39"/>
      <c r="IV120" s="39"/>
      <c r="IW120" s="39"/>
    </row>
    <row r="121" customFormat="false" ht="12.75" hidden="true" customHeight="false" outlineLevel="0" collapsed="false"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  <c r="II121" s="39"/>
      <c r="IJ121" s="39"/>
      <c r="IK121" s="39"/>
      <c r="IL121" s="39"/>
      <c r="IM121" s="39"/>
      <c r="IN121" s="39"/>
      <c r="IO121" s="39"/>
      <c r="IP121" s="39"/>
      <c r="IQ121" s="39"/>
      <c r="IR121" s="39"/>
      <c r="IS121" s="39"/>
      <c r="IT121" s="39"/>
      <c r="IU121" s="39"/>
      <c r="IV121" s="39"/>
      <c r="IW121" s="39"/>
    </row>
    <row r="122" customFormat="false" ht="12.75" hidden="true" customHeight="false" outlineLevel="0" collapsed="false"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  <c r="II122" s="39"/>
      <c r="IJ122" s="39"/>
      <c r="IK122" s="39"/>
      <c r="IL122" s="39"/>
      <c r="IM122" s="39"/>
      <c r="IN122" s="39"/>
      <c r="IO122" s="39"/>
      <c r="IP122" s="39"/>
      <c r="IQ122" s="39"/>
      <c r="IR122" s="39"/>
      <c r="IS122" s="39"/>
      <c r="IT122" s="39"/>
      <c r="IU122" s="39"/>
      <c r="IV122" s="39"/>
      <c r="IW122" s="39"/>
    </row>
    <row r="123" customFormat="false" ht="12.75" hidden="true" customHeight="false" outlineLevel="0" collapsed="false"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  <c r="II123" s="39"/>
      <c r="IJ123" s="39"/>
      <c r="IK123" s="39"/>
      <c r="IL123" s="39"/>
      <c r="IM123" s="39"/>
      <c r="IN123" s="39"/>
      <c r="IO123" s="39"/>
      <c r="IP123" s="39"/>
      <c r="IQ123" s="39"/>
      <c r="IR123" s="39"/>
      <c r="IS123" s="39"/>
      <c r="IT123" s="39"/>
      <c r="IU123" s="39"/>
      <c r="IV123" s="39"/>
      <c r="IW123" s="39"/>
    </row>
    <row r="124" customFormat="false" ht="12.75" hidden="true" customHeight="false" outlineLevel="0" collapsed="false"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  <c r="II124" s="39"/>
      <c r="IJ124" s="39"/>
      <c r="IK124" s="39"/>
      <c r="IL124" s="39"/>
      <c r="IM124" s="39"/>
      <c r="IN124" s="39"/>
      <c r="IO124" s="39"/>
      <c r="IP124" s="39"/>
      <c r="IQ124" s="39"/>
      <c r="IR124" s="39"/>
      <c r="IS124" s="39"/>
      <c r="IT124" s="39"/>
      <c r="IU124" s="39"/>
      <c r="IV124" s="39"/>
      <c r="IW124" s="39"/>
    </row>
    <row r="125" customFormat="false" ht="12.75" hidden="true" customHeight="false" outlineLevel="0" collapsed="false"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  <c r="II125" s="39"/>
      <c r="IJ125" s="39"/>
      <c r="IK125" s="39"/>
      <c r="IL125" s="39"/>
      <c r="IM125" s="39"/>
      <c r="IN125" s="39"/>
      <c r="IO125" s="39"/>
      <c r="IP125" s="39"/>
      <c r="IQ125" s="39"/>
      <c r="IR125" s="39"/>
      <c r="IS125" s="39"/>
      <c r="IT125" s="39"/>
      <c r="IU125" s="39"/>
      <c r="IV125" s="39"/>
      <c r="IW125" s="39"/>
    </row>
    <row r="126" customFormat="false" ht="12.75" hidden="true" customHeight="false" outlineLevel="0" collapsed="false"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  <c r="II126" s="39"/>
      <c r="IJ126" s="39"/>
      <c r="IK126" s="39"/>
      <c r="IL126" s="39"/>
      <c r="IM126" s="39"/>
      <c r="IN126" s="39"/>
      <c r="IO126" s="39"/>
      <c r="IP126" s="39"/>
      <c r="IQ126" s="39"/>
      <c r="IR126" s="39"/>
      <c r="IS126" s="39"/>
      <c r="IT126" s="39"/>
      <c r="IU126" s="39"/>
      <c r="IV126" s="39"/>
      <c r="IW126" s="39"/>
    </row>
    <row r="127" customFormat="false" ht="12.75" hidden="true" customHeight="false" outlineLevel="0" collapsed="false"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  <c r="II127" s="39"/>
      <c r="IJ127" s="39"/>
      <c r="IK127" s="39"/>
      <c r="IL127" s="39"/>
      <c r="IM127" s="39"/>
      <c r="IN127" s="39"/>
      <c r="IO127" s="39"/>
      <c r="IP127" s="39"/>
      <c r="IQ127" s="39"/>
      <c r="IR127" s="39"/>
      <c r="IS127" s="39"/>
      <c r="IT127" s="39"/>
      <c r="IU127" s="39"/>
      <c r="IV127" s="39"/>
      <c r="IW127" s="39"/>
    </row>
    <row r="128" customFormat="false" ht="12.75" hidden="true" customHeight="false" outlineLevel="0" collapsed="false"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  <c r="II128" s="39"/>
      <c r="IJ128" s="39"/>
      <c r="IK128" s="39"/>
      <c r="IL128" s="39"/>
      <c r="IM128" s="39"/>
      <c r="IN128" s="39"/>
      <c r="IO128" s="39"/>
      <c r="IP128" s="39"/>
      <c r="IQ128" s="39"/>
      <c r="IR128" s="39"/>
      <c r="IS128" s="39"/>
      <c r="IT128" s="39"/>
      <c r="IU128" s="39"/>
      <c r="IV128" s="39"/>
      <c r="IW128" s="39"/>
    </row>
    <row r="129" customFormat="false" ht="12.75" hidden="true" customHeight="false" outlineLevel="0" collapsed="false"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  <c r="IR129" s="39"/>
      <c r="IS129" s="39"/>
      <c r="IT129" s="39"/>
      <c r="IU129" s="39"/>
      <c r="IV129" s="39"/>
      <c r="IW129" s="39"/>
    </row>
    <row r="130" customFormat="false" ht="12.75" hidden="true" customHeight="false" outlineLevel="0" collapsed="false"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  <c r="IG130" s="39"/>
      <c r="IH130" s="39"/>
      <c r="II130" s="39"/>
      <c r="IJ130" s="39"/>
      <c r="IK130" s="39"/>
      <c r="IL130" s="39"/>
      <c r="IM130" s="39"/>
      <c r="IN130" s="39"/>
      <c r="IO130" s="39"/>
      <c r="IP130" s="39"/>
      <c r="IQ130" s="39"/>
      <c r="IR130" s="39"/>
      <c r="IS130" s="39"/>
      <c r="IT130" s="39"/>
      <c r="IU130" s="39"/>
      <c r="IV130" s="39"/>
      <c r="IW130" s="39"/>
    </row>
    <row r="131" customFormat="false" ht="12.75" hidden="true" customHeight="false" outlineLevel="0" collapsed="false"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39"/>
      <c r="IL131" s="39"/>
      <c r="IM131" s="39"/>
      <c r="IN131" s="39"/>
      <c r="IO131" s="39"/>
      <c r="IP131" s="39"/>
      <c r="IQ131" s="39"/>
      <c r="IR131" s="39"/>
      <c r="IS131" s="39"/>
      <c r="IT131" s="39"/>
      <c r="IU131" s="39"/>
      <c r="IV131" s="39"/>
      <c r="IW131" s="39"/>
    </row>
    <row r="132" customFormat="false" ht="12.75" hidden="true" customHeight="false" outlineLevel="0" collapsed="false"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  <c r="II132" s="39"/>
      <c r="IJ132" s="39"/>
      <c r="IK132" s="39"/>
      <c r="IL132" s="39"/>
      <c r="IM132" s="39"/>
      <c r="IN132" s="39"/>
      <c r="IO132" s="39"/>
      <c r="IP132" s="39"/>
      <c r="IQ132" s="39"/>
      <c r="IR132" s="39"/>
      <c r="IS132" s="39"/>
      <c r="IT132" s="39"/>
      <c r="IU132" s="39"/>
      <c r="IV132" s="39"/>
      <c r="IW132" s="39"/>
    </row>
    <row r="133" customFormat="false" ht="12.75" hidden="true" customHeight="false" outlineLevel="0" collapsed="false"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  <c r="II133" s="39"/>
      <c r="IJ133" s="39"/>
      <c r="IK133" s="39"/>
      <c r="IL133" s="39"/>
      <c r="IM133" s="39"/>
      <c r="IN133" s="39"/>
      <c r="IO133" s="39"/>
      <c r="IP133" s="39"/>
      <c r="IQ133" s="39"/>
      <c r="IR133" s="39"/>
      <c r="IS133" s="39"/>
      <c r="IT133" s="39"/>
      <c r="IU133" s="39"/>
      <c r="IV133" s="39"/>
      <c r="IW133" s="39"/>
    </row>
    <row r="134" customFormat="false" ht="12.75" hidden="true" customHeight="false" outlineLevel="0" collapsed="false"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  <c r="IQ134" s="39"/>
      <c r="IR134" s="39"/>
      <c r="IS134" s="39"/>
      <c r="IT134" s="39"/>
      <c r="IU134" s="39"/>
      <c r="IV134" s="39"/>
      <c r="IW134" s="39"/>
    </row>
    <row r="135" customFormat="false" ht="12.75" hidden="true" customHeight="false" outlineLevel="0" collapsed="false"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  <c r="IQ135" s="39"/>
      <c r="IR135" s="39"/>
      <c r="IS135" s="39"/>
      <c r="IT135" s="39"/>
      <c r="IU135" s="39"/>
      <c r="IV135" s="39"/>
      <c r="IW135" s="39"/>
    </row>
    <row r="136" customFormat="false" ht="12.75" hidden="true" customHeight="false" outlineLevel="0" collapsed="false"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  <c r="IQ136" s="39"/>
      <c r="IR136" s="39"/>
      <c r="IS136" s="39"/>
      <c r="IT136" s="39"/>
      <c r="IU136" s="39"/>
      <c r="IV136" s="39"/>
      <c r="IW136" s="39"/>
    </row>
    <row r="137" customFormat="false" ht="12.75" hidden="true" customHeight="false" outlineLevel="0" collapsed="false"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  <c r="IQ137" s="39"/>
      <c r="IR137" s="39"/>
      <c r="IS137" s="39"/>
      <c r="IT137" s="39"/>
      <c r="IU137" s="39"/>
      <c r="IV137" s="39"/>
      <c r="IW137" s="39"/>
    </row>
    <row r="138" customFormat="false" ht="12.75" hidden="true" customHeight="false" outlineLevel="0" collapsed="false"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  <c r="HI138" s="39"/>
      <c r="HJ138" s="39"/>
      <c r="HK138" s="39"/>
      <c r="HL138" s="39"/>
      <c r="HM138" s="39"/>
      <c r="HN138" s="39"/>
      <c r="HO138" s="39"/>
      <c r="HP138" s="39"/>
      <c r="HQ138" s="39"/>
      <c r="HR138" s="39"/>
      <c r="HS138" s="39"/>
      <c r="HT138" s="39"/>
      <c r="HU138" s="39"/>
      <c r="HV138" s="39"/>
      <c r="HW138" s="39"/>
      <c r="HX138" s="39"/>
      <c r="HY138" s="39"/>
      <c r="HZ138" s="39"/>
      <c r="IA138" s="39"/>
      <c r="IB138" s="39"/>
      <c r="IC138" s="39"/>
      <c r="ID138" s="39"/>
      <c r="IE138" s="39"/>
      <c r="IF138" s="39"/>
      <c r="IG138" s="39"/>
      <c r="IH138" s="39"/>
      <c r="II138" s="39"/>
      <c r="IJ138" s="39"/>
      <c r="IK138" s="39"/>
      <c r="IL138" s="39"/>
      <c r="IM138" s="39"/>
      <c r="IN138" s="39"/>
      <c r="IO138" s="39"/>
      <c r="IP138" s="39"/>
      <c r="IQ138" s="39"/>
      <c r="IR138" s="39"/>
      <c r="IS138" s="39"/>
      <c r="IT138" s="39"/>
      <c r="IU138" s="39"/>
      <c r="IV138" s="39"/>
      <c r="IW138" s="39"/>
    </row>
    <row r="139" customFormat="false" ht="12.75" hidden="true" customHeight="false" outlineLevel="0" collapsed="false"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  <c r="HI139" s="39"/>
      <c r="HJ139" s="39"/>
      <c r="HK139" s="39"/>
      <c r="HL139" s="39"/>
      <c r="HM139" s="39"/>
      <c r="HN139" s="39"/>
      <c r="HO139" s="39"/>
      <c r="HP139" s="39"/>
      <c r="HQ139" s="39"/>
      <c r="HR139" s="39"/>
      <c r="HS139" s="39"/>
      <c r="HT139" s="39"/>
      <c r="HU139" s="39"/>
      <c r="HV139" s="39"/>
      <c r="HW139" s="39"/>
      <c r="HX139" s="39"/>
      <c r="HY139" s="39"/>
      <c r="HZ139" s="39"/>
      <c r="IA139" s="39"/>
      <c r="IB139" s="39"/>
      <c r="IC139" s="39"/>
      <c r="ID139" s="39"/>
      <c r="IE139" s="39"/>
      <c r="IF139" s="39"/>
      <c r="IG139" s="39"/>
      <c r="IH139" s="39"/>
      <c r="II139" s="39"/>
      <c r="IJ139" s="39"/>
      <c r="IK139" s="39"/>
      <c r="IL139" s="39"/>
      <c r="IM139" s="39"/>
      <c r="IN139" s="39"/>
      <c r="IO139" s="39"/>
      <c r="IP139" s="39"/>
      <c r="IQ139" s="39"/>
      <c r="IR139" s="39"/>
      <c r="IS139" s="39"/>
      <c r="IT139" s="39"/>
      <c r="IU139" s="39"/>
      <c r="IV139" s="39"/>
      <c r="IW139" s="39"/>
    </row>
    <row r="140" customFormat="false" ht="12.75" hidden="true" customHeight="false" outlineLevel="0" collapsed="false"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  <c r="IG140" s="39"/>
      <c r="IH140" s="39"/>
      <c r="II140" s="39"/>
      <c r="IJ140" s="39"/>
      <c r="IK140" s="39"/>
      <c r="IL140" s="39"/>
      <c r="IM140" s="39"/>
      <c r="IN140" s="39"/>
      <c r="IO140" s="39"/>
      <c r="IP140" s="39"/>
      <c r="IQ140" s="39"/>
      <c r="IR140" s="39"/>
      <c r="IS140" s="39"/>
      <c r="IT140" s="39"/>
      <c r="IU140" s="39"/>
      <c r="IV140" s="39"/>
      <c r="IW140" s="39"/>
    </row>
    <row r="141" customFormat="false" ht="12.75" hidden="true" customHeight="false" outlineLevel="0" collapsed="false"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  <c r="IG141" s="39"/>
      <c r="IH141" s="39"/>
      <c r="II141" s="39"/>
      <c r="IJ141" s="39"/>
      <c r="IK141" s="39"/>
      <c r="IL141" s="39"/>
      <c r="IM141" s="39"/>
      <c r="IN141" s="39"/>
      <c r="IO141" s="39"/>
      <c r="IP141" s="39"/>
      <c r="IQ141" s="39"/>
      <c r="IR141" s="39"/>
      <c r="IS141" s="39"/>
      <c r="IT141" s="39"/>
      <c r="IU141" s="39"/>
      <c r="IV141" s="39"/>
      <c r="IW141" s="39"/>
    </row>
    <row r="142" customFormat="false" ht="12.75" hidden="true" customHeight="false" outlineLevel="0" collapsed="false"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  <c r="II142" s="39"/>
      <c r="IJ142" s="39"/>
      <c r="IK142" s="39"/>
      <c r="IL142" s="39"/>
      <c r="IM142" s="39"/>
      <c r="IN142" s="39"/>
      <c r="IO142" s="39"/>
      <c r="IP142" s="39"/>
      <c r="IQ142" s="39"/>
      <c r="IR142" s="39"/>
      <c r="IS142" s="39"/>
      <c r="IT142" s="39"/>
      <c r="IU142" s="39"/>
      <c r="IV142" s="39"/>
      <c r="IW142" s="39"/>
    </row>
    <row r="143" customFormat="false" ht="12.75" hidden="true" customHeight="false" outlineLevel="0" collapsed="false"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  <c r="II143" s="39"/>
      <c r="IJ143" s="39"/>
      <c r="IK143" s="39"/>
      <c r="IL143" s="39"/>
      <c r="IM143" s="39"/>
      <c r="IN143" s="39"/>
      <c r="IO143" s="39"/>
      <c r="IP143" s="39"/>
      <c r="IQ143" s="39"/>
      <c r="IR143" s="39"/>
      <c r="IS143" s="39"/>
      <c r="IT143" s="39"/>
      <c r="IU143" s="39"/>
      <c r="IV143" s="39"/>
      <c r="IW143" s="39"/>
    </row>
    <row r="144" customFormat="false" ht="12.75" hidden="true" customHeight="false" outlineLevel="0" collapsed="false"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  <c r="II144" s="39"/>
      <c r="IJ144" s="39"/>
      <c r="IK144" s="39"/>
      <c r="IL144" s="39"/>
      <c r="IM144" s="39"/>
      <c r="IN144" s="39"/>
      <c r="IO144" s="39"/>
      <c r="IP144" s="39"/>
      <c r="IQ144" s="39"/>
      <c r="IR144" s="39"/>
      <c r="IS144" s="39"/>
      <c r="IT144" s="39"/>
      <c r="IU144" s="39"/>
      <c r="IV144" s="39"/>
      <c r="IW144" s="39"/>
    </row>
    <row r="145" customFormat="false" ht="12.75" hidden="true" customHeight="false" outlineLevel="0" collapsed="false"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  <c r="II145" s="39"/>
      <c r="IJ145" s="39"/>
      <c r="IK145" s="39"/>
      <c r="IL145" s="39"/>
      <c r="IM145" s="39"/>
      <c r="IN145" s="39"/>
      <c r="IO145" s="39"/>
      <c r="IP145" s="39"/>
      <c r="IQ145" s="39"/>
      <c r="IR145" s="39"/>
      <c r="IS145" s="39"/>
      <c r="IT145" s="39"/>
      <c r="IU145" s="39"/>
      <c r="IV145" s="39"/>
      <c r="IW145" s="39"/>
    </row>
    <row r="146" customFormat="false" ht="12.75" hidden="true" customHeight="false" outlineLevel="0" collapsed="false"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  <c r="II146" s="39"/>
      <c r="IJ146" s="39"/>
      <c r="IK146" s="39"/>
      <c r="IL146" s="39"/>
      <c r="IM146" s="39"/>
      <c r="IN146" s="39"/>
      <c r="IO146" s="39"/>
      <c r="IP146" s="39"/>
      <c r="IQ146" s="39"/>
      <c r="IR146" s="39"/>
      <c r="IS146" s="39"/>
      <c r="IT146" s="39"/>
      <c r="IU146" s="39"/>
      <c r="IV146" s="39"/>
      <c r="IW146" s="39"/>
    </row>
    <row r="147" customFormat="false" ht="12.75" hidden="true" customHeight="false" outlineLevel="0" collapsed="false"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  <c r="II147" s="39"/>
      <c r="IJ147" s="39"/>
      <c r="IK147" s="39"/>
      <c r="IL147" s="39"/>
      <c r="IM147" s="39"/>
      <c r="IN147" s="39"/>
      <c r="IO147" s="39"/>
      <c r="IP147" s="39"/>
      <c r="IQ147" s="39"/>
      <c r="IR147" s="39"/>
      <c r="IS147" s="39"/>
      <c r="IT147" s="39"/>
      <c r="IU147" s="39"/>
      <c r="IV147" s="39"/>
      <c r="IW147" s="39"/>
    </row>
    <row r="148" customFormat="false" ht="12.75" hidden="true" customHeight="false" outlineLevel="0" collapsed="false"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  <c r="HW148" s="39"/>
      <c r="HX148" s="39"/>
      <c r="HY148" s="39"/>
      <c r="HZ148" s="39"/>
      <c r="IA148" s="39"/>
      <c r="IB148" s="39"/>
      <c r="IC148" s="39"/>
      <c r="ID148" s="39"/>
      <c r="IE148" s="39"/>
      <c r="IF148" s="39"/>
      <c r="IG148" s="39"/>
      <c r="IH148" s="39"/>
      <c r="II148" s="39"/>
      <c r="IJ148" s="39"/>
      <c r="IK148" s="39"/>
      <c r="IL148" s="39"/>
      <c r="IM148" s="39"/>
      <c r="IN148" s="39"/>
      <c r="IO148" s="39"/>
      <c r="IP148" s="39"/>
      <c r="IQ148" s="39"/>
      <c r="IR148" s="39"/>
      <c r="IS148" s="39"/>
      <c r="IT148" s="39"/>
      <c r="IU148" s="39"/>
      <c r="IV148" s="39"/>
      <c r="IW148" s="39"/>
    </row>
    <row r="149" customFormat="false" ht="12.75" hidden="true" customHeight="false" outlineLevel="0" collapsed="false"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  <c r="IG149" s="39"/>
      <c r="IH149" s="39"/>
      <c r="II149" s="39"/>
      <c r="IJ149" s="39"/>
      <c r="IK149" s="39"/>
      <c r="IL149" s="39"/>
      <c r="IM149" s="39"/>
      <c r="IN149" s="39"/>
      <c r="IO149" s="39"/>
      <c r="IP149" s="39"/>
      <c r="IQ149" s="39"/>
      <c r="IR149" s="39"/>
      <c r="IS149" s="39"/>
      <c r="IT149" s="39"/>
      <c r="IU149" s="39"/>
      <c r="IV149" s="39"/>
      <c r="IW149" s="39"/>
    </row>
    <row r="150" customFormat="false" ht="12.75" hidden="true" customHeight="false" outlineLevel="0" collapsed="false"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  <c r="II150" s="39"/>
      <c r="IJ150" s="39"/>
      <c r="IK150" s="39"/>
      <c r="IL150" s="39"/>
      <c r="IM150" s="39"/>
      <c r="IN150" s="39"/>
      <c r="IO150" s="39"/>
      <c r="IP150" s="39"/>
      <c r="IQ150" s="39"/>
      <c r="IR150" s="39"/>
      <c r="IS150" s="39"/>
      <c r="IT150" s="39"/>
      <c r="IU150" s="39"/>
      <c r="IV150" s="39"/>
      <c r="IW150" s="39"/>
    </row>
    <row r="151" customFormat="false" ht="12.75" hidden="true" customHeight="false" outlineLevel="0" collapsed="false"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  <c r="II151" s="39"/>
      <c r="IJ151" s="39"/>
      <c r="IK151" s="39"/>
      <c r="IL151" s="39"/>
      <c r="IM151" s="39"/>
      <c r="IN151" s="39"/>
      <c r="IO151" s="39"/>
      <c r="IP151" s="39"/>
      <c r="IQ151" s="39"/>
      <c r="IR151" s="39"/>
      <c r="IS151" s="39"/>
      <c r="IT151" s="39"/>
      <c r="IU151" s="39"/>
      <c r="IV151" s="39"/>
      <c r="IW151" s="39"/>
    </row>
    <row r="152" customFormat="false" ht="12.75" hidden="true" customHeight="false" outlineLevel="0" collapsed="false"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  <c r="II152" s="39"/>
      <c r="IJ152" s="39"/>
      <c r="IK152" s="39"/>
      <c r="IL152" s="39"/>
      <c r="IM152" s="39"/>
      <c r="IN152" s="39"/>
      <c r="IO152" s="39"/>
      <c r="IP152" s="39"/>
      <c r="IQ152" s="39"/>
      <c r="IR152" s="39"/>
      <c r="IS152" s="39"/>
      <c r="IT152" s="39"/>
      <c r="IU152" s="39"/>
      <c r="IV152" s="39"/>
      <c r="IW152" s="39"/>
    </row>
    <row r="153" customFormat="false" ht="12.75" hidden="true" customHeight="false" outlineLevel="0" collapsed="false"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  <c r="IG153" s="39"/>
      <c r="IH153" s="39"/>
      <c r="II153" s="39"/>
      <c r="IJ153" s="39"/>
      <c r="IK153" s="39"/>
      <c r="IL153" s="39"/>
      <c r="IM153" s="39"/>
      <c r="IN153" s="39"/>
      <c r="IO153" s="39"/>
      <c r="IP153" s="39"/>
      <c r="IQ153" s="39"/>
      <c r="IR153" s="39"/>
      <c r="IS153" s="39"/>
      <c r="IT153" s="39"/>
      <c r="IU153" s="39"/>
      <c r="IV153" s="39"/>
      <c r="IW153" s="39"/>
    </row>
    <row r="154" customFormat="false" ht="12.75" hidden="true" customHeight="false" outlineLevel="0" collapsed="false"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  <c r="IW154" s="39"/>
    </row>
    <row r="155" customFormat="false" ht="12.75" hidden="false" customHeight="false" outlineLevel="0" collapsed="false"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  <c r="IG155" s="39"/>
      <c r="IH155" s="39"/>
      <c r="II155" s="39"/>
      <c r="IJ155" s="39"/>
      <c r="IK155" s="39"/>
      <c r="IL155" s="39"/>
      <c r="IM155" s="39"/>
      <c r="IN155" s="39"/>
      <c r="IO155" s="39"/>
      <c r="IP155" s="39"/>
      <c r="IQ155" s="39"/>
      <c r="IR155" s="39"/>
      <c r="IS155" s="39"/>
      <c r="IT155" s="39"/>
      <c r="IU155" s="39"/>
      <c r="IV155" s="39"/>
      <c r="IW155" s="39"/>
    </row>
    <row r="156" customFormat="false" ht="12.75" hidden="false" customHeight="false" outlineLevel="0" collapsed="false"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  <c r="HW156" s="39"/>
      <c r="HX156" s="39"/>
      <c r="HY156" s="39"/>
      <c r="HZ156" s="39"/>
      <c r="IA156" s="39"/>
      <c r="IB156" s="39"/>
      <c r="IC156" s="39"/>
      <c r="ID156" s="39"/>
      <c r="IE156" s="39"/>
      <c r="IF156" s="39"/>
      <c r="IG156" s="39"/>
      <c r="IH156" s="39"/>
      <c r="II156" s="39"/>
      <c r="IJ156" s="39"/>
      <c r="IK156" s="39"/>
      <c r="IL156" s="39"/>
      <c r="IM156" s="39"/>
      <c r="IN156" s="39"/>
      <c r="IO156" s="39"/>
      <c r="IP156" s="39"/>
      <c r="IQ156" s="39"/>
      <c r="IR156" s="39"/>
      <c r="IS156" s="39"/>
      <c r="IT156" s="39"/>
      <c r="IU156" s="39"/>
      <c r="IV156" s="39"/>
      <c r="IW156" s="39"/>
    </row>
    <row r="157" customFormat="false" ht="12.75" hidden="false" customHeight="false" outlineLevel="0" collapsed="false"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  <c r="IG157" s="39"/>
      <c r="IH157" s="39"/>
      <c r="II157" s="39"/>
      <c r="IJ157" s="39"/>
      <c r="IK157" s="39"/>
      <c r="IL157" s="39"/>
      <c r="IM157" s="39"/>
      <c r="IN157" s="39"/>
      <c r="IO157" s="39"/>
      <c r="IP157" s="39"/>
      <c r="IQ157" s="39"/>
      <c r="IR157" s="39"/>
      <c r="IS157" s="39"/>
      <c r="IT157" s="39"/>
      <c r="IU157" s="39"/>
      <c r="IV157" s="39"/>
      <c r="IW157" s="39"/>
    </row>
    <row r="158" customFormat="false" ht="12.75" hidden="false" customHeight="false" outlineLevel="0" collapsed="false"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  <c r="HI158" s="39"/>
      <c r="HJ158" s="39"/>
      <c r="HK158" s="39"/>
      <c r="HL158" s="39"/>
      <c r="HM158" s="39"/>
      <c r="HN158" s="39"/>
      <c r="HO158" s="39"/>
      <c r="HP158" s="39"/>
      <c r="HQ158" s="39"/>
      <c r="HR158" s="39"/>
      <c r="HS158" s="39"/>
      <c r="HT158" s="39"/>
      <c r="HU158" s="39"/>
      <c r="HV158" s="39"/>
      <c r="HW158" s="39"/>
      <c r="HX158" s="39"/>
      <c r="HY158" s="39"/>
      <c r="HZ158" s="39"/>
      <c r="IA158" s="39"/>
      <c r="IB158" s="39"/>
      <c r="IC158" s="39"/>
      <c r="ID158" s="39"/>
      <c r="IE158" s="39"/>
      <c r="IF158" s="39"/>
      <c r="IG158" s="39"/>
      <c r="IH158" s="39"/>
      <c r="II158" s="39"/>
      <c r="IJ158" s="39"/>
      <c r="IK158" s="39"/>
      <c r="IL158" s="39"/>
      <c r="IM158" s="39"/>
      <c r="IN158" s="39"/>
      <c r="IO158" s="39"/>
      <c r="IP158" s="39"/>
      <c r="IQ158" s="39"/>
      <c r="IR158" s="39"/>
      <c r="IS158" s="39"/>
      <c r="IT158" s="39"/>
      <c r="IU158" s="39"/>
      <c r="IV158" s="39"/>
      <c r="IW158" s="39"/>
    </row>
    <row r="159" customFormat="false" ht="12.75" hidden="false" customHeight="false" outlineLevel="0" collapsed="false"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  <c r="IG159" s="39"/>
      <c r="IH159" s="39"/>
      <c r="II159" s="39"/>
      <c r="IJ159" s="39"/>
      <c r="IK159" s="39"/>
      <c r="IL159" s="39"/>
      <c r="IM159" s="39"/>
      <c r="IN159" s="39"/>
      <c r="IO159" s="39"/>
      <c r="IP159" s="39"/>
      <c r="IQ159" s="39"/>
      <c r="IR159" s="39"/>
      <c r="IS159" s="39"/>
      <c r="IT159" s="39"/>
      <c r="IU159" s="39"/>
      <c r="IV159" s="39"/>
      <c r="IW159" s="39"/>
    </row>
    <row r="160" customFormat="false" ht="12.75" hidden="false" customHeight="false" outlineLevel="0" collapsed="false"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  <c r="IG160" s="39"/>
      <c r="IH160" s="39"/>
      <c r="II160" s="39"/>
      <c r="IJ160" s="39"/>
      <c r="IK160" s="39"/>
      <c r="IL160" s="39"/>
      <c r="IM160" s="39"/>
      <c r="IN160" s="39"/>
      <c r="IO160" s="39"/>
      <c r="IP160" s="39"/>
      <c r="IQ160" s="39"/>
      <c r="IR160" s="39"/>
      <c r="IS160" s="39"/>
      <c r="IT160" s="39"/>
      <c r="IU160" s="39"/>
      <c r="IV160" s="39"/>
      <c r="IW160" s="39"/>
    </row>
    <row r="161" customFormat="false" ht="12.75" hidden="false" customHeight="false" outlineLevel="0" collapsed="false"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  <c r="II161" s="39"/>
      <c r="IJ161" s="39"/>
      <c r="IK161" s="39"/>
      <c r="IL161" s="39"/>
      <c r="IM161" s="39"/>
      <c r="IN161" s="39"/>
      <c r="IO161" s="39"/>
      <c r="IP161" s="39"/>
      <c r="IQ161" s="39"/>
      <c r="IR161" s="39"/>
      <c r="IS161" s="39"/>
      <c r="IT161" s="39"/>
      <c r="IU161" s="39"/>
      <c r="IV161" s="39"/>
      <c r="IW161" s="39"/>
    </row>
    <row r="162" customFormat="false" ht="12.75" hidden="false" customHeight="false" outlineLevel="0" collapsed="false"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  <c r="IG162" s="39"/>
      <c r="IH162" s="39"/>
      <c r="II162" s="39"/>
      <c r="IJ162" s="39"/>
      <c r="IK162" s="39"/>
      <c r="IL162" s="39"/>
      <c r="IM162" s="39"/>
      <c r="IN162" s="39"/>
      <c r="IO162" s="39"/>
      <c r="IP162" s="39"/>
      <c r="IQ162" s="39"/>
      <c r="IR162" s="39"/>
      <c r="IS162" s="39"/>
      <c r="IT162" s="39"/>
      <c r="IU162" s="39"/>
      <c r="IV162" s="39"/>
      <c r="IW162" s="39"/>
    </row>
    <row r="163" customFormat="false" ht="12.75" hidden="false" customHeight="false" outlineLevel="0" collapsed="false"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  <c r="II163" s="39"/>
      <c r="IJ163" s="39"/>
      <c r="IK163" s="39"/>
      <c r="IL163" s="39"/>
      <c r="IM163" s="39"/>
      <c r="IN163" s="39"/>
      <c r="IO163" s="39"/>
      <c r="IP163" s="39"/>
      <c r="IQ163" s="39"/>
      <c r="IR163" s="39"/>
      <c r="IS163" s="39"/>
      <c r="IT163" s="39"/>
      <c r="IU163" s="39"/>
      <c r="IV163" s="39"/>
      <c r="IW163" s="39"/>
    </row>
    <row r="164" customFormat="false" ht="12.75" hidden="false" customHeight="false" outlineLevel="0" collapsed="false"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  <c r="IG164" s="39"/>
      <c r="IH164" s="39"/>
      <c r="II164" s="39"/>
      <c r="IJ164" s="39"/>
      <c r="IK164" s="39"/>
      <c r="IL164" s="39"/>
      <c r="IM164" s="39"/>
      <c r="IN164" s="39"/>
      <c r="IO164" s="39"/>
      <c r="IP164" s="39"/>
      <c r="IQ164" s="39"/>
      <c r="IR164" s="39"/>
      <c r="IS164" s="39"/>
      <c r="IT164" s="39"/>
      <c r="IU164" s="39"/>
      <c r="IV164" s="39"/>
      <c r="IW164" s="39"/>
    </row>
    <row r="165" customFormat="false" ht="12.75" hidden="false" customHeight="false" outlineLevel="0" collapsed="false"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  <c r="GN165" s="39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  <c r="HI165" s="39"/>
      <c r="HJ165" s="39"/>
      <c r="HK165" s="39"/>
      <c r="HL165" s="39"/>
      <c r="HM165" s="39"/>
      <c r="HN165" s="39"/>
      <c r="HO165" s="39"/>
      <c r="HP165" s="39"/>
      <c r="HQ165" s="39"/>
      <c r="HR165" s="39"/>
      <c r="HS165" s="39"/>
      <c r="HT165" s="39"/>
      <c r="HU165" s="39"/>
      <c r="HV165" s="39"/>
      <c r="HW165" s="39"/>
      <c r="HX165" s="39"/>
      <c r="HY165" s="39"/>
      <c r="HZ165" s="39"/>
      <c r="IA165" s="39"/>
      <c r="IB165" s="39"/>
      <c r="IC165" s="39"/>
      <c r="ID165" s="39"/>
      <c r="IE165" s="39"/>
      <c r="IF165" s="39"/>
      <c r="IG165" s="39"/>
      <c r="IH165" s="39"/>
      <c r="II165" s="39"/>
      <c r="IJ165" s="39"/>
      <c r="IK165" s="39"/>
      <c r="IL165" s="39"/>
      <c r="IM165" s="39"/>
      <c r="IN165" s="39"/>
      <c r="IO165" s="39"/>
      <c r="IP165" s="39"/>
      <c r="IQ165" s="39"/>
      <c r="IR165" s="39"/>
      <c r="IS165" s="39"/>
      <c r="IT165" s="39"/>
      <c r="IU165" s="39"/>
      <c r="IV165" s="39"/>
      <c r="IW165" s="39"/>
    </row>
    <row r="166" customFormat="false" ht="12.75" hidden="false" customHeight="false" outlineLevel="0" collapsed="false"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  <c r="GN166" s="39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  <c r="HI166" s="39"/>
      <c r="HJ166" s="39"/>
      <c r="HK166" s="39"/>
      <c r="HL166" s="39"/>
      <c r="HM166" s="39"/>
      <c r="HN166" s="39"/>
      <c r="HO166" s="39"/>
      <c r="HP166" s="39"/>
      <c r="HQ166" s="39"/>
      <c r="HR166" s="39"/>
      <c r="HS166" s="39"/>
      <c r="HT166" s="39"/>
      <c r="HU166" s="39"/>
      <c r="HV166" s="39"/>
      <c r="HW166" s="39"/>
      <c r="HX166" s="39"/>
      <c r="HY166" s="39"/>
      <c r="HZ166" s="39"/>
      <c r="IA166" s="39"/>
      <c r="IB166" s="39"/>
      <c r="IC166" s="39"/>
      <c r="ID166" s="39"/>
      <c r="IE166" s="39"/>
      <c r="IF166" s="39"/>
      <c r="IG166" s="39"/>
      <c r="IH166" s="39"/>
      <c r="II166" s="39"/>
      <c r="IJ166" s="39"/>
      <c r="IK166" s="39"/>
      <c r="IL166" s="39"/>
      <c r="IM166" s="39"/>
      <c r="IN166" s="39"/>
      <c r="IO166" s="39"/>
      <c r="IP166" s="39"/>
      <c r="IQ166" s="39"/>
      <c r="IR166" s="39"/>
      <c r="IS166" s="39"/>
      <c r="IT166" s="39"/>
      <c r="IU166" s="39"/>
      <c r="IV166" s="39"/>
      <c r="IW166" s="39"/>
    </row>
  </sheetData>
  <mergeCells count="7">
    <mergeCell ref="C9:E10"/>
    <mergeCell ref="G9:J9"/>
    <mergeCell ref="K9:M9"/>
    <mergeCell ref="N9:Q9"/>
    <mergeCell ref="G10:J10"/>
    <mergeCell ref="K10:Q10"/>
    <mergeCell ref="C77:E77"/>
  </mergeCells>
  <printOptions headings="false" gridLines="false" gridLinesSet="true" horizontalCentered="true" verticalCentered="false"/>
  <pageMargins left="0.25" right="0.25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&amp;D &amp;T&amp;R&amp;F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2001-10-02T19:54:44Z</dcterms:created>
  <dc:creator>kcastle</dc:creator>
  <dc:description/>
  <dc:language>en-US</dc:language>
  <cp:lastModifiedBy>Jeff McMahon</cp:lastModifiedBy>
  <cp:lastPrinted>2001-10-04T16:01:16Z</cp:lastPrinted>
  <dcterms:modified xsi:type="dcterms:W3CDTF">2001-10-08T17:54:56Z</dcterms:modified>
  <cp:revision>0</cp:revision>
  <dc:subject/>
  <dc:title/>
</cp:coreProperties>
</file>