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" sheetId="1" state="visible" r:id="rId3"/>
    <sheet name="DE" sheetId="2" state="visible" r:id="rId4"/>
    <sheet name="IL" sheetId="3" state="visible" r:id="rId5"/>
    <sheet name="MD" sheetId="4" state="visible" r:id="rId6"/>
    <sheet name="MA" sheetId="5" state="visible" r:id="rId7"/>
    <sheet name="NJ" sheetId="6" state="visible" r:id="rId8"/>
    <sheet name="NY" sheetId="7" state="visible" r:id="rId9"/>
    <sheet name="NC" sheetId="8" state="visible" r:id="rId10"/>
    <sheet name="OH" sheetId="9" state="visible" r:id="rId11"/>
    <sheet name="PA" sheetId="10" state="visible" r:id="rId12"/>
    <sheet name="RI" sheetId="11" state="visible" r:id="rId13"/>
    <sheet name="SC" sheetId="12" state="visible" r:id="rId14"/>
    <sheet name="VA" sheetId="13" state="visible" r:id="rId15"/>
  </sheets>
  <definedNames>
    <definedName function="false" hidden="false" localSheetId="6" name="_xlnm.Print_Area" vbProcedure="false">NY!$A$1:$AJ$384</definedName>
    <definedName function="false" hidden="false" localSheetId="6" name="_xlnm.Print_Titles" vbProcedure="false">NY!$1:$2</definedName>
    <definedName function="false" hidden="false" name="Excel_BuiltIn_Print_Area" vbProcedure="false">NY!$A$1:$J$362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<sst xmlns="http://schemas.openxmlformats.org/spreadsheetml/2006/main" count="4602" uniqueCount="2154">
  <si>
    <t xml:space="preserve">Facility No.</t>
  </si>
  <si>
    <t xml:space="preserve">Fips County Code</t>
  </si>
  <si>
    <t xml:space="preserve">Oris Plant Id</t>
  </si>
  <si>
    <t xml:space="preserve">AIRS Plant Id</t>
  </si>
  <si>
    <t xml:space="preserve">Plant Name</t>
  </si>
  <si>
    <t xml:space="preserve">Oris Boiler Id</t>
  </si>
  <si>
    <t xml:space="preserve">AIRS Point Id</t>
  </si>
  <si>
    <t xml:space="preserve">State Unit No</t>
  </si>
  <si>
    <t xml:space="preserve">State Local Unit Description</t>
  </si>
  <si>
    <t xml:space="preserve">Allocation (Tons)</t>
  </si>
  <si>
    <t xml:space="preserve">104-0003</t>
  </si>
  <si>
    <t xml:space="preserve">NA</t>
  </si>
  <si>
    <t xml:space="preserve">International Paper Co. Riverdale Mill</t>
  </si>
  <si>
    <t xml:space="preserve">X026</t>
  </si>
  <si>
    <t xml:space="preserve">40MW Stationary Gas Turbine w/ HSRG</t>
  </si>
  <si>
    <t xml:space="preserve">Z007</t>
  </si>
  <si>
    <t xml:space="preserve">No. 1 Power Boiler</t>
  </si>
  <si>
    <t xml:space="preserve">201-0001</t>
  </si>
  <si>
    <t xml:space="preserve">International Paper - Prattville Mill</t>
  </si>
  <si>
    <t xml:space="preserve">Z006</t>
  </si>
  <si>
    <t xml:space="preserve">Z008</t>
  </si>
  <si>
    <t xml:space="preserve">No. 2 Power Boiler</t>
  </si>
  <si>
    <t xml:space="preserve">201-0008</t>
  </si>
  <si>
    <t xml:space="preserve">***</t>
  </si>
  <si>
    <t xml:space="preserve">Tenaska Alabama Generating Station</t>
  </si>
  <si>
    <t xml:space="preserve">X001A </t>
  </si>
  <si>
    <t xml:space="preserve">Combined Cycle Unit No. 1</t>
  </si>
  <si>
    <t xml:space="preserve">X001B </t>
  </si>
  <si>
    <t xml:space="preserve">Combined Cycle Unit No. 2</t>
  </si>
  <si>
    <t xml:space="preserve">X001C </t>
  </si>
  <si>
    <t xml:space="preserve">Combined Cycle Unit No. 3</t>
  </si>
  <si>
    <t xml:space="preserve">201-0009</t>
  </si>
  <si>
    <t xml:space="preserve">Tenaska Alabama II Partners LP</t>
  </si>
  <si>
    <t xml:space="preserve">Combined Cycle Unit 1</t>
  </si>
  <si>
    <t xml:space="preserve">Combined Cycle Unit 2</t>
  </si>
  <si>
    <t xml:space="preserve">Combined Cycle Unit 3</t>
  </si>
  <si>
    <t xml:space="preserve">201-0010</t>
  </si>
  <si>
    <t xml:space="preserve">Alabama Power Co. - Autaugaville Combined Cycle Power Plant</t>
  </si>
  <si>
    <t xml:space="preserve">Unit 1A</t>
  </si>
  <si>
    <t xml:space="preserve">Unit 1B</t>
  </si>
  <si>
    <t xml:space="preserve">Unit 2A</t>
  </si>
  <si>
    <t xml:space="preserve">X001D </t>
  </si>
  <si>
    <t xml:space="preserve">Unit 2B</t>
  </si>
  <si>
    <t xml:space="preserve">206-0030</t>
  </si>
  <si>
    <t xml:space="preserve">South Eastern Electric Development Corp</t>
  </si>
  <si>
    <t xml:space="preserve">X001-1A</t>
  </si>
  <si>
    <t xml:space="preserve">Turbine Unit 1A</t>
  </si>
  <si>
    <t xml:space="preserve">X001-1B</t>
  </si>
  <si>
    <t xml:space="preserve">Turbine Unit 1B</t>
  </si>
  <si>
    <t xml:space="preserve">X001-2A</t>
  </si>
  <si>
    <t xml:space="preserve">Turbine Unit 2A</t>
  </si>
  <si>
    <t xml:space="preserve">X001-2B</t>
  </si>
  <si>
    <t xml:space="preserve">Turbine Unit 2B</t>
  </si>
  <si>
    <t xml:space="preserve">206-0036</t>
  </si>
  <si>
    <t xml:space="preserve">Georgia Power Company - Goat Rock Combined Cycle Plant</t>
  </si>
  <si>
    <t xml:space="preserve">Combined Cycle Unit 1A</t>
  </si>
  <si>
    <t xml:space="preserve">Combined Cylce Unit 1B</t>
  </si>
  <si>
    <t xml:space="preserve">Combined Cycle Unit 2A</t>
  </si>
  <si>
    <t xml:space="preserve">Combined Cycle Unit 2B</t>
  </si>
  <si>
    <t xml:space="preserve">X001-3A</t>
  </si>
  <si>
    <t xml:space="preserve">Combined Cycle Unit 3A</t>
  </si>
  <si>
    <t xml:space="preserve">X001-3B</t>
  </si>
  <si>
    <t xml:space="preserve">Combined Cycle Unit 3B</t>
  </si>
  <si>
    <t xml:space="preserve">X001-4A</t>
  </si>
  <si>
    <t xml:space="preserve">Combined Cycle Unit 4A</t>
  </si>
  <si>
    <t xml:space="preserve">X001-4B</t>
  </si>
  <si>
    <t xml:space="preserve">Combined Cycle Unit 4B</t>
  </si>
  <si>
    <t xml:space="preserve">211-0004</t>
  </si>
  <si>
    <t xml:space="preserve">Mead Coated Board Inc</t>
  </si>
  <si>
    <t xml:space="preserve">X008</t>
  </si>
  <si>
    <t xml:space="preserve">301-0073</t>
  </si>
  <si>
    <t xml:space="preserve">Calhoun Power Company I, LLC Generating Station</t>
  </si>
  <si>
    <t xml:space="preserve">Simple Cycle Combustion Turbine No. 1</t>
  </si>
  <si>
    <t xml:space="preserve">Simple Cycle Combustion Turbine No. 2</t>
  </si>
  <si>
    <t xml:space="preserve">Simple Cycle Combustion Turbine No. 3</t>
  </si>
  <si>
    <t xml:space="preserve">Simple Cycle Combustion Turbine No. 4</t>
  </si>
  <si>
    <t xml:space="preserve">306-0043</t>
  </si>
  <si>
    <t xml:space="preserve">Tenaska Alabama III Generating Station</t>
  </si>
  <si>
    <t xml:space="preserve">Simple Cycle Unit 1</t>
  </si>
  <si>
    <t xml:space="preserve">Simple Cycle Unit 2</t>
  </si>
  <si>
    <t xml:space="preserve">Simple Cycle Unit 3</t>
  </si>
  <si>
    <t xml:space="preserve">307-0002</t>
  </si>
  <si>
    <t xml:space="preserve">Alabama Power Company - Gadsden</t>
  </si>
  <si>
    <t xml:space="preserve">X001</t>
  </si>
  <si>
    <t xml:space="preserve">Boiler Unit No 1</t>
  </si>
  <si>
    <t xml:space="preserve">X002</t>
  </si>
  <si>
    <t xml:space="preserve">Boiler Unit No 2</t>
  </si>
  <si>
    <t xml:space="preserve">307-0008</t>
  </si>
  <si>
    <t xml:space="preserve">Gulf States Steel Inc</t>
  </si>
  <si>
    <t xml:space="preserve">X035</t>
  </si>
  <si>
    <t xml:space="preserve">Boiler #9</t>
  </si>
  <si>
    <t xml:space="preserve">308-0024</t>
  </si>
  <si>
    <t xml:space="preserve">South Eastern Energy Corporation</t>
  </si>
  <si>
    <t xml:space="preserve">X001CC1</t>
  </si>
  <si>
    <t xml:space="preserve">X001CC2</t>
  </si>
  <si>
    <t xml:space="preserve">X001CC3</t>
  </si>
  <si>
    <t xml:space="preserve">X001CC4</t>
  </si>
  <si>
    <t xml:space="preserve">Combined Cycle Unit 4</t>
  </si>
  <si>
    <t xml:space="preserve">X001CC5</t>
  </si>
  <si>
    <t xml:space="preserve">Combined Cycle Unit 5</t>
  </si>
  <si>
    <t xml:space="preserve">X001CC6</t>
  </si>
  <si>
    <t xml:space="preserve">Combined Cycle Unit 6</t>
  </si>
  <si>
    <t xml:space="preserve">309-0006</t>
  </si>
  <si>
    <t xml:space="preserve">U. S. Alliance Coosa Pines Corporation</t>
  </si>
  <si>
    <t xml:space="preserve">X025</t>
  </si>
  <si>
    <t xml:space="preserve">No. 1 AOW Power Boiler</t>
  </si>
  <si>
    <t xml:space="preserve">No. 2 AOW Power Boiler</t>
  </si>
  <si>
    <t xml:space="preserve">X027</t>
  </si>
  <si>
    <t xml:space="preserve">No. 3 AOW Power Boiler</t>
  </si>
  <si>
    <t xml:space="preserve">X028</t>
  </si>
  <si>
    <t xml:space="preserve">No. 4 AOW Power Boiler</t>
  </si>
  <si>
    <t xml:space="preserve">310-0019</t>
  </si>
  <si>
    <t xml:space="preserve">Calpine Construction Finance Corp., L.C. - Hillabee Energy Center</t>
  </si>
  <si>
    <t xml:space="preserve">Combined Cycle Unit 1B</t>
  </si>
  <si>
    <t xml:space="preserve">310-0020</t>
  </si>
  <si>
    <t xml:space="preserve">Duke Energy Alexander City, LLC</t>
  </si>
  <si>
    <t xml:space="preserve">X003A </t>
  </si>
  <si>
    <t xml:space="preserve">Simple Cycle Unit 3A</t>
  </si>
  <si>
    <t xml:space="preserve">X003B </t>
  </si>
  <si>
    <t xml:space="preserve">Simple Cycle Unit 3B</t>
  </si>
  <si>
    <t xml:space="preserve">X003C </t>
  </si>
  <si>
    <t xml:space="preserve">Simple Cycle Unit 3C</t>
  </si>
  <si>
    <t xml:space="preserve">X003D </t>
  </si>
  <si>
    <t xml:space="preserve">Simple Cycle Unit 3D</t>
  </si>
  <si>
    <t xml:space="preserve">X003E </t>
  </si>
  <si>
    <t xml:space="preserve">Simple Cycle Unit 3E</t>
  </si>
  <si>
    <t xml:space="preserve">X003F </t>
  </si>
  <si>
    <t xml:space="preserve">Simple Cycle Unit 3F</t>
  </si>
  <si>
    <t xml:space="preserve">X003G </t>
  </si>
  <si>
    <t xml:space="preserve">Simple Cycle Unit 3G</t>
  </si>
  <si>
    <t xml:space="preserve">X003H </t>
  </si>
  <si>
    <t xml:space="preserve">Simple Cycle Unit 3H</t>
  </si>
  <si>
    <t xml:space="preserve">402-0010</t>
  </si>
  <si>
    <t xml:space="preserve">Blount County Energy, LLC - BMW</t>
  </si>
  <si>
    <t xml:space="preserve">Combined Cycle Combustion Turbine No. 1</t>
  </si>
  <si>
    <t xml:space="preserve">Combined Cycle Combustion Turbine No. 2</t>
  </si>
  <si>
    <t xml:space="preserve">Combined Cycle Combustion Turbine No. 3</t>
  </si>
  <si>
    <t xml:space="preserve">405-0001</t>
  </si>
  <si>
    <t xml:space="preserve">Alabama Power Company - Greene County</t>
  </si>
  <si>
    <t xml:space="preserve">CT2</t>
  </si>
  <si>
    <t xml:space="preserve">X003</t>
  </si>
  <si>
    <t xml:space="preserve">80 MW Turbine (CT2)</t>
  </si>
  <si>
    <t xml:space="preserve">CT3</t>
  </si>
  <si>
    <t xml:space="preserve">X004</t>
  </si>
  <si>
    <t xml:space="preserve">80 MW Turbine (CT3)</t>
  </si>
  <si>
    <t xml:space="preserve">CT4</t>
  </si>
  <si>
    <t xml:space="preserve">X005</t>
  </si>
  <si>
    <t xml:space="preserve">80 MW Turbine (CT4)</t>
  </si>
  <si>
    <t xml:space="preserve">CT5</t>
  </si>
  <si>
    <t xml:space="preserve">X006</t>
  </si>
  <si>
    <t xml:space="preserve">80 MW Turbine (CT5)</t>
  </si>
  <si>
    <t xml:space="preserve">CT6</t>
  </si>
  <si>
    <t xml:space="preserve">X007</t>
  </si>
  <si>
    <t xml:space="preserve">80 MW Turbine (CT6)</t>
  </si>
  <si>
    <t xml:space="preserve">CT7</t>
  </si>
  <si>
    <t xml:space="preserve">80 MW Turbine (CT7)</t>
  </si>
  <si>
    <t xml:space="preserve">CT8</t>
  </si>
  <si>
    <t xml:space="preserve">X009</t>
  </si>
  <si>
    <t xml:space="preserve">80 MW Turbine (CT8)</t>
  </si>
  <si>
    <t xml:space="preserve">CT9</t>
  </si>
  <si>
    <t xml:space="preserve">X010</t>
  </si>
  <si>
    <t xml:space="preserve">80 MW Turbine (CT9)</t>
  </si>
  <si>
    <t xml:space="preserve">CT10</t>
  </si>
  <si>
    <t xml:space="preserve">X011</t>
  </si>
  <si>
    <t xml:space="preserve">80 MW Turbine (CT10)</t>
  </si>
  <si>
    <t xml:space="preserve">407-0011</t>
  </si>
  <si>
    <t xml:space="preserve">Alabama Power Company - Miller</t>
  </si>
  <si>
    <t xml:space="preserve">Unit No 1 Coal Fired Boiler with ESP</t>
  </si>
  <si>
    <t xml:space="preserve">Unit No 2 Coal Fired Boiler with ESP</t>
  </si>
  <si>
    <t xml:space="preserve">Unit No 3 Coal Fired Boiler with ESP</t>
  </si>
  <si>
    <t xml:space="preserve">Unit No 4 Coal Fired Boiler with ESP</t>
  </si>
  <si>
    <t xml:space="preserve">407-0370</t>
  </si>
  <si>
    <t xml:space="preserve">U.S. Steel - Fairfield </t>
  </si>
  <si>
    <t xml:space="preserve">Boiler 5</t>
  </si>
  <si>
    <t xml:space="preserve">Boiler 8</t>
  </si>
  <si>
    <t xml:space="preserve">Boiler 9</t>
  </si>
  <si>
    <t xml:space="preserve">Boiler 10</t>
  </si>
  <si>
    <t xml:space="preserve">411-0005</t>
  </si>
  <si>
    <t xml:space="preserve">Alabama Power Company - EC Gaston</t>
  </si>
  <si>
    <t xml:space="preserve">Unit No 1</t>
  </si>
  <si>
    <t xml:space="preserve">Unit No 2</t>
  </si>
  <si>
    <t xml:space="preserve">Unit No 3</t>
  </si>
  <si>
    <t xml:space="preserve">Unit No 4</t>
  </si>
  <si>
    <t xml:space="preserve">Unit No 5</t>
  </si>
  <si>
    <t xml:space="preserve">414-0001</t>
  </si>
  <si>
    <t xml:space="preserve">Alabama Power Company - Gorgas</t>
  </si>
  <si>
    <t xml:space="preserve">Unit No. 7</t>
  </si>
  <si>
    <t xml:space="preserve">Unit No. 8</t>
  </si>
  <si>
    <t xml:space="preserve">Unit No. 9</t>
  </si>
  <si>
    <t xml:space="preserve">Unit No. 10</t>
  </si>
  <si>
    <t xml:space="preserve">Unit No. 6</t>
  </si>
  <si>
    <t xml:space="preserve">414-0014</t>
  </si>
  <si>
    <t xml:space="preserve">GenPower Kelley, LLC</t>
  </si>
  <si>
    <t xml:space="preserve">Combined Cycle Unit No. 4</t>
  </si>
  <si>
    <t xml:space="preserve">701-0010</t>
  </si>
  <si>
    <t xml:space="preserve">TVA - Colbert</t>
  </si>
  <si>
    <t xml:space="preserve">CT1</t>
  </si>
  <si>
    <t xml:space="preserve">Combustion Turbine No. 1</t>
  </si>
  <si>
    <t xml:space="preserve">Combustion Turbine No. 2</t>
  </si>
  <si>
    <t xml:space="preserve">Combustion Turbine No. 3</t>
  </si>
  <si>
    <t xml:space="preserve">Combustion Turbine No. 4</t>
  </si>
  <si>
    <t xml:space="preserve">Combustion Turbine No. 5</t>
  </si>
  <si>
    <t xml:space="preserve">Combustion Turbine No. 6</t>
  </si>
  <si>
    <t xml:space="preserve">Combustion Turbine No. 7</t>
  </si>
  <si>
    <t xml:space="preserve">Combustion Turbine No. 8</t>
  </si>
  <si>
    <t xml:space="preserve">X009 </t>
  </si>
  <si>
    <t xml:space="preserve">Boiler #1</t>
  </si>
  <si>
    <t xml:space="preserve">X010 </t>
  </si>
  <si>
    <t xml:space="preserve">Boiler #2</t>
  </si>
  <si>
    <t xml:space="preserve">X011 </t>
  </si>
  <si>
    <t xml:space="preserve">Boiler #3</t>
  </si>
  <si>
    <t xml:space="preserve">X012 </t>
  </si>
  <si>
    <t xml:space="preserve">Boiler #4</t>
  </si>
  <si>
    <t xml:space="preserve">X013 </t>
  </si>
  <si>
    <t xml:space="preserve">Boiler #5</t>
  </si>
  <si>
    <t xml:space="preserve">705-0008</t>
  </si>
  <si>
    <t xml:space="preserve">TVA - Widows Creek</t>
  </si>
  <si>
    <t xml:space="preserve">Unit 1</t>
  </si>
  <si>
    <t xml:space="preserve">Unit 2</t>
  </si>
  <si>
    <t xml:space="preserve">Unit 3</t>
  </si>
  <si>
    <t xml:space="preserve">Unit 4</t>
  </si>
  <si>
    <t xml:space="preserve">Unit 5</t>
  </si>
  <si>
    <t xml:space="preserve">Unit 6</t>
  </si>
  <si>
    <t xml:space="preserve">Unit 7</t>
  </si>
  <si>
    <t xml:space="preserve">Unit 8</t>
  </si>
  <si>
    <t xml:space="preserve">707-0001</t>
  </si>
  <si>
    <t xml:space="preserve">International Paper - Courtland Mill</t>
  </si>
  <si>
    <t xml:space="preserve">Package Boiler</t>
  </si>
  <si>
    <t xml:space="preserve">X017</t>
  </si>
  <si>
    <t xml:space="preserve">Gas Turbine Duct Brn</t>
  </si>
  <si>
    <t xml:space="preserve">712-0002</t>
  </si>
  <si>
    <t xml:space="preserve">Amoco Chemicals</t>
  </si>
  <si>
    <t xml:space="preserve">Boiler #AB 4302</t>
  </si>
  <si>
    <t xml:space="preserve">X076</t>
  </si>
  <si>
    <t xml:space="preserve">400 MMBtu/hr Boiler</t>
  </si>
  <si>
    <t xml:space="preserve">712-0010</t>
  </si>
  <si>
    <t xml:space="preserve">Solutia, Inc. - Decatur Plant</t>
  </si>
  <si>
    <t xml:space="preserve">X015</t>
  </si>
  <si>
    <t xml:space="preserve">536.1 MMBTU/hr Coal and PN Fired Boiler w/ ESP-No. 7 Boiler</t>
  </si>
  <si>
    <t xml:space="preserve">X053</t>
  </si>
  <si>
    <t xml:space="preserve">267 MMBtu/hr Boiler No. 8 Boiler (began operating in 1997)</t>
  </si>
  <si>
    <t xml:space="preserve">Z004</t>
  </si>
  <si>
    <t xml:space="preserve">290 MMBTU/hr Coal Fired Boiler with ESP - No. 4 Boiler</t>
  </si>
  <si>
    <t xml:space="preserve">Z005</t>
  </si>
  <si>
    <t xml:space="preserve">290 MMBTU/hr Coal Fired Boiler with ESP - No. 5 Boiler</t>
  </si>
  <si>
    <t xml:space="preserve">320 MMBTU/hr Coal Fired Boiler with ESP - No. 6 Boiler</t>
  </si>
  <si>
    <t xml:space="preserve">712-0079</t>
  </si>
  <si>
    <t xml:space="preserve">Calpine Construction Finance Corp., L.P. - Decatur Energy Center</t>
  </si>
  <si>
    <t xml:space="preserve">Combined Cycle Unit 1C</t>
  </si>
  <si>
    <t xml:space="preserve">712-0080</t>
  </si>
  <si>
    <t xml:space="preserve">Calpine Construction Finance Corp., L.P. - Morgan Energy Center</t>
  </si>
  <si>
    <t xml:space="preserve">Total Allocations=</t>
  </si>
  <si>
    <t xml:space="preserve">Operator</t>
  </si>
  <si>
    <t xml:space="preserve">Plant</t>
  </si>
  <si>
    <t xml:space="preserve">Unit</t>
  </si>
  <si>
    <t xml:space="preserve">1995 Heat Input (MMBTU)</t>
  </si>
  <si>
    <t xml:space="preserve">1996 Heat Input (MMBTU)</t>
  </si>
  <si>
    <t xml:space="preserve">1997 Heat Input (MMBtu)</t>
  </si>
  <si>
    <t xml:space="preserve">1998 Heat Input (MMBtu)</t>
  </si>
  <si>
    <t xml:space="preserve">NOx Emission Rate (lb/MMBtu)</t>
  </si>
  <si>
    <t xml:space="preserve">Allocations 2003-2005</t>
  </si>
  <si>
    <t xml:space="preserve">D-FD</t>
  </si>
  <si>
    <t xml:space="preserve">MCKEERUN</t>
  </si>
  <si>
    <t xml:space="preserve">VANSANT</t>
  </si>
  <si>
    <t xml:space="preserve">FIRSTSTATE</t>
  </si>
  <si>
    <t xml:space="preserve">CONECTIV</t>
  </si>
  <si>
    <t xml:space="preserve">CHRISTIANASUB</t>
  </si>
  <si>
    <t xml:space="preserve">DELAWARECITY</t>
  </si>
  <si>
    <t xml:space="preserve">EDGEMOOR</t>
  </si>
  <si>
    <t xml:space="preserve">MADISONSTREET</t>
  </si>
  <si>
    <t xml:space="preserve">WESTSUBSTATION</t>
  </si>
  <si>
    <t xml:space="preserve">HAYROAD</t>
  </si>
  <si>
    <t xml:space="preserve">MOTIVA</t>
  </si>
  <si>
    <t xml:space="preserve">CT</t>
  </si>
  <si>
    <t xml:space="preserve">INDIANRIVER</t>
  </si>
  <si>
    <t xml:space="preserve">Total</t>
  </si>
  <si>
    <t xml:space="preserve">Company Name ID #</t>
  </si>
  <si>
    <t xml:space="preserve">Generating Unit Designation</t>
  </si>
  <si>
    <t xml:space="preserve">EGU Designation</t>
  </si>
  <si>
    <t xml:space="preserve">NOx Budget Allowances
</t>
  </si>
  <si>
    <t xml:space="preserve">80% of NOx Budget Allowances</t>
  </si>
  <si>
    <t xml:space="preserve">50% of NOx Budget Allowances</t>
  </si>
  <si>
    <t xml:space="preserve">2003-2005</t>
  </si>
  <si>
    <t xml:space="preserve">2006-2007</t>
  </si>
  <si>
    <t xml:space="preserve">2008-2009</t>
  </si>
  <si>
    <t xml:space="preserve">5% NSSA</t>
  </si>
  <si>
    <t xml:space="preserve">2% NSSA</t>
  </si>
  <si>
    <t xml:space="preserve">Ameren Energy Generating Company</t>
  </si>
  <si>
    <t xml:space="preserve">135803AAA</t>
  </si>
  <si>
    <t xml:space="preserve">Coffeen 1</t>
  </si>
  <si>
    <t xml:space="preserve">Coffeen 2</t>
  </si>
  <si>
    <t xml:space="preserve">077806AAA</t>
  </si>
  <si>
    <t xml:space="preserve">G. Tower 3</t>
  </si>
  <si>
    <t xml:space="preserve">Boiler 7</t>
  </si>
  <si>
    <t xml:space="preserve">G. Tower 4</t>
  </si>
  <si>
    <t xml:space="preserve">033801AAA</t>
  </si>
  <si>
    <t xml:space="preserve">Hutsonville 3</t>
  </si>
  <si>
    <t xml:space="preserve">Hutsonville 4</t>
  </si>
  <si>
    <t xml:space="preserve">Boiler 6</t>
  </si>
  <si>
    <t xml:space="preserve">135805AAA</t>
  </si>
  <si>
    <t xml:space="preserve">Meredosia 1</t>
  </si>
  <si>
    <t xml:space="preserve">Boiler 1</t>
  </si>
  <si>
    <t xml:space="preserve">Boiler 2</t>
  </si>
  <si>
    <t xml:space="preserve">Meredosia 2</t>
  </si>
  <si>
    <t xml:space="preserve">Boiler 3</t>
  </si>
  <si>
    <t xml:space="preserve">Boiler 4</t>
  </si>
  <si>
    <t xml:space="preserve">Meredosia 3</t>
  </si>
  <si>
    <t xml:space="preserve">Meredosia 4</t>
  </si>
  <si>
    <t xml:space="preserve">079808AAA</t>
  </si>
  <si>
    <t xml:space="preserve">Newton 1</t>
  </si>
  <si>
    <t xml:space="preserve">Newton 2</t>
  </si>
  <si>
    <t xml:space="preserve">Ameren Eng. Gen. Co. Totals</t>
  </si>
  <si>
    <t xml:space="preserve">AES</t>
  </si>
  <si>
    <t xml:space="preserve">057801AAA</t>
  </si>
  <si>
    <t xml:space="preserve">D. Creek</t>
  </si>
  <si>
    <t xml:space="preserve">143805AAG</t>
  </si>
  <si>
    <t xml:space="preserve">Edwards 1</t>
  </si>
  <si>
    <t xml:space="preserve">Edwards 2</t>
  </si>
  <si>
    <t xml:space="preserve">Edwards 3</t>
  </si>
  <si>
    <t xml:space="preserve">AES Totals</t>
  </si>
  <si>
    <t xml:space="preserve">CWLP</t>
  </si>
  <si>
    <t xml:space="preserve">167120AAO</t>
  </si>
  <si>
    <t xml:space="preserve">Dallman 1</t>
  </si>
  <si>
    <t xml:space="preserve">Boiler 31</t>
  </si>
  <si>
    <t xml:space="preserve">Dallman 2</t>
  </si>
  <si>
    <t xml:space="preserve">Boiler 32</t>
  </si>
  <si>
    <t xml:space="preserve">Dallman 3</t>
  </si>
  <si>
    <t xml:space="preserve">Boiler 33</t>
  </si>
  <si>
    <t xml:space="preserve">167120AGQ</t>
  </si>
  <si>
    <t xml:space="preserve">G. Turbine #2</t>
  </si>
  <si>
    <t xml:space="preserve">Lakeside 7</t>
  </si>
  <si>
    <t xml:space="preserve">Lakeside 8</t>
  </si>
  <si>
    <t xml:space="preserve">CWLP Totals</t>
  </si>
  <si>
    <t xml:space="preserve">Midwest Generation</t>
  </si>
  <si>
    <t xml:space="preserve">063806AAF</t>
  </si>
  <si>
    <t xml:space="preserve">Collins 1</t>
  </si>
  <si>
    <t xml:space="preserve">Collins 2</t>
  </si>
  <si>
    <t xml:space="preserve">Collins 3</t>
  </si>
  <si>
    <t xml:space="preserve">Collins 4</t>
  </si>
  <si>
    <t xml:space="preserve">Collins 5</t>
  </si>
  <si>
    <t xml:space="preserve">031600AIN</t>
  </si>
  <si>
    <t xml:space="preserve">Crawford 7</t>
  </si>
  <si>
    <t xml:space="preserve">Crawford 8</t>
  </si>
  <si>
    <t xml:space="preserve">031600AMI</t>
  </si>
  <si>
    <t xml:space="preserve">Fisk 19</t>
  </si>
  <si>
    <t xml:space="preserve">Fisk Peaker</t>
  </si>
  <si>
    <t xml:space="preserve">GT 31-1</t>
  </si>
  <si>
    <t xml:space="preserve">GT 31-2</t>
  </si>
  <si>
    <t xml:space="preserve">GT 32-1</t>
  </si>
  <si>
    <t xml:space="preserve">GT 32-2</t>
  </si>
  <si>
    <t xml:space="preserve">GT 33-1</t>
  </si>
  <si>
    <t xml:space="preserve">GT 33-2</t>
  </si>
  <si>
    <t xml:space="preserve">GT 34-1</t>
  </si>
  <si>
    <t xml:space="preserve">GT 34-2</t>
  </si>
  <si>
    <t xml:space="preserve">197809AAO</t>
  </si>
  <si>
    <t xml:space="preserve">Joliet 6</t>
  </si>
  <si>
    <t xml:space="preserve">Joliet 7</t>
  </si>
  <si>
    <t xml:space="preserve">Boiler 71</t>
  </si>
  <si>
    <t xml:space="preserve">Boiler 72</t>
  </si>
  <si>
    <t xml:space="preserve">Joliet 8</t>
  </si>
  <si>
    <t xml:space="preserve">Boiler 81</t>
  </si>
  <si>
    <t xml:space="preserve">Boiler 82</t>
  </si>
  <si>
    <t xml:space="preserve">179801AAA</t>
  </si>
  <si>
    <t xml:space="preserve">Powerton 5</t>
  </si>
  <si>
    <t xml:space="preserve">Boiler 52</t>
  </si>
  <si>
    <t xml:space="preserve">Boiler 51</t>
  </si>
  <si>
    <t xml:space="preserve">Powerton 6</t>
  </si>
  <si>
    <t xml:space="preserve">Boiler 61</t>
  </si>
  <si>
    <t xml:space="preserve">Boiler 62</t>
  </si>
  <si>
    <t xml:space="preserve">097190AAC</t>
  </si>
  <si>
    <t xml:space="preserve">Waukegan 6</t>
  </si>
  <si>
    <t xml:space="preserve">Boiler 17</t>
  </si>
  <si>
    <t xml:space="preserve">Waukegan 7</t>
  </si>
  <si>
    <t xml:space="preserve">Waukegan 8</t>
  </si>
  <si>
    <t xml:space="preserve">Peaker</t>
  </si>
  <si>
    <t xml:space="preserve">197810AAK</t>
  </si>
  <si>
    <t xml:space="preserve">Will County 1</t>
  </si>
  <si>
    <t xml:space="preserve">Will County 2</t>
  </si>
  <si>
    <t xml:space="preserve">Will County 3</t>
  </si>
  <si>
    <t xml:space="preserve">Will County 4</t>
  </si>
  <si>
    <t xml:space="preserve">Midwest Generation Totals</t>
  </si>
  <si>
    <t xml:space="preserve">Dom. Energy</t>
  </si>
  <si>
    <t xml:space="preserve">021814AAB</t>
  </si>
  <si>
    <t xml:space="preserve">Kincaid 1</t>
  </si>
  <si>
    <t xml:space="preserve">Kincaid 2</t>
  </si>
  <si>
    <t xml:space="preserve">Dom. Energy Totals</t>
  </si>
  <si>
    <t xml:space="preserve">El. Energy Inc.</t>
  </si>
  <si>
    <t xml:space="preserve">127855AAC</t>
  </si>
  <si>
    <t xml:space="preserve">Joppa 1</t>
  </si>
  <si>
    <t xml:space="preserve">Joppa 2</t>
  </si>
  <si>
    <t xml:space="preserve">Joppa 3</t>
  </si>
  <si>
    <t xml:space="preserve">Joppa 4</t>
  </si>
  <si>
    <t xml:space="preserve">Joppa 5</t>
  </si>
  <si>
    <t xml:space="preserve">Joppa 6</t>
  </si>
  <si>
    <t xml:space="preserve">El. Energy Inc. Totals</t>
  </si>
  <si>
    <t xml:space="preserve">DMG</t>
  </si>
  <si>
    <t xml:space="preserve">157851AAA</t>
  </si>
  <si>
    <t xml:space="preserve">Baldwin 1</t>
  </si>
  <si>
    <t xml:space="preserve">Baldwin 2</t>
  </si>
  <si>
    <t xml:space="preserve">Baldwin 3</t>
  </si>
  <si>
    <t xml:space="preserve">125804AAB</t>
  </si>
  <si>
    <t xml:space="preserve">Havana 1-5</t>
  </si>
  <si>
    <t xml:space="preserve">Havana 6</t>
  </si>
  <si>
    <t xml:space="preserve">155010AAA</t>
  </si>
  <si>
    <t xml:space="preserve">Hennepin 1</t>
  </si>
  <si>
    <t xml:space="preserve">Hennepin 2</t>
  </si>
  <si>
    <t xml:space="preserve">183814AAA</t>
  </si>
  <si>
    <t xml:space="preserve">Vermilion 1</t>
  </si>
  <si>
    <t xml:space="preserve">Vermilion 2</t>
  </si>
  <si>
    <t xml:space="preserve">119020AAE</t>
  </si>
  <si>
    <t xml:space="preserve">Wood River 1</t>
  </si>
  <si>
    <t xml:space="preserve">Wood River 2</t>
  </si>
  <si>
    <t xml:space="preserve">Wood River 3</t>
  </si>
  <si>
    <t xml:space="preserve">Wood River 4</t>
  </si>
  <si>
    <t xml:space="preserve">Wood River 5</t>
  </si>
  <si>
    <t xml:space="preserve">DMG Totals</t>
  </si>
  <si>
    <t xml:space="preserve">SIPCO</t>
  </si>
  <si>
    <t xml:space="preserve">199856AAC</t>
  </si>
  <si>
    <t xml:space="preserve">Marion 1</t>
  </si>
  <si>
    <t xml:space="preserve">Marion 2</t>
  </si>
  <si>
    <t xml:space="preserve">Marion 3</t>
  </si>
  <si>
    <t xml:space="preserve">Marion 4</t>
  </si>
  <si>
    <t xml:space="preserve">SIPCO Totals</t>
  </si>
  <si>
    <t xml:space="preserve">Union Electric</t>
  </si>
  <si>
    <t xml:space="preserve">119105AAA</t>
  </si>
  <si>
    <t xml:space="preserve">Turbine</t>
  </si>
  <si>
    <t xml:space="preserve">Venice 1</t>
  </si>
  <si>
    <t xml:space="preserve">Venice 2</t>
  </si>
  <si>
    <t xml:space="preserve">Venice 3</t>
  </si>
  <si>
    <t xml:space="preserve">Venice 4</t>
  </si>
  <si>
    <t xml:space="preserve">Venice 5</t>
  </si>
  <si>
    <t xml:space="preserve">Venice 6</t>
  </si>
  <si>
    <t xml:space="preserve">Venice 7</t>
  </si>
  <si>
    <t xml:space="preserve">Venice 8</t>
  </si>
  <si>
    <t xml:space="preserve">Union Electric Totals</t>
  </si>
  <si>
    <t xml:space="preserve">TOTAL</t>
  </si>
  <si>
    <t xml:space="preserve">UNIT</t>
  </si>
  <si>
    <t xml:space="preserve">2003-2005 ALLOCATION</t>
  </si>
  <si>
    <t xml:space="preserve">Allegany County</t>
  </si>
  <si>
    <t xml:space="preserve"> </t>
  </si>
  <si>
    <t xml:space="preserve">Westvaco </t>
  </si>
  <si>
    <t xml:space="preserve"> Unit 24     </t>
  </si>
  <si>
    <t xml:space="preserve"> Unit 25      </t>
  </si>
  <si>
    <t xml:space="preserve"> Unit 26       </t>
  </si>
  <si>
    <t xml:space="preserve"> Warrior Run (AES) </t>
  </si>
  <si>
    <t xml:space="preserve">Anne Arundel County </t>
  </si>
  <si>
    <t xml:space="preserve"> BGE Wagner </t>
  </si>
  <si>
    <t xml:space="preserve"> Unit 1             </t>
  </si>
  <si>
    <t xml:space="preserve">        </t>
  </si>
  <si>
    <t xml:space="preserve">Unit 2               </t>
  </si>
  <si>
    <t xml:space="preserve">Unit 3                </t>
  </si>
  <si>
    <t xml:space="preserve">Unit 4                 </t>
  </si>
  <si>
    <t xml:space="preserve">BGE Brandon Shores </t>
  </si>
  <si>
    <t xml:space="preserve">Unit 1                           </t>
  </si>
  <si>
    <t xml:space="preserve">Unit 2                            </t>
  </si>
  <si>
    <t xml:space="preserve">Baltimore City </t>
  </si>
  <si>
    <t xml:space="preserve">BGE Westport</t>
  </si>
  <si>
    <t xml:space="preserve">CT5 </t>
  </si>
  <si>
    <t xml:space="preserve">BGE Gould Street </t>
  </si>
  <si>
    <t xml:space="preserve">Unit 3 </t>
  </si>
  <si>
    <t xml:space="preserve">Baltimore County </t>
  </si>
  <si>
    <t xml:space="preserve">BGE Riverside </t>
  </si>
  <si>
    <t xml:space="preserve"> Unit 4 </t>
  </si>
  <si>
    <t xml:space="preserve"> CT6 </t>
  </si>
  <si>
    <t xml:space="preserve"> BGE Crane </t>
  </si>
  <si>
    <t xml:space="preserve"> Unit 1 </t>
  </si>
  <si>
    <t xml:space="preserve">  Unit 2 </t>
  </si>
  <si>
    <t xml:space="preserve">Charles County </t>
  </si>
  <si>
    <t xml:space="preserve"> PEPCO Morgantown </t>
  </si>
  <si>
    <t xml:space="preserve"> Unit 2 </t>
  </si>
  <si>
    <t xml:space="preserve"> CT3 </t>
  </si>
  <si>
    <t xml:space="preserve"> CT4 </t>
  </si>
  <si>
    <t xml:space="preserve">Dorchester County </t>
  </si>
  <si>
    <t xml:space="preserve">Delmarva Vienna </t>
  </si>
  <si>
    <t xml:space="preserve">Unit 8 </t>
  </si>
  <si>
    <t xml:space="preserve">Harford County </t>
  </si>
  <si>
    <t xml:space="preserve"> BGE Perryman </t>
  </si>
  <si>
    <t xml:space="preserve">  CT1 </t>
  </si>
  <si>
    <t xml:space="preserve">  CT2 </t>
  </si>
  <si>
    <t xml:space="preserve">  CT3 </t>
  </si>
  <si>
    <t xml:space="preserve">  CT4 </t>
  </si>
  <si>
    <t xml:space="preserve">  CT51 </t>
  </si>
  <si>
    <t xml:space="preserve">Montgomery County </t>
  </si>
  <si>
    <t xml:space="preserve">Pepco Dickerson </t>
  </si>
  <si>
    <t xml:space="preserve">Unit 1 </t>
  </si>
  <si>
    <t xml:space="preserve">Unit 2 </t>
  </si>
  <si>
    <t xml:space="preserve">Station H-GT2 </t>
  </si>
  <si>
    <t xml:space="preserve">Station H-GT3 </t>
  </si>
  <si>
    <t xml:space="preserve">Prince George's County </t>
  </si>
  <si>
    <t xml:space="preserve">PEPCO Chalk Point </t>
  </si>
  <si>
    <t xml:space="preserve">Unit 4 </t>
  </si>
  <si>
    <t xml:space="preserve">CT2 </t>
  </si>
  <si>
    <t xml:space="preserve">CT3 </t>
  </si>
  <si>
    <t xml:space="preserve">CT4 </t>
  </si>
  <si>
    <t xml:space="preserve">CT6 </t>
  </si>
  <si>
    <t xml:space="preserve">SGT1</t>
  </si>
  <si>
    <t xml:space="preserve">Panda Brandywine </t>
  </si>
  <si>
    <t xml:space="preserve">Washington County </t>
  </si>
  <si>
    <t xml:space="preserve"> Potomac Edison </t>
  </si>
  <si>
    <t xml:space="preserve">  Unit 9 </t>
  </si>
  <si>
    <t xml:space="preserve">  Unit 11 </t>
  </si>
  <si>
    <t xml:space="preserve">Total Allocations</t>
  </si>
  <si>
    <t xml:space="preserve">Source</t>
  </si>
  <si>
    <t xml:space="preserve">ORIS Code</t>
  </si>
  <si>
    <t xml:space="preserve">2003 Allocations</t>
  </si>
  <si>
    <t xml:space="preserve">ANP Milford</t>
  </si>
  <si>
    <t xml:space="preserve">Braintree</t>
  </si>
  <si>
    <t xml:space="preserve">CES Blackstone</t>
  </si>
  <si>
    <t xml:space="preserve">EMI Dartmouth</t>
  </si>
  <si>
    <t xml:space="preserve">GE Lynn</t>
  </si>
  <si>
    <t xml:space="preserve">Indeck Pepperell</t>
  </si>
  <si>
    <t xml:space="preserve">Lowell Cogen</t>
  </si>
  <si>
    <t xml:space="preserve">Lowell Power</t>
  </si>
  <si>
    <t xml:space="preserve">MBTA</t>
  </si>
  <si>
    <t xml:space="preserve">MIT Cogen</t>
  </si>
  <si>
    <t xml:space="preserve">MMWEC Stonybrook</t>
  </si>
  <si>
    <t xml:space="preserve">MWRA</t>
  </si>
  <si>
    <t xml:space="preserve">NEA Bellingham</t>
  </si>
  <si>
    <t xml:space="preserve">NU Doreen</t>
  </si>
  <si>
    <t xml:space="preserve">NU Mt. Tom</t>
  </si>
  <si>
    <t xml:space="preserve">NUW. Springfield</t>
  </si>
  <si>
    <t xml:space="preserve">NU Woodland</t>
  </si>
  <si>
    <t xml:space="preserve">Peabody</t>
  </si>
  <si>
    <t xml:space="preserve">PG&amp;E Gen Brayton</t>
  </si>
  <si>
    <t xml:space="preserve">PG&amp;E Gen Masspower</t>
  </si>
  <si>
    <t xml:space="preserve">PG&amp;E Gen Pittsfield</t>
  </si>
  <si>
    <t xml:space="preserve">PG&amp;E Gen Salem</t>
  </si>
  <si>
    <t xml:space="preserve">SEI Canal</t>
  </si>
  <si>
    <t xml:space="preserve">SEI Kendall</t>
  </si>
  <si>
    <t xml:space="preserve">Sithe Edgar</t>
  </si>
  <si>
    <t xml:space="preserve">Sithe Framingham</t>
  </si>
  <si>
    <t xml:space="preserve">Sithe Medway</t>
  </si>
  <si>
    <t xml:space="preserve">Sithe Mystic</t>
  </si>
  <si>
    <t xml:space="preserve">Sithe New Boston</t>
  </si>
  <si>
    <t xml:space="preserve">Somerset</t>
  </si>
  <si>
    <t xml:space="preserve">Taunton</t>
  </si>
  <si>
    <t xml:space="preserve">Trigen</t>
  </si>
  <si>
    <t xml:space="preserve">COMPANY</t>
  </si>
  <si>
    <t xml:space="preserve">PLANT</t>
  </si>
  <si>
    <t xml:space="preserve">NATS UNIT ACCOUNT</t>
  </si>
  <si>
    <t xml:space="preserve">DESCRIPTION</t>
  </si>
  <si>
    <t xml:space="preserve">2003 ALLOCATIONS</t>
  </si>
  <si>
    <t xml:space="preserve">NJDEP</t>
  </si>
  <si>
    <t xml:space="preserve">Incentive Reserve</t>
  </si>
  <si>
    <t xml:space="preserve">Growth/New Source Reserve</t>
  </si>
  <si>
    <t xml:space="preserve">CON*[N]*ECTIV</t>
  </si>
  <si>
    <t xml:space="preserve">B.L. ENGLAND</t>
  </si>
  <si>
    <t xml:space="preserve">BLE - UNIT #1</t>
  </si>
  <si>
    <t xml:space="preserve">BLE - UNIT #2</t>
  </si>
  <si>
    <t xml:space="preserve">BLE - UNIT #3</t>
  </si>
  <si>
    <t xml:space="preserve">CARLL’S CORNER STATION</t>
  </si>
  <si>
    <t xml:space="preserve">CARLLS CORNER CT#1</t>
  </si>
  <si>
    <t xml:space="preserve">CARLLS CORNER CT#2</t>
  </si>
  <si>
    <t xml:space="preserve">CEDAR STATION</t>
  </si>
  <si>
    <t xml:space="preserve">WEST GENERATOR ON CEDAR #1 TURBINE</t>
  </si>
  <si>
    <t xml:space="preserve">EAST GENERATOR ON CEDAR #1 TURBINE</t>
  </si>
  <si>
    <t xml:space="preserve">CEDAR #2 TURBINE</t>
  </si>
  <si>
    <t xml:space="preserve">MIDDLE ST</t>
  </si>
  <si>
    <t xml:space="preserve">MIDDLE CT #1</t>
  </si>
  <si>
    <t xml:space="preserve">MIDDLE CT #2</t>
  </si>
  <si>
    <t xml:space="preserve">MIDDLE CT #3</t>
  </si>
  <si>
    <t xml:space="preserve">MISSOURI</t>
  </si>
  <si>
    <t xml:space="preserve">MISSOURI AV. CT #B</t>
  </si>
  <si>
    <t xml:space="preserve">MISSOURI AV. CT #C</t>
  </si>
  <si>
    <t xml:space="preserve">MISSOURI AV. CT #D</t>
  </si>
  <si>
    <t xml:space="preserve">DEEPWATER</t>
  </si>
  <si>
    <t xml:space="preserve">DW BOILER #1</t>
  </si>
  <si>
    <t xml:space="preserve">DW - BOILER #4</t>
  </si>
  <si>
    <t xml:space="preserve">B&amp;W BOILER #6</t>
  </si>
  <si>
    <t xml:space="preserve">DW BOILER # 8</t>
  </si>
  <si>
    <t xml:space="preserve">DW CT A</t>
  </si>
  <si>
    <t xml:space="preserve">GPU</t>
  </si>
  <si>
    <t xml:space="preserve">WERNER GE</t>
  </si>
  <si>
    <t xml:space="preserve">Unit 4 (B &amp; W Boiler)</t>
  </si>
  <si>
    <t xml:space="preserve">Turbine (501AA)    CT#1</t>
  </si>
  <si>
    <t xml:space="preserve">Turbine (501AA)    CT#2</t>
  </si>
  <si>
    <t xml:space="preserve">Turbine (501AA)    CT#3</t>
  </si>
  <si>
    <t xml:space="preserve">Turbine (501AA)    CT#4</t>
  </si>
  <si>
    <t xml:space="preserve">SAYREVILLE</t>
  </si>
  <si>
    <t xml:space="preserve">Unit 7, Cyclone  (#6 FUEL)</t>
  </si>
  <si>
    <t xml:space="preserve">Unit 8, Cyclone  (#6 FUEL)</t>
  </si>
  <si>
    <t xml:space="preserve">Turbine (501AA) -OIL FIRED C-4</t>
  </si>
  <si>
    <t xml:space="preserve">Turbine (501AA) -OIL FIRED C-3</t>
  </si>
  <si>
    <t xml:space="preserve">Turbine (501AA) -OIL FIRED C-2</t>
  </si>
  <si>
    <t xml:space="preserve">Turbine (501AA) -OIL FIRED C-1</t>
  </si>
  <si>
    <t xml:space="preserve">GILBERT</t>
  </si>
  <si>
    <t xml:space="preserve">C/C STAG 4 GT</t>
  </si>
  <si>
    <t xml:space="preserve">C/C STAG 5 GT</t>
  </si>
  <si>
    <t xml:space="preserve">C/C STAG 6 GT</t>
  </si>
  <si>
    <t xml:space="preserve">C/C STAG 7 GT</t>
  </si>
  <si>
    <t xml:space="preserve">CT 9</t>
  </si>
  <si>
    <t xml:space="preserve">C-1 GT (CT 251)</t>
  </si>
  <si>
    <t xml:space="preserve">C-2 GT (CT 251)</t>
  </si>
  <si>
    <t xml:space="preserve">C-3 GT (CT 251)</t>
  </si>
  <si>
    <t xml:space="preserve">C-4 GT (CT 251)</t>
  </si>
  <si>
    <t xml:space="preserve">PSE&amp;G</t>
  </si>
  <si>
    <t xml:space="preserve">BAYONNE</t>
  </si>
  <si>
    <t xml:space="preserve">002397A01001</t>
  </si>
  <si>
    <t xml:space="preserve">UNIT NO. 1 (GAS TURBINE)</t>
  </si>
  <si>
    <t xml:space="preserve">002397A02001</t>
  </si>
  <si>
    <t xml:space="preserve">UNIT NO. 2 (GAS TURBINE)</t>
  </si>
  <si>
    <t xml:space="preserve">BERGEN</t>
  </si>
  <si>
    <t xml:space="preserve">UNIT NO. 1-1101 (GAS TURBINE)</t>
  </si>
  <si>
    <t xml:space="preserve">UNIT NO. 1-1201 (GAS TURBINE)</t>
  </si>
  <si>
    <t xml:space="preserve">UNIT NO. 1-1301 (GAS TURBINE)</t>
  </si>
  <si>
    <t xml:space="preserve">UNIT NO. 1-1401 (GAS TURBINE)</t>
  </si>
  <si>
    <t xml:space="preserve">UNIT NO. 3 (GAS TURBINE)</t>
  </si>
  <si>
    <t xml:space="preserve">BURLINGTON</t>
  </si>
  <si>
    <t xml:space="preserve">UNIT NO. 10-1 (GAS TURBINE)</t>
  </si>
  <si>
    <t xml:space="preserve">UNIT NO. 10-2 (GAS TURBINE)</t>
  </si>
  <si>
    <t xml:space="preserve">UNIT NO. 10-3 (GAS TURBINE)</t>
  </si>
  <si>
    <t xml:space="preserve">UNIT NO. 10-4 (GAS TURBINE)</t>
  </si>
  <si>
    <t xml:space="preserve">UNIT NO. 8 (GAS TURBINE)</t>
  </si>
  <si>
    <t xml:space="preserve">UNIT NO. 9-1A&amp;B (GAS TURBINE) NJ Stack IDs 12 and 13</t>
  </si>
  <si>
    <t xml:space="preserve">UNIT NO. 9-2A&amp;B (GAS TURBINE) NJ Stack IDs 14 and 15</t>
  </si>
  <si>
    <t xml:space="preserve">UNIT NO. 9-3A&amp;B (GAS TURBINE) NJ Stack IDs 16 and 17</t>
  </si>
  <si>
    <t xml:space="preserve">UNIT NO. 9-4A&amp;B (GAS TURBINE) NJ Stack IDs 18 and 19</t>
  </si>
  <si>
    <t xml:space="preserve">UNIT NO. 11-1A&amp;B (GAS TURBINE) NJ Stack IDs 28 and 29</t>
  </si>
  <si>
    <t xml:space="preserve">UNIT NO. 11-2A&amp;B (GAS TURBINE) NJ Stack IDs 30 and 31</t>
  </si>
  <si>
    <t xml:space="preserve">UNIT NO. 11-3A&amp;B (GAS TURBINE) NJ Stack IDs 32 and 33</t>
  </si>
  <si>
    <t xml:space="preserve">UNIT NO. 11-4A&amp;B (GAS TURBINE) NJ Stack IDs 34 and 35</t>
  </si>
  <si>
    <t xml:space="preserve">EDISON</t>
  </si>
  <si>
    <t xml:space="preserve">UNIT NO. 1-1A&amp;B (GAS TURBINE) NJ Stack IDs 1 and 2</t>
  </si>
  <si>
    <t xml:space="preserve">UNIT NO. 1-2A&amp;B (GAS TURBINE) NJ Stack IDs 3 and 4</t>
  </si>
  <si>
    <t xml:space="preserve">UNIT NO. 1-3A&amp;B (GAS TURBINE) NJ Stack IDs 5 and 6</t>
  </si>
  <si>
    <t xml:space="preserve">UNIT NO. 1-4A&amp;B (GAS TURBINE) NJ Stack IDs 7 and 8</t>
  </si>
  <si>
    <t xml:space="preserve">UNIT NO. 2-1A&amp;B (GAS TURBINE) NJ Stack IDs 9 an 10</t>
  </si>
  <si>
    <t xml:space="preserve">UNIT NO. 2-2A&amp;B (GAS TURBINE) NJ Stack IDs 11 and 12</t>
  </si>
  <si>
    <t xml:space="preserve">UNIT NO. 2-3A&amp;B (GAS TURBINE) NJ Stack IDs 13 and 14</t>
  </si>
  <si>
    <t xml:space="preserve">UNIT NO. 2-4A&amp;B (GAS TURBINE) NJ Stack IDs 15 and 16</t>
  </si>
  <si>
    <t xml:space="preserve">UNIT NO. 3-1A&amp;B (GAS TURBINE) NJ Stack IDs 17 and 18</t>
  </si>
  <si>
    <t xml:space="preserve">UNIT NO. 3-2A&amp;B (GAS TURBINE) NJ Stack IDs 19 and 20</t>
  </si>
  <si>
    <t xml:space="preserve">UNIT NO. 3-3A&amp;B (GAS TURBINE) NJ Stack IDs 21 and 22</t>
  </si>
  <si>
    <t xml:space="preserve">UNIT NO. 3-4A&amp;B (GAS TURBINE) NJ Stack IDs 23 and 24</t>
  </si>
  <si>
    <t xml:space="preserve">ESSEX</t>
  </si>
  <si>
    <t xml:space="preserve">UNIT NO. 10-1A&amp;B (GAS TURBINE) NJ Stack IDs 2 and 3</t>
  </si>
  <si>
    <t xml:space="preserve">UNIT NO. 10-2A&amp;B (GAS TURBINE) NJ Stack IDs 4 and 7</t>
  </si>
  <si>
    <t xml:space="preserve">UNIT NO. 10-3A&amp;B (GAS TURBINE) NJ Stack IDs  10 and 11</t>
  </si>
  <si>
    <t xml:space="preserve">UNIT NO. 10-4A&amp;B (GAS TURBINE) NJ Stack IDs 12 and 13</t>
  </si>
  <si>
    <t xml:space="preserve">UNIT NO. 11-1A&amp;B (GAS TURBINE) NJ Stack IDs 14 and 15</t>
  </si>
  <si>
    <t xml:space="preserve">UNIT NO. 11-2A&amp;B (GAS TURBINE) NJ Stack IDs 16 and 17</t>
  </si>
  <si>
    <t xml:space="preserve">UNIT NO. 11-3A&amp;B (GAS TURBINE) NJ Stack IDs 18 and 19</t>
  </si>
  <si>
    <t xml:space="preserve">UNIT NO. 11-4A&amp;B (GAS TURBINE) NJ Stack IDs 20 and 21</t>
  </si>
  <si>
    <t xml:space="preserve">UNIT NO. 12-1A&amp;B (GAS TURBINE) NJ Stack IDs 22 and 23</t>
  </si>
  <si>
    <t xml:space="preserve">UNIT NO. 12-2A&amp;B (GAS TURBINE) NJ Stack IDs 24 and 25</t>
  </si>
  <si>
    <t xml:space="preserve">UNIT NO. 12-3A&amp;B (GAS TURBINE) NJ Stack IDs 26 and 27</t>
  </si>
  <si>
    <t xml:space="preserve">UNIT NO. 12-4A&amp;B (GAS TURBINE) NJ Stack IDs 28 and 29</t>
  </si>
  <si>
    <t xml:space="preserve">UNIT NO. 9 (GAS TURBINE)</t>
  </si>
  <si>
    <t xml:space="preserve">HUDSON</t>
  </si>
  <si>
    <t xml:space="preserve">UNIT NO. 1 (BOILER)</t>
  </si>
  <si>
    <t xml:space="preserve">UNIT NO. 2 (BOILER)</t>
  </si>
  <si>
    <t xml:space="preserve">UNIT NO. 3 (GAS TURBINE) Module 1,2,3,4 A+B Engines NJ Source IDs 1 through 8</t>
  </si>
  <si>
    <t xml:space="preserve">KEARNY</t>
  </si>
  <si>
    <t xml:space="preserve">UNIT NO. 7 (BOILER)</t>
  </si>
  <si>
    <t xml:space="preserve">UNIT NO. 8 (BOILER)</t>
  </si>
  <si>
    <t xml:space="preserve">UNIT NO. 12-1A&amp;B (GAS TURBINE) NJ Stack IDs 5 and 6</t>
  </si>
  <si>
    <t xml:space="preserve">UNIT NO. 12-2A&amp;B (GAS TURBINE) NJ Stack IDs 7 and 8</t>
  </si>
  <si>
    <t xml:space="preserve">UNIT NO. 12-3A&amp;B (GAS TURBINE) NJ Stack IDs 8 and 10</t>
  </si>
  <si>
    <t xml:space="preserve">UNIT NO. 12-4A&amp;B (GAS TURBINE) NJ Stack IDs 11 and 12</t>
  </si>
  <si>
    <t xml:space="preserve">UNIT NO. 10 (GAS TURBINE) Module 1,2,3,4 A&amp;B Engines NJ Source IDs 1 through 8</t>
  </si>
  <si>
    <t xml:space="preserve">UNIT NO. 11-(GAS TURBINE) Module 1,2,3,4 A&amp;B Engines NJ Source IDs 1 through 8</t>
  </si>
  <si>
    <t xml:space="preserve">LINDEN</t>
  </si>
  <si>
    <t xml:space="preserve">UNIT NO. 2-1 &amp; 2-2 (BOILER)</t>
  </si>
  <si>
    <t xml:space="preserve">UNIT NO. 7 (GAS TURBINE)</t>
  </si>
  <si>
    <t xml:space="preserve">UNIT NO. 1-2 (BOILER)</t>
  </si>
  <si>
    <t xml:space="preserve">UNIT NO. 1-3 (BOILER)</t>
  </si>
  <si>
    <t xml:space="preserve">UNIT NO. 5 (GAS TURBINE)</t>
  </si>
  <si>
    <t xml:space="preserve">UNIT NO. 6 (GAS TURBINE)</t>
  </si>
  <si>
    <t xml:space="preserve">MERCER</t>
  </si>
  <si>
    <t xml:space="preserve">UNIT NO. 3 (GAS TURBINE) Module 1,2,3,4 A&amp;B Engines NJ Source IDs 1 through 8</t>
  </si>
  <si>
    <t xml:space="preserve">SALEM</t>
  </si>
  <si>
    <t xml:space="preserve">UNIT NO. 3A&amp;B (GAS TURBINE) NJ Stack IDs 2 and 3</t>
  </si>
  <si>
    <t xml:space="preserve">SEAWAREN</t>
  </si>
  <si>
    <t xml:space="preserve">UNIT NO. 3 (BOILER)</t>
  </si>
  <si>
    <t xml:space="preserve">UNIT NO. 4 (BOILER)</t>
  </si>
  <si>
    <t xml:space="preserve">UNIT NO. 6 (GAS TURBINE)  Module 1-4 A+B Engines NJ Stack IDs 12 through 19</t>
  </si>
  <si>
    <t xml:space="preserve">VINELAND MEU</t>
  </si>
  <si>
    <t xml:space="preserve">HOWARD M</t>
  </si>
  <si>
    <t xml:space="preserve">BOILER #9-COMBUSTION ENG. 180000 LB/HR 1</t>
  </si>
  <si>
    <t xml:space="preserve">COMBUSTION OF FOSSILE FUEL UTILIBOILERE</t>
  </si>
  <si>
    <t xml:space="preserve">CUMBERLAND</t>
  </si>
  <si>
    <t xml:space="preserve">CUMBERLAND - C.T. #1</t>
  </si>
  <si>
    <t xml:space="preserve">WEST STAT</t>
  </si>
  <si>
    <t xml:space="preserve">COMBUSTION TURBINE WESTINGHOUSE S/N17A-2</t>
  </si>
  <si>
    <t xml:space="preserve">FORKED RIVER</t>
  </si>
  <si>
    <t xml:space="preserve">CT-1</t>
  </si>
  <si>
    <t xml:space="preserve">CT-2</t>
  </si>
  <si>
    <t xml:space="preserve">SHERMAN AV STATION</t>
  </si>
  <si>
    <t xml:space="preserve">SHERMAN - C.T. #1</t>
  </si>
  <si>
    <t xml:space="preserve">MICKELTON</t>
  </si>
  <si>
    <t xml:space="preserve">MICKELTON CT</t>
  </si>
  <si>
    <t xml:space="preserve">GLEN GARDNER</t>
  </si>
  <si>
    <t xml:space="preserve">A1 CT    (JET TURBINE)</t>
  </si>
  <si>
    <t xml:space="preserve">A2 CT    (JET TURBINE)</t>
  </si>
  <si>
    <t xml:space="preserve">A3 CT    (JET TURBINE)</t>
  </si>
  <si>
    <t xml:space="preserve">A4 CT    (JET TURBINE)</t>
  </si>
  <si>
    <t xml:space="preserve">B5 CT    (JET TURBINE)</t>
  </si>
  <si>
    <t xml:space="preserve">B6 CT    (JET TURBINE)</t>
  </si>
  <si>
    <t xml:space="preserve">B7 CT    (JET TURBINE)</t>
  </si>
  <si>
    <t xml:space="preserve">B8 CT    (JET TURBINE)</t>
  </si>
  <si>
    <t xml:space="preserve">*[US GENERATING - LOGAN]* *LOGAN GENERATING COMPANY, L. P.*</t>
  </si>
  <si>
    <t xml:space="preserve">LOGAN GENERATING PLANT</t>
  </si>
  <si>
    <t xml:space="preserve">PULVERIZED COAL FIRED</t>
  </si>
  <si>
    <t xml:space="preserve">PEDRICKTOWN COGEN</t>
  </si>
  <si>
    <t xml:space="preserve">GENERAL ELECTRIC FRAME 7EA GAS  TURBINE</t>
  </si>
  <si>
    <t xml:space="preserve">NORTH JERSEY ENERGY ASSOCIATES</t>
  </si>
  <si>
    <t xml:space="preserve">CT-1 COMBUSTION TURBINE</t>
  </si>
  <si>
    <t xml:space="preserve">CT-2 COMBUSTION TURBINE</t>
  </si>
  <si>
    <t xml:space="preserve">*[US GENERATING - CP]* *CHAMBERS COGENERATION L. P.*</t>
  </si>
  <si>
    <t xml:space="preserve">CARNEY’S POINT *[GENERATING]* PLANT</t>
  </si>
  <si>
    <t xml:space="preserve">PC BOILER 2</t>
  </si>
  <si>
    <t xml:space="preserve">PC BOILER 1</t>
  </si>
  <si>
    <t xml:space="preserve">KAMINE/MILFORD</t>
  </si>
  <si>
    <t xml:space="preserve">MILFORD</t>
  </si>
  <si>
    <t xml:space="preserve">COMBUSTION TURBINE</t>
  </si>
  <si>
    <t xml:space="preserve">DUCT BURNER</t>
  </si>
  <si>
    <t xml:space="preserve">COGEN TECHNOLOGIES</t>
  </si>
  <si>
    <t xml:space="preserve">CAMDEN</t>
  </si>
  <si>
    <t xml:space="preserve">GENERAL ELECTRIC FRAME 7 EA.</t>
  </si>
  <si>
    <t xml:space="preserve">KENILWORTH/SITHE</t>
  </si>
  <si>
    <t xml:space="preserve">EF KENILWORTH</t>
  </si>
  <si>
    <t xml:space="preserve">GAS TURBINE NATURAL GAS</t>
  </si>
  <si>
    <t xml:space="preserve">GT/HRSG NO.500 &amp; DB</t>
  </si>
  <si>
    <t xml:space="preserve">GT/HRSG NO.400 &amp; DB</t>
  </si>
  <si>
    <t xml:space="preserve">GT/HRSG NO.300 &amp; DB</t>
  </si>
  <si>
    <t xml:space="preserve">GT/HRSG NO.200 &amp; DB</t>
  </si>
  <si>
    <t xml:space="preserve">GT/HRSG NO.100 &amp; DB</t>
  </si>
  <si>
    <t xml:space="preserve">NEWARK BAY COGEN</t>
  </si>
  <si>
    <t xml:space="preserve">GAS TURBINE GENERATOR WITH WASTEHEAT STE</t>
  </si>
  <si>
    <t xml:space="preserve">GT/HRSG #1 EXHAUST STACK</t>
  </si>
  <si>
    <t xml:space="preserve">GT/HRSG NO.2 EXHAUST STACK</t>
  </si>
  <si>
    <t xml:space="preserve">GT/HRSG NO.3 EXHAUST STACK</t>
  </si>
  <si>
    <t xml:space="preserve">COASTAL  EPCP</t>
  </si>
  <si>
    <t xml:space="preserve">EAGLE POINT COGEN</t>
  </si>
  <si>
    <t xml:space="preserve">CT A</t>
  </si>
  <si>
    <t xml:space="preserve">DB A</t>
  </si>
  <si>
    <t xml:space="preserve">CT B</t>
  </si>
  <si>
    <t xml:space="preserve">DB B</t>
  </si>
  <si>
    <t xml:space="preserve">COASTAL  Eagle Point</t>
  </si>
  <si>
    <t xml:space="preserve">WESTVILLE REFINERY</t>
  </si>
  <si>
    <t xml:space="preserve">ONE FW WATER WALL BOX BOILER</t>
  </si>
  <si>
    <t xml:space="preserve">PROCESS HEATER</t>
  </si>
  <si>
    <t xml:space="preserve">VALERO (MOBIL)</t>
  </si>
  <si>
    <t xml:space="preserve">PAULSBORO</t>
  </si>
  <si>
    <t xml:space="preserve">STEAM BOILER #1</t>
  </si>
  <si>
    <t xml:space="preserve">GAS TURBINE</t>
  </si>
  <si>
    <t xml:space="preserve">STEAM BOILER #2</t>
  </si>
  <si>
    <t xml:space="preserve">STEAM BOILER #</t>
  </si>
  <si>
    <t xml:space="preserve">CogenAmerica</t>
  </si>
  <si>
    <t xml:space="preserve">NEWARK</t>
  </si>
  <si>
    <t xml:space="preserve">COGEN</t>
  </si>
  <si>
    <t xml:space="preserve">PARLIN</t>
  </si>
  <si>
    <t xml:space="preserve">40 MW GAS FIRED TURBINE #2</t>
  </si>
  <si>
    <t xml:space="preserve">40 MW GAS FIRED TURBINE #1</t>
  </si>
  <si>
    <t xml:space="preserve">PRIME ENERGY </t>
  </si>
  <si>
    <t xml:space="preserve">ELMWOOD E</t>
  </si>
  <si>
    <t xml:space="preserve">COGENERATION SYSTEM</t>
  </si>
  <si>
    <t xml:space="preserve">ROCHE VITAMINS</t>
  </si>
  <si>
    <t xml:space="preserve">BELVIDERE</t>
  </si>
  <si>
    <t xml:space="preserve">COGENERATION &amp; DB</t>
  </si>
  <si>
    <t xml:space="preserve">CNG LAKEWOOD</t>
  </si>
  <si>
    <t xml:space="preserve">GAS TURBINE GENERATOR #1</t>
  </si>
  <si>
    <t xml:space="preserve">GAS TURBINE GENERATOR #2</t>
  </si>
  <si>
    <t xml:space="preserve">VINELAND COGEN</t>
  </si>
  <si>
    <t xml:space="preserve">GENERAL ELECTRIC LM6000 GAS TURBINE</t>
  </si>
  <si>
    <t xml:space="preserve">TOSCO (BAYWAY)</t>
  </si>
  <si>
    <t xml:space="preserve">F701 - NO.7 ATMOSPHERIC PIPESTILL FURNACE </t>
  </si>
  <si>
    <t xml:space="preserve">F702 - NO.7 PIPESTILL OUTBOARD FLASHTOWER FURNACE </t>
  </si>
  <si>
    <t xml:space="preserve">880016A03001</t>
  </si>
  <si>
    <t xml:space="preserve">F251 - CAT PLANT FEED PREHEAT FURNACE </t>
  </si>
  <si>
    <t xml:space="preserve">227-3</t>
  </si>
  <si>
    <t xml:space="preserve">DEPT RESERVE</t>
  </si>
  <si>
    <t xml:space="preserve">ACCT</t>
  </si>
  <si>
    <t xml:space="preserve">ORIS</t>
  </si>
  <si>
    <t xml:space="preserve">Boiler/</t>
  </si>
  <si>
    <t xml:space="preserve">Part 75</t>
  </si>
  <si>
    <t xml:space="preserve">NAMEPLATE</t>
  </si>
  <si>
    <t xml:space="preserve">HI INPUT</t>
  </si>
  <si>
    <t xml:space="preserve">RATE</t>
  </si>
  <si>
    <t xml:space="preserve">COMMENTS</t>
  </si>
  <si>
    <t xml:space="preserve">ROUND 1</t>
  </si>
  <si>
    <t xml:space="preserve">ROUND 2</t>
  </si>
  <si>
    <t xml:space="preserve">ROUND 3</t>
  </si>
  <si>
    <t xml:space="preserve">CPPTE</t>
  </si>
  <si>
    <t xml:space="preserve">ROUND 4-1</t>
  </si>
  <si>
    <t xml:space="preserve">ROUND 4-2</t>
  </si>
  <si>
    <t xml:space="preserve">ROUND 4-3</t>
  </si>
  <si>
    <t xml:space="preserve">ROUND 4-4</t>
  </si>
  <si>
    <t xml:space="preserve">ROUND 4-5</t>
  </si>
  <si>
    <t xml:space="preserve">ROUND 4-6</t>
  </si>
  <si>
    <t xml:space="preserve">ROUND 4-7</t>
  </si>
  <si>
    <t xml:space="preserve">ROUND 4-8</t>
  </si>
  <si>
    <t xml:space="preserve">ROUND 4-9</t>
  </si>
  <si>
    <t xml:space="preserve">ROUND 4-10</t>
  </si>
  <si>
    <t xml:space="preserve">ROUND 4-11</t>
  </si>
  <si>
    <t xml:space="preserve">ROUND 4-12</t>
  </si>
  <si>
    <t xml:space="preserve">ROUND 4-13</t>
  </si>
  <si>
    <t xml:space="preserve">ALLOCATION</t>
  </si>
  <si>
    <t xml:space="preserve">ALLOCATION'</t>
  </si>
  <si>
    <t xml:space="preserve">FACTOR</t>
  </si>
  <si>
    <t xml:space="preserve">NUMBER</t>
  </si>
  <si>
    <t xml:space="preserve">Code</t>
  </si>
  <si>
    <t xml:space="preserve">Unit ID</t>
  </si>
  <si>
    <t xml:space="preserve">CAPACITY</t>
  </si>
  <si>
    <t xml:space="preserve">HEAT INPUT</t>
  </si>
  <si>
    <t xml:space="preserve">95-98</t>
  </si>
  <si>
    <t xml:space="preserve">SOURCE</t>
  </si>
  <si>
    <t xml:space="preserve">(tons)</t>
  </si>
  <si>
    <t xml:space="preserve">SUMMARY</t>
  </si>
  <si>
    <t xml:space="preserve">INDEPENDENT POWER  ALLOCATION</t>
  </si>
  <si>
    <t xml:space="preserve">UTILITY ALLOCATION</t>
  </si>
  <si>
    <t xml:space="preserve">SUBTOTAL</t>
  </si>
  <si>
    <t xml:space="preserve">INDUSTRY ALLOCATION</t>
  </si>
  <si>
    <t xml:space="preserve">DEC ALLOCATION</t>
  </si>
  <si>
    <t xml:space="preserve">GRAND TOTAL</t>
  </si>
  <si>
    <t xml:space="preserve">Energy Efficiecy</t>
  </si>
  <si>
    <t xml:space="preserve">GE Addition</t>
  </si>
  <si>
    <t xml:space="preserve">UNIT NAME</t>
  </si>
  <si>
    <t xml:space="preserve">(mmBtu)</t>
  </si>
  <si>
    <t xml:space="preserve">(lb/mmBtu)</t>
  </si>
  <si>
    <t xml:space="preserve">Budget (tons)</t>
  </si>
  <si>
    <t xml:space="preserve">ELECTRICITY GENERATING UNITS (EGU'S)</t>
  </si>
  <si>
    <t xml:space="preserve">0.92*Bud</t>
  </si>
  <si>
    <t xml:space="preserve">0.92*Bud-JBPU</t>
  </si>
  <si>
    <t xml:space="preserve">Subtotal (tons)</t>
  </si>
  <si>
    <t xml:space="preserve">Albany Cogen Associates</t>
  </si>
  <si>
    <t xml:space="preserve">Colonie Cog</t>
  </si>
  <si>
    <t xml:space="preserve">010747000001</t>
  </si>
  <si>
    <t xml:space="preserve">010747</t>
  </si>
  <si>
    <t xml:space="preserve">1</t>
  </si>
  <si>
    <t xml:space="preserve">Yes</t>
  </si>
  <si>
    <t xml:space="preserve">Colonie Cogen</t>
  </si>
  <si>
    <t xml:space="preserve">95 EPA</t>
  </si>
  <si>
    <t xml:space="preserve">Brooklyn Navy Yard Cogeneration Partners LP</t>
  </si>
  <si>
    <t xml:space="preserve">Brooklyn Navy Yard Cogen</t>
  </si>
  <si>
    <t xml:space="preserve">054914000001</t>
  </si>
  <si>
    <t xml:space="preserve">054914</t>
  </si>
  <si>
    <t xml:space="preserve">Brooklyn Navy Yard </t>
  </si>
  <si>
    <t xml:space="preserve">98 EPA</t>
  </si>
  <si>
    <t xml:space="preserve">BNY Cogen</t>
  </si>
  <si>
    <t xml:space="preserve">054914000002</t>
  </si>
  <si>
    <t xml:space="preserve">97 EPA</t>
  </si>
  <si>
    <t xml:space="preserve">CalEnergy Company</t>
  </si>
  <si>
    <t xml:space="preserve">Saranac Power</t>
  </si>
  <si>
    <t xml:space="preserve">054574000001</t>
  </si>
  <si>
    <t xml:space="preserve">054574</t>
  </si>
  <si>
    <t xml:space="preserve">No</t>
  </si>
  <si>
    <t xml:space="preserve">Saranac Cogeneration </t>
  </si>
  <si>
    <t xml:space="preserve">95 HW</t>
  </si>
  <si>
    <t xml:space="preserve">`</t>
  </si>
  <si>
    <t xml:space="preserve">054574000002</t>
  </si>
  <si>
    <t xml:space="preserve">Cogen Energy Tech</t>
  </si>
  <si>
    <t xml:space="preserve">Ft. Orange Paper</t>
  </si>
  <si>
    <t xml:space="preserve">010190000001</t>
  </si>
  <si>
    <t xml:space="preserve">010190</t>
  </si>
  <si>
    <t xml:space="preserve">Fort Orange Paper</t>
  </si>
  <si>
    <t xml:space="preserve">Enserch Development</t>
  </si>
  <si>
    <t xml:space="preserve">Encogen</t>
  </si>
  <si>
    <t xml:space="preserve">010331000001</t>
  </si>
  <si>
    <t xml:space="preserve">010331</t>
  </si>
  <si>
    <t xml:space="preserve">Encogen Four</t>
  </si>
  <si>
    <t xml:space="preserve">Fibertek Energy</t>
  </si>
  <si>
    <t xml:space="preserve">Salt City</t>
  </si>
  <si>
    <t xml:space="preserve">05065100BLR1</t>
  </si>
  <si>
    <t xml:space="preserve">050651</t>
  </si>
  <si>
    <t xml:space="preserve">BLR1</t>
  </si>
  <si>
    <t xml:space="preserve">Fibertek Energy LLC</t>
  </si>
  <si>
    <t xml:space="preserve">05065100BLR2</t>
  </si>
  <si>
    <t xml:space="preserve">BLR2</t>
  </si>
  <si>
    <t xml:space="preserve">05065100BLR3</t>
  </si>
  <si>
    <t xml:space="preserve">BLR3</t>
  </si>
  <si>
    <t xml:space="preserve">05065100BLR4</t>
  </si>
  <si>
    <t xml:space="preserve">BLR4</t>
  </si>
  <si>
    <t xml:space="preserve">05065100BLR5</t>
  </si>
  <si>
    <t xml:space="preserve">BLR5</t>
  </si>
  <si>
    <t xml:space="preserve">Fulton Cogen Associates</t>
  </si>
  <si>
    <t xml:space="preserve">Fulton Cogen</t>
  </si>
  <si>
    <t xml:space="preserve">05413801GTDB</t>
  </si>
  <si>
    <t xml:space="preserve">002566</t>
  </si>
  <si>
    <t xml:space="preserve">1GTDB</t>
  </si>
  <si>
    <t xml:space="preserve">Fulton Cogen Assoc Cogen Plant</t>
  </si>
  <si>
    <t xml:space="preserve">GPU International</t>
  </si>
  <si>
    <t xml:space="preserve">Onondaga Cogen</t>
  </si>
  <si>
    <t xml:space="preserve">050855000001</t>
  </si>
  <si>
    <t xml:space="preserve">050855</t>
  </si>
  <si>
    <t xml:space="preserve">97 HW</t>
  </si>
  <si>
    <t xml:space="preserve">050855000002</t>
  </si>
  <si>
    <t xml:space="preserve">2</t>
  </si>
  <si>
    <t xml:space="preserve">S.U. Cogen</t>
  </si>
  <si>
    <t xml:space="preserve">054425000001</t>
  </si>
  <si>
    <t xml:space="preserve">054425</t>
  </si>
  <si>
    <t xml:space="preserve">Syracuse University Cogen</t>
  </si>
  <si>
    <t xml:space="preserve">96 EPA</t>
  </si>
  <si>
    <t xml:space="preserve">054425000002</t>
  </si>
  <si>
    <t xml:space="preserve">Indeck</t>
  </si>
  <si>
    <t xml:space="preserve">Corinth</t>
  </si>
  <si>
    <t xml:space="preserve">050458000001</t>
  </si>
  <si>
    <t xml:space="preserve">050458</t>
  </si>
  <si>
    <t xml:space="preserve">Indeck - Corinth Energy Center</t>
  </si>
  <si>
    <t xml:space="preserve">Ilion</t>
  </si>
  <si>
    <t xml:space="preserve">050459000001</t>
  </si>
  <si>
    <t xml:space="preserve">050459</t>
  </si>
  <si>
    <t xml:space="preserve">Indeck - Ilion Energy Center</t>
  </si>
  <si>
    <t xml:space="preserve">Olean</t>
  </si>
  <si>
    <t xml:space="preserve">054076000001</t>
  </si>
  <si>
    <t xml:space="preserve">054076</t>
  </si>
  <si>
    <t xml:space="preserve">Indeck - Olean Energy Center</t>
  </si>
  <si>
    <t xml:space="preserve">Oswego</t>
  </si>
  <si>
    <t xml:space="preserve">050450000001</t>
  </si>
  <si>
    <t xml:space="preserve">050450</t>
  </si>
  <si>
    <t xml:space="preserve">Indeck - Oswego Energy Center</t>
  </si>
  <si>
    <t xml:space="preserve">Silver Springs</t>
  </si>
  <si>
    <t xml:space="preserve">050449000001</t>
  </si>
  <si>
    <t xml:space="preserve">050449</t>
  </si>
  <si>
    <t xml:space="preserve">Indeck - Silver Springs Energy Ctr.</t>
  </si>
  <si>
    <t xml:space="preserve">Yerkes</t>
  </si>
  <si>
    <t xml:space="preserve">050451000001</t>
  </si>
  <si>
    <t xml:space="preserve">050451</t>
  </si>
  <si>
    <t xml:space="preserve">Indeck - Yerkes Energy Center</t>
  </si>
  <si>
    <t xml:space="preserve">Jones/Black River</t>
  </si>
  <si>
    <t xml:space="preserve">Fort Drum</t>
  </si>
  <si>
    <t xml:space="preserve">0104640E0001</t>
  </si>
  <si>
    <t xml:space="preserve">010464</t>
  </si>
  <si>
    <t xml:space="preserve">E0001</t>
  </si>
  <si>
    <t xml:space="preserve">Fort Drum HTW Cogeneration Facility</t>
  </si>
  <si>
    <t xml:space="preserve">96 HW</t>
  </si>
  <si>
    <t xml:space="preserve">0104640E0002</t>
  </si>
  <si>
    <t xml:space="preserve">E0002</t>
  </si>
  <si>
    <t xml:space="preserve">0104640E0003</t>
  </si>
  <si>
    <t xml:space="preserve">E0003</t>
  </si>
  <si>
    <t xml:space="preserve">Kamine</t>
  </si>
  <si>
    <t xml:space="preserve">Allegany</t>
  </si>
  <si>
    <t xml:space="preserve">010619000001</t>
  </si>
  <si>
    <t xml:space="preserve">010619</t>
  </si>
  <si>
    <t xml:space="preserve">000001</t>
  </si>
  <si>
    <t xml:space="preserve">Beaver Falls</t>
  </si>
  <si>
    <t xml:space="preserve">010617000001</t>
  </si>
  <si>
    <t xml:space="preserve">010617</t>
  </si>
  <si>
    <t xml:space="preserve">Carthage</t>
  </si>
  <si>
    <t xml:space="preserve">010620000001</t>
  </si>
  <si>
    <t xml:space="preserve">010620</t>
  </si>
  <si>
    <t xml:space="preserve">?</t>
  </si>
  <si>
    <t xml:space="preserve">Natural Dam</t>
  </si>
  <si>
    <t xml:space="preserve">010614000001</t>
  </si>
  <si>
    <t xml:space="preserve">010614</t>
  </si>
  <si>
    <t xml:space="preserve">Syracuse</t>
  </si>
  <si>
    <t xml:space="preserve">010621000001</t>
  </si>
  <si>
    <t xml:space="preserve">010621</t>
  </si>
  <si>
    <t xml:space="preserve">S. Glens Falls</t>
  </si>
  <si>
    <t xml:space="preserve">010618000001</t>
  </si>
  <si>
    <t xml:space="preserve">010618</t>
  </si>
  <si>
    <t xml:space="preserve">South Glens Falls</t>
  </si>
  <si>
    <t xml:space="preserve">KIAC</t>
  </si>
  <si>
    <t xml:space="preserve">054114000GT1</t>
  </si>
  <si>
    <t xml:space="preserve">054114</t>
  </si>
  <si>
    <t xml:space="preserve">GT1</t>
  </si>
  <si>
    <t xml:space="preserve">JFK Energy Center</t>
  </si>
  <si>
    <t xml:space="preserve">98 HW</t>
  </si>
  <si>
    <t xml:space="preserve">054114000GT2</t>
  </si>
  <si>
    <t xml:space="preserve">GT2</t>
  </si>
  <si>
    <t xml:space="preserve">LG&amp;E Westmoreland</t>
  </si>
  <si>
    <t xml:space="preserve">Rensselaer</t>
  </si>
  <si>
    <t xml:space="preserve">0540341GTDBS</t>
  </si>
  <si>
    <t xml:space="preserve">054034</t>
  </si>
  <si>
    <t xml:space="preserve">1GTDBS</t>
  </si>
  <si>
    <t xml:space="preserve">Lockport Energy</t>
  </si>
  <si>
    <t xml:space="preserve">Lockport</t>
  </si>
  <si>
    <t xml:space="preserve">054041011854</t>
  </si>
  <si>
    <t xml:space="preserve">054041</t>
  </si>
  <si>
    <t xml:space="preserve">11854</t>
  </si>
  <si>
    <t xml:space="preserve">054041011855</t>
  </si>
  <si>
    <t xml:space="preserve">054041011856</t>
  </si>
  <si>
    <t xml:space="preserve">Megan Racine Associates</t>
  </si>
  <si>
    <t xml:space="preserve">Canton Cogen</t>
  </si>
  <si>
    <t xml:space="preserve">010662000001</t>
  </si>
  <si>
    <t xml:space="preserve">010662</t>
  </si>
  <si>
    <t xml:space="preserve">Nissequogue Cogen Partners</t>
  </si>
  <si>
    <t xml:space="preserve">Nissequogue</t>
  </si>
  <si>
    <t xml:space="preserve">054149000001</t>
  </si>
  <si>
    <t xml:space="preserve">054149</t>
  </si>
  <si>
    <t xml:space="preserve">Nissequogue Cogen</t>
  </si>
  <si>
    <t xml:space="preserve">Oxbow Power</t>
  </si>
  <si>
    <t xml:space="preserve">Oxbow Energy</t>
  </si>
  <si>
    <t xml:space="preserve">0541310NTCT1</t>
  </si>
  <si>
    <t xml:space="preserve">054131</t>
  </si>
  <si>
    <t xml:space="preserve">NTCT1</t>
  </si>
  <si>
    <t xml:space="preserve">Oxbow Power Cogeneration Facility</t>
  </si>
  <si>
    <t xml:space="preserve">Sithe</t>
  </si>
  <si>
    <t xml:space="preserve">AG Energy</t>
  </si>
  <si>
    <t xml:space="preserve">010803000001</t>
  </si>
  <si>
    <t xml:space="preserve">010803</t>
  </si>
  <si>
    <t xml:space="preserve">Ogdensburg Energy Facility</t>
  </si>
  <si>
    <t xml:space="preserve">010803000002</t>
  </si>
  <si>
    <t xml:space="preserve">Alcoa Massena</t>
  </si>
  <si>
    <t xml:space="preserve">054592000001</t>
  </si>
  <si>
    <t xml:space="preserve">054592</t>
  </si>
  <si>
    <t xml:space="preserve">Massena Energy Facility</t>
  </si>
  <si>
    <t xml:space="preserve">Independence</t>
  </si>
  <si>
    <t xml:space="preserve">054547000001</t>
  </si>
  <si>
    <t xml:space="preserve">054547</t>
  </si>
  <si>
    <t xml:space="preserve">Independence Station</t>
  </si>
  <si>
    <t xml:space="preserve">054547000002</t>
  </si>
  <si>
    <t xml:space="preserve">054547000003</t>
  </si>
  <si>
    <t xml:space="preserve">3</t>
  </si>
  <si>
    <t xml:space="preserve">054547000004</t>
  </si>
  <si>
    <t xml:space="preserve">O-AT-KA</t>
  </si>
  <si>
    <t xml:space="preserve">054593000001</t>
  </si>
  <si>
    <t xml:space="preserve">054593</t>
  </si>
  <si>
    <t xml:space="preserve">Batavia Energy Facility</t>
  </si>
  <si>
    <t xml:space="preserve">Sterling</t>
  </si>
  <si>
    <t xml:space="preserve">050744000001</t>
  </si>
  <si>
    <t xml:space="preserve">050744</t>
  </si>
  <si>
    <t xml:space="preserve">Sterling Energy Facility</t>
  </si>
  <si>
    <t xml:space="preserve">TBG Cogen</t>
  </si>
  <si>
    <t xml:space="preserve">050292000GT1</t>
  </si>
  <si>
    <t xml:space="preserve">050292</t>
  </si>
  <si>
    <t xml:space="preserve">050292000GT2</t>
  </si>
  <si>
    <t xml:space="preserve">Nassau DEC</t>
  </si>
  <si>
    <t xml:space="preserve">052056000004</t>
  </si>
  <si>
    <t xml:space="preserve">052056</t>
  </si>
  <si>
    <t xml:space="preserve">00004</t>
  </si>
  <si>
    <t xml:space="preserve">Trigen - Nassau Energy Corp.</t>
  </si>
  <si>
    <t xml:space="preserve">UDG Goodyear</t>
  </si>
  <si>
    <t xml:space="preserve">050202000001</t>
  </si>
  <si>
    <t xml:space="preserve">050202</t>
  </si>
  <si>
    <t xml:space="preserve">U.S. Generating</t>
  </si>
  <si>
    <t xml:space="preserve">E. Syracuse</t>
  </si>
  <si>
    <t xml:space="preserve">05097800000A</t>
  </si>
  <si>
    <t xml:space="preserve">050978</t>
  </si>
  <si>
    <t xml:space="preserve">A</t>
  </si>
  <si>
    <t xml:space="preserve">E. Syracuse Generating Co., L.P.</t>
  </si>
  <si>
    <t xml:space="preserve">05097800000B</t>
  </si>
  <si>
    <t xml:space="preserve">B</t>
  </si>
  <si>
    <t xml:space="preserve">Selkirk 1</t>
  </si>
  <si>
    <t xml:space="preserve">010725CTG101</t>
  </si>
  <si>
    <t xml:space="preserve">010725</t>
  </si>
  <si>
    <t xml:space="preserve">CTG101</t>
  </si>
  <si>
    <t xml:space="preserve">Selkirk Cogen Partners, L.P.</t>
  </si>
  <si>
    <t xml:space="preserve">Selkirk 2</t>
  </si>
  <si>
    <t xml:space="preserve">010725CTG201</t>
  </si>
  <si>
    <t xml:space="preserve">CTG201</t>
  </si>
  <si>
    <t xml:space="preserve">010725CTG301</t>
  </si>
  <si>
    <t xml:space="preserve">CTG301</t>
  </si>
  <si>
    <t xml:space="preserve">UTILITIES</t>
  </si>
  <si>
    <t xml:space="preserve">Central Hudson Gas &amp; Electric</t>
  </si>
  <si>
    <t xml:space="preserve">Danskammer 1</t>
  </si>
  <si>
    <t xml:space="preserve">002480000001</t>
  </si>
  <si>
    <t xml:space="preserve">002480</t>
  </si>
  <si>
    <t xml:space="preserve">Danskammer Point</t>
  </si>
  <si>
    <t xml:space="preserve">Danskammer 2</t>
  </si>
  <si>
    <t xml:space="preserve">002480000002</t>
  </si>
  <si>
    <t xml:space="preserve">Danskammer 3</t>
  </si>
  <si>
    <t xml:space="preserve">002480000003</t>
  </si>
  <si>
    <t xml:space="preserve">Danskammer 4</t>
  </si>
  <si>
    <t xml:space="preserve">002480000004</t>
  </si>
  <si>
    <t xml:space="preserve">Roseton 1</t>
  </si>
  <si>
    <t xml:space="preserve">008006000001</t>
  </si>
  <si>
    <t xml:space="preserve">008006</t>
  </si>
  <si>
    <t xml:space="preserve">Roseton Generating St.</t>
  </si>
  <si>
    <t xml:space="preserve">Roseton 2</t>
  </si>
  <si>
    <t xml:space="preserve">008006000002</t>
  </si>
  <si>
    <t xml:space="preserve">South Cairo</t>
  </si>
  <si>
    <t xml:space="preserve">002485000CT1</t>
  </si>
  <si>
    <t xml:space="preserve">002485</t>
  </si>
  <si>
    <t xml:space="preserve">South Cairo CT</t>
  </si>
  <si>
    <t xml:space="preserve">Coxsackie</t>
  </si>
  <si>
    <t xml:space="preserve">002487000CT1</t>
  </si>
  <si>
    <t xml:space="preserve">002487</t>
  </si>
  <si>
    <t xml:space="preserve">Coxsackie CT</t>
  </si>
  <si>
    <t xml:space="preserve">Consolidated Edison</t>
  </si>
  <si>
    <t xml:space="preserve">59 St Boiler 114 EP1</t>
  </si>
  <si>
    <t xml:space="preserve">002503BLR114</t>
  </si>
  <si>
    <t xml:space="preserve">002503</t>
  </si>
  <si>
    <t xml:space="preserve">BLR114</t>
  </si>
  <si>
    <t xml:space="preserve">59th Street Steam Station</t>
  </si>
  <si>
    <t xml:space="preserve">59 St Boiler 115 EP1</t>
  </si>
  <si>
    <t xml:space="preserve">002503BLR115</t>
  </si>
  <si>
    <t xml:space="preserve">BLR115</t>
  </si>
  <si>
    <t xml:space="preserve">59 St CT1</t>
  </si>
  <si>
    <t xml:space="preserve">002503CT0001</t>
  </si>
  <si>
    <t xml:space="preserve">CT0001</t>
  </si>
  <si>
    <t xml:space="preserve">74 St. Boiler 120 EP1</t>
  </si>
  <si>
    <t xml:space="preserve">002504000120</t>
  </si>
  <si>
    <t xml:space="preserve">002504</t>
  </si>
  <si>
    <t xml:space="preserve">74th St Generating Station</t>
  </si>
  <si>
    <t xml:space="preserve">74 St. Boiler 121 EP1</t>
  </si>
  <si>
    <t xml:space="preserve">002504000121</t>
  </si>
  <si>
    <t xml:space="preserve">74 St. Boiler 122 EP1</t>
  </si>
  <si>
    <t xml:space="preserve">002504000122</t>
  </si>
  <si>
    <t xml:space="preserve">74 St. CT1 EP ZZ</t>
  </si>
  <si>
    <t xml:space="preserve">002504CT0001</t>
  </si>
  <si>
    <t xml:space="preserve">NO 96,98</t>
  </si>
  <si>
    <t xml:space="preserve">74 St. CT2 EP ZZ</t>
  </si>
  <si>
    <t xml:space="preserve">002504CT0002</t>
  </si>
  <si>
    <t xml:space="preserve">CT0002</t>
  </si>
  <si>
    <t xml:space="preserve">Arthur Kill - Boiler 20 - EP1</t>
  </si>
  <si>
    <t xml:space="preserve">002490000020</t>
  </si>
  <si>
    <t xml:space="preserve">002490</t>
  </si>
  <si>
    <t xml:space="preserve">Arthur Kill Generating </t>
  </si>
  <si>
    <t xml:space="preserve">Arthur Kill - Boiler 30 - EP1</t>
  </si>
  <si>
    <t xml:space="preserve">002490000030</t>
  </si>
  <si>
    <t xml:space="preserve">Arthur Kill - C 1 - EP ZZ</t>
  </si>
  <si>
    <t xml:space="preserve">002490CT0001</t>
  </si>
  <si>
    <t xml:space="preserve">Arthur Kill Generating Station</t>
  </si>
  <si>
    <t xml:space="preserve">Astoria - Boiler 30 - EP3</t>
  </si>
  <si>
    <t xml:space="preserve">008906000030</t>
  </si>
  <si>
    <t xml:space="preserve">008906</t>
  </si>
  <si>
    <t xml:space="preserve">Astoria Generating Station</t>
  </si>
  <si>
    <t xml:space="preserve">Astoria - Boiler 40 - EP4</t>
  </si>
  <si>
    <t xml:space="preserve">008906000040</t>
  </si>
  <si>
    <t xml:space="preserve">Astoria - Boiler 50 - EP5</t>
  </si>
  <si>
    <t xml:space="preserve">008906000050</t>
  </si>
  <si>
    <t xml:space="preserve">Astoria  CT1  EP ZZ</t>
  </si>
  <si>
    <t xml:space="preserve">008906CT0001</t>
  </si>
  <si>
    <t xml:space="preserve">Astoria  CT2-1  EP ZZ</t>
  </si>
  <si>
    <t xml:space="preserve">008906CT02Z1</t>
  </si>
  <si>
    <t xml:space="preserve">CT02-1</t>
  </si>
  <si>
    <t xml:space="preserve">Astoria Combustion Turbines</t>
  </si>
  <si>
    <t xml:space="preserve">Astoria  CT2-2  EP ZZ</t>
  </si>
  <si>
    <t xml:space="preserve">008906CT02Z2</t>
  </si>
  <si>
    <t xml:space="preserve">CT02-2</t>
  </si>
  <si>
    <t xml:space="preserve">Astoria  CT2-3  EP ZZ</t>
  </si>
  <si>
    <t xml:space="preserve">008906CT02Z3</t>
  </si>
  <si>
    <t xml:space="preserve">CT02-3</t>
  </si>
  <si>
    <t xml:space="preserve">Astoria  CT2-4  EP ZZ</t>
  </si>
  <si>
    <t xml:space="preserve">008906CT02Z4</t>
  </si>
  <si>
    <t xml:space="preserve">CT02-4</t>
  </si>
  <si>
    <t xml:space="preserve">Astoria  CT3-1  EP ZZ</t>
  </si>
  <si>
    <t xml:space="preserve">008906CT03Z1</t>
  </si>
  <si>
    <t xml:space="preserve">CT03-1</t>
  </si>
  <si>
    <t xml:space="preserve">Astoria  CT3-2  EP ZZ</t>
  </si>
  <si>
    <t xml:space="preserve">008906CT03Z2</t>
  </si>
  <si>
    <t xml:space="preserve">CT03-2</t>
  </si>
  <si>
    <t xml:space="preserve">Astoria  CT3-3  EP ZZ</t>
  </si>
  <si>
    <t xml:space="preserve">008906CT03Z3</t>
  </si>
  <si>
    <t xml:space="preserve">CT03-3</t>
  </si>
  <si>
    <t xml:space="preserve">Astoria  CT3-4  EP ZZ</t>
  </si>
  <si>
    <t xml:space="preserve">008906CT03Z4</t>
  </si>
  <si>
    <t xml:space="preserve">CT03-4</t>
  </si>
  <si>
    <t xml:space="preserve">Astoria  CT4-1  EP ZZ</t>
  </si>
  <si>
    <t xml:space="preserve">008906CT04Z1</t>
  </si>
  <si>
    <t xml:space="preserve">CT04-1</t>
  </si>
  <si>
    <t xml:space="preserve">Astoria  CT4-2  EP ZZ</t>
  </si>
  <si>
    <t xml:space="preserve">008906CT04Z2</t>
  </si>
  <si>
    <t xml:space="preserve">CT04-2</t>
  </si>
  <si>
    <t xml:space="preserve">Astoria  CT4-3  EP ZZ</t>
  </si>
  <si>
    <t xml:space="preserve">008906CT04Z3</t>
  </si>
  <si>
    <t xml:space="preserve">CT04-3</t>
  </si>
  <si>
    <t xml:space="preserve">Astoria  CT4-4  EP ZZ</t>
  </si>
  <si>
    <t xml:space="preserve">008906CT04Z4</t>
  </si>
  <si>
    <t xml:space="preserve">CT04-4</t>
  </si>
  <si>
    <t xml:space="preserve">Astoria CT5 EP ZZ</t>
  </si>
  <si>
    <t xml:space="preserve">008906CT0005</t>
  </si>
  <si>
    <t xml:space="preserve">CT0005</t>
  </si>
  <si>
    <t xml:space="preserve">Astoria CT7 EP ZZ</t>
  </si>
  <si>
    <t xml:space="preserve">008906CT0007</t>
  </si>
  <si>
    <t xml:space="preserve">CT0007</t>
  </si>
  <si>
    <t xml:space="preserve">Astoria CT8 EP ZZ</t>
  </si>
  <si>
    <t xml:space="preserve">008906CT0008</t>
  </si>
  <si>
    <t xml:space="preserve">CT0008</t>
  </si>
  <si>
    <t xml:space="preserve">Astoria CT9 EP ZZ</t>
  </si>
  <si>
    <t xml:space="preserve">008906CT0009</t>
  </si>
  <si>
    <t xml:space="preserve">CT0009</t>
  </si>
  <si>
    <t xml:space="preserve">Astoria CT10 EP ZZ</t>
  </si>
  <si>
    <t xml:space="preserve">008906CT0010</t>
  </si>
  <si>
    <t xml:space="preserve">CT0010</t>
  </si>
  <si>
    <t xml:space="preserve">Astoria CT11 EP ZZ</t>
  </si>
  <si>
    <t xml:space="preserve">008906CT0011</t>
  </si>
  <si>
    <t xml:space="preserve">CT0011</t>
  </si>
  <si>
    <t xml:space="preserve">Astoria CT12 EP ZZ</t>
  </si>
  <si>
    <t xml:space="preserve">008906CT0012</t>
  </si>
  <si>
    <t xml:space="preserve">CT0012</t>
  </si>
  <si>
    <t xml:space="preserve">Astoria CT13 EP ZZ</t>
  </si>
  <si>
    <t xml:space="preserve">008906CT0013</t>
  </si>
  <si>
    <t xml:space="preserve">CT0013</t>
  </si>
  <si>
    <t xml:space="preserve">East River - Boiler 60 - EP2</t>
  </si>
  <si>
    <t xml:space="preserve">002493000060</t>
  </si>
  <si>
    <t xml:space="preserve">002493</t>
  </si>
  <si>
    <t xml:space="preserve">East River Generating</t>
  </si>
  <si>
    <t xml:space="preserve">East River - Boiler 70 - EP3</t>
  </si>
  <si>
    <t xml:space="preserve">002493000070</t>
  </si>
  <si>
    <t xml:space="preserve">Gowanus CT1-1 EP ZZ</t>
  </si>
  <si>
    <t xml:space="preserve">002494CT01Z1</t>
  </si>
  <si>
    <t xml:space="preserve">002494</t>
  </si>
  <si>
    <t xml:space="preserve">CT01-1</t>
  </si>
  <si>
    <t xml:space="preserve">Gowanus Combustion Turbines</t>
  </si>
  <si>
    <t xml:space="preserve">002494CT01Z2</t>
  </si>
  <si>
    <t xml:space="preserve">CT01-2</t>
  </si>
  <si>
    <t xml:space="preserve">002494CT01Z3</t>
  </si>
  <si>
    <t xml:space="preserve">CT01-3</t>
  </si>
  <si>
    <t xml:space="preserve">002494CT01Z4</t>
  </si>
  <si>
    <t xml:space="preserve">CT01-4</t>
  </si>
  <si>
    <t xml:space="preserve">002494CT01Z5</t>
  </si>
  <si>
    <t xml:space="preserve">CT01-5</t>
  </si>
  <si>
    <t xml:space="preserve">002494CT01Z6</t>
  </si>
  <si>
    <t xml:space="preserve">CT01-6</t>
  </si>
  <si>
    <t xml:space="preserve">002494CT01Z7</t>
  </si>
  <si>
    <t xml:space="preserve">CT01-7</t>
  </si>
  <si>
    <t xml:space="preserve">002494CT01Z8</t>
  </si>
  <si>
    <t xml:space="preserve">CT01-8</t>
  </si>
  <si>
    <t xml:space="preserve">Gowanus CT2-1 EP ZZ</t>
  </si>
  <si>
    <t xml:space="preserve">002494CT02Z1</t>
  </si>
  <si>
    <t xml:space="preserve">002494CT02Z2</t>
  </si>
  <si>
    <t xml:space="preserve">002494CT02Z3</t>
  </si>
  <si>
    <t xml:space="preserve">002494CT02Z4</t>
  </si>
  <si>
    <t xml:space="preserve">002494CT02Z5</t>
  </si>
  <si>
    <t xml:space="preserve">CT02-5</t>
  </si>
  <si>
    <t xml:space="preserve">002494CT02Z6</t>
  </si>
  <si>
    <t xml:space="preserve">CT02-6</t>
  </si>
  <si>
    <t xml:space="preserve">002494CT02Z7</t>
  </si>
  <si>
    <t xml:space="preserve">CT02-7</t>
  </si>
  <si>
    <t xml:space="preserve">002494CT02Z8</t>
  </si>
  <si>
    <t xml:space="preserve">CT02-8</t>
  </si>
  <si>
    <t xml:space="preserve">Gowanus CT3-1 EP ZZ</t>
  </si>
  <si>
    <t xml:space="preserve">002494CT03Z1</t>
  </si>
  <si>
    <t xml:space="preserve">002494CT03Z2</t>
  </si>
  <si>
    <t xml:space="preserve">002494CT03Z3</t>
  </si>
  <si>
    <t xml:space="preserve">002494CT03Z4</t>
  </si>
  <si>
    <t xml:space="preserve">002494CT03Z5</t>
  </si>
  <si>
    <t xml:space="preserve">CT03-5</t>
  </si>
  <si>
    <t xml:space="preserve">002494CT03Z6</t>
  </si>
  <si>
    <t xml:space="preserve">CT03-6</t>
  </si>
  <si>
    <t xml:space="preserve">002494CT03Z7</t>
  </si>
  <si>
    <t xml:space="preserve">CT03-7</t>
  </si>
  <si>
    <t xml:space="preserve">002494CT03Z8</t>
  </si>
  <si>
    <t xml:space="preserve">CT03-8</t>
  </si>
  <si>
    <t xml:space="preserve">Gowanus CT4-1 EP ZZ</t>
  </si>
  <si>
    <t xml:space="preserve">002494CT04Z1</t>
  </si>
  <si>
    <t xml:space="preserve">002494CT04Z2</t>
  </si>
  <si>
    <t xml:space="preserve">002494CT04Z3</t>
  </si>
  <si>
    <t xml:space="preserve">002494CT04Z4</t>
  </si>
  <si>
    <t xml:space="preserve">002494CT04Z5</t>
  </si>
  <si>
    <t xml:space="preserve">CT04-5</t>
  </si>
  <si>
    <t xml:space="preserve">002494CT04Z6</t>
  </si>
  <si>
    <t xml:space="preserve">CT04-6</t>
  </si>
  <si>
    <t xml:space="preserve">002494CT04Z7</t>
  </si>
  <si>
    <t xml:space="preserve">CT04-7</t>
  </si>
  <si>
    <t xml:space="preserve">002494CT04Z8</t>
  </si>
  <si>
    <t xml:space="preserve">CT04-8</t>
  </si>
  <si>
    <t xml:space="preserve">Hudson Ave. - CT3 EP ZZ</t>
  </si>
  <si>
    <t xml:space="preserve">002496CT0003</t>
  </si>
  <si>
    <t xml:space="preserve">002496</t>
  </si>
  <si>
    <t xml:space="preserve">CT0003</t>
  </si>
  <si>
    <t xml:space="preserve">Hudson Avenue Combustion Turbines</t>
  </si>
  <si>
    <t xml:space="preserve">Hudson Ave. - CT4 EP ZZ</t>
  </si>
  <si>
    <t xml:space="preserve">002496CT0004</t>
  </si>
  <si>
    <t xml:space="preserve">CT0004</t>
  </si>
  <si>
    <t xml:space="preserve">Hudson Ave. - CT5 EP ZZ</t>
  </si>
  <si>
    <t xml:space="preserve">002496CT0005</t>
  </si>
  <si>
    <t xml:space="preserve">Indian Point CT1 EP ZZ</t>
  </si>
  <si>
    <t xml:space="preserve">002497CT0001</t>
  </si>
  <si>
    <t xml:space="preserve">002497</t>
  </si>
  <si>
    <t xml:space="preserve">Indian Point Combustion Turbines</t>
  </si>
  <si>
    <t xml:space="preserve">Buchanan CT1 EP ZZ</t>
  </si>
  <si>
    <t xml:space="preserve">004233CT0001</t>
  </si>
  <si>
    <t xml:space="preserve">004233</t>
  </si>
  <si>
    <t xml:space="preserve">Buchanan Sub Comb Turbine</t>
  </si>
  <si>
    <t xml:space="preserve">Buchanan CT2 EP ZZ</t>
  </si>
  <si>
    <t xml:space="preserve">004233CT0002</t>
  </si>
  <si>
    <t xml:space="preserve">Ravenswood Boiler 10 EP1</t>
  </si>
  <si>
    <t xml:space="preserve">002500000010</t>
  </si>
  <si>
    <t xml:space="preserve">002500</t>
  </si>
  <si>
    <t xml:space="preserve">Ravenswood Generating </t>
  </si>
  <si>
    <t xml:space="preserve">Ravenswood Boiler 20 EP2</t>
  </si>
  <si>
    <t xml:space="preserve">002500000020</t>
  </si>
  <si>
    <t xml:space="preserve">Ravenswood Generating</t>
  </si>
  <si>
    <t xml:space="preserve">Ravenswood Boiler 30 EP3</t>
  </si>
  <si>
    <t xml:space="preserve">002500000030</t>
  </si>
  <si>
    <t xml:space="preserve">Ravenswood CT1 EP ZZ</t>
  </si>
  <si>
    <t xml:space="preserve">002500CT0001</t>
  </si>
  <si>
    <t xml:space="preserve">Ravenswood Generating Station</t>
  </si>
  <si>
    <t xml:space="preserve">Ravenswood CT2-1 EP ZZ</t>
  </si>
  <si>
    <t xml:space="preserve">002500CT02Z1</t>
  </si>
  <si>
    <t xml:space="preserve">Ravenswood Combustion Turbines</t>
  </si>
  <si>
    <t xml:space="preserve">Ravenswood CT2-2 EP ZZ</t>
  </si>
  <si>
    <t xml:space="preserve">002500CT02Z2</t>
  </si>
  <si>
    <t xml:space="preserve">Ravenswood CT2-3 EP ZZ</t>
  </si>
  <si>
    <t xml:space="preserve">002500CT02Z3</t>
  </si>
  <si>
    <t xml:space="preserve">Ravenswood CT2-4 EP ZZ</t>
  </si>
  <si>
    <t xml:space="preserve">002500CT02Z4</t>
  </si>
  <si>
    <t xml:space="preserve">Ravenswood CT3-1 EP ZZ</t>
  </si>
  <si>
    <t xml:space="preserve">002500CT03Z1</t>
  </si>
  <si>
    <t xml:space="preserve">Ravenswood CT3-2 EP ZZ</t>
  </si>
  <si>
    <t xml:space="preserve">002500CT03Z2</t>
  </si>
  <si>
    <t xml:space="preserve">Ravenswood CT3-3 EP ZZ</t>
  </si>
  <si>
    <t xml:space="preserve">002500CT03Z3</t>
  </si>
  <si>
    <t xml:space="preserve">Ravenswood CT3-4 EP ZZ</t>
  </si>
  <si>
    <t xml:space="preserve">002500CT03Z4</t>
  </si>
  <si>
    <t xml:space="preserve">Ravenswood CT4 EP ZZ</t>
  </si>
  <si>
    <t xml:space="preserve">002500CT0004</t>
  </si>
  <si>
    <t xml:space="preserve">Ravenswood CT5 EP ZZ</t>
  </si>
  <si>
    <t xml:space="preserve">002500CT0005</t>
  </si>
  <si>
    <t xml:space="preserve">Ravenswood CT6 EP ZZ</t>
  </si>
  <si>
    <t xml:space="preserve">002500CT0006</t>
  </si>
  <si>
    <t xml:space="preserve">CT0006</t>
  </si>
  <si>
    <t xml:space="preserve">Ravenswood CT7 EP ZZ</t>
  </si>
  <si>
    <t xml:space="preserve">002500CT0007</t>
  </si>
  <si>
    <t xml:space="preserve">Ravenswood CT8 EP ZZ</t>
  </si>
  <si>
    <t xml:space="preserve">002500CT0008</t>
  </si>
  <si>
    <t xml:space="preserve">Ravenswood CT9 EP ZZ</t>
  </si>
  <si>
    <t xml:space="preserve">002500CT0009</t>
  </si>
  <si>
    <t xml:space="preserve">Ravenswood CT10 EP ZZ</t>
  </si>
  <si>
    <t xml:space="preserve">002500CT0010</t>
  </si>
  <si>
    <t xml:space="preserve">Ravenswood CT11 EP ZZ</t>
  </si>
  <si>
    <t xml:space="preserve">002500CT0011</t>
  </si>
  <si>
    <t xml:space="preserve">Waterside Boiler 61 EP2</t>
  </si>
  <si>
    <t xml:space="preserve">002502000061</t>
  </si>
  <si>
    <t xml:space="preserve">002502</t>
  </si>
  <si>
    <t xml:space="preserve">Waterside Generating </t>
  </si>
  <si>
    <t xml:space="preserve">Waterside Boiler 62 EP2</t>
  </si>
  <si>
    <t xml:space="preserve">002502000062</t>
  </si>
  <si>
    <t xml:space="preserve">Waterside Boiler 80 EP3</t>
  </si>
  <si>
    <t xml:space="preserve">002502000080</t>
  </si>
  <si>
    <t xml:space="preserve">Waterside Boiler 90 EP3</t>
  </si>
  <si>
    <t xml:space="preserve">002502000090</t>
  </si>
  <si>
    <t xml:space="preserve">Narrows CT1-1 EP ZZ</t>
  </si>
  <si>
    <t xml:space="preserve">002499CT01Z1</t>
  </si>
  <si>
    <t xml:space="preserve">002499</t>
  </si>
  <si>
    <t xml:space="preserve">Narrows Combustion Turbines</t>
  </si>
  <si>
    <t xml:space="preserve">Narrows CT1-2 EP ZZ</t>
  </si>
  <si>
    <t xml:space="preserve">002499CT01Z2</t>
  </si>
  <si>
    <t xml:space="preserve">Narrows CT1-3 EP ZZ</t>
  </si>
  <si>
    <t xml:space="preserve">002499CT01Z3</t>
  </si>
  <si>
    <t xml:space="preserve">Narrows CT1-4 EP ZZ</t>
  </si>
  <si>
    <t xml:space="preserve">002499CT01Z4</t>
  </si>
  <si>
    <t xml:space="preserve">Narrows CT1-5 EP ZZ</t>
  </si>
  <si>
    <t xml:space="preserve">002499CT01Z5</t>
  </si>
  <si>
    <t xml:space="preserve">Narrows CT1-6 EP ZZ</t>
  </si>
  <si>
    <t xml:space="preserve">002499CT01Z6</t>
  </si>
  <si>
    <t xml:space="preserve">Narrows CT1-7 EP ZZ</t>
  </si>
  <si>
    <t xml:space="preserve">002499CT01Z7</t>
  </si>
  <si>
    <t xml:space="preserve">Narrows CT1-8 EP ZZ</t>
  </si>
  <si>
    <t xml:space="preserve">002499CT01Z8</t>
  </si>
  <si>
    <t xml:space="preserve">Narrows CT2-1 EP ZZ</t>
  </si>
  <si>
    <t xml:space="preserve">002499CT02Z1</t>
  </si>
  <si>
    <t xml:space="preserve">Narrows CT2-2 EP ZZ</t>
  </si>
  <si>
    <t xml:space="preserve">002499CT02Z2</t>
  </si>
  <si>
    <t xml:space="preserve">Narrows CT2-3 EP ZZ</t>
  </si>
  <si>
    <t xml:space="preserve">002499CT02Z3</t>
  </si>
  <si>
    <t xml:space="preserve">Narrows CT2-4 EP ZZ</t>
  </si>
  <si>
    <t xml:space="preserve">002499CT02Z4</t>
  </si>
  <si>
    <t xml:space="preserve">Narrows CT2-5 EP ZZ</t>
  </si>
  <si>
    <t xml:space="preserve">002499CT02Z5</t>
  </si>
  <si>
    <t xml:space="preserve">Narrows CT2-6 EP ZZ</t>
  </si>
  <si>
    <t xml:space="preserve">002499CT02Z6</t>
  </si>
  <si>
    <t xml:space="preserve">Narrows CT2-7 EP ZZ</t>
  </si>
  <si>
    <t xml:space="preserve">002499CT02Z7</t>
  </si>
  <si>
    <t xml:space="preserve">Narrows CT2-8 EP ZZ</t>
  </si>
  <si>
    <t xml:space="preserve">002499CT02Z8</t>
  </si>
  <si>
    <t xml:space="preserve">LILCO</t>
  </si>
  <si>
    <t xml:space="preserve">E F Barrett</t>
  </si>
  <si>
    <t xml:space="preserve">002511000010</t>
  </si>
  <si>
    <t xml:space="preserve">002511</t>
  </si>
  <si>
    <t xml:space="preserve">002511000020</t>
  </si>
  <si>
    <t xml:space="preserve">002511U00004</t>
  </si>
  <si>
    <t xml:space="preserve">U00004</t>
  </si>
  <si>
    <t xml:space="preserve">002511U00005</t>
  </si>
  <si>
    <t xml:space="preserve">U00005</t>
  </si>
  <si>
    <t xml:space="preserve">002511U00006</t>
  </si>
  <si>
    <t xml:space="preserve">U00006</t>
  </si>
  <si>
    <t xml:space="preserve">002511U00007</t>
  </si>
  <si>
    <t xml:space="preserve">U00007</t>
  </si>
  <si>
    <t xml:space="preserve">002511U00008</t>
  </si>
  <si>
    <t xml:space="preserve">U00008</t>
  </si>
  <si>
    <t xml:space="preserve">002511U00009</t>
  </si>
  <si>
    <t xml:space="preserve">U00009</t>
  </si>
  <si>
    <t xml:space="preserve">002511U00010</t>
  </si>
  <si>
    <t xml:space="preserve">U00010</t>
  </si>
  <si>
    <t xml:space="preserve">002511U00011</t>
  </si>
  <si>
    <t xml:space="preserve">U00011</t>
  </si>
  <si>
    <t xml:space="preserve">002511U00012</t>
  </si>
  <si>
    <t xml:space="preserve">U00012</t>
  </si>
  <si>
    <t xml:space="preserve">002511U00013</t>
  </si>
  <si>
    <t xml:space="preserve">U00013</t>
  </si>
  <si>
    <t xml:space="preserve">002511U00014</t>
  </si>
  <si>
    <t xml:space="preserve">U00014</t>
  </si>
  <si>
    <t xml:space="preserve">002511U00015</t>
  </si>
  <si>
    <t xml:space="preserve">U00015</t>
  </si>
  <si>
    <t xml:space="preserve">002511U00016</t>
  </si>
  <si>
    <t xml:space="preserve">U00016</t>
  </si>
  <si>
    <t xml:space="preserve">002511U00017</t>
  </si>
  <si>
    <t xml:space="preserve">U00017</t>
  </si>
  <si>
    <t xml:space="preserve">002511U00018</t>
  </si>
  <si>
    <t xml:space="preserve">U00018</t>
  </si>
  <si>
    <t xml:space="preserve">002511U00019</t>
  </si>
  <si>
    <t xml:space="preserve">U00019</t>
  </si>
  <si>
    <t xml:space="preserve">East Hampton I</t>
  </si>
  <si>
    <t xml:space="preserve">002512UGT001</t>
  </si>
  <si>
    <t xml:space="preserve">002512</t>
  </si>
  <si>
    <t xml:space="preserve">UGT001</t>
  </si>
  <si>
    <t xml:space="preserve">Far Rockaway Station</t>
  </si>
  <si>
    <t xml:space="preserve">002513000040</t>
  </si>
  <si>
    <t xml:space="preserve">002513</t>
  </si>
  <si>
    <t xml:space="preserve">Glenwood Gas / IC Facility</t>
  </si>
  <si>
    <t xml:space="preserve">002514000GAS</t>
  </si>
  <si>
    <t xml:space="preserve">002514</t>
  </si>
  <si>
    <t xml:space="preserve">UGT011</t>
  </si>
  <si>
    <t xml:space="preserve">Glenwood Gas/IC Facility</t>
  </si>
  <si>
    <t xml:space="preserve">Glenwood Station</t>
  </si>
  <si>
    <t xml:space="preserve">002514000040</t>
  </si>
  <si>
    <t xml:space="preserve">002514000050</t>
  </si>
  <si>
    <t xml:space="preserve">002514U00020</t>
  </si>
  <si>
    <t xml:space="preserve">U00020</t>
  </si>
  <si>
    <t xml:space="preserve">002514U00021</t>
  </si>
  <si>
    <t xml:space="preserve">U00021</t>
  </si>
  <si>
    <t xml:space="preserve">Holtsville</t>
  </si>
  <si>
    <t xml:space="preserve">008007U00001</t>
  </si>
  <si>
    <t xml:space="preserve">008007</t>
  </si>
  <si>
    <t xml:space="preserve">U00001</t>
  </si>
  <si>
    <t xml:space="preserve">008007U00002</t>
  </si>
  <si>
    <t xml:space="preserve">U00002</t>
  </si>
  <si>
    <t xml:space="preserve">008007U00003</t>
  </si>
  <si>
    <t xml:space="preserve">U00003</t>
  </si>
  <si>
    <t xml:space="preserve">008007U00004</t>
  </si>
  <si>
    <t xml:space="preserve">008007U00005</t>
  </si>
  <si>
    <t xml:space="preserve">008007U00006</t>
  </si>
  <si>
    <t xml:space="preserve">008007U00007</t>
  </si>
  <si>
    <t xml:space="preserve">008007U00008</t>
  </si>
  <si>
    <t xml:space="preserve">008007U00009</t>
  </si>
  <si>
    <t xml:space="preserve">008007U00010</t>
  </si>
  <si>
    <t xml:space="preserve">008007U00011</t>
  </si>
  <si>
    <t xml:space="preserve">008007U00012</t>
  </si>
  <si>
    <t xml:space="preserve">008007U00013</t>
  </si>
  <si>
    <t xml:space="preserve">008007U00014</t>
  </si>
  <si>
    <t xml:space="preserve">008007U00015</t>
  </si>
  <si>
    <t xml:space="preserve">008007U00016</t>
  </si>
  <si>
    <t xml:space="preserve">008007U00017</t>
  </si>
  <si>
    <t xml:space="preserve">008007U00018</t>
  </si>
  <si>
    <t xml:space="preserve">008007U00019</t>
  </si>
  <si>
    <t xml:space="preserve">008007U00020</t>
  </si>
  <si>
    <t xml:space="preserve">Northport Power Station</t>
  </si>
  <si>
    <t xml:space="preserve">002516UGT001</t>
  </si>
  <si>
    <t xml:space="preserve">002516</t>
  </si>
  <si>
    <t xml:space="preserve">002516000001</t>
  </si>
  <si>
    <t xml:space="preserve">002516000002</t>
  </si>
  <si>
    <t xml:space="preserve">002516000003</t>
  </si>
  <si>
    <t xml:space="preserve">002516000004</t>
  </si>
  <si>
    <t xml:space="preserve">Port Jefferson</t>
  </si>
  <si>
    <t xml:space="preserve">002517000001</t>
  </si>
  <si>
    <t xml:space="preserve">002517</t>
  </si>
  <si>
    <t xml:space="preserve">T4</t>
  </si>
  <si>
    <t xml:space="preserve">002517000002</t>
  </si>
  <si>
    <t xml:space="preserve">002517000003</t>
  </si>
  <si>
    <t xml:space="preserve">002517000004</t>
  </si>
  <si>
    <t xml:space="preserve">002517UGT001</t>
  </si>
  <si>
    <t xml:space="preserve">Wading River</t>
  </si>
  <si>
    <t xml:space="preserve">007146UGT013</t>
  </si>
  <si>
    <t xml:space="preserve">007146</t>
  </si>
  <si>
    <t xml:space="preserve">UGT013</t>
  </si>
  <si>
    <t xml:space="preserve">007146UGT014</t>
  </si>
  <si>
    <t xml:space="preserve">UGT014</t>
  </si>
  <si>
    <t xml:space="preserve">007146UGT007</t>
  </si>
  <si>
    <t xml:space="preserve">UGT007</t>
  </si>
  <si>
    <t xml:space="preserve">007146UGT008</t>
  </si>
  <si>
    <t xml:space="preserve">UGT008</t>
  </si>
  <si>
    <t xml:space="preserve">007146UGT009</t>
  </si>
  <si>
    <t xml:space="preserve">UGT009</t>
  </si>
  <si>
    <t xml:space="preserve">West Babylon</t>
  </si>
  <si>
    <t xml:space="preserve">0025240000GT</t>
  </si>
  <si>
    <t xml:space="preserve">Niagara Mohawk</t>
  </si>
  <si>
    <t xml:space="preserve">Albany 1</t>
  </si>
  <si>
    <t xml:space="preserve">002539000001</t>
  </si>
  <si>
    <t xml:space="preserve">002539</t>
  </si>
  <si>
    <t xml:space="preserve">Albany Station</t>
  </si>
  <si>
    <t xml:space="preserve">Albany 2</t>
  </si>
  <si>
    <t xml:space="preserve">002539000002</t>
  </si>
  <si>
    <t xml:space="preserve">Albany 3</t>
  </si>
  <si>
    <t xml:space="preserve">002539000003</t>
  </si>
  <si>
    <t xml:space="preserve">Albany 4</t>
  </si>
  <si>
    <t xml:space="preserve">002539000004</t>
  </si>
  <si>
    <t xml:space="preserve">Dunkirk 1</t>
  </si>
  <si>
    <t xml:space="preserve">002554000001</t>
  </si>
  <si>
    <t xml:space="preserve">002554</t>
  </si>
  <si>
    <t xml:space="preserve">Dunkirk Station</t>
  </si>
  <si>
    <t xml:space="preserve">Dunkirk 2</t>
  </si>
  <si>
    <t xml:space="preserve">002554000002</t>
  </si>
  <si>
    <t xml:space="preserve">Dunkirk 3 - Stack CS0003</t>
  </si>
  <si>
    <t xml:space="preserve">002554000003</t>
  </si>
  <si>
    <t xml:space="preserve">Dunkirk 4 - Stack CS0003</t>
  </si>
  <si>
    <t xml:space="preserve">002554000004</t>
  </si>
  <si>
    <t xml:space="preserve">Huntley 63 - Stack CS0002</t>
  </si>
  <si>
    <t xml:space="preserve">002549000063</t>
  </si>
  <si>
    <t xml:space="preserve">002549</t>
  </si>
  <si>
    <t xml:space="preserve">CR Huntley </t>
  </si>
  <si>
    <t xml:space="preserve">Huntley 64 - Stack CS0002</t>
  </si>
  <si>
    <t xml:space="preserve">002549000064</t>
  </si>
  <si>
    <t xml:space="preserve">Huntley 65 - Stack CS0002</t>
  </si>
  <si>
    <t xml:space="preserve">002549000065</t>
  </si>
  <si>
    <t xml:space="preserve">Huntley 66 - Stack CS0002</t>
  </si>
  <si>
    <t xml:space="preserve">002549000066</t>
  </si>
  <si>
    <t xml:space="preserve">Huntley 67 - Stack CS0001</t>
  </si>
  <si>
    <t xml:space="preserve">002549000067</t>
  </si>
  <si>
    <t xml:space="preserve">Huntley 68 - Stack CS0001</t>
  </si>
  <si>
    <t xml:space="preserve">002549000068</t>
  </si>
  <si>
    <t xml:space="preserve">Oswego 3</t>
  </si>
  <si>
    <t xml:space="preserve">002594000003</t>
  </si>
  <si>
    <t xml:space="preserve">002594</t>
  </si>
  <si>
    <t xml:space="preserve">Oswego Generating Station</t>
  </si>
  <si>
    <t xml:space="preserve">Oswego 4</t>
  </si>
  <si>
    <t xml:space="preserve">002594000004</t>
  </si>
  <si>
    <t xml:space="preserve">Oswego 5</t>
  </si>
  <si>
    <t xml:space="preserve">002594000005</t>
  </si>
  <si>
    <t xml:space="preserve">Oswego 6</t>
  </si>
  <si>
    <t xml:space="preserve">002594000006</t>
  </si>
  <si>
    <t xml:space="preserve">New York State Electric &amp; Gas</t>
  </si>
  <si>
    <t xml:space="preserve">Goudey Boiler 11</t>
  </si>
  <si>
    <t xml:space="preserve">002526000011</t>
  </si>
  <si>
    <t xml:space="preserve">002526</t>
  </si>
  <si>
    <t xml:space="preserve">Goudey Station</t>
  </si>
  <si>
    <t xml:space="preserve">Goudey Boiler 12</t>
  </si>
  <si>
    <t xml:space="preserve">002526000012</t>
  </si>
  <si>
    <t xml:space="preserve">Goudey Boiler 13</t>
  </si>
  <si>
    <t xml:space="preserve">002526000013</t>
  </si>
  <si>
    <t xml:space="preserve">Greenidge Boiler 4</t>
  </si>
  <si>
    <t xml:space="preserve">002527000004</t>
  </si>
  <si>
    <t xml:space="preserve">002527</t>
  </si>
  <si>
    <t xml:space="preserve">Greenidge Station</t>
  </si>
  <si>
    <t xml:space="preserve">Greenidge Boiler 5</t>
  </si>
  <si>
    <t xml:space="preserve">002527000005</t>
  </si>
  <si>
    <t xml:space="preserve">Greenidge Boiler 6 </t>
  </si>
  <si>
    <t xml:space="preserve">002527000006</t>
  </si>
  <si>
    <t xml:space="preserve">Hickling Boiler 1</t>
  </si>
  <si>
    <t xml:space="preserve">002529000001</t>
  </si>
  <si>
    <t xml:space="preserve">002529</t>
  </si>
  <si>
    <t xml:space="preserve">Hickling Station</t>
  </si>
  <si>
    <t xml:space="preserve">Hickling Boiler 2</t>
  </si>
  <si>
    <t xml:space="preserve">002529000002</t>
  </si>
  <si>
    <t xml:space="preserve">Hickling Boiler 3</t>
  </si>
  <si>
    <t xml:space="preserve">002529000003</t>
  </si>
  <si>
    <t xml:space="preserve">Hickling Boiler 4</t>
  </si>
  <si>
    <t xml:space="preserve">002529000004</t>
  </si>
  <si>
    <t xml:space="preserve">Jennison Boiler 1</t>
  </si>
  <si>
    <t xml:space="preserve">002531000001</t>
  </si>
  <si>
    <t xml:space="preserve">002531</t>
  </si>
  <si>
    <t xml:space="preserve">Jennison Station</t>
  </si>
  <si>
    <t xml:space="preserve">Jennison Boiler 2</t>
  </si>
  <si>
    <t xml:space="preserve">002531000002</t>
  </si>
  <si>
    <t xml:space="preserve">Jennison Boiler 3</t>
  </si>
  <si>
    <t xml:space="preserve">002531000003</t>
  </si>
  <si>
    <t xml:space="preserve">Jennison Boiler 4</t>
  </si>
  <si>
    <t xml:space="preserve">002531000004</t>
  </si>
  <si>
    <t xml:space="preserve">Kintigh</t>
  </si>
  <si>
    <t xml:space="preserve">006082000001</t>
  </si>
  <si>
    <t xml:space="preserve">006082</t>
  </si>
  <si>
    <t xml:space="preserve">Kintigh (Somerset)</t>
  </si>
  <si>
    <t xml:space="preserve">Milliken Boiler 1</t>
  </si>
  <si>
    <t xml:space="preserve">002535000001</t>
  </si>
  <si>
    <t xml:space="preserve">002535</t>
  </si>
  <si>
    <t xml:space="preserve">Milliken Station</t>
  </si>
  <si>
    <t xml:space="preserve">Milliken Boiler 2</t>
  </si>
  <si>
    <t xml:space="preserve">002535000002</t>
  </si>
  <si>
    <t xml:space="preserve">Orange &amp; Rockland</t>
  </si>
  <si>
    <t xml:space="preserve">Bowline 1</t>
  </si>
  <si>
    <t xml:space="preserve">002625000001</t>
  </si>
  <si>
    <t xml:space="preserve">002625</t>
  </si>
  <si>
    <t xml:space="preserve">Bowline Point</t>
  </si>
  <si>
    <t xml:space="preserve">Bowline 2</t>
  </si>
  <si>
    <t xml:space="preserve">002625000002</t>
  </si>
  <si>
    <t xml:space="preserve">Hillburn</t>
  </si>
  <si>
    <t xml:space="preserve">002628000GT1</t>
  </si>
  <si>
    <t xml:space="preserve">002628</t>
  </si>
  <si>
    <t xml:space="preserve">Lovet 3</t>
  </si>
  <si>
    <t xml:space="preserve">002629000003</t>
  </si>
  <si>
    <t xml:space="preserve">002629</t>
  </si>
  <si>
    <t xml:space="preserve">Lovet Generating Station</t>
  </si>
  <si>
    <t xml:space="preserve">Lovet 4</t>
  </si>
  <si>
    <t xml:space="preserve">002629000004</t>
  </si>
  <si>
    <t xml:space="preserve">Lovet 5</t>
  </si>
  <si>
    <t xml:space="preserve">002629000005</t>
  </si>
  <si>
    <t xml:space="preserve">Shoemaker</t>
  </si>
  <si>
    <t xml:space="preserve">002632000GT1</t>
  </si>
  <si>
    <t xml:space="preserve">002632</t>
  </si>
  <si>
    <t xml:space="preserve">Power Authority of the State of New York</t>
  </si>
  <si>
    <t xml:space="preserve">Flynn Combined Cycle Unit</t>
  </si>
  <si>
    <t xml:space="preserve">007314000001</t>
  </si>
  <si>
    <t xml:space="preserve">007314</t>
  </si>
  <si>
    <t xml:space="preserve">Richard M Flynn (Holtsville) </t>
  </si>
  <si>
    <t xml:space="preserve">Charles Poletti Power Project</t>
  </si>
  <si>
    <t xml:space="preserve">002491000001</t>
  </si>
  <si>
    <t xml:space="preserve">002491</t>
  </si>
  <si>
    <t xml:space="preserve">001</t>
  </si>
  <si>
    <t xml:space="preserve">Charles Poletti Power</t>
  </si>
  <si>
    <t xml:space="preserve">Rochester Gas &amp; Electric</t>
  </si>
  <si>
    <t xml:space="preserve">Rochester 3 (Beebee)</t>
  </si>
  <si>
    <t xml:space="preserve">002640000012</t>
  </si>
  <si>
    <t xml:space="preserve">002640</t>
  </si>
  <si>
    <t xml:space="preserve">Rochester 3 (Beebee Station)</t>
  </si>
  <si>
    <t xml:space="preserve">Rochester 7 (Russell 001)</t>
  </si>
  <si>
    <t xml:space="preserve">002642000001</t>
  </si>
  <si>
    <t xml:space="preserve">002642</t>
  </si>
  <si>
    <t xml:space="preserve">Rochester 7 (Russell Station)</t>
  </si>
  <si>
    <t xml:space="preserve">002642000002</t>
  </si>
  <si>
    <t xml:space="preserve">Rochester 7 (Russell 002)</t>
  </si>
  <si>
    <t xml:space="preserve">002642000003</t>
  </si>
  <si>
    <t xml:space="preserve">002642000004</t>
  </si>
  <si>
    <t xml:space="preserve">American Ref-fuel</t>
  </si>
  <si>
    <t xml:space="preserve">0504720R1B01</t>
  </si>
  <si>
    <t xml:space="preserve">050472</t>
  </si>
  <si>
    <t xml:space="preserve">R1B01</t>
  </si>
  <si>
    <t xml:space="preserve">American Ref-fuel Niagara</t>
  </si>
  <si>
    <t xml:space="preserve">Jamestown BPU</t>
  </si>
  <si>
    <t xml:space="preserve">002682000009</t>
  </si>
  <si>
    <t xml:space="preserve">002682</t>
  </si>
  <si>
    <t xml:space="preserve">S A Carlson</t>
  </si>
  <si>
    <t xml:space="preserve">002682000010</t>
  </si>
  <si>
    <t xml:space="preserve">002682000011</t>
  </si>
  <si>
    <t xml:space="preserve">002682000012</t>
  </si>
  <si>
    <t xml:space="preserve">NON-EGU</t>
  </si>
  <si>
    <t xml:space="preserve">International Paper</t>
  </si>
  <si>
    <t xml:space="preserve">0540880N01PB</t>
  </si>
  <si>
    <t xml:space="preserve">054088</t>
  </si>
  <si>
    <t xml:space="preserve">N01PB</t>
  </si>
  <si>
    <t xml:space="preserve">Hudson River Mill</t>
  </si>
  <si>
    <t xml:space="preserve">Ticonderoga</t>
  </si>
  <si>
    <t xml:space="preserve">054099000044</t>
  </si>
  <si>
    <t xml:space="preserve">054099</t>
  </si>
  <si>
    <t xml:space="preserve">Ticonderoga Mill</t>
  </si>
  <si>
    <t xml:space="preserve">880024U28006</t>
  </si>
  <si>
    <t xml:space="preserve">U28006</t>
  </si>
  <si>
    <t xml:space="preserve">GE Silicones - Waterford</t>
  </si>
  <si>
    <t xml:space="preserve">Kodak</t>
  </si>
  <si>
    <t xml:space="preserve">01002500001E</t>
  </si>
  <si>
    <t xml:space="preserve">010025</t>
  </si>
  <si>
    <t xml:space="preserve">1E</t>
  </si>
  <si>
    <t xml:space="preserve">Kodak Park Div</t>
  </si>
  <si>
    <t xml:space="preserve">01002500001F</t>
  </si>
  <si>
    <t xml:space="preserve">1F</t>
  </si>
  <si>
    <t xml:space="preserve">01002500002C</t>
  </si>
  <si>
    <t xml:space="preserve">2C</t>
  </si>
  <si>
    <t xml:space="preserve">01002500002D</t>
  </si>
  <si>
    <t xml:space="preserve">2D</t>
  </si>
  <si>
    <t xml:space="preserve">01002500003A</t>
  </si>
  <si>
    <t xml:space="preserve">3A</t>
  </si>
  <si>
    <t xml:space="preserve">01002500003B</t>
  </si>
  <si>
    <t xml:space="preserve">3B</t>
  </si>
  <si>
    <t xml:space="preserve">01002500004A</t>
  </si>
  <si>
    <t xml:space="preserve">4A</t>
  </si>
  <si>
    <t xml:space="preserve">01002500004B</t>
  </si>
  <si>
    <t xml:space="preserve">4B</t>
  </si>
  <si>
    <t xml:space="preserve">Hudson Ave. - Boiler 71  EP1</t>
  </si>
  <si>
    <t xml:space="preserve">002496BLR071</t>
  </si>
  <si>
    <t xml:space="preserve">BLR071</t>
  </si>
  <si>
    <t xml:space="preserve">Hudson Avenue Steam Station</t>
  </si>
  <si>
    <t xml:space="preserve">Hudson Ave. - Boiler 72  EP1</t>
  </si>
  <si>
    <t xml:space="preserve">002496BLR072</t>
  </si>
  <si>
    <t xml:space="preserve">BLR072</t>
  </si>
  <si>
    <t xml:space="preserve">Hudson Ave. - Boiler 81  EP1</t>
  </si>
  <si>
    <t xml:space="preserve">002496BLR081</t>
  </si>
  <si>
    <t xml:space="preserve">BLR081</t>
  </si>
  <si>
    <t xml:space="preserve">Hudson Ave. - Boiler 82  EP1</t>
  </si>
  <si>
    <t xml:space="preserve">002496BLR082</t>
  </si>
  <si>
    <t xml:space="preserve">BLR082</t>
  </si>
  <si>
    <t xml:space="preserve">Ravenswood "A" Boiler 1 EP A1</t>
  </si>
  <si>
    <t xml:space="preserve">002500BLR001</t>
  </si>
  <si>
    <t xml:space="preserve">BLR001</t>
  </si>
  <si>
    <t xml:space="preserve">Ravenswood Steam Station</t>
  </si>
  <si>
    <t xml:space="preserve">Ravenswood "A" Boiler 3 EP A1</t>
  </si>
  <si>
    <t xml:space="preserve">002500BLR003</t>
  </si>
  <si>
    <t xml:space="preserve">BLR003</t>
  </si>
  <si>
    <t xml:space="preserve">Ravenswood "A" Boiler 2 EP A2</t>
  </si>
  <si>
    <t xml:space="preserve">002500BLR002</t>
  </si>
  <si>
    <t xml:space="preserve">BLR002</t>
  </si>
  <si>
    <t xml:space="preserve">Ravenswood "A" Boiler 4 EP A2</t>
  </si>
  <si>
    <t xml:space="preserve">002500BLR004</t>
  </si>
  <si>
    <t xml:space="preserve">BLR004</t>
  </si>
  <si>
    <t xml:space="preserve">St. Lawrence Cement</t>
  </si>
  <si>
    <t xml:space="preserve">STLAWCEM</t>
  </si>
  <si>
    <t xml:space="preserve">Blue Circle Cement</t>
  </si>
  <si>
    <t xml:space="preserve">BLUECIRCEM</t>
  </si>
  <si>
    <t xml:space="preserve">Glens Falls Cement</t>
  </si>
  <si>
    <t xml:space="preserve">GLENFLSCEM</t>
  </si>
  <si>
    <t xml:space="preserve">Glens Falls Lehigh Cement Company</t>
  </si>
  <si>
    <t xml:space="preserve">NY00000EGUNS</t>
  </si>
  <si>
    <t xml:space="preserve">New York EGU New Source Account </t>
  </si>
  <si>
    <t xml:space="preserve">NY00NONEGUNS</t>
  </si>
  <si>
    <t xml:space="preserve">New York Non-EGU New Source Acct</t>
  </si>
  <si>
    <t xml:space="preserve">NY00000EGUEE</t>
  </si>
  <si>
    <t xml:space="preserve">New York EGU Energy Efficiency Acct</t>
  </si>
  <si>
    <t xml:space="preserve">NY00NONEGUEE</t>
  </si>
  <si>
    <t xml:space="preserve">New York Non-EGU Energy Efficiency Acct</t>
  </si>
  <si>
    <t xml:space="preserve">NY00000CEMNS</t>
  </si>
  <si>
    <t xml:space="preserve">New York Cement New Source Account</t>
  </si>
  <si>
    <t xml:space="preserve">NY00000CEMEE</t>
  </si>
  <si>
    <t xml:space="preserve">New York Cement Energy Efficiency Acct</t>
  </si>
  <si>
    <t xml:space="preserve">2004 Allocations</t>
  </si>
  <si>
    <t xml:space="preserve">2005 Allocations</t>
  </si>
  <si>
    <t xml:space="preserve">2006 Allocations</t>
  </si>
  <si>
    <t xml:space="preserve">Butler Warner Generating, Cumberland Co</t>
  </si>
  <si>
    <t xml:space="preserve">Cogentrix-Rocky Mount, Edgecombe Co</t>
  </si>
  <si>
    <t xml:space="preserve">Boiler </t>
  </si>
  <si>
    <t xml:space="preserve">Cogentrix-Elizabethtown, Bladen Co</t>
  </si>
  <si>
    <t xml:space="preserve">Coal boiler </t>
  </si>
  <si>
    <t xml:space="preserve">Cogentrix-Kenansville, Duplin Co</t>
  </si>
  <si>
    <t xml:space="preserve">Stoker boiler </t>
  </si>
  <si>
    <t xml:space="preserve">Cogentrix-Lumberton, Robeson Co</t>
  </si>
  <si>
    <t xml:space="preserve">Cogentrix-Roxboro, Person Co</t>
  </si>
  <si>
    <t xml:space="preserve">Cogentrix-Southport, Brunswick Co</t>
  </si>
  <si>
    <t xml:space="preserve">Fayetteville, Cumberland Co</t>
  </si>
  <si>
    <t xml:space="preserve">Duke Power, Lincoln</t>
  </si>
  <si>
    <t xml:space="preserve"> Combustion Turbine </t>
  </si>
  <si>
    <t xml:space="preserve"> Combustion Turbine</t>
  </si>
  <si>
    <t xml:space="preserve">Panda-Rosemary, Halifax Co</t>
  </si>
  <si>
    <t xml:space="preserve">Roanoke Valley, Halifax Co</t>
  </si>
  <si>
    <t xml:space="preserve">RJ Reynolds Tobbaccoville Facility, Forsyth Co</t>
  </si>
  <si>
    <t xml:space="preserve">Boiler 1 </t>
  </si>
  <si>
    <t xml:space="preserve">Boiler 2 </t>
  </si>
  <si>
    <t xml:space="preserve">Boiler 3 </t>
  </si>
  <si>
    <t xml:space="preserve">Boiler 4 </t>
  </si>
  <si>
    <t xml:space="preserve">UNC-CH, Orange Co</t>
  </si>
  <si>
    <t xml:space="preserve">boiler no 5, 6, and 7</t>
  </si>
  <si>
    <t xml:space="preserve">Boiler no 8 </t>
  </si>
  <si>
    <t xml:space="preserve">CP&amp;L, Lee Plant, Wayne County</t>
  </si>
  <si>
    <t xml:space="preserve"> Combustion  Turbine</t>
  </si>
  <si>
    <t xml:space="preserve"> Combustion  Turbine </t>
  </si>
  <si>
    <t xml:space="preserve">CP&amp;L, Mark's Creek, Richmond County </t>
  </si>
  <si>
    <t xml:space="preserve"> Combustion Turbine7 </t>
  </si>
  <si>
    <t xml:space="preserve">CP&amp;L, Asheville, Buncombe County </t>
  </si>
  <si>
    <t xml:space="preserve">NON-EGUS</t>
  </si>
  <si>
    <t xml:space="preserve">Weyerhaeuser Paper Co, Martin Co</t>
  </si>
  <si>
    <t xml:space="preserve">Riley boiler</t>
  </si>
  <si>
    <t xml:space="preserve">Package boiler</t>
  </si>
  <si>
    <t xml:space="preserve">Blue Ridge Paper Products, Haywood Co</t>
  </si>
  <si>
    <t xml:space="preserve">Pulverized coal dry bottom boiler</t>
  </si>
  <si>
    <t xml:space="preserve">Pulverized coal, wet bottom boiler</t>
  </si>
  <si>
    <t xml:space="preserve">Boiler</t>
  </si>
  <si>
    <t xml:space="preserve">International Paper Corp, Halifax Co</t>
  </si>
  <si>
    <t xml:space="preserve">Wood/bark-fired boiler-no 6 oil-fired boiler-pulverized coal, dry bottom boiler</t>
  </si>
  <si>
    <t xml:space="preserve">Weyerhaeuser Co New Bern Mill, Craven Co</t>
  </si>
  <si>
    <t xml:space="preserve">#1 power boiler</t>
  </si>
  <si>
    <t xml:space="preserve">#2 power boiler</t>
  </si>
  <si>
    <t xml:space="preserve">International Paper, Columbus Co</t>
  </si>
  <si>
    <t xml:space="preserve">No 3 Power Boiler</t>
  </si>
  <si>
    <t xml:space="preserve">No 4 Power Boiler</t>
  </si>
  <si>
    <t xml:space="preserve">Fieldcrest-Cannon, Plant 1 Cabarrus Co</t>
  </si>
  <si>
    <t xml:space="preserve">Transcontinental Gas Pipeline Station 160, Rockingham Co</t>
  </si>
  <si>
    <t xml:space="preserve">Mainline engine #11</t>
  </si>
  <si>
    <t xml:space="preserve">Mainline engine #12</t>
  </si>
  <si>
    <t xml:space="preserve">Mainline engine #13</t>
  </si>
  <si>
    <t xml:space="preserve">Mainline engine #14</t>
  </si>
  <si>
    <t xml:space="preserve">Mainline engine #15</t>
  </si>
  <si>
    <t xml:space="preserve">Transcontinental Gas Pipeline Station 150, Iredell Co</t>
  </si>
  <si>
    <t xml:space="preserve">Transcontinental Gas Pipeline Station 155, Davidson Co</t>
  </si>
  <si>
    <t xml:space="preserve">Mainline engine #2</t>
  </si>
  <si>
    <t xml:space="preserve">Mainline engine #3</t>
  </si>
  <si>
    <t xml:space="preserve">Mainline engine #4</t>
  </si>
  <si>
    <t xml:space="preserve">Mainline engine #5</t>
  </si>
  <si>
    <t xml:space="preserve">Mainline engine #6</t>
  </si>
  <si>
    <t xml:space="preserve">Plant ID</t>
  </si>
  <si>
    <t xml:space="preserve">Point ID</t>
  </si>
  <si>
    <t xml:space="preserve">June-Sept 2004-2007 Allocations</t>
  </si>
  <si>
    <t xml:space="preserve">Ashtabula</t>
  </si>
  <si>
    <t xml:space="preserve">AvonLake</t>
  </si>
  <si>
    <t xml:space="preserve">BayShore</t>
  </si>
  <si>
    <t xml:space="preserve">Cardinal</t>
  </si>
  <si>
    <t xml:space="preserve">Conesville</t>
  </si>
  <si>
    <t xml:space="preserve">DicksCreek</t>
  </si>
  <si>
    <t xml:space="preserve">Eastlake</t>
  </si>
  <si>
    <t xml:space="preserve">Edgewater</t>
  </si>
  <si>
    <t xml:space="preserve">FrankM.Tait</t>
  </si>
  <si>
    <t xml:space="preserve">GeneralJ.M. Gavin</t>
  </si>
  <si>
    <t xml:space="preserve">Hamilton</t>
  </si>
  <si>
    <t xml:space="preserve">J.M.Stuart</t>
  </si>
  <si>
    <t xml:space="preserve">KillenStation</t>
  </si>
  <si>
    <t xml:space="preserve">KygerCreek</t>
  </si>
  <si>
    <t xml:space="preserve">LakeShore</t>
  </si>
  <si>
    <t xml:space="preserve">MadRiver</t>
  </si>
  <si>
    <t xml:space="preserve">MiamiFort</t>
  </si>
  <si>
    <t xml:space="preserve">Muskingum River</t>
  </si>
  <si>
    <t xml:space="preserve">Niles</t>
  </si>
  <si>
    <t xml:space="preserve">O.H.Hutchings</t>
  </si>
  <si>
    <t xml:space="preserve">H-1</t>
  </si>
  <si>
    <t xml:space="preserve">H-2</t>
  </si>
  <si>
    <t xml:space="preserve">H-3</t>
  </si>
  <si>
    <t xml:space="preserve">H-4</t>
  </si>
  <si>
    <t xml:space="preserve">H-5</t>
  </si>
  <si>
    <t xml:space="preserve">H-6</t>
  </si>
  <si>
    <t xml:space="preserve">H-7</t>
  </si>
  <si>
    <t xml:space="preserve">Picway</t>
  </si>
  <si>
    <t xml:space="preserve">R.E.Burger</t>
  </si>
  <si>
    <t xml:space="preserve">R.EBurger</t>
  </si>
  <si>
    <t xml:space="preserve">RichardGorsuch</t>
  </si>
  <si>
    <t xml:space="preserve">W.H.Sammis</t>
  </si>
  <si>
    <t xml:space="preserve">W.HSammis</t>
  </si>
  <si>
    <t xml:space="preserve">W.H.Zimmer</t>
  </si>
  <si>
    <t xml:space="preserve">WalterC.Beckjord</t>
  </si>
  <si>
    <t xml:space="preserve">WestLorain</t>
  </si>
  <si>
    <t xml:space="preserve">1A</t>
  </si>
  <si>
    <t xml:space="preserve">1B</t>
  </si>
  <si>
    <t xml:space="preserve">Woodsdale</t>
  </si>
  <si>
    <t xml:space="preserve">Plant County </t>
  </si>
  <si>
    <t xml:space="preserve"> Point ID </t>
  </si>
  <si>
    <t xml:space="preserve">NOX Allocation</t>
  </si>
  <si>
    <t xml:space="preserve">AK Steel (Formerly Armco Steel Co) Butler</t>
  </si>
  <si>
    <t xml:space="preserve"> P009 </t>
  </si>
  <si>
    <t xml:space="preserve">AK Steel (Formerly Armco Steel Co) Butler </t>
  </si>
  <si>
    <t xml:space="preserve">P010 </t>
  </si>
  <si>
    <t xml:space="preserve">P011 </t>
  </si>
  <si>
    <t xml:space="preserve">P012 </t>
  </si>
  <si>
    <t xml:space="preserve">Ashland Petroleum Company Stark</t>
  </si>
  <si>
    <t xml:space="preserve">B015 </t>
  </si>
  <si>
    <t xml:space="preserve">BP Oil Company, Toledo Refinery Lucas </t>
  </si>
  <si>
    <t xml:space="preserve"> B004 </t>
  </si>
  <si>
    <t xml:space="preserve">BP Oil Company, Toledo Refinery Lucas</t>
  </si>
  <si>
    <t xml:space="preserve">B020 </t>
  </si>
  <si>
    <t xml:space="preserve">Cargill Incorporated Montgomery</t>
  </si>
  <si>
    <t xml:space="preserve">B004 </t>
  </si>
  <si>
    <t xml:space="preserve">Cargill Incorporated Montgomery </t>
  </si>
  <si>
    <t xml:space="preserve">B006</t>
  </si>
  <si>
    <t xml:space="preserve">Champion International Corp Butler </t>
  </si>
  <si>
    <t xml:space="preserve"> B010 </t>
  </si>
  <si>
    <t xml:space="preserve">Goodyear Tire &amp; Rubber Company Summit </t>
  </si>
  <si>
    <t xml:space="preserve">B001</t>
  </si>
  <si>
    <t xml:space="preserve"> B002 </t>
  </si>
  <si>
    <t xml:space="preserve">Henkel Corp-Emery Group Hamilton </t>
  </si>
  <si>
    <t xml:space="preserve"> B027 </t>
  </si>
  <si>
    <t xml:space="preserve">LTV Steel Company, Inc Cuyahoga </t>
  </si>
  <si>
    <t xml:space="preserve"> B001 </t>
  </si>
  <si>
    <t xml:space="preserve">B003 </t>
  </si>
  <si>
    <t xml:space="preserve"> B007 </t>
  </si>
  <si>
    <t xml:space="preserve">B905</t>
  </si>
  <si>
    <t xml:space="preserve">Mead Corporation Ross </t>
  </si>
  <si>
    <t xml:space="preserve">B001 </t>
  </si>
  <si>
    <t xml:space="preserve">B002</t>
  </si>
  <si>
    <t xml:space="preserve"> B003 </t>
  </si>
  <si>
    <t xml:space="preserve">New Boston Coke Corp Scioto</t>
  </si>
  <si>
    <t xml:space="preserve"> B008 </t>
  </si>
  <si>
    <t xml:space="preserve">New Boston Coke Corp Scioto </t>
  </si>
  <si>
    <t xml:space="preserve">B009</t>
  </si>
  <si>
    <t xml:space="preserve">Procter &amp; Gamble Co Hamilton </t>
  </si>
  <si>
    <t xml:space="preserve"> B021 </t>
  </si>
  <si>
    <t xml:space="preserve"> B022 </t>
  </si>
  <si>
    <t xml:space="preserve">Republic Engineered Steels, Inc Lorain</t>
  </si>
  <si>
    <t xml:space="preserve"> B013</t>
  </si>
  <si>
    <t xml:space="preserve">South Point Ethanol Lawrence</t>
  </si>
  <si>
    <t xml:space="preserve">B003</t>
  </si>
  <si>
    <t xml:space="preserve">South Point Ethanol Lawrence </t>
  </si>
  <si>
    <t xml:space="preserve">B004</t>
  </si>
  <si>
    <t xml:space="preserve"> B007</t>
  </si>
  <si>
    <t xml:space="preserve">Sun Refining &amp; Marketing Co, Toledo Ref Lucas</t>
  </si>
  <si>
    <t xml:space="preserve">B044</t>
  </si>
  <si>
    <t xml:space="preserve">B046 </t>
  </si>
  <si>
    <t xml:space="preserve">B047</t>
  </si>
  <si>
    <t xml:space="preserve">W C I Steel, Inc Trumbull</t>
  </si>
  <si>
    <t xml:space="preserve"> B004</t>
  </si>
  <si>
    <t xml:space="preserve">Allocations</t>
  </si>
  <si>
    <t xml:space="preserve"> AES BEAVER VALLEY </t>
  </si>
  <si>
    <t xml:space="preserve"> ARMSTRONG </t>
  </si>
  <si>
    <t xml:space="preserve"> BRUCE MANSFIELD </t>
  </si>
  <si>
    <t xml:space="preserve"> BRUNNER ISLAND </t>
  </si>
  <si>
    <t xml:space="preserve"> BRUNOT ISLAND </t>
  </si>
  <si>
    <t xml:space="preserve">2A</t>
  </si>
  <si>
    <t xml:space="preserve"> 2B </t>
  </si>
  <si>
    <t xml:space="preserve"> CAMBRIA COGEN </t>
  </si>
  <si>
    <t xml:space="preserve"> CHESWICK </t>
  </si>
  <si>
    <t xml:space="preserve"> COLVER POWER PROJECT </t>
  </si>
  <si>
    <t xml:space="preserve"> CONEMAUGH </t>
  </si>
  <si>
    <t xml:space="preserve"> CROMBY </t>
  </si>
  <si>
    <t xml:space="preserve"> DELAWARE </t>
  </si>
  <si>
    <t xml:space="preserve"> EBENSBURG POWER </t>
  </si>
  <si>
    <t xml:space="preserve"> EDDYSTONE </t>
  </si>
  <si>
    <t xml:space="preserve"> ELRAMA </t>
  </si>
  <si>
    <t xml:space="preserve"> FOSTER WHEELER MT. CARMEL</t>
  </si>
  <si>
    <t xml:space="preserve">ABl NUG </t>
  </si>
  <si>
    <t xml:space="preserve"> GILBERTON POWER NUG </t>
  </si>
  <si>
    <t xml:space="preserve"> ABl NUG </t>
  </si>
  <si>
    <t xml:space="preserve"> GPU GENCO WAYNE </t>
  </si>
  <si>
    <t xml:space="preserve"> HATFIELD'S FERRY </t>
  </si>
  <si>
    <t xml:space="preserve"> HOLTWOOD </t>
  </si>
  <si>
    <t xml:space="preserve"> HOMER CITY </t>
  </si>
  <si>
    <t xml:space="preserve"> HUNLOCK PWR STATION </t>
  </si>
  <si>
    <t xml:space="preserve"> KEYSTONE </t>
  </si>
  <si>
    <t xml:space="preserve"> KIMBERLY-CLARK </t>
  </si>
  <si>
    <t xml:space="preserve"> MARTINS CREEK </t>
  </si>
  <si>
    <t xml:space="preserve"> MITCHELL </t>
  </si>
  <si>
    <t xml:space="preserve"> MONTOUR </t>
  </si>
  <si>
    <t xml:space="preserve"> MOUNTAIN </t>
  </si>
  <si>
    <t xml:space="preserve"> NEW CASTLE </t>
  </si>
  <si>
    <t xml:space="preserve"> NORCON POWER PARTNERS LP </t>
  </si>
  <si>
    <t xml:space="preserve"> NORTHAMPTION GENERATING </t>
  </si>
  <si>
    <t xml:space="preserve"> NORTHEASTERN POWER </t>
  </si>
  <si>
    <t xml:space="preserve"> PANTHER CREEK </t>
  </si>
  <si>
    <t xml:space="preserve"> PECO ENERGY CROYDEN </t>
  </si>
  <si>
    <t xml:space="preserve"> PECO ENERGY RICHMOND </t>
  </si>
  <si>
    <t xml:space="preserve"> PHILLIPS POWER STATION </t>
  </si>
  <si>
    <t xml:space="preserve"> PINEY CREEK </t>
  </si>
  <si>
    <t xml:space="preserve"> PORTLAND </t>
  </si>
  <si>
    <t xml:space="preserve"> SCHUYLKILL </t>
  </si>
  <si>
    <t xml:space="preserve"> SCHUYLKILL ENERGY RESOURCES </t>
  </si>
  <si>
    <t xml:space="preserve"> SCHUYLKILL STATION (TURBI </t>
  </si>
  <si>
    <t xml:space="preserve"> SCRUBGRASS GENERATING PLANT </t>
  </si>
  <si>
    <t xml:space="preserve"> SEWARD </t>
  </si>
  <si>
    <t xml:space="preserve"> SHAWVILLE </t>
  </si>
  <si>
    <t xml:space="preserve"> SUNBURY </t>
  </si>
  <si>
    <t xml:space="preserve">1A </t>
  </si>
  <si>
    <t xml:space="preserve">2B </t>
  </si>
  <si>
    <t xml:space="preserve"> TITUS </t>
  </si>
  <si>
    <t xml:space="preserve"> TOLNA </t>
  </si>
  <si>
    <t xml:space="preserve"> TRIGEN ENERGY SANSOM </t>
  </si>
  <si>
    <t xml:space="preserve"> WARREN </t>
  </si>
  <si>
    <t xml:space="preserve"> WESTWOOD ENERGY PROPERTIE </t>
  </si>
  <si>
    <t xml:space="preserve"> WHEELABRATOR FRACKVILLE E </t>
  </si>
  <si>
    <t xml:space="preserve">GEN1</t>
  </si>
  <si>
    <t xml:space="preserve"> WILLIAMS GEN-HAZELTON </t>
  </si>
  <si>
    <t xml:space="preserve">HRSG </t>
  </si>
  <si>
    <t xml:space="preserve">TURBN </t>
  </si>
  <si>
    <t xml:space="preserve">NON-EUGs</t>
  </si>
  <si>
    <t xml:space="preserve">County</t>
  </si>
  <si>
    <t xml:space="preserve">Allegheny</t>
  </si>
  <si>
    <t xml:space="preserve">LTVSTEELCOMPANY-PITTSBURGHWORKS</t>
  </si>
  <si>
    <t xml:space="preserve">SHENANGOIRON&amp;COKEWORKS</t>
  </si>
  <si>
    <t xml:space="preserve">Armstrong</t>
  </si>
  <si>
    <t xml:space="preserve">BMGASPHALTCO</t>
  </si>
  <si>
    <t xml:space="preserve">Beaver</t>
  </si>
  <si>
    <t xml:space="preserve">ZINCCORPORATIONOFAMERICA</t>
  </si>
  <si>
    <t xml:space="preserve">Berks</t>
  </si>
  <si>
    <t xml:space="preserve">TEXASEASTERNGASPIPELINECOMPANY</t>
  </si>
  <si>
    <t xml:space="preserve">Bucks</t>
  </si>
  <si>
    <t xml:space="preserve">PECO</t>
  </si>
  <si>
    <t xml:space="preserve">Clinton</t>
  </si>
  <si>
    <t xml:space="preserve">INTERNATIONALPAPER:LOCKHAVEN</t>
  </si>
  <si>
    <t xml:space="preserve">Delaware</t>
  </si>
  <si>
    <t xml:space="preserve">KIMBERLYCLARK(FORMERLYSCOTTPAPERCO</t>
  </si>
  <si>
    <t xml:space="preserve">SUNREFINING&amp;MARKETINGCO</t>
  </si>
  <si>
    <t xml:space="preserve">TOSCOREFINING(FORMERLYBPOIL,INC</t>
  </si>
  <si>
    <t xml:space="preserve">Elk</t>
  </si>
  <si>
    <t xml:space="preserve">WILLAMETTEINDUSTRIES(FORMERLYPENNTECHPAPERS,INC</t>
  </si>
  <si>
    <t xml:space="preserve">Erie</t>
  </si>
  <si>
    <t xml:space="preserve">GENERALELECTRIC</t>
  </si>
  <si>
    <t xml:space="preserve">Montgomery</t>
  </si>
  <si>
    <t xml:space="preserve">MERCKSHARP&amp;DOHME</t>
  </si>
  <si>
    <t xml:space="preserve">Northampton</t>
  </si>
  <si>
    <t xml:space="preserve">BETHLEHEMSTEELCORP</t>
  </si>
  <si>
    <t xml:space="preserve">Perry</t>
  </si>
  <si>
    <t xml:space="preserve">Philadelphia</t>
  </si>
  <si>
    <t xml:space="preserve">SUNREFININGANDMARKETING1O</t>
  </si>
  <si>
    <t xml:space="preserve">SUNOCO(FORMERLYALLIEDCHEMICALCorp)</t>
  </si>
  <si>
    <t xml:space="preserve">US Navel Base</t>
  </si>
  <si>
    <t xml:space="preserve">Westmoreland</t>
  </si>
  <si>
    <t xml:space="preserve">MONESSENINC</t>
  </si>
  <si>
    <t xml:space="preserve">Wyoming</t>
  </si>
  <si>
    <t xml:space="preserve">PROCTER&amp;GAMBLECO</t>
  </si>
  <si>
    <t xml:space="preserve">York</t>
  </si>
  <si>
    <t xml:space="preserve">GLATFELTER,PH Co</t>
  </si>
  <si>
    <t xml:space="preserve">2003-2005 Allowances</t>
  </si>
  <si>
    <t xml:space="preserve">Ocean State Power </t>
  </si>
  <si>
    <t xml:space="preserve">Pawtucket Power Associates </t>
  </si>
  <si>
    <t xml:space="preserve">Manchester Street Station </t>
  </si>
  <si>
    <t xml:space="preserve">Tiverton Power Associates </t>
  </si>
  <si>
    <t xml:space="preserve">Co. Code</t>
  </si>
  <si>
    <t xml:space="preserve">Permit #</t>
  </si>
  <si>
    <t xml:space="preserve">Point No</t>
  </si>
  <si>
    <t xml:space="preserve">Description</t>
  </si>
  <si>
    <t xml:space="preserve">Type</t>
  </si>
  <si>
    <t xml:space="preserve">Capacity</t>
  </si>
  <si>
    <t xml:space="preserve">1995 Heat Input</t>
  </si>
  <si>
    <t xml:space="preserve">1996 Heat Input</t>
  </si>
  <si>
    <t xml:space="preserve">1997 Heat Input</t>
  </si>
  <si>
    <t xml:space="preserve">1998 Heat Input</t>
  </si>
  <si>
    <t xml:space="preserve">1999 Heat Input</t>
  </si>
  <si>
    <t xml:space="preserve">1st Highest Heat Input</t>
  </si>
  <si>
    <t xml:space="preserve">2nd Hightest Heat Input</t>
  </si>
  <si>
    <t xml:space="preserve">Average High Heat Input</t>
  </si>
  <si>
    <t xml:space="preserve">2004-2006 Allocations</t>
  </si>
  <si>
    <t xml:space="preserve">Allocations by Company</t>
  </si>
  <si>
    <t xml:space="preserve">Cherokee Cogen</t>
  </si>
  <si>
    <t xml:space="preserve">0600-0080</t>
  </si>
  <si>
    <t xml:space="preserve">0CA</t>
  </si>
  <si>
    <t xml:space="preserve">TURBINE</t>
  </si>
  <si>
    <t xml:space="preserve">76.8MW</t>
  </si>
  <si>
    <t xml:space="preserve">NewUnit</t>
  </si>
  <si>
    <t xml:space="preserve">CP&amp;L:ROBINSON</t>
  </si>
  <si>
    <t xml:space="preserve">0820-0002</t>
  </si>
  <si>
    <t xml:space="preserve">Unit1</t>
  </si>
  <si>
    <t xml:space="preserve">174MW</t>
  </si>
  <si>
    <t xml:space="preserve">CP&amp;L:ROBINSON(Darlington)</t>
  </si>
  <si>
    <t xml:space="preserve">COMBTURB</t>
  </si>
  <si>
    <t xml:space="preserve">84MW</t>
  </si>
  <si>
    <t xml:space="preserve">0820-0033</t>
  </si>
  <si>
    <t xml:space="preserve">CT11</t>
  </si>
  <si>
    <t xml:space="preserve">CT12</t>
  </si>
  <si>
    <t xml:space="preserve">158MW</t>
  </si>
  <si>
    <t xml:space="preserve">CommercialDate1997</t>
  </si>
  <si>
    <t xml:space="preserve">CT13</t>
  </si>
  <si>
    <t xml:space="preserve">DUKEENERGY:LEE</t>
  </si>
  <si>
    <t xml:space="preserve">0200-0004</t>
  </si>
  <si>
    <t xml:space="preserve">105MW</t>
  </si>
  <si>
    <t xml:space="preserve">175MW</t>
  </si>
  <si>
    <t xml:space="preserve">TURBINE4C</t>
  </si>
  <si>
    <t xml:space="preserve">30MW</t>
  </si>
  <si>
    <t xml:space="preserve">No Data</t>
  </si>
  <si>
    <t xml:space="preserve">TURBINE5C</t>
  </si>
  <si>
    <t xml:space="preserve">-30MW</t>
  </si>
  <si>
    <t xml:space="preserve">TURBINE6C</t>
  </si>
  <si>
    <t xml:space="preserve">SANTEECOOPER:CROSS</t>
  </si>
  <si>
    <t xml:space="preserve">0420-0030</t>
  </si>
  <si>
    <t xml:space="preserve">UNIT1</t>
  </si>
  <si>
    <t xml:space="preserve">540MW</t>
  </si>
  <si>
    <t xml:space="preserve">UNIT2</t>
  </si>
  <si>
    <t xml:space="preserve">SANTEECOOPER:GRAINGER</t>
  </si>
  <si>
    <t xml:space="preserve">1340-0003</t>
  </si>
  <si>
    <t xml:space="preserve">85MW</t>
  </si>
  <si>
    <t xml:space="preserve">SANTEECOOPER:HILTONHEAD</t>
  </si>
  <si>
    <t xml:space="preserve">0360-0006</t>
  </si>
  <si>
    <t xml:space="preserve">TURBINE1</t>
  </si>
  <si>
    <t xml:space="preserve">27MW</t>
  </si>
  <si>
    <t xml:space="preserve">TURBINE2</t>
  </si>
  <si>
    <t xml:space="preserve">TURBINE3</t>
  </si>
  <si>
    <t xml:space="preserve">57MW</t>
  </si>
  <si>
    <t xml:space="preserve">SANTEECOOPER:JEFFRIES</t>
  </si>
  <si>
    <t xml:space="preserve">0420-0003</t>
  </si>
  <si>
    <t xml:space="preserve">46MW</t>
  </si>
  <si>
    <t xml:space="preserve">UNIT3</t>
  </si>
  <si>
    <t xml:space="preserve">153MW</t>
  </si>
  <si>
    <t xml:space="preserve">UNIT4</t>
  </si>
  <si>
    <t xml:space="preserve">SANTEECOOPER:MYRTLEBEACH</t>
  </si>
  <si>
    <t xml:space="preserve">1340-0021</t>
  </si>
  <si>
    <t xml:space="preserve">NoData</t>
  </si>
  <si>
    <t xml:space="preserve">SANTEECOOPER:MYRTLE</t>
  </si>
  <si>
    <t xml:space="preserve">UNIT5</t>
  </si>
  <si>
    <t xml:space="preserve">SANTEECOOPER:WINYAH</t>
  </si>
  <si>
    <t xml:space="preserve">1140-0005</t>
  </si>
  <si>
    <t xml:space="preserve">315MW</t>
  </si>
  <si>
    <t xml:space="preserve">315 MW</t>
  </si>
  <si>
    <t xml:space="preserve">SCE&amp;G:CANADYS</t>
  </si>
  <si>
    <t xml:space="preserve">0740-0002</t>
  </si>
  <si>
    <t xml:space="preserve">UNIT#1-</t>
  </si>
  <si>
    <t xml:space="preserve">125MW</t>
  </si>
  <si>
    <t xml:space="preserve">UNIT#2-</t>
  </si>
  <si>
    <t xml:space="preserve">UNIT#3-</t>
  </si>
  <si>
    <t xml:space="preserve">200MW</t>
  </si>
  <si>
    <t xml:space="preserve">SCE&amp;G:COPE</t>
  </si>
  <si>
    <t xml:space="preserve">1860-0044</t>
  </si>
  <si>
    <t xml:space="preserve">40MW</t>
  </si>
  <si>
    <t xml:space="preserve">SCE&amp;G:HAGOOD</t>
  </si>
  <si>
    <t xml:space="preserve">0560-0029</t>
  </si>
  <si>
    <t xml:space="preserve">ICTURB</t>
  </si>
  <si>
    <t xml:space="preserve">110MW</t>
  </si>
  <si>
    <t xml:space="preserve">SCE&amp;G:MCMEEKIN</t>
  </si>
  <si>
    <t xml:space="preserve">1560-0003</t>
  </si>
  <si>
    <t xml:space="preserve">SCE&amp;G:URQUHART</t>
  </si>
  <si>
    <t xml:space="preserve">0080-0011</t>
  </si>
  <si>
    <t xml:space="preserve">75MW</t>
  </si>
  <si>
    <t xml:space="preserve">100MW</t>
  </si>
  <si>
    <t xml:space="preserve">SCE&amp;G:WATEREE</t>
  </si>
  <si>
    <t xml:space="preserve">1900-0013</t>
  </si>
  <si>
    <t xml:space="preserve">360MW</t>
  </si>
  <si>
    <t xml:space="preserve">SCE&amp;G:WILLIAMS</t>
  </si>
  <si>
    <t xml:space="preserve">0420-0006</t>
  </si>
  <si>
    <t xml:space="preserve">600MW</t>
  </si>
  <si>
    <t xml:space="preserve">TURBINEA</t>
  </si>
  <si>
    <t xml:space="preserve">TURBINEB</t>
  </si>
  <si>
    <t xml:space="preserve">Point #</t>
  </si>
  <si>
    <t xml:space="preserve">Point Description</t>
  </si>
  <si>
    <t xml:space="preserve">Comments</t>
  </si>
  <si>
    <t xml:space="preserve">2000 Heat Input</t>
  </si>
  <si>
    <t xml:space="preserve">BOWATERINC</t>
  </si>
  <si>
    <t xml:space="preserve">2440-0005</t>
  </si>
  <si>
    <t xml:space="preserve">PWRBLR#1</t>
  </si>
  <si>
    <t xml:space="preserve">CAROLINAEASTMANCO</t>
  </si>
  <si>
    <t xml:space="preserve">1560-0008</t>
  </si>
  <si>
    <t xml:space="preserve">N01</t>
  </si>
  <si>
    <t xml:space="preserve">BLR 1</t>
  </si>
  <si>
    <t xml:space="preserve">N03</t>
  </si>
  <si>
    <t xml:space="preserve">BLR 3</t>
  </si>
  <si>
    <t xml:space="preserve">N04</t>
  </si>
  <si>
    <t xml:space="preserve">N05</t>
  </si>
  <si>
    <t xml:space="preserve">BLR 5</t>
  </si>
  <si>
    <t xml:space="preserve">CELANESEACETATE:ROCKHILL</t>
  </si>
  <si>
    <t xml:space="preserve">2440-0010</t>
  </si>
  <si>
    <t xml:space="preserve">006BLR</t>
  </si>
  <si>
    <t xml:space="preserve">BLR 6</t>
  </si>
  <si>
    <t xml:space="preserve">DUPONT,EI:MAYPLANT</t>
  </si>
  <si>
    <t xml:space="preserve">1380-0003</t>
  </si>
  <si>
    <t xml:space="preserve">SESBLR#3</t>
  </si>
  <si>
    <t xml:space="preserve">SESBLR#4</t>
  </si>
  <si>
    <t xml:space="preserve">INTERNATIONALPAPER:EASTOVER</t>
  </si>
  <si>
    <t xml:space="preserve">1900-0046</t>
  </si>
  <si>
    <t xml:space="preserve">#1POWERBLR</t>
  </si>
  <si>
    <t xml:space="preserve">SONOCO:HARTSVILLE</t>
  </si>
  <si>
    <t xml:space="preserve">0820-0012</t>
  </si>
  <si>
    <t xml:space="preserve">Changed to size L</t>
  </si>
  <si>
    <t xml:space="preserve">SPRINGSIND:GRACE</t>
  </si>
  <si>
    <t xml:space="preserve">1460-0003</t>
  </si>
  <si>
    <t xml:space="preserve">STONECONTAINER:FLORENCE</t>
  </si>
  <si>
    <t xml:space="preserve">1040-0003</t>
  </si>
  <si>
    <t xml:space="preserve">Moved from EGU</t>
  </si>
  <si>
    <t xml:space="preserve">COGENSOUTH</t>
  </si>
  <si>
    <t xml:space="preserve">0560-0244</t>
  </si>
  <si>
    <t xml:space="preserve">B002S</t>
  </si>
  <si>
    <t xml:space="preserve">AUX BLR 1</t>
  </si>
  <si>
    <t xml:space="preserve">AUX BLR 2</t>
  </si>
  <si>
    <t xml:space="preserve">AUX BLR 3</t>
  </si>
  <si>
    <t xml:space="preserve">B001S</t>
  </si>
  <si>
    <t xml:space="preserve">MAIN BLR</t>
  </si>
  <si>
    <t xml:space="preserve">WILLAMETTE:BENNETTSVILLE</t>
  </si>
  <si>
    <t xml:space="preserve">1680-0043</t>
  </si>
  <si>
    <t xml:space="preserve">PACKGE BLR</t>
  </si>
  <si>
    <t xml:space="preserve">Plant_id</t>
  </si>
  <si>
    <t xml:space="preserve">Point_id</t>
  </si>
  <si>
    <t xml:space="preserve">VA POWER - BELLEMEADE</t>
  </si>
  <si>
    <t xml:space="preserve">VA POWER - BREMO BLUFF</t>
  </si>
  <si>
    <t xml:space="preserve">VA POWER - CHESAPEAKE</t>
  </si>
  <si>
    <t xml:space="preserve">ST. LAURENT PAPER</t>
  </si>
  <si>
    <t xml:space="preserve">ST_rp.</t>
  </si>
  <si>
    <t xml:space="preserve">VA POWER - CHESTERFIELD</t>
  </si>
  <si>
    <t xml:space="preserve">AEP - CLINCH RIVER</t>
  </si>
  <si>
    <t xml:space="preserve">VA POWER - CLOVER</t>
  </si>
  <si>
    <t xml:space="preserve">COGENTRIX - HOPEWELL</t>
  </si>
  <si>
    <t xml:space="preserve">ST_ell</t>
  </si>
  <si>
    <t xml:space="preserve">COGENTRIX - PORTSMOUTH</t>
  </si>
  <si>
    <t xml:space="preserve">ST_uth</t>
  </si>
  <si>
    <t xml:space="preserve">COGENTRIX RICHMOND 1</t>
  </si>
  <si>
    <t xml:space="preserve">ST_d 1</t>
  </si>
  <si>
    <t xml:space="preserve">COGENTRIX RICHMOND 2</t>
  </si>
  <si>
    <t xml:space="preserve">ST_d 2</t>
  </si>
  <si>
    <t xml:space="preserve">COMMONWEALTH ATLANTIC LP</t>
  </si>
  <si>
    <t xml:space="preserve">GT_LP</t>
  </si>
  <si>
    <t xml:space="preserve">VA POWER - DARBYTOWN</t>
  </si>
  <si>
    <t xml:space="preserve">DOSWELL #1</t>
  </si>
  <si>
    <t xml:space="preserve">CA_#1</t>
  </si>
  <si>
    <t xml:space="preserve">CT_#1</t>
  </si>
  <si>
    <t xml:space="preserve">DOSWELL #2</t>
  </si>
  <si>
    <t xml:space="preserve">CA_#2</t>
  </si>
  <si>
    <t xml:space="preserve">CT_#2</t>
  </si>
  <si>
    <t xml:space="preserve">AEP - GLEN LYN</t>
  </si>
  <si>
    <t xml:space="preserve">GORDONSVILLE ENERGY 1</t>
  </si>
  <si>
    <t xml:space="preserve">CA_e 1</t>
  </si>
  <si>
    <t xml:space="preserve">GORDONSVILLE ENERGY 2</t>
  </si>
  <si>
    <t xml:space="preserve">CA_e 2</t>
  </si>
  <si>
    <t xml:space="preserve">VA POWER - GRAVEL NECK</t>
  </si>
  <si>
    <t xml:space="preserve">HOPEWELL COGEN, INC.</t>
  </si>
  <si>
    <t xml:space="preserve">CT_nc.</t>
  </si>
  <si>
    <t xml:space="preserve">CW_nc.</t>
  </si>
  <si>
    <t xml:space="preserve">LG&amp;E-WESTMORELAND ALTAVISTA</t>
  </si>
  <si>
    <t xml:space="preserve">LG&amp;E-WESTMORELAND HOPEWELL</t>
  </si>
  <si>
    <t xml:space="preserve">LG&amp;E-WESTMORELAND SOUTHAMPTON</t>
  </si>
  <si>
    <t xml:space="preserve">MECKLENBURG COGEN</t>
  </si>
  <si>
    <t xml:space="preserve">ST_urg</t>
  </si>
  <si>
    <t xml:space="preserve">VA POWER - POSSUM POINT</t>
  </si>
  <si>
    <t xml:space="preserve">PEPCO -POTOMAC RIVER</t>
  </si>
  <si>
    <t xml:space="preserve">PEPCO - POTOMAC RIVER</t>
  </si>
  <si>
    <t xml:space="preserve">SEI BIRCHWOOD</t>
  </si>
  <si>
    <t xml:space="preserve">DELMARVA P&amp;L - TASLEY</t>
  </si>
  <si>
    <t xml:space="preserve">VA POWER - YORKTOWN</t>
  </si>
  <si>
    <t xml:space="preserve">NOX AllocationS</t>
  </si>
  <si>
    <t xml:space="preserve">CELANESE ACETATE LLC (FORMERLY HOECHST CELANESE CORP)</t>
  </si>
  <si>
    <t xml:space="preserve">DAN RIVER INC (SCHOOLFIELD DIV)</t>
  </si>
  <si>
    <t xml:space="preserve">GEORGIA-PACIFIC - BIG ISLAND MILL</t>
  </si>
  <si>
    <t xml:space="preserve">HONEYWELL INTERNATIONAL INC</t>
  </si>
  <si>
    <t xml:space="preserve">10B</t>
  </si>
  <si>
    <t xml:space="preserve">10C</t>
  </si>
  <si>
    <t xml:space="preserve">INTERNATIONAL PAPER - FRANKLIN (FORMERLY UNION CAMP CORP/FINE PAPER DIV)</t>
  </si>
  <si>
    <t xml:space="preserve">ST. LAURENT PAPER PRODUCTS CORP.</t>
  </si>
  <si>
    <t xml:space="preserve">WESTVACO CORP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</si>
</sst>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"/>
    <numFmt numFmtId="166" formatCode="0"/>
    <numFmt numFmtId="167" formatCode="0.0000"/>
    <numFmt numFmtId="168" formatCode="0.000000"/>
    <numFmt numFmtId="169" formatCode="mm/dd/yy"/>
    <numFmt numFmtId="170" formatCode="0.000"/>
    <numFmt numFmtId="171" formatCode="#,##0.00"/>
    <numFmt numFmtId="172" formatCode="[$-409]#,##0_);\(#,##0\)"/>
    <numFmt numFmtId="173" formatCode="0.00"/>
    <numFmt numFmtId="174" formatCode="[$-409]mmm\-yy"/>
    <numFmt numFmtId="175" formatCode="[$-409]d\-m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dotted"/>
      <right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/>
      <top style="dotted"/>
      <bottom/>
      <diagonal/>
    </border>
    <border diagonalUp="false" diagonalDown="false">
      <left style="dotted"/>
      <right/>
      <top style="dotted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dotted"/>
      <right/>
      <top/>
      <bottom style="thin"/>
      <diagonal/>
    </border>
    <border diagonalUp="false" diagonalDown="false">
      <left/>
      <right/>
      <top/>
      <bottom style="dotted"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dotted"/>
      <bottom style="medium"/>
      <diagonal/>
    </border>
    <border diagonalUp="false" diagonalDown="false">
      <left style="dotted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Yallocations.xl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35.28"/>
  </cols>
  <sheetData>
    <row r="1" customFormat="false" ht="63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/>
    </row>
    <row r="3" customFormat="false" ht="12.75" hidden="false" customHeight="false" outlineLevel="0" collapsed="false">
      <c r="A3" s="0" t="s">
        <v>10</v>
      </c>
      <c r="B3" s="0" t="n">
        <v>47</v>
      </c>
      <c r="C3" s="0" t="s">
        <v>11</v>
      </c>
      <c r="D3" s="0" t="n">
        <v>3</v>
      </c>
      <c r="E3" s="0" t="s">
        <v>12</v>
      </c>
      <c r="F3" s="0" t="s">
        <v>11</v>
      </c>
      <c r="G3" s="0" t="n">
        <v>6</v>
      </c>
      <c r="H3" s="0" t="s">
        <v>13</v>
      </c>
      <c r="I3" s="0" t="s">
        <v>14</v>
      </c>
      <c r="J3" s="0" t="n">
        <v>163</v>
      </c>
    </row>
    <row r="4" customFormat="false" ht="12.75" hidden="false" customHeight="false" outlineLevel="0" collapsed="false">
      <c r="A4" s="0" t="s">
        <v>10</v>
      </c>
      <c r="B4" s="0" t="n">
        <v>47</v>
      </c>
      <c r="C4" s="0" t="s">
        <v>11</v>
      </c>
      <c r="D4" s="0" t="n">
        <v>3</v>
      </c>
      <c r="E4" s="0" t="s">
        <v>12</v>
      </c>
      <c r="F4" s="0" t="s">
        <v>11</v>
      </c>
      <c r="G4" s="0" t="n">
        <v>10</v>
      </c>
      <c r="H4" s="0" t="s">
        <v>15</v>
      </c>
      <c r="I4" s="0" t="s">
        <v>16</v>
      </c>
      <c r="J4" s="0" t="n">
        <v>41</v>
      </c>
    </row>
    <row r="5" customFormat="false" ht="12.75" hidden="false" customHeight="false" outlineLevel="0" collapsed="false">
      <c r="A5" s="0" t="s">
        <v>17</v>
      </c>
      <c r="B5" s="0" t="n">
        <v>1</v>
      </c>
      <c r="C5" s="0" t="s">
        <v>11</v>
      </c>
      <c r="D5" s="0" t="n">
        <v>1</v>
      </c>
      <c r="E5" s="0" t="s">
        <v>18</v>
      </c>
      <c r="F5" s="0" t="s">
        <v>11</v>
      </c>
      <c r="G5" s="0" t="n">
        <v>13</v>
      </c>
      <c r="H5" s="0" t="s">
        <v>19</v>
      </c>
      <c r="I5" s="0" t="s">
        <v>16</v>
      </c>
      <c r="J5" s="0" t="n">
        <v>109</v>
      </c>
    </row>
    <row r="6" customFormat="false" ht="12.75" hidden="false" customHeight="false" outlineLevel="0" collapsed="false">
      <c r="A6" s="0" t="s">
        <v>17</v>
      </c>
      <c r="B6" s="0" t="n">
        <v>1</v>
      </c>
      <c r="C6" s="0" t="s">
        <v>11</v>
      </c>
      <c r="D6" s="0" t="n">
        <v>1</v>
      </c>
      <c r="E6" s="0" t="s">
        <v>18</v>
      </c>
      <c r="F6" s="0" t="s">
        <v>11</v>
      </c>
      <c r="G6" s="0" t="n">
        <v>14</v>
      </c>
      <c r="H6" s="0" t="s">
        <v>20</v>
      </c>
      <c r="I6" s="0" t="s">
        <v>21</v>
      </c>
      <c r="J6" s="0" t="n">
        <v>143</v>
      </c>
    </row>
    <row r="7" customFormat="false" ht="12.75" hidden="false" customHeight="false" outlineLevel="0" collapsed="false">
      <c r="A7" s="0" t="s">
        <v>22</v>
      </c>
      <c r="B7" s="0" t="n">
        <v>1</v>
      </c>
      <c r="C7" s="0" t="s">
        <v>23</v>
      </c>
      <c r="D7" s="0" t="n">
        <v>8</v>
      </c>
      <c r="E7" s="0" t="s">
        <v>24</v>
      </c>
      <c r="F7" s="0" t="s">
        <v>23</v>
      </c>
      <c r="G7" s="0" t="n">
        <v>1</v>
      </c>
      <c r="H7" s="0" t="s">
        <v>25</v>
      </c>
      <c r="I7" s="0" t="s">
        <v>26</v>
      </c>
      <c r="J7" s="0" t="n">
        <v>40</v>
      </c>
    </row>
    <row r="8" customFormat="false" ht="12.75" hidden="false" customHeight="false" outlineLevel="0" collapsed="false">
      <c r="A8" s="0" t="s">
        <v>22</v>
      </c>
      <c r="B8" s="0" t="n">
        <v>1</v>
      </c>
      <c r="C8" s="0" t="s">
        <v>23</v>
      </c>
      <c r="D8" s="0" t="n">
        <v>8</v>
      </c>
      <c r="E8" s="0" t="s">
        <v>24</v>
      </c>
      <c r="F8" s="0" t="s">
        <v>23</v>
      </c>
      <c r="G8" s="0" t="n">
        <v>2</v>
      </c>
      <c r="H8" s="0" t="s">
        <v>27</v>
      </c>
      <c r="I8" s="0" t="s">
        <v>28</v>
      </c>
      <c r="J8" s="0" t="n">
        <v>40</v>
      </c>
    </row>
    <row r="9" customFormat="false" ht="12.75" hidden="false" customHeight="false" outlineLevel="0" collapsed="false">
      <c r="A9" s="0" t="s">
        <v>22</v>
      </c>
      <c r="B9" s="0" t="n">
        <v>1</v>
      </c>
      <c r="C9" s="0" t="s">
        <v>23</v>
      </c>
      <c r="D9" s="0" t="n">
        <v>8</v>
      </c>
      <c r="E9" s="0" t="s">
        <v>24</v>
      </c>
      <c r="F9" s="0" t="s">
        <v>23</v>
      </c>
      <c r="G9" s="0" t="n">
        <v>3</v>
      </c>
      <c r="H9" s="0" t="s">
        <v>29</v>
      </c>
      <c r="I9" s="0" t="s">
        <v>30</v>
      </c>
      <c r="J9" s="0" t="n">
        <v>40</v>
      </c>
    </row>
    <row r="10" customFormat="false" ht="12.75" hidden="false" customHeight="false" outlineLevel="0" collapsed="false">
      <c r="A10" s="0" t="s">
        <v>31</v>
      </c>
      <c r="B10" s="0" t="n">
        <v>1</v>
      </c>
      <c r="C10" s="0" t="s">
        <v>23</v>
      </c>
      <c r="D10" s="0" t="n">
        <v>9</v>
      </c>
      <c r="E10" s="0" t="s">
        <v>32</v>
      </c>
      <c r="F10" s="0" t="s">
        <v>23</v>
      </c>
      <c r="G10" s="0" t="n">
        <v>1</v>
      </c>
      <c r="H10" s="0" t="s">
        <v>25</v>
      </c>
      <c r="I10" s="0" t="s">
        <v>33</v>
      </c>
      <c r="J10" s="0" t="n">
        <v>36</v>
      </c>
    </row>
    <row r="11" customFormat="false" ht="12.75" hidden="false" customHeight="false" outlineLevel="0" collapsed="false">
      <c r="A11" s="0" t="s">
        <v>31</v>
      </c>
      <c r="B11" s="0" t="n">
        <v>1</v>
      </c>
      <c r="C11" s="0" t="s">
        <v>23</v>
      </c>
      <c r="D11" s="0" t="n">
        <v>9</v>
      </c>
      <c r="E11" s="0" t="s">
        <v>32</v>
      </c>
      <c r="F11" s="0" t="s">
        <v>23</v>
      </c>
      <c r="G11" s="0" t="n">
        <v>2</v>
      </c>
      <c r="H11" s="0" t="s">
        <v>27</v>
      </c>
      <c r="I11" s="0" t="s">
        <v>34</v>
      </c>
      <c r="J11" s="0" t="n">
        <v>36</v>
      </c>
    </row>
    <row r="12" customFormat="false" ht="12.75" hidden="false" customHeight="false" outlineLevel="0" collapsed="false">
      <c r="A12" s="0" t="s">
        <v>31</v>
      </c>
      <c r="B12" s="0" t="n">
        <v>1</v>
      </c>
      <c r="C12" s="0" t="s">
        <v>23</v>
      </c>
      <c r="D12" s="0" t="n">
        <v>9</v>
      </c>
      <c r="E12" s="0" t="s">
        <v>32</v>
      </c>
      <c r="F12" s="0" t="s">
        <v>23</v>
      </c>
      <c r="G12" s="0" t="n">
        <v>3</v>
      </c>
      <c r="H12" s="0" t="s">
        <v>29</v>
      </c>
      <c r="I12" s="0" t="s">
        <v>35</v>
      </c>
      <c r="J12" s="0" t="n">
        <v>36</v>
      </c>
    </row>
    <row r="13" customFormat="false" ht="12.75" hidden="false" customHeight="false" outlineLevel="0" collapsed="false">
      <c r="A13" s="0" t="s">
        <v>36</v>
      </c>
      <c r="B13" s="0" t="n">
        <v>1</v>
      </c>
      <c r="C13" s="0" t="s">
        <v>23</v>
      </c>
      <c r="D13" s="0" t="n">
        <v>10</v>
      </c>
      <c r="E13" s="0" t="s">
        <v>37</v>
      </c>
      <c r="F13" s="0" t="s">
        <v>23</v>
      </c>
      <c r="G13" s="0" t="n">
        <v>1</v>
      </c>
      <c r="H13" s="0" t="s">
        <v>25</v>
      </c>
      <c r="I13" s="0" t="s">
        <v>38</v>
      </c>
      <c r="J13" s="0" t="n">
        <v>35</v>
      </c>
    </row>
    <row r="14" customFormat="false" ht="12.75" hidden="false" customHeight="false" outlineLevel="0" collapsed="false">
      <c r="A14" s="0" t="s">
        <v>36</v>
      </c>
      <c r="B14" s="0" t="n">
        <v>1</v>
      </c>
      <c r="C14" s="0" t="s">
        <v>23</v>
      </c>
      <c r="D14" s="0" t="n">
        <v>10</v>
      </c>
      <c r="E14" s="0" t="s">
        <v>37</v>
      </c>
      <c r="F14" s="0" t="s">
        <v>23</v>
      </c>
      <c r="G14" s="0" t="n">
        <v>2</v>
      </c>
      <c r="H14" s="0" t="s">
        <v>27</v>
      </c>
      <c r="I14" s="0" t="s">
        <v>39</v>
      </c>
      <c r="J14" s="0" t="n">
        <v>35</v>
      </c>
    </row>
    <row r="15" customFormat="false" ht="12.75" hidden="false" customHeight="false" outlineLevel="0" collapsed="false">
      <c r="A15" s="0" t="s">
        <v>36</v>
      </c>
      <c r="B15" s="0" t="n">
        <v>1</v>
      </c>
      <c r="C15" s="0" t="s">
        <v>23</v>
      </c>
      <c r="D15" s="0" t="n">
        <v>10</v>
      </c>
      <c r="E15" s="0" t="s">
        <v>37</v>
      </c>
      <c r="F15" s="0" t="s">
        <v>23</v>
      </c>
      <c r="G15" s="0" t="n">
        <v>3</v>
      </c>
      <c r="H15" s="0" t="s">
        <v>29</v>
      </c>
      <c r="I15" s="0" t="s">
        <v>40</v>
      </c>
      <c r="J15" s="0" t="n">
        <v>35</v>
      </c>
    </row>
    <row r="16" customFormat="false" ht="12.75" hidden="false" customHeight="false" outlineLevel="0" collapsed="false">
      <c r="A16" s="0" t="s">
        <v>36</v>
      </c>
      <c r="B16" s="0" t="n">
        <v>1</v>
      </c>
      <c r="C16" s="0" t="s">
        <v>23</v>
      </c>
      <c r="D16" s="0" t="n">
        <v>10</v>
      </c>
      <c r="E16" s="0" t="s">
        <v>37</v>
      </c>
      <c r="F16" s="0" t="s">
        <v>23</v>
      </c>
      <c r="G16" s="0" t="n">
        <v>4</v>
      </c>
      <c r="H16" s="0" t="s">
        <v>41</v>
      </c>
      <c r="I16" s="0" t="s">
        <v>42</v>
      </c>
      <c r="J16" s="0" t="n">
        <v>35</v>
      </c>
    </row>
    <row r="17" customFormat="false" ht="12.75" hidden="false" customHeight="false" outlineLevel="0" collapsed="false">
      <c r="A17" s="0" t="s">
        <v>43</v>
      </c>
      <c r="B17" s="0" t="n">
        <v>81</v>
      </c>
      <c r="C17" s="0" t="s">
        <v>23</v>
      </c>
      <c r="D17" s="0" t="n">
        <v>30</v>
      </c>
      <c r="E17" s="0" t="s">
        <v>44</v>
      </c>
      <c r="F17" s="0" t="s">
        <v>23</v>
      </c>
      <c r="G17" s="0" t="n">
        <v>1</v>
      </c>
      <c r="H17" s="0" t="s">
        <v>45</v>
      </c>
      <c r="I17" s="0" t="s">
        <v>46</v>
      </c>
      <c r="J17" s="0" t="n">
        <v>16</v>
      </c>
    </row>
    <row r="18" customFormat="false" ht="12.75" hidden="false" customHeight="false" outlineLevel="0" collapsed="false">
      <c r="A18" s="0" t="s">
        <v>43</v>
      </c>
      <c r="B18" s="0" t="n">
        <v>81</v>
      </c>
      <c r="C18" s="0" t="s">
        <v>23</v>
      </c>
      <c r="D18" s="0" t="n">
        <v>30</v>
      </c>
      <c r="E18" s="0" t="s">
        <v>44</v>
      </c>
      <c r="F18" s="0" t="s">
        <v>23</v>
      </c>
      <c r="G18" s="0" t="n">
        <v>2</v>
      </c>
      <c r="H18" s="0" t="s">
        <v>47</v>
      </c>
      <c r="I18" s="0" t="s">
        <v>48</v>
      </c>
      <c r="J18" s="0" t="n">
        <v>16</v>
      </c>
    </row>
    <row r="19" customFormat="false" ht="12.75" hidden="false" customHeight="false" outlineLevel="0" collapsed="false">
      <c r="A19" s="0" t="s">
        <v>43</v>
      </c>
      <c r="B19" s="0" t="n">
        <v>81</v>
      </c>
      <c r="C19" s="0" t="s">
        <v>23</v>
      </c>
      <c r="D19" s="0" t="n">
        <v>30</v>
      </c>
      <c r="E19" s="0" t="s">
        <v>44</v>
      </c>
      <c r="F19" s="0" t="s">
        <v>23</v>
      </c>
      <c r="G19" s="0" t="n">
        <v>3</v>
      </c>
      <c r="H19" s="0" t="s">
        <v>49</v>
      </c>
      <c r="I19" s="0" t="s">
        <v>50</v>
      </c>
      <c r="J19" s="0" t="n">
        <v>16</v>
      </c>
    </row>
    <row r="20" customFormat="false" ht="12.75" hidden="false" customHeight="false" outlineLevel="0" collapsed="false">
      <c r="A20" s="0" t="s">
        <v>43</v>
      </c>
      <c r="B20" s="0" t="n">
        <v>81</v>
      </c>
      <c r="C20" s="0" t="s">
        <v>23</v>
      </c>
      <c r="D20" s="0" t="n">
        <v>30</v>
      </c>
      <c r="E20" s="0" t="s">
        <v>44</v>
      </c>
      <c r="F20" s="0" t="s">
        <v>23</v>
      </c>
      <c r="G20" s="0" t="n">
        <v>4</v>
      </c>
      <c r="H20" s="0" t="s">
        <v>51</v>
      </c>
      <c r="I20" s="0" t="s">
        <v>52</v>
      </c>
      <c r="J20" s="0" t="n">
        <v>16</v>
      </c>
    </row>
    <row r="21" customFormat="false" ht="12.75" hidden="false" customHeight="false" outlineLevel="0" collapsed="false">
      <c r="A21" s="0" t="s">
        <v>53</v>
      </c>
      <c r="B21" s="0" t="n">
        <v>81</v>
      </c>
      <c r="C21" s="0" t="s">
        <v>23</v>
      </c>
      <c r="D21" s="0" t="n">
        <v>36</v>
      </c>
      <c r="E21" s="0" t="s">
        <v>54</v>
      </c>
      <c r="F21" s="0" t="s">
        <v>23</v>
      </c>
      <c r="G21" s="0" t="n">
        <v>1</v>
      </c>
      <c r="H21" s="0" t="s">
        <v>45</v>
      </c>
      <c r="I21" s="0" t="s">
        <v>55</v>
      </c>
      <c r="J21" s="0" t="n">
        <v>33</v>
      </c>
    </row>
    <row r="22" customFormat="false" ht="12.75" hidden="false" customHeight="false" outlineLevel="0" collapsed="false">
      <c r="A22" s="0" t="s">
        <v>53</v>
      </c>
      <c r="B22" s="0" t="n">
        <v>81</v>
      </c>
      <c r="C22" s="0" t="s">
        <v>23</v>
      </c>
      <c r="D22" s="0" t="n">
        <v>36</v>
      </c>
      <c r="E22" s="0" t="s">
        <v>54</v>
      </c>
      <c r="F22" s="0" t="s">
        <v>23</v>
      </c>
      <c r="G22" s="0" t="n">
        <v>2</v>
      </c>
      <c r="H22" s="0" t="s">
        <v>47</v>
      </c>
      <c r="I22" s="0" t="s">
        <v>56</v>
      </c>
      <c r="J22" s="0" t="n">
        <v>33</v>
      </c>
    </row>
    <row r="23" customFormat="false" ht="12.75" hidden="false" customHeight="false" outlineLevel="0" collapsed="false">
      <c r="A23" s="0" t="s">
        <v>53</v>
      </c>
      <c r="B23" s="0" t="n">
        <v>81</v>
      </c>
      <c r="C23" s="0" t="s">
        <v>23</v>
      </c>
      <c r="D23" s="0" t="n">
        <v>36</v>
      </c>
      <c r="E23" s="0" t="s">
        <v>54</v>
      </c>
      <c r="F23" s="0" t="s">
        <v>23</v>
      </c>
      <c r="G23" s="0" t="n">
        <v>3</v>
      </c>
      <c r="H23" s="0" t="s">
        <v>49</v>
      </c>
      <c r="I23" s="0" t="s">
        <v>57</v>
      </c>
      <c r="J23" s="0" t="n">
        <v>33</v>
      </c>
    </row>
    <row r="24" customFormat="false" ht="12.75" hidden="false" customHeight="false" outlineLevel="0" collapsed="false">
      <c r="A24" s="0" t="s">
        <v>53</v>
      </c>
      <c r="B24" s="0" t="n">
        <v>81</v>
      </c>
      <c r="C24" s="0" t="s">
        <v>23</v>
      </c>
      <c r="D24" s="0" t="n">
        <v>36</v>
      </c>
      <c r="E24" s="0" t="s">
        <v>54</v>
      </c>
      <c r="F24" s="0" t="s">
        <v>23</v>
      </c>
      <c r="G24" s="0" t="n">
        <v>4</v>
      </c>
      <c r="H24" s="0" t="s">
        <v>51</v>
      </c>
      <c r="I24" s="0" t="s">
        <v>58</v>
      </c>
      <c r="J24" s="0" t="n">
        <v>33</v>
      </c>
    </row>
    <row r="25" customFormat="false" ht="12.75" hidden="false" customHeight="false" outlineLevel="0" collapsed="false">
      <c r="A25" s="0" t="s">
        <v>53</v>
      </c>
      <c r="B25" s="0" t="n">
        <v>81</v>
      </c>
      <c r="C25" s="0" t="s">
        <v>23</v>
      </c>
      <c r="D25" s="0" t="n">
        <v>36</v>
      </c>
      <c r="E25" s="0" t="s">
        <v>54</v>
      </c>
      <c r="F25" s="0" t="s">
        <v>23</v>
      </c>
      <c r="G25" s="0" t="n">
        <v>5</v>
      </c>
      <c r="H25" s="0" t="s">
        <v>59</v>
      </c>
      <c r="I25" s="0" t="s">
        <v>60</v>
      </c>
      <c r="J25" s="0" t="n">
        <v>33</v>
      </c>
    </row>
    <row r="26" customFormat="false" ht="12.75" hidden="false" customHeight="false" outlineLevel="0" collapsed="false">
      <c r="A26" s="0" t="s">
        <v>53</v>
      </c>
      <c r="B26" s="0" t="n">
        <v>81</v>
      </c>
      <c r="C26" s="0" t="s">
        <v>23</v>
      </c>
      <c r="D26" s="0" t="n">
        <v>36</v>
      </c>
      <c r="E26" s="0" t="s">
        <v>54</v>
      </c>
      <c r="F26" s="0" t="s">
        <v>23</v>
      </c>
      <c r="G26" s="0" t="n">
        <v>6</v>
      </c>
      <c r="H26" s="0" t="s">
        <v>61</v>
      </c>
      <c r="I26" s="0" t="s">
        <v>62</v>
      </c>
      <c r="J26" s="0" t="n">
        <v>33</v>
      </c>
    </row>
    <row r="27" customFormat="false" ht="12.75" hidden="false" customHeight="false" outlineLevel="0" collapsed="false">
      <c r="A27" s="0" t="s">
        <v>53</v>
      </c>
      <c r="B27" s="0" t="n">
        <v>81</v>
      </c>
      <c r="C27" s="0" t="s">
        <v>23</v>
      </c>
      <c r="D27" s="0" t="n">
        <v>36</v>
      </c>
      <c r="E27" s="0" t="s">
        <v>54</v>
      </c>
      <c r="F27" s="0" t="s">
        <v>23</v>
      </c>
      <c r="G27" s="0" t="n">
        <v>7</v>
      </c>
      <c r="H27" s="0" t="s">
        <v>63</v>
      </c>
      <c r="I27" s="0" t="s">
        <v>64</v>
      </c>
      <c r="J27" s="0" t="n">
        <v>33</v>
      </c>
    </row>
    <row r="28" customFormat="false" ht="12.75" hidden="false" customHeight="false" outlineLevel="0" collapsed="false">
      <c r="A28" s="0" t="s">
        <v>53</v>
      </c>
      <c r="B28" s="0" t="n">
        <v>81</v>
      </c>
      <c r="C28" s="0" t="s">
        <v>23</v>
      </c>
      <c r="D28" s="0" t="n">
        <v>36</v>
      </c>
      <c r="E28" s="0" t="s">
        <v>54</v>
      </c>
      <c r="F28" s="0" t="s">
        <v>23</v>
      </c>
      <c r="G28" s="0" t="n">
        <v>8</v>
      </c>
      <c r="H28" s="0" t="s">
        <v>65</v>
      </c>
      <c r="I28" s="0" t="s">
        <v>66</v>
      </c>
      <c r="J28" s="0" t="n">
        <v>33</v>
      </c>
    </row>
    <row r="29" customFormat="false" ht="12.75" hidden="false" customHeight="false" outlineLevel="0" collapsed="false">
      <c r="A29" s="0" t="s">
        <v>67</v>
      </c>
      <c r="B29" s="0" t="n">
        <v>113</v>
      </c>
      <c r="C29" s="0" t="s">
        <v>11</v>
      </c>
      <c r="D29" s="0" t="n">
        <v>4</v>
      </c>
      <c r="E29" s="0" t="s">
        <v>68</v>
      </c>
      <c r="F29" s="0" t="s">
        <v>11</v>
      </c>
      <c r="G29" s="0" t="n">
        <v>4</v>
      </c>
      <c r="H29" s="0" t="s">
        <v>69</v>
      </c>
      <c r="I29" s="0" t="s">
        <v>16</v>
      </c>
      <c r="J29" s="0" t="n">
        <v>50</v>
      </c>
    </row>
    <row r="30" customFormat="false" ht="12.75" hidden="false" customHeight="false" outlineLevel="0" collapsed="false">
      <c r="A30" s="0" t="s">
        <v>70</v>
      </c>
      <c r="B30" s="0" t="n">
        <v>15</v>
      </c>
      <c r="C30" s="0" t="s">
        <v>23</v>
      </c>
      <c r="D30" s="0" t="n">
        <v>73</v>
      </c>
      <c r="E30" s="0" t="s">
        <v>71</v>
      </c>
      <c r="F30" s="0" t="s">
        <v>23</v>
      </c>
      <c r="G30" s="0" t="n">
        <v>1</v>
      </c>
      <c r="H30" s="0" t="s">
        <v>25</v>
      </c>
      <c r="I30" s="0" t="s">
        <v>72</v>
      </c>
      <c r="J30" s="0" t="n">
        <v>12</v>
      </c>
    </row>
    <row r="31" customFormat="false" ht="12.75" hidden="false" customHeight="false" outlineLevel="0" collapsed="false">
      <c r="A31" s="0" t="s">
        <v>70</v>
      </c>
      <c r="B31" s="0" t="n">
        <v>15</v>
      </c>
      <c r="C31" s="0" t="s">
        <v>23</v>
      </c>
      <c r="D31" s="0" t="n">
        <v>73</v>
      </c>
      <c r="E31" s="0" t="s">
        <v>71</v>
      </c>
      <c r="F31" s="0" t="s">
        <v>23</v>
      </c>
      <c r="G31" s="0" t="n">
        <v>2</v>
      </c>
      <c r="H31" s="0" t="s">
        <v>27</v>
      </c>
      <c r="I31" s="0" t="s">
        <v>73</v>
      </c>
      <c r="J31" s="0" t="n">
        <v>12</v>
      </c>
    </row>
    <row r="32" customFormat="false" ht="12.75" hidden="false" customHeight="false" outlineLevel="0" collapsed="false">
      <c r="A32" s="0" t="s">
        <v>70</v>
      </c>
      <c r="B32" s="0" t="n">
        <v>15</v>
      </c>
      <c r="C32" s="0" t="s">
        <v>23</v>
      </c>
      <c r="D32" s="0" t="n">
        <v>73</v>
      </c>
      <c r="E32" s="0" t="s">
        <v>71</v>
      </c>
      <c r="F32" s="0" t="s">
        <v>23</v>
      </c>
      <c r="G32" s="0" t="n">
        <v>3</v>
      </c>
      <c r="H32" s="0" t="s">
        <v>29</v>
      </c>
      <c r="I32" s="0" t="s">
        <v>74</v>
      </c>
      <c r="J32" s="0" t="n">
        <v>12</v>
      </c>
    </row>
    <row r="33" customFormat="false" ht="12.75" hidden="false" customHeight="false" outlineLevel="0" collapsed="false">
      <c r="A33" s="0" t="s">
        <v>70</v>
      </c>
      <c r="B33" s="0" t="n">
        <v>15</v>
      </c>
      <c r="C33" s="0" t="s">
        <v>23</v>
      </c>
      <c r="D33" s="0" t="n">
        <v>73</v>
      </c>
      <c r="E33" s="0" t="s">
        <v>71</v>
      </c>
      <c r="F33" s="0" t="s">
        <v>23</v>
      </c>
      <c r="G33" s="0" t="n">
        <v>4</v>
      </c>
      <c r="H33" s="0" t="s">
        <v>41</v>
      </c>
      <c r="I33" s="0" t="s">
        <v>75</v>
      </c>
      <c r="J33" s="0" t="n">
        <v>12</v>
      </c>
    </row>
    <row r="34" customFormat="false" ht="12.75" hidden="false" customHeight="false" outlineLevel="0" collapsed="false">
      <c r="A34" s="0" t="s">
        <v>76</v>
      </c>
      <c r="B34" s="0" t="n">
        <v>37</v>
      </c>
      <c r="C34" s="0" t="s">
        <v>23</v>
      </c>
      <c r="D34" s="0" t="n">
        <v>43</v>
      </c>
      <c r="E34" s="0" t="s">
        <v>77</v>
      </c>
      <c r="F34" s="0" t="s">
        <v>23</v>
      </c>
      <c r="G34" s="0" t="n">
        <v>1</v>
      </c>
      <c r="H34" s="0" t="s">
        <v>25</v>
      </c>
      <c r="I34" s="0" t="s">
        <v>78</v>
      </c>
      <c r="J34" s="0" t="n">
        <v>20</v>
      </c>
    </row>
    <row r="35" customFormat="false" ht="12.75" hidden="false" customHeight="false" outlineLevel="0" collapsed="false">
      <c r="A35" s="0" t="s">
        <v>76</v>
      </c>
      <c r="B35" s="0" t="n">
        <v>37</v>
      </c>
      <c r="C35" s="0" t="s">
        <v>23</v>
      </c>
      <c r="D35" s="0" t="n">
        <v>43</v>
      </c>
      <c r="E35" s="0" t="s">
        <v>77</v>
      </c>
      <c r="F35" s="0" t="s">
        <v>23</v>
      </c>
      <c r="G35" s="0" t="n">
        <v>2</v>
      </c>
      <c r="H35" s="0" t="s">
        <v>27</v>
      </c>
      <c r="I35" s="0" t="s">
        <v>79</v>
      </c>
      <c r="J35" s="0" t="n">
        <v>20</v>
      </c>
    </row>
    <row r="36" customFormat="false" ht="12.75" hidden="false" customHeight="false" outlineLevel="0" collapsed="false">
      <c r="A36" s="0" t="s">
        <v>76</v>
      </c>
      <c r="B36" s="0" t="n">
        <v>37</v>
      </c>
      <c r="C36" s="0" t="s">
        <v>23</v>
      </c>
      <c r="D36" s="0" t="n">
        <v>43</v>
      </c>
      <c r="E36" s="0" t="s">
        <v>77</v>
      </c>
      <c r="F36" s="0" t="s">
        <v>23</v>
      </c>
      <c r="G36" s="0" t="n">
        <v>3</v>
      </c>
      <c r="H36" s="0" t="s">
        <v>29</v>
      </c>
      <c r="I36" s="0" t="s">
        <v>80</v>
      </c>
      <c r="J36" s="0" t="n">
        <v>20</v>
      </c>
    </row>
    <row r="37" customFormat="false" ht="12.75" hidden="false" customHeight="false" outlineLevel="0" collapsed="false">
      <c r="A37" s="0" t="s">
        <v>81</v>
      </c>
      <c r="B37" s="0" t="n">
        <v>55</v>
      </c>
      <c r="C37" s="0" t="n">
        <v>7</v>
      </c>
      <c r="D37" s="0" t="n">
        <v>2</v>
      </c>
      <c r="E37" s="0" t="s">
        <v>82</v>
      </c>
      <c r="F37" s="0" t="n">
        <v>1</v>
      </c>
      <c r="G37" s="0" t="n">
        <v>2</v>
      </c>
      <c r="H37" s="0" t="s">
        <v>83</v>
      </c>
      <c r="I37" s="0" t="s">
        <v>84</v>
      </c>
      <c r="J37" s="0" t="n">
        <v>127</v>
      </c>
    </row>
    <row r="38" customFormat="false" ht="12.75" hidden="false" customHeight="false" outlineLevel="0" collapsed="false">
      <c r="A38" s="0" t="s">
        <v>81</v>
      </c>
      <c r="B38" s="0" t="n">
        <v>55</v>
      </c>
      <c r="C38" s="0" t="n">
        <v>7</v>
      </c>
      <c r="D38" s="0" t="n">
        <v>2</v>
      </c>
      <c r="E38" s="0" t="s">
        <v>82</v>
      </c>
      <c r="F38" s="0" t="n">
        <v>2</v>
      </c>
      <c r="G38" s="0" t="n">
        <v>3</v>
      </c>
      <c r="H38" s="0" t="s">
        <v>85</v>
      </c>
      <c r="I38" s="0" t="s">
        <v>86</v>
      </c>
      <c r="J38" s="0" t="n">
        <v>118</v>
      </c>
    </row>
    <row r="39" customFormat="false" ht="12.75" hidden="false" customHeight="false" outlineLevel="0" collapsed="false">
      <c r="A39" s="0" t="s">
        <v>87</v>
      </c>
      <c r="B39" s="0" t="n">
        <v>55</v>
      </c>
      <c r="C39" s="0" t="s">
        <v>11</v>
      </c>
      <c r="D39" s="0" t="n">
        <v>8</v>
      </c>
      <c r="E39" s="0" t="s">
        <v>88</v>
      </c>
      <c r="F39" s="0" t="s">
        <v>11</v>
      </c>
      <c r="G39" s="0" t="n">
        <v>49</v>
      </c>
      <c r="H39" s="0" t="s">
        <v>89</v>
      </c>
      <c r="I39" s="0" t="s">
        <v>90</v>
      </c>
      <c r="J39" s="0" t="n">
        <v>0</v>
      </c>
    </row>
    <row r="40" customFormat="false" ht="12.75" hidden="false" customHeight="false" outlineLevel="0" collapsed="false">
      <c r="A40" s="0" t="s">
        <v>91</v>
      </c>
      <c r="B40" s="0" t="n">
        <v>111</v>
      </c>
      <c r="C40" s="0" t="s">
        <v>23</v>
      </c>
      <c r="D40" s="0" t="n">
        <v>24</v>
      </c>
      <c r="E40" s="0" t="s">
        <v>92</v>
      </c>
      <c r="F40" s="0" t="s">
        <v>23</v>
      </c>
      <c r="G40" s="0" t="n">
        <v>7</v>
      </c>
      <c r="H40" s="0" t="s">
        <v>93</v>
      </c>
      <c r="I40" s="0" t="s">
        <v>33</v>
      </c>
      <c r="J40" s="0" t="n">
        <v>30</v>
      </c>
    </row>
    <row r="41" customFormat="false" ht="12.75" hidden="false" customHeight="false" outlineLevel="0" collapsed="false">
      <c r="A41" s="0" t="s">
        <v>91</v>
      </c>
      <c r="B41" s="0" t="n">
        <v>111</v>
      </c>
      <c r="C41" s="0" t="s">
        <v>23</v>
      </c>
      <c r="D41" s="0" t="n">
        <v>24</v>
      </c>
      <c r="E41" s="0" t="s">
        <v>92</v>
      </c>
      <c r="F41" s="0" t="s">
        <v>23</v>
      </c>
      <c r="G41" s="0" t="n">
        <v>8</v>
      </c>
      <c r="H41" s="0" t="s">
        <v>94</v>
      </c>
      <c r="I41" s="0" t="s">
        <v>34</v>
      </c>
      <c r="J41" s="0" t="n">
        <v>30</v>
      </c>
    </row>
    <row r="42" customFormat="false" ht="12.75" hidden="false" customHeight="false" outlineLevel="0" collapsed="false">
      <c r="A42" s="0" t="s">
        <v>91</v>
      </c>
      <c r="B42" s="0" t="n">
        <v>111</v>
      </c>
      <c r="C42" s="0" t="s">
        <v>23</v>
      </c>
      <c r="D42" s="0" t="n">
        <v>24</v>
      </c>
      <c r="E42" s="0" t="s">
        <v>92</v>
      </c>
      <c r="F42" s="0" t="s">
        <v>23</v>
      </c>
      <c r="G42" s="0" t="n">
        <v>9</v>
      </c>
      <c r="H42" s="0" t="s">
        <v>95</v>
      </c>
      <c r="I42" s="0" t="s">
        <v>35</v>
      </c>
      <c r="J42" s="0" t="n">
        <v>30</v>
      </c>
    </row>
    <row r="43" customFormat="false" ht="12.75" hidden="false" customHeight="false" outlineLevel="0" collapsed="false">
      <c r="A43" s="0" t="s">
        <v>91</v>
      </c>
      <c r="B43" s="0" t="n">
        <v>111</v>
      </c>
      <c r="C43" s="0" t="s">
        <v>23</v>
      </c>
      <c r="D43" s="0" t="n">
        <v>24</v>
      </c>
      <c r="E43" s="0" t="s">
        <v>92</v>
      </c>
      <c r="F43" s="0" t="s">
        <v>23</v>
      </c>
      <c r="G43" s="0" t="n">
        <v>10</v>
      </c>
      <c r="H43" s="0" t="s">
        <v>96</v>
      </c>
      <c r="I43" s="0" t="s">
        <v>97</v>
      </c>
      <c r="J43" s="0" t="n">
        <v>30</v>
      </c>
    </row>
    <row r="44" customFormat="false" ht="12.75" hidden="false" customHeight="false" outlineLevel="0" collapsed="false">
      <c r="A44" s="0" t="s">
        <v>91</v>
      </c>
      <c r="B44" s="0" t="n">
        <v>111</v>
      </c>
      <c r="C44" s="0" t="s">
        <v>23</v>
      </c>
      <c r="D44" s="0" t="n">
        <v>24</v>
      </c>
      <c r="E44" s="0" t="s">
        <v>92</v>
      </c>
      <c r="F44" s="0" t="s">
        <v>23</v>
      </c>
      <c r="G44" s="0" t="n">
        <v>11</v>
      </c>
      <c r="H44" s="0" t="s">
        <v>98</v>
      </c>
      <c r="I44" s="0" t="s">
        <v>99</v>
      </c>
      <c r="J44" s="0" t="n">
        <v>30</v>
      </c>
    </row>
    <row r="45" customFormat="false" ht="12.75" hidden="false" customHeight="false" outlineLevel="0" collapsed="false">
      <c r="A45" s="0" t="s">
        <v>91</v>
      </c>
      <c r="B45" s="0" t="n">
        <v>111</v>
      </c>
      <c r="C45" s="0" t="s">
        <v>23</v>
      </c>
      <c r="D45" s="0" t="n">
        <v>24</v>
      </c>
      <c r="E45" s="0" t="s">
        <v>92</v>
      </c>
      <c r="F45" s="0" t="s">
        <v>23</v>
      </c>
      <c r="G45" s="0" t="n">
        <v>12</v>
      </c>
      <c r="H45" s="0" t="s">
        <v>100</v>
      </c>
      <c r="I45" s="0" t="s">
        <v>101</v>
      </c>
      <c r="J45" s="0" t="n">
        <v>30</v>
      </c>
    </row>
    <row r="46" customFormat="false" ht="12.75" hidden="false" customHeight="false" outlineLevel="0" collapsed="false">
      <c r="A46" s="0" t="s">
        <v>102</v>
      </c>
      <c r="B46" s="0" t="n">
        <v>121</v>
      </c>
      <c r="C46" s="0" t="s">
        <v>11</v>
      </c>
      <c r="D46" s="0" t="n">
        <v>6</v>
      </c>
      <c r="E46" s="0" t="s">
        <v>103</v>
      </c>
      <c r="F46" s="0" t="s">
        <v>11</v>
      </c>
      <c r="G46" s="0" t="n">
        <v>7</v>
      </c>
      <c r="H46" s="0" t="s">
        <v>104</v>
      </c>
      <c r="I46" s="0" t="s">
        <v>105</v>
      </c>
      <c r="J46" s="0" t="n">
        <v>57</v>
      </c>
    </row>
    <row r="47" customFormat="false" ht="12.75" hidden="false" customHeight="false" outlineLevel="0" collapsed="false">
      <c r="A47" s="0" t="s">
        <v>102</v>
      </c>
      <c r="B47" s="0" t="n">
        <v>121</v>
      </c>
      <c r="C47" s="0" t="s">
        <v>11</v>
      </c>
      <c r="D47" s="0" t="n">
        <v>6</v>
      </c>
      <c r="E47" s="0" t="s">
        <v>103</v>
      </c>
      <c r="F47" s="0" t="s">
        <v>11</v>
      </c>
      <c r="G47" s="0" t="n">
        <v>8</v>
      </c>
      <c r="H47" s="0" t="s">
        <v>13</v>
      </c>
      <c r="I47" s="0" t="s">
        <v>106</v>
      </c>
      <c r="J47" s="0" t="n">
        <v>57</v>
      </c>
    </row>
    <row r="48" customFormat="false" ht="12.75" hidden="false" customHeight="false" outlineLevel="0" collapsed="false">
      <c r="A48" s="0" t="s">
        <v>102</v>
      </c>
      <c r="B48" s="0" t="n">
        <v>121</v>
      </c>
      <c r="C48" s="0" t="s">
        <v>11</v>
      </c>
      <c r="D48" s="0" t="n">
        <v>6</v>
      </c>
      <c r="E48" s="0" t="s">
        <v>103</v>
      </c>
      <c r="F48" s="0" t="s">
        <v>11</v>
      </c>
      <c r="G48" s="0" t="n">
        <v>9</v>
      </c>
      <c r="H48" s="0" t="s">
        <v>107</v>
      </c>
      <c r="I48" s="0" t="s">
        <v>108</v>
      </c>
      <c r="J48" s="0" t="n">
        <v>57</v>
      </c>
    </row>
    <row r="49" customFormat="false" ht="12.75" hidden="false" customHeight="false" outlineLevel="0" collapsed="false">
      <c r="A49" s="0" t="s">
        <v>102</v>
      </c>
      <c r="B49" s="0" t="n">
        <v>121</v>
      </c>
      <c r="C49" s="0" t="s">
        <v>11</v>
      </c>
      <c r="D49" s="0" t="n">
        <v>6</v>
      </c>
      <c r="E49" s="0" t="s">
        <v>103</v>
      </c>
      <c r="F49" s="0" t="s">
        <v>11</v>
      </c>
      <c r="G49" s="0" t="n">
        <v>10</v>
      </c>
      <c r="H49" s="0" t="s">
        <v>109</v>
      </c>
      <c r="I49" s="0" t="s">
        <v>110</v>
      </c>
      <c r="J49" s="0" t="n">
        <v>57</v>
      </c>
    </row>
    <row r="50" customFormat="false" ht="12.75" hidden="false" customHeight="false" outlineLevel="0" collapsed="false">
      <c r="A50" s="0" t="s">
        <v>111</v>
      </c>
      <c r="B50" s="0" t="n">
        <v>123</v>
      </c>
      <c r="C50" s="0" t="s">
        <v>23</v>
      </c>
      <c r="D50" s="0" t="n">
        <v>19</v>
      </c>
      <c r="E50" s="0" t="s">
        <v>112</v>
      </c>
      <c r="F50" s="0" t="s">
        <v>23</v>
      </c>
      <c r="G50" s="0" t="n">
        <v>1</v>
      </c>
      <c r="H50" s="0" t="s">
        <v>25</v>
      </c>
      <c r="I50" s="0" t="s">
        <v>55</v>
      </c>
      <c r="J50" s="0" t="n">
        <v>39</v>
      </c>
    </row>
    <row r="51" customFormat="false" ht="12.75" hidden="false" customHeight="false" outlineLevel="0" collapsed="false">
      <c r="A51" s="0" t="s">
        <v>111</v>
      </c>
      <c r="B51" s="0" t="n">
        <v>123</v>
      </c>
      <c r="C51" s="0" t="s">
        <v>23</v>
      </c>
      <c r="D51" s="0" t="n">
        <v>19</v>
      </c>
      <c r="E51" s="0" t="s">
        <v>112</v>
      </c>
      <c r="F51" s="0" t="s">
        <v>23</v>
      </c>
      <c r="G51" s="0" t="n">
        <v>2</v>
      </c>
      <c r="H51" s="0" t="s">
        <v>27</v>
      </c>
      <c r="I51" s="0" t="s">
        <v>113</v>
      </c>
      <c r="J51" s="0" t="n">
        <v>39</v>
      </c>
    </row>
    <row r="52" customFormat="false" ht="12.75" hidden="false" customHeight="false" outlineLevel="0" collapsed="false">
      <c r="A52" s="0" t="s">
        <v>114</v>
      </c>
      <c r="B52" s="0" t="n">
        <v>123</v>
      </c>
      <c r="C52" s="0" t="s">
        <v>23</v>
      </c>
      <c r="D52" s="0" t="n">
        <v>20</v>
      </c>
      <c r="E52" s="0" t="s">
        <v>115</v>
      </c>
      <c r="F52" s="0" t="s">
        <v>23</v>
      </c>
      <c r="G52" s="0" t="n">
        <v>1</v>
      </c>
      <c r="H52" s="0" t="s">
        <v>25</v>
      </c>
      <c r="I52" s="0" t="s">
        <v>55</v>
      </c>
      <c r="J52" s="0" t="n">
        <v>37</v>
      </c>
    </row>
    <row r="53" customFormat="false" ht="12.75" hidden="false" customHeight="false" outlineLevel="0" collapsed="false">
      <c r="A53" s="0" t="s">
        <v>114</v>
      </c>
      <c r="B53" s="0" t="n">
        <v>123</v>
      </c>
      <c r="C53" s="0" t="s">
        <v>23</v>
      </c>
      <c r="D53" s="0" t="n">
        <v>20</v>
      </c>
      <c r="E53" s="0" t="s">
        <v>115</v>
      </c>
      <c r="F53" s="0" t="s">
        <v>23</v>
      </c>
      <c r="G53" s="0" t="n">
        <v>2</v>
      </c>
      <c r="H53" s="0" t="s">
        <v>27</v>
      </c>
      <c r="I53" s="0" t="s">
        <v>113</v>
      </c>
      <c r="J53" s="0" t="n">
        <v>37</v>
      </c>
    </row>
    <row r="54" customFormat="false" ht="12.75" hidden="false" customHeight="false" outlineLevel="0" collapsed="false">
      <c r="A54" s="0" t="s">
        <v>114</v>
      </c>
      <c r="B54" s="0" t="n">
        <v>123</v>
      </c>
      <c r="C54" s="0" t="s">
        <v>23</v>
      </c>
      <c r="D54" s="0" t="n">
        <v>20</v>
      </c>
      <c r="E54" s="0" t="s">
        <v>115</v>
      </c>
      <c r="F54" s="0" t="s">
        <v>23</v>
      </c>
      <c r="G54" s="0" t="n">
        <v>4</v>
      </c>
      <c r="H54" s="0" t="s">
        <v>116</v>
      </c>
      <c r="I54" s="0" t="s">
        <v>117</v>
      </c>
      <c r="J54" s="0" t="n">
        <v>12</v>
      </c>
    </row>
    <row r="55" customFormat="false" ht="12.75" hidden="false" customHeight="false" outlineLevel="0" collapsed="false">
      <c r="A55" s="0" t="s">
        <v>114</v>
      </c>
      <c r="B55" s="0" t="n">
        <v>123</v>
      </c>
      <c r="C55" s="0" t="s">
        <v>23</v>
      </c>
      <c r="D55" s="0" t="n">
        <v>20</v>
      </c>
      <c r="E55" s="0" t="s">
        <v>115</v>
      </c>
      <c r="F55" s="0" t="s">
        <v>23</v>
      </c>
      <c r="G55" s="0" t="n">
        <v>5</v>
      </c>
      <c r="H55" s="0" t="s">
        <v>118</v>
      </c>
      <c r="I55" s="0" t="s">
        <v>119</v>
      </c>
      <c r="J55" s="0" t="n">
        <v>12</v>
      </c>
    </row>
    <row r="56" customFormat="false" ht="12.75" hidden="false" customHeight="false" outlineLevel="0" collapsed="false">
      <c r="A56" s="0" t="s">
        <v>114</v>
      </c>
      <c r="B56" s="0" t="n">
        <v>123</v>
      </c>
      <c r="C56" s="0" t="s">
        <v>23</v>
      </c>
      <c r="D56" s="0" t="n">
        <v>20</v>
      </c>
      <c r="E56" s="0" t="s">
        <v>115</v>
      </c>
      <c r="F56" s="0" t="s">
        <v>23</v>
      </c>
      <c r="G56" s="0" t="n">
        <v>6</v>
      </c>
      <c r="H56" s="0" t="s">
        <v>120</v>
      </c>
      <c r="I56" s="0" t="s">
        <v>121</v>
      </c>
      <c r="J56" s="0" t="n">
        <v>12</v>
      </c>
    </row>
    <row r="57" customFormat="false" ht="12.75" hidden="false" customHeight="false" outlineLevel="0" collapsed="false">
      <c r="A57" s="0" t="s">
        <v>114</v>
      </c>
      <c r="B57" s="0" t="n">
        <v>123</v>
      </c>
      <c r="C57" s="0" t="s">
        <v>23</v>
      </c>
      <c r="D57" s="0" t="n">
        <v>20</v>
      </c>
      <c r="E57" s="0" t="s">
        <v>115</v>
      </c>
      <c r="F57" s="0" t="s">
        <v>23</v>
      </c>
      <c r="G57" s="0" t="n">
        <v>7</v>
      </c>
      <c r="H57" s="0" t="s">
        <v>122</v>
      </c>
      <c r="I57" s="0" t="s">
        <v>123</v>
      </c>
      <c r="J57" s="0" t="n">
        <v>12</v>
      </c>
    </row>
    <row r="58" customFormat="false" ht="12.75" hidden="false" customHeight="false" outlineLevel="0" collapsed="false">
      <c r="A58" s="0" t="s">
        <v>114</v>
      </c>
      <c r="B58" s="0" t="n">
        <v>123</v>
      </c>
      <c r="C58" s="0" t="s">
        <v>23</v>
      </c>
      <c r="D58" s="0" t="n">
        <v>20</v>
      </c>
      <c r="E58" s="0" t="s">
        <v>115</v>
      </c>
      <c r="F58" s="0" t="s">
        <v>23</v>
      </c>
      <c r="G58" s="0" t="n">
        <v>8</v>
      </c>
      <c r="H58" s="0" t="s">
        <v>124</v>
      </c>
      <c r="I58" s="0" t="s">
        <v>125</v>
      </c>
      <c r="J58" s="0" t="n">
        <v>12</v>
      </c>
    </row>
    <row r="59" customFormat="false" ht="12.75" hidden="false" customHeight="false" outlineLevel="0" collapsed="false">
      <c r="A59" s="0" t="s">
        <v>114</v>
      </c>
      <c r="B59" s="0" t="n">
        <v>123</v>
      </c>
      <c r="C59" s="0" t="s">
        <v>23</v>
      </c>
      <c r="D59" s="0" t="n">
        <v>20</v>
      </c>
      <c r="E59" s="0" t="s">
        <v>115</v>
      </c>
      <c r="F59" s="0" t="s">
        <v>23</v>
      </c>
      <c r="G59" s="0" t="n">
        <v>9</v>
      </c>
      <c r="H59" s="0" t="s">
        <v>126</v>
      </c>
      <c r="I59" s="0" t="s">
        <v>127</v>
      </c>
      <c r="J59" s="0" t="n">
        <v>12</v>
      </c>
    </row>
    <row r="60" customFormat="false" ht="12.75" hidden="false" customHeight="false" outlineLevel="0" collapsed="false">
      <c r="A60" s="0" t="s">
        <v>114</v>
      </c>
      <c r="B60" s="0" t="n">
        <v>123</v>
      </c>
      <c r="C60" s="0" t="s">
        <v>23</v>
      </c>
      <c r="D60" s="0" t="n">
        <v>20</v>
      </c>
      <c r="E60" s="0" t="s">
        <v>115</v>
      </c>
      <c r="F60" s="0" t="s">
        <v>23</v>
      </c>
      <c r="G60" s="0" t="n">
        <v>10</v>
      </c>
      <c r="H60" s="0" t="s">
        <v>128</v>
      </c>
      <c r="I60" s="0" t="s">
        <v>129</v>
      </c>
      <c r="J60" s="0" t="n">
        <v>12</v>
      </c>
    </row>
    <row r="61" customFormat="false" ht="12.75" hidden="false" customHeight="false" outlineLevel="0" collapsed="false">
      <c r="A61" s="0" t="s">
        <v>114</v>
      </c>
      <c r="B61" s="0" t="n">
        <v>123</v>
      </c>
      <c r="C61" s="0" t="s">
        <v>23</v>
      </c>
      <c r="D61" s="0" t="n">
        <v>20</v>
      </c>
      <c r="E61" s="0" t="s">
        <v>115</v>
      </c>
      <c r="F61" s="0" t="s">
        <v>23</v>
      </c>
      <c r="G61" s="0" t="n">
        <v>11</v>
      </c>
      <c r="H61" s="0" t="s">
        <v>130</v>
      </c>
      <c r="I61" s="0" t="s">
        <v>131</v>
      </c>
      <c r="J61" s="0" t="n">
        <v>12</v>
      </c>
    </row>
    <row r="62" customFormat="false" ht="12.75" hidden="false" customHeight="false" outlineLevel="0" collapsed="false">
      <c r="A62" s="0" t="s">
        <v>132</v>
      </c>
      <c r="B62" s="0" t="n">
        <v>9</v>
      </c>
      <c r="C62" s="0" t="s">
        <v>23</v>
      </c>
      <c r="D62" s="0" t="n">
        <v>10</v>
      </c>
      <c r="E62" s="0" t="s">
        <v>133</v>
      </c>
      <c r="F62" s="0" t="s">
        <v>23</v>
      </c>
      <c r="G62" s="0" t="n">
        <v>1</v>
      </c>
      <c r="H62" s="0" t="s">
        <v>25</v>
      </c>
      <c r="I62" s="0" t="s">
        <v>134</v>
      </c>
      <c r="J62" s="0" t="n">
        <v>35</v>
      </c>
    </row>
    <row r="63" customFormat="false" ht="12.75" hidden="false" customHeight="false" outlineLevel="0" collapsed="false">
      <c r="A63" s="0" t="s">
        <v>132</v>
      </c>
      <c r="B63" s="0" t="n">
        <v>9</v>
      </c>
      <c r="C63" s="0" t="s">
        <v>23</v>
      </c>
      <c r="D63" s="0" t="n">
        <v>10</v>
      </c>
      <c r="E63" s="0" t="s">
        <v>133</v>
      </c>
      <c r="F63" s="0" t="s">
        <v>23</v>
      </c>
      <c r="G63" s="0" t="n">
        <v>2</v>
      </c>
      <c r="H63" s="0" t="s">
        <v>27</v>
      </c>
      <c r="I63" s="0" t="s">
        <v>135</v>
      </c>
      <c r="J63" s="0" t="n">
        <v>35</v>
      </c>
    </row>
    <row r="64" customFormat="false" ht="12.75" hidden="false" customHeight="false" outlineLevel="0" collapsed="false">
      <c r="A64" s="0" t="s">
        <v>132</v>
      </c>
      <c r="B64" s="0" t="n">
        <v>9</v>
      </c>
      <c r="C64" s="0" t="s">
        <v>23</v>
      </c>
      <c r="D64" s="0" t="n">
        <v>10</v>
      </c>
      <c r="E64" s="0" t="s">
        <v>133</v>
      </c>
      <c r="F64" s="0" t="s">
        <v>23</v>
      </c>
      <c r="G64" s="0" t="n">
        <v>3</v>
      </c>
      <c r="H64" s="0" t="s">
        <v>29</v>
      </c>
      <c r="I64" s="0" t="s">
        <v>136</v>
      </c>
      <c r="J64" s="0" t="n">
        <v>35</v>
      </c>
    </row>
    <row r="65" customFormat="false" ht="12.75" hidden="false" customHeight="false" outlineLevel="0" collapsed="false">
      <c r="A65" s="0" t="s">
        <v>137</v>
      </c>
      <c r="B65" s="0" t="n">
        <v>63</v>
      </c>
      <c r="C65" s="0" t="n">
        <v>10</v>
      </c>
      <c r="D65" s="0" t="n">
        <v>1</v>
      </c>
      <c r="E65" s="0" t="s">
        <v>138</v>
      </c>
      <c r="F65" s="0" t="n">
        <v>1</v>
      </c>
      <c r="G65" s="0" t="n">
        <v>2</v>
      </c>
      <c r="H65" s="0" t="s">
        <v>83</v>
      </c>
      <c r="I65" s="0" t="s">
        <v>84</v>
      </c>
      <c r="J65" s="0" t="n">
        <v>625</v>
      </c>
    </row>
    <row r="66" customFormat="false" ht="12.75" hidden="false" customHeight="false" outlineLevel="0" collapsed="false">
      <c r="A66" s="0" t="s">
        <v>137</v>
      </c>
      <c r="B66" s="0" t="n">
        <v>63</v>
      </c>
      <c r="C66" s="0" t="n">
        <v>10</v>
      </c>
      <c r="D66" s="0" t="n">
        <v>1</v>
      </c>
      <c r="E66" s="0" t="s">
        <v>138</v>
      </c>
      <c r="F66" s="0" t="n">
        <v>2</v>
      </c>
      <c r="G66" s="0" t="n">
        <v>3</v>
      </c>
      <c r="H66" s="0" t="s">
        <v>85</v>
      </c>
      <c r="I66" s="0" t="s">
        <v>86</v>
      </c>
      <c r="J66" s="0" t="n">
        <v>614</v>
      </c>
    </row>
    <row r="67" customFormat="false" ht="12.75" hidden="false" customHeight="false" outlineLevel="0" collapsed="false">
      <c r="A67" s="0" t="s">
        <v>137</v>
      </c>
      <c r="B67" s="0" t="n">
        <v>63</v>
      </c>
      <c r="C67" s="0" t="n">
        <v>10</v>
      </c>
      <c r="D67" s="0" t="n">
        <v>1</v>
      </c>
      <c r="E67" s="0" t="s">
        <v>138</v>
      </c>
      <c r="F67" s="0" t="s">
        <v>139</v>
      </c>
      <c r="G67" s="0" t="n">
        <v>4</v>
      </c>
      <c r="H67" s="0" t="s">
        <v>140</v>
      </c>
      <c r="I67" s="0" t="s">
        <v>141</v>
      </c>
      <c r="J67" s="0" t="n">
        <v>41</v>
      </c>
    </row>
    <row r="68" customFormat="false" ht="12.75" hidden="false" customHeight="false" outlineLevel="0" collapsed="false">
      <c r="A68" s="0" t="s">
        <v>137</v>
      </c>
      <c r="B68" s="0" t="n">
        <v>63</v>
      </c>
      <c r="C68" s="0" t="n">
        <v>10</v>
      </c>
      <c r="D68" s="0" t="n">
        <v>1</v>
      </c>
      <c r="E68" s="0" t="s">
        <v>138</v>
      </c>
      <c r="F68" s="0" t="s">
        <v>142</v>
      </c>
      <c r="G68" s="0" t="n">
        <v>5</v>
      </c>
      <c r="H68" s="0" t="s">
        <v>143</v>
      </c>
      <c r="I68" s="0" t="s">
        <v>144</v>
      </c>
      <c r="J68" s="0" t="n">
        <v>42</v>
      </c>
    </row>
    <row r="69" customFormat="false" ht="12.75" hidden="false" customHeight="false" outlineLevel="0" collapsed="false">
      <c r="A69" s="0" t="s">
        <v>137</v>
      </c>
      <c r="B69" s="0" t="n">
        <v>63</v>
      </c>
      <c r="C69" s="0" t="n">
        <v>10</v>
      </c>
      <c r="D69" s="0" t="n">
        <v>1</v>
      </c>
      <c r="E69" s="0" t="s">
        <v>138</v>
      </c>
      <c r="F69" s="0" t="s">
        <v>145</v>
      </c>
      <c r="G69" s="0" t="n">
        <v>6</v>
      </c>
      <c r="H69" s="0" t="s">
        <v>146</v>
      </c>
      <c r="I69" s="0" t="s">
        <v>147</v>
      </c>
      <c r="J69" s="0" t="n">
        <v>41</v>
      </c>
    </row>
    <row r="70" customFormat="false" ht="12.75" hidden="false" customHeight="false" outlineLevel="0" collapsed="false">
      <c r="A70" s="0" t="s">
        <v>137</v>
      </c>
      <c r="B70" s="0" t="n">
        <v>63</v>
      </c>
      <c r="C70" s="0" t="n">
        <v>10</v>
      </c>
      <c r="D70" s="0" t="n">
        <v>1</v>
      </c>
      <c r="E70" s="0" t="s">
        <v>138</v>
      </c>
      <c r="F70" s="0" t="s">
        <v>148</v>
      </c>
      <c r="G70" s="0" t="n">
        <v>7</v>
      </c>
      <c r="H70" s="0" t="s">
        <v>149</v>
      </c>
      <c r="I70" s="0" t="s">
        <v>150</v>
      </c>
      <c r="J70" s="0" t="n">
        <v>43</v>
      </c>
    </row>
    <row r="71" customFormat="false" ht="12.75" hidden="false" customHeight="false" outlineLevel="0" collapsed="false">
      <c r="A71" s="0" t="s">
        <v>137</v>
      </c>
      <c r="B71" s="0" t="n">
        <v>63</v>
      </c>
      <c r="C71" s="0" t="n">
        <v>10</v>
      </c>
      <c r="D71" s="0" t="n">
        <v>1</v>
      </c>
      <c r="E71" s="0" t="s">
        <v>138</v>
      </c>
      <c r="F71" s="0" t="s">
        <v>151</v>
      </c>
      <c r="G71" s="0" t="n">
        <v>8</v>
      </c>
      <c r="H71" s="0" t="s">
        <v>152</v>
      </c>
      <c r="I71" s="0" t="s">
        <v>153</v>
      </c>
      <c r="J71" s="0" t="n">
        <v>43</v>
      </c>
    </row>
    <row r="72" customFormat="false" ht="12.75" hidden="false" customHeight="false" outlineLevel="0" collapsed="false">
      <c r="A72" s="0" t="s">
        <v>137</v>
      </c>
      <c r="B72" s="0" t="n">
        <v>63</v>
      </c>
      <c r="C72" s="0" t="n">
        <v>10</v>
      </c>
      <c r="D72" s="0" t="n">
        <v>1</v>
      </c>
      <c r="E72" s="0" t="s">
        <v>138</v>
      </c>
      <c r="F72" s="0" t="s">
        <v>154</v>
      </c>
      <c r="G72" s="0" t="n">
        <v>9</v>
      </c>
      <c r="H72" s="0" t="s">
        <v>69</v>
      </c>
      <c r="I72" s="0" t="s">
        <v>155</v>
      </c>
      <c r="J72" s="0" t="n">
        <v>43</v>
      </c>
    </row>
    <row r="73" customFormat="false" ht="12.75" hidden="false" customHeight="false" outlineLevel="0" collapsed="false">
      <c r="A73" s="0" t="s">
        <v>137</v>
      </c>
      <c r="B73" s="0" t="n">
        <v>63</v>
      </c>
      <c r="C73" s="0" t="n">
        <v>10</v>
      </c>
      <c r="D73" s="0" t="n">
        <v>1</v>
      </c>
      <c r="E73" s="0" t="s">
        <v>138</v>
      </c>
      <c r="F73" s="0" t="s">
        <v>156</v>
      </c>
      <c r="G73" s="0" t="n">
        <v>10</v>
      </c>
      <c r="H73" s="0" t="s">
        <v>157</v>
      </c>
      <c r="I73" s="0" t="s">
        <v>158</v>
      </c>
      <c r="J73" s="0" t="n">
        <v>44</v>
      </c>
    </row>
    <row r="74" customFormat="false" ht="12.75" hidden="false" customHeight="false" outlineLevel="0" collapsed="false">
      <c r="A74" s="0" t="s">
        <v>137</v>
      </c>
      <c r="B74" s="0" t="n">
        <v>63</v>
      </c>
      <c r="C74" s="0" t="n">
        <v>10</v>
      </c>
      <c r="D74" s="0" t="n">
        <v>1</v>
      </c>
      <c r="E74" s="0" t="s">
        <v>138</v>
      </c>
      <c r="F74" s="0" t="s">
        <v>159</v>
      </c>
      <c r="G74" s="0" t="n">
        <v>11</v>
      </c>
      <c r="H74" s="0" t="s">
        <v>160</v>
      </c>
      <c r="I74" s="0" t="s">
        <v>161</v>
      </c>
      <c r="J74" s="0" t="n">
        <v>43</v>
      </c>
    </row>
    <row r="75" customFormat="false" ht="12.75" hidden="false" customHeight="false" outlineLevel="0" collapsed="false">
      <c r="A75" s="0" t="s">
        <v>137</v>
      </c>
      <c r="B75" s="0" t="n">
        <v>63</v>
      </c>
      <c r="C75" s="0" t="n">
        <v>10</v>
      </c>
      <c r="D75" s="0" t="n">
        <v>1</v>
      </c>
      <c r="E75" s="0" t="s">
        <v>138</v>
      </c>
      <c r="F75" s="0" t="s">
        <v>162</v>
      </c>
      <c r="G75" s="0" t="n">
        <v>12</v>
      </c>
      <c r="H75" s="0" t="s">
        <v>163</v>
      </c>
      <c r="I75" s="0" t="s">
        <v>164</v>
      </c>
      <c r="J75" s="0" t="n">
        <v>41</v>
      </c>
    </row>
    <row r="76" customFormat="false" ht="12.75" hidden="false" customHeight="false" outlineLevel="0" collapsed="false">
      <c r="A76" s="0" t="s">
        <v>165</v>
      </c>
      <c r="B76" s="0" t="n">
        <v>73</v>
      </c>
      <c r="C76" s="0" t="n">
        <v>6002</v>
      </c>
      <c r="D76" s="0" t="n">
        <v>11</v>
      </c>
      <c r="E76" s="0" t="s">
        <v>166</v>
      </c>
      <c r="F76" s="0" t="n">
        <v>1</v>
      </c>
      <c r="G76" s="0" t="n">
        <v>101</v>
      </c>
      <c r="H76" s="0" t="n">
        <v>101</v>
      </c>
      <c r="I76" s="0" t="s">
        <v>167</v>
      </c>
      <c r="J76" s="2" t="n">
        <v>1653</v>
      </c>
    </row>
    <row r="77" customFormat="false" ht="12.75" hidden="false" customHeight="false" outlineLevel="0" collapsed="false">
      <c r="A77" s="0" t="s">
        <v>165</v>
      </c>
      <c r="B77" s="0" t="n">
        <v>73</v>
      </c>
      <c r="C77" s="0" t="n">
        <v>6002</v>
      </c>
      <c r="D77" s="0" t="n">
        <v>11</v>
      </c>
      <c r="E77" s="0" t="s">
        <v>166</v>
      </c>
      <c r="F77" s="0" t="n">
        <v>2</v>
      </c>
      <c r="G77" s="0" t="n">
        <v>102</v>
      </c>
      <c r="H77" s="0" t="n">
        <v>102</v>
      </c>
      <c r="I77" s="0" t="s">
        <v>168</v>
      </c>
      <c r="J77" s="2" t="n">
        <v>1793</v>
      </c>
    </row>
    <row r="78" customFormat="false" ht="12.75" hidden="false" customHeight="false" outlineLevel="0" collapsed="false">
      <c r="A78" s="0" t="s">
        <v>165</v>
      </c>
      <c r="B78" s="0" t="n">
        <v>73</v>
      </c>
      <c r="C78" s="0" t="n">
        <v>6002</v>
      </c>
      <c r="D78" s="0" t="n">
        <v>11</v>
      </c>
      <c r="E78" s="0" t="s">
        <v>166</v>
      </c>
      <c r="F78" s="0" t="n">
        <v>3</v>
      </c>
      <c r="G78" s="0" t="n">
        <v>103</v>
      </c>
      <c r="H78" s="0" t="n">
        <v>103</v>
      </c>
      <c r="I78" s="0" t="s">
        <v>169</v>
      </c>
      <c r="J78" s="2" t="n">
        <v>1650</v>
      </c>
    </row>
    <row r="79" customFormat="false" ht="12.75" hidden="false" customHeight="false" outlineLevel="0" collapsed="false">
      <c r="A79" s="0" t="s">
        <v>165</v>
      </c>
      <c r="B79" s="0" t="n">
        <v>73</v>
      </c>
      <c r="C79" s="0" t="n">
        <v>6002</v>
      </c>
      <c r="D79" s="0" t="n">
        <v>11</v>
      </c>
      <c r="E79" s="0" t="s">
        <v>166</v>
      </c>
      <c r="F79" s="0" t="n">
        <v>4</v>
      </c>
      <c r="G79" s="0" t="n">
        <v>104</v>
      </c>
      <c r="H79" s="0" t="n">
        <v>104</v>
      </c>
      <c r="I79" s="0" t="s">
        <v>170</v>
      </c>
      <c r="J79" s="2" t="n">
        <v>1819</v>
      </c>
    </row>
    <row r="80" customFormat="false" ht="12.75" hidden="false" customHeight="false" outlineLevel="0" collapsed="false">
      <c r="A80" s="0" t="s">
        <v>171</v>
      </c>
      <c r="B80" s="0" t="n">
        <v>73</v>
      </c>
      <c r="C80" s="0" t="s">
        <v>11</v>
      </c>
      <c r="D80" s="0" t="n">
        <v>370</v>
      </c>
      <c r="E80" s="0" t="s">
        <v>172</v>
      </c>
      <c r="F80" s="0" t="s">
        <v>11</v>
      </c>
      <c r="G80" s="0" t="s">
        <v>23</v>
      </c>
      <c r="H80" s="0" t="n">
        <v>206</v>
      </c>
      <c r="I80" s="0" t="s">
        <v>173</v>
      </c>
      <c r="J80" s="0" t="n">
        <v>6</v>
      </c>
    </row>
    <row r="81" customFormat="false" ht="12.75" hidden="false" customHeight="false" outlineLevel="0" collapsed="false">
      <c r="A81" s="0" t="s">
        <v>171</v>
      </c>
      <c r="B81" s="0" t="n">
        <v>73</v>
      </c>
      <c r="C81" s="0" t="s">
        <v>11</v>
      </c>
      <c r="D81" s="0" t="n">
        <v>370</v>
      </c>
      <c r="E81" s="0" t="s">
        <v>172</v>
      </c>
      <c r="F81" s="0" t="s">
        <v>11</v>
      </c>
      <c r="G81" s="0" t="s">
        <v>23</v>
      </c>
      <c r="H81" s="0" t="n">
        <v>208</v>
      </c>
      <c r="I81" s="0" t="s">
        <v>174</v>
      </c>
      <c r="J81" s="0" t="n">
        <v>29</v>
      </c>
    </row>
    <row r="82" customFormat="false" ht="12.75" hidden="false" customHeight="false" outlineLevel="0" collapsed="false">
      <c r="A82" s="0" t="s">
        <v>171</v>
      </c>
      <c r="B82" s="0" t="n">
        <v>73</v>
      </c>
      <c r="C82" s="0" t="s">
        <v>11</v>
      </c>
      <c r="D82" s="0" t="n">
        <v>370</v>
      </c>
      <c r="E82" s="0" t="s">
        <v>172</v>
      </c>
      <c r="F82" s="0" t="s">
        <v>11</v>
      </c>
      <c r="G82" s="0" t="s">
        <v>23</v>
      </c>
      <c r="H82" s="0" t="n">
        <v>209</v>
      </c>
      <c r="I82" s="0" t="s">
        <v>175</v>
      </c>
      <c r="J82" s="0" t="n">
        <v>157</v>
      </c>
    </row>
    <row r="83" customFormat="false" ht="12.75" hidden="false" customHeight="false" outlineLevel="0" collapsed="false">
      <c r="A83" s="0" t="s">
        <v>171</v>
      </c>
      <c r="B83" s="0" t="n">
        <v>73</v>
      </c>
      <c r="C83" s="0" t="s">
        <v>11</v>
      </c>
      <c r="D83" s="0" t="n">
        <v>370</v>
      </c>
      <c r="E83" s="0" t="s">
        <v>172</v>
      </c>
      <c r="F83" s="0" t="s">
        <v>11</v>
      </c>
      <c r="G83" s="0" t="s">
        <v>23</v>
      </c>
      <c r="H83" s="0" t="n">
        <v>210</v>
      </c>
      <c r="I83" s="0" t="s">
        <v>176</v>
      </c>
      <c r="J83" s="0" t="n">
        <v>155</v>
      </c>
    </row>
    <row r="84" customFormat="false" ht="12.75" hidden="false" customHeight="false" outlineLevel="0" collapsed="false">
      <c r="A84" s="0" t="s">
        <v>177</v>
      </c>
      <c r="B84" s="0" t="n">
        <v>117</v>
      </c>
      <c r="C84" s="0" t="n">
        <v>26</v>
      </c>
      <c r="D84" s="0" t="n">
        <v>5</v>
      </c>
      <c r="E84" s="0" t="s">
        <v>178</v>
      </c>
      <c r="F84" s="0" t="n">
        <v>1</v>
      </c>
      <c r="G84" s="0" t="n">
        <v>2</v>
      </c>
      <c r="H84" s="0" t="s">
        <v>83</v>
      </c>
      <c r="I84" s="0" t="s">
        <v>179</v>
      </c>
      <c r="J84" s="0" t="n">
        <v>545</v>
      </c>
    </row>
    <row r="85" customFormat="false" ht="12.75" hidden="false" customHeight="false" outlineLevel="0" collapsed="false">
      <c r="A85" s="0" t="s">
        <v>177</v>
      </c>
      <c r="B85" s="0" t="n">
        <v>117</v>
      </c>
      <c r="C85" s="0" t="n">
        <v>26</v>
      </c>
      <c r="D85" s="0" t="n">
        <v>5</v>
      </c>
      <c r="E85" s="0" t="s">
        <v>178</v>
      </c>
      <c r="F85" s="0" t="n">
        <v>2</v>
      </c>
      <c r="G85" s="0" t="n">
        <v>3</v>
      </c>
      <c r="H85" s="0" t="s">
        <v>85</v>
      </c>
      <c r="I85" s="0" t="s">
        <v>180</v>
      </c>
      <c r="J85" s="0" t="n">
        <v>483</v>
      </c>
    </row>
    <row r="86" customFormat="false" ht="12.75" hidden="false" customHeight="false" outlineLevel="0" collapsed="false">
      <c r="A86" s="0" t="s">
        <v>177</v>
      </c>
      <c r="B86" s="0" t="n">
        <v>117</v>
      </c>
      <c r="C86" s="0" t="n">
        <v>26</v>
      </c>
      <c r="D86" s="0" t="n">
        <v>5</v>
      </c>
      <c r="E86" s="0" t="s">
        <v>178</v>
      </c>
      <c r="F86" s="0" t="n">
        <v>3</v>
      </c>
      <c r="G86" s="0" t="n">
        <v>4</v>
      </c>
      <c r="H86" s="0" t="s">
        <v>140</v>
      </c>
      <c r="I86" s="0" t="s">
        <v>181</v>
      </c>
      <c r="J86" s="0" t="n">
        <v>614</v>
      </c>
    </row>
    <row r="87" customFormat="false" ht="12.75" hidden="false" customHeight="false" outlineLevel="0" collapsed="false">
      <c r="A87" s="0" t="s">
        <v>177</v>
      </c>
      <c r="B87" s="0" t="n">
        <v>117</v>
      </c>
      <c r="C87" s="0" t="n">
        <v>26</v>
      </c>
      <c r="D87" s="0" t="n">
        <v>5</v>
      </c>
      <c r="E87" s="0" t="s">
        <v>178</v>
      </c>
      <c r="F87" s="0" t="n">
        <v>4</v>
      </c>
      <c r="G87" s="0" t="n">
        <v>5</v>
      </c>
      <c r="H87" s="0" t="s">
        <v>143</v>
      </c>
      <c r="I87" s="0" t="s">
        <v>182</v>
      </c>
      <c r="J87" s="0" t="n">
        <v>569</v>
      </c>
    </row>
    <row r="88" customFormat="false" ht="12.75" hidden="false" customHeight="false" outlineLevel="0" collapsed="false">
      <c r="A88" s="0" t="s">
        <v>177</v>
      </c>
      <c r="B88" s="0" t="n">
        <v>117</v>
      </c>
      <c r="C88" s="0" t="n">
        <v>26</v>
      </c>
      <c r="D88" s="0" t="n">
        <v>5</v>
      </c>
      <c r="E88" s="0" t="s">
        <v>178</v>
      </c>
      <c r="F88" s="0" t="n">
        <v>5</v>
      </c>
      <c r="G88" s="0" t="n">
        <v>6</v>
      </c>
      <c r="H88" s="0" t="s">
        <v>146</v>
      </c>
      <c r="I88" s="0" t="s">
        <v>183</v>
      </c>
      <c r="J88" s="2" t="n">
        <v>1876</v>
      </c>
    </row>
    <row r="89" customFormat="false" ht="12.75" hidden="false" customHeight="false" outlineLevel="0" collapsed="false">
      <c r="A89" s="0" t="s">
        <v>184</v>
      </c>
      <c r="B89" s="0" t="n">
        <v>127</v>
      </c>
      <c r="C89" s="0" t="n">
        <v>8</v>
      </c>
      <c r="D89" s="0" t="n">
        <v>1</v>
      </c>
      <c r="E89" s="0" t="s">
        <v>185</v>
      </c>
      <c r="F89" s="0" t="n">
        <v>6</v>
      </c>
      <c r="G89" s="0" t="n">
        <v>4</v>
      </c>
      <c r="H89" s="0" t="s">
        <v>152</v>
      </c>
      <c r="I89" s="0" t="s">
        <v>186</v>
      </c>
      <c r="J89" s="0" t="n">
        <v>275</v>
      </c>
    </row>
    <row r="90" customFormat="false" ht="12.75" hidden="false" customHeight="false" outlineLevel="0" collapsed="false">
      <c r="A90" s="0" t="s">
        <v>184</v>
      </c>
      <c r="B90" s="0" t="n">
        <v>127</v>
      </c>
      <c r="C90" s="0" t="n">
        <v>8</v>
      </c>
      <c r="D90" s="0" t="n">
        <v>1</v>
      </c>
      <c r="E90" s="0" t="s">
        <v>185</v>
      </c>
      <c r="F90" s="0" t="n">
        <v>7</v>
      </c>
      <c r="G90" s="0" t="n">
        <v>5</v>
      </c>
      <c r="H90" s="0" t="s">
        <v>69</v>
      </c>
      <c r="I90" s="0" t="s">
        <v>187</v>
      </c>
      <c r="J90" s="0" t="n">
        <v>409</v>
      </c>
    </row>
    <row r="91" customFormat="false" ht="12.75" hidden="false" customHeight="false" outlineLevel="0" collapsed="false">
      <c r="A91" s="0" t="s">
        <v>184</v>
      </c>
      <c r="B91" s="0" t="n">
        <v>127</v>
      </c>
      <c r="C91" s="0" t="n">
        <v>8</v>
      </c>
      <c r="D91" s="0" t="n">
        <v>1</v>
      </c>
      <c r="E91" s="0" t="s">
        <v>185</v>
      </c>
      <c r="F91" s="0" t="n">
        <v>8</v>
      </c>
      <c r="G91" s="0" t="n">
        <v>6</v>
      </c>
      <c r="H91" s="0" t="s">
        <v>157</v>
      </c>
      <c r="I91" s="0" t="s">
        <v>188</v>
      </c>
      <c r="J91" s="0" t="n">
        <v>418</v>
      </c>
    </row>
    <row r="92" customFormat="false" ht="12.75" hidden="false" customHeight="false" outlineLevel="0" collapsed="false">
      <c r="A92" s="0" t="s">
        <v>184</v>
      </c>
      <c r="B92" s="0" t="n">
        <v>127</v>
      </c>
      <c r="C92" s="0" t="n">
        <v>8</v>
      </c>
      <c r="D92" s="0" t="n">
        <v>1</v>
      </c>
      <c r="E92" s="0" t="s">
        <v>185</v>
      </c>
      <c r="F92" s="0" t="n">
        <v>9</v>
      </c>
      <c r="G92" s="0" t="n">
        <v>7</v>
      </c>
      <c r="H92" s="0" t="s">
        <v>160</v>
      </c>
      <c r="I92" s="0" t="s">
        <v>189</v>
      </c>
      <c r="J92" s="2" t="n">
        <v>1546</v>
      </c>
    </row>
    <row r="93" customFormat="false" ht="12.75" hidden="false" customHeight="false" outlineLevel="0" collapsed="false">
      <c r="A93" s="0" t="s">
        <v>184</v>
      </c>
      <c r="B93" s="0" t="n">
        <v>127</v>
      </c>
      <c r="C93" s="0" t="n">
        <v>8</v>
      </c>
      <c r="D93" s="0" t="n">
        <v>1</v>
      </c>
      <c r="E93" s="0" t="s">
        <v>185</v>
      </c>
      <c r="F93" s="0" t="n">
        <v>10</v>
      </c>
      <c r="G93" s="0" t="n">
        <v>8</v>
      </c>
      <c r="H93" s="0" t="s">
        <v>149</v>
      </c>
      <c r="I93" s="0" t="s">
        <v>190</v>
      </c>
      <c r="J93" s="0" t="n">
        <v>272</v>
      </c>
    </row>
    <row r="94" customFormat="false" ht="12.75" hidden="false" customHeight="false" outlineLevel="0" collapsed="false">
      <c r="A94" s="0" t="s">
        <v>191</v>
      </c>
      <c r="B94" s="0" t="n">
        <v>127</v>
      </c>
      <c r="C94" s="0" t="s">
        <v>23</v>
      </c>
      <c r="D94" s="0" t="n">
        <v>14</v>
      </c>
      <c r="E94" s="0" t="s">
        <v>192</v>
      </c>
      <c r="F94" s="0" t="s">
        <v>23</v>
      </c>
      <c r="G94" s="0" t="n">
        <v>1</v>
      </c>
      <c r="H94" s="0" t="s">
        <v>25</v>
      </c>
      <c r="I94" s="0" t="s">
        <v>26</v>
      </c>
      <c r="J94" s="0" t="n">
        <v>32</v>
      </c>
    </row>
    <row r="95" customFormat="false" ht="12.75" hidden="false" customHeight="false" outlineLevel="0" collapsed="false">
      <c r="A95" s="0" t="s">
        <v>191</v>
      </c>
      <c r="B95" s="0" t="n">
        <v>127</v>
      </c>
      <c r="C95" s="0" t="s">
        <v>23</v>
      </c>
      <c r="D95" s="0" t="n">
        <v>14</v>
      </c>
      <c r="E95" s="0" t="s">
        <v>192</v>
      </c>
      <c r="F95" s="0" t="s">
        <v>23</v>
      </c>
      <c r="G95" s="0" t="n">
        <v>2</v>
      </c>
      <c r="H95" s="0" t="s">
        <v>27</v>
      </c>
      <c r="I95" s="0" t="s">
        <v>28</v>
      </c>
      <c r="J95" s="0" t="n">
        <v>32</v>
      </c>
    </row>
    <row r="96" customFormat="false" ht="12.75" hidden="false" customHeight="false" outlineLevel="0" collapsed="false">
      <c r="A96" s="0" t="s">
        <v>191</v>
      </c>
      <c r="B96" s="0" t="n">
        <v>127</v>
      </c>
      <c r="C96" s="0" t="s">
        <v>23</v>
      </c>
      <c r="D96" s="0" t="n">
        <v>14</v>
      </c>
      <c r="E96" s="0" t="s">
        <v>192</v>
      </c>
      <c r="F96" s="0" t="s">
        <v>23</v>
      </c>
      <c r="G96" s="0" t="n">
        <v>3</v>
      </c>
      <c r="H96" s="0" t="s">
        <v>29</v>
      </c>
      <c r="I96" s="0" t="s">
        <v>30</v>
      </c>
      <c r="J96" s="0" t="n">
        <v>32</v>
      </c>
    </row>
    <row r="97" customFormat="false" ht="12.75" hidden="false" customHeight="false" outlineLevel="0" collapsed="false">
      <c r="A97" s="0" t="s">
        <v>191</v>
      </c>
      <c r="B97" s="0" t="n">
        <v>127</v>
      </c>
      <c r="C97" s="0" t="s">
        <v>23</v>
      </c>
      <c r="D97" s="0" t="n">
        <v>14</v>
      </c>
      <c r="E97" s="0" t="s">
        <v>192</v>
      </c>
      <c r="F97" s="0" t="s">
        <v>23</v>
      </c>
      <c r="G97" s="0" t="n">
        <v>4</v>
      </c>
      <c r="H97" s="0" t="s">
        <v>41</v>
      </c>
      <c r="I97" s="0" t="s">
        <v>193</v>
      </c>
      <c r="J97" s="0" t="n">
        <v>32</v>
      </c>
    </row>
    <row r="98" customFormat="false" ht="12.75" hidden="false" customHeight="false" outlineLevel="0" collapsed="false">
      <c r="A98" s="0" t="s">
        <v>194</v>
      </c>
      <c r="B98" s="0" t="n">
        <v>33</v>
      </c>
      <c r="C98" s="0" t="n">
        <v>47</v>
      </c>
      <c r="D98" s="0" t="n">
        <v>10</v>
      </c>
      <c r="E98" s="0" t="s">
        <v>195</v>
      </c>
      <c r="F98" s="0" t="s">
        <v>196</v>
      </c>
      <c r="G98" s="0" t="n">
        <v>2</v>
      </c>
      <c r="H98" s="0" t="s">
        <v>83</v>
      </c>
      <c r="I98" s="0" t="s">
        <v>197</v>
      </c>
      <c r="J98" s="0" t="n">
        <v>43</v>
      </c>
    </row>
    <row r="99" customFormat="false" ht="12.75" hidden="false" customHeight="false" outlineLevel="0" collapsed="false">
      <c r="A99" s="0" t="s">
        <v>194</v>
      </c>
      <c r="B99" s="0" t="n">
        <v>33</v>
      </c>
      <c r="C99" s="0" t="n">
        <v>47</v>
      </c>
      <c r="D99" s="0" t="n">
        <v>10</v>
      </c>
      <c r="E99" s="0" t="s">
        <v>195</v>
      </c>
      <c r="F99" s="0" t="s">
        <v>139</v>
      </c>
      <c r="G99" s="0" t="n">
        <v>3</v>
      </c>
      <c r="H99" s="0" t="s">
        <v>85</v>
      </c>
      <c r="I99" s="0" t="s">
        <v>198</v>
      </c>
      <c r="J99" s="0" t="n">
        <v>43</v>
      </c>
    </row>
    <row r="100" customFormat="false" ht="12.75" hidden="false" customHeight="false" outlineLevel="0" collapsed="false">
      <c r="A100" s="0" t="s">
        <v>194</v>
      </c>
      <c r="B100" s="0" t="n">
        <v>33</v>
      </c>
      <c r="C100" s="0" t="n">
        <v>47</v>
      </c>
      <c r="D100" s="0" t="n">
        <v>10</v>
      </c>
      <c r="E100" s="0" t="s">
        <v>195</v>
      </c>
      <c r="F100" s="0" t="s">
        <v>142</v>
      </c>
      <c r="G100" s="0" t="n">
        <v>4</v>
      </c>
      <c r="H100" s="0" t="s">
        <v>140</v>
      </c>
      <c r="I100" s="0" t="s">
        <v>199</v>
      </c>
      <c r="J100" s="0" t="n">
        <v>43</v>
      </c>
    </row>
    <row r="101" customFormat="false" ht="12.75" hidden="false" customHeight="false" outlineLevel="0" collapsed="false">
      <c r="A101" s="0" t="s">
        <v>194</v>
      </c>
      <c r="B101" s="0" t="n">
        <v>33</v>
      </c>
      <c r="C101" s="0" t="n">
        <v>47</v>
      </c>
      <c r="D101" s="0" t="n">
        <v>10</v>
      </c>
      <c r="E101" s="0" t="s">
        <v>195</v>
      </c>
      <c r="F101" s="0" t="s">
        <v>145</v>
      </c>
      <c r="G101" s="0" t="n">
        <v>5</v>
      </c>
      <c r="H101" s="0" t="s">
        <v>143</v>
      </c>
      <c r="I101" s="0" t="s">
        <v>200</v>
      </c>
      <c r="J101" s="0" t="n">
        <v>43</v>
      </c>
    </row>
    <row r="102" customFormat="false" ht="12.75" hidden="false" customHeight="false" outlineLevel="0" collapsed="false">
      <c r="A102" s="0" t="s">
        <v>194</v>
      </c>
      <c r="B102" s="0" t="n">
        <v>33</v>
      </c>
      <c r="C102" s="0" t="n">
        <v>47</v>
      </c>
      <c r="D102" s="0" t="n">
        <v>10</v>
      </c>
      <c r="E102" s="0" t="s">
        <v>195</v>
      </c>
      <c r="F102" s="0" t="s">
        <v>148</v>
      </c>
      <c r="G102" s="0" t="n">
        <v>6</v>
      </c>
      <c r="H102" s="0" t="s">
        <v>146</v>
      </c>
      <c r="I102" s="0" t="s">
        <v>201</v>
      </c>
      <c r="J102" s="0" t="n">
        <v>43</v>
      </c>
    </row>
    <row r="103" customFormat="false" ht="12.75" hidden="false" customHeight="false" outlineLevel="0" collapsed="false">
      <c r="A103" s="0" t="s">
        <v>194</v>
      </c>
      <c r="B103" s="0" t="n">
        <v>33</v>
      </c>
      <c r="C103" s="0" t="n">
        <v>47</v>
      </c>
      <c r="D103" s="0" t="n">
        <v>10</v>
      </c>
      <c r="E103" s="0" t="s">
        <v>195</v>
      </c>
      <c r="F103" s="0" t="s">
        <v>151</v>
      </c>
      <c r="G103" s="0" t="n">
        <v>7</v>
      </c>
      <c r="H103" s="0" t="s">
        <v>149</v>
      </c>
      <c r="I103" s="0" t="s">
        <v>202</v>
      </c>
      <c r="J103" s="0" t="n">
        <v>43</v>
      </c>
    </row>
    <row r="104" customFormat="false" ht="12.75" hidden="false" customHeight="false" outlineLevel="0" collapsed="false">
      <c r="A104" s="0" t="s">
        <v>194</v>
      </c>
      <c r="B104" s="0" t="n">
        <v>33</v>
      </c>
      <c r="C104" s="0" t="n">
        <v>47</v>
      </c>
      <c r="D104" s="0" t="n">
        <v>10</v>
      </c>
      <c r="E104" s="0" t="s">
        <v>195</v>
      </c>
      <c r="F104" s="0" t="s">
        <v>154</v>
      </c>
      <c r="G104" s="0" t="n">
        <v>8</v>
      </c>
      <c r="H104" s="0" t="s">
        <v>152</v>
      </c>
      <c r="I104" s="0" t="s">
        <v>203</v>
      </c>
      <c r="J104" s="0" t="n">
        <v>43</v>
      </c>
    </row>
    <row r="105" customFormat="false" ht="12.75" hidden="false" customHeight="false" outlineLevel="0" collapsed="false">
      <c r="A105" s="0" t="s">
        <v>194</v>
      </c>
      <c r="B105" s="0" t="n">
        <v>33</v>
      </c>
      <c r="C105" s="0" t="n">
        <v>47</v>
      </c>
      <c r="D105" s="0" t="n">
        <v>10</v>
      </c>
      <c r="E105" s="0" t="s">
        <v>195</v>
      </c>
      <c r="F105" s="0" t="s">
        <v>156</v>
      </c>
      <c r="G105" s="0" t="n">
        <v>9</v>
      </c>
      <c r="H105" s="0" t="s">
        <v>69</v>
      </c>
      <c r="I105" s="0" t="s">
        <v>204</v>
      </c>
      <c r="J105" s="0" t="n">
        <v>43</v>
      </c>
    </row>
    <row r="106" customFormat="false" ht="12.75" hidden="false" customHeight="false" outlineLevel="0" collapsed="false">
      <c r="A106" s="0" t="s">
        <v>194</v>
      </c>
      <c r="B106" s="0" t="n">
        <v>33</v>
      </c>
      <c r="C106" s="0" t="n">
        <v>47</v>
      </c>
      <c r="D106" s="0" t="n">
        <v>10</v>
      </c>
      <c r="E106" s="0" t="s">
        <v>195</v>
      </c>
      <c r="F106" s="0" t="n">
        <v>1</v>
      </c>
      <c r="G106" s="0" t="n">
        <v>10</v>
      </c>
      <c r="H106" s="0" t="s">
        <v>205</v>
      </c>
      <c r="I106" s="0" t="s">
        <v>206</v>
      </c>
      <c r="J106" s="0" t="n">
        <v>418</v>
      </c>
    </row>
    <row r="107" customFormat="false" ht="12.75" hidden="false" customHeight="false" outlineLevel="0" collapsed="false">
      <c r="A107" s="0" t="s">
        <v>194</v>
      </c>
      <c r="B107" s="0" t="n">
        <v>33</v>
      </c>
      <c r="C107" s="0" t="n">
        <v>47</v>
      </c>
      <c r="D107" s="0" t="n">
        <v>10</v>
      </c>
      <c r="E107" s="0" t="s">
        <v>195</v>
      </c>
      <c r="F107" s="0" t="n">
        <v>2</v>
      </c>
      <c r="G107" s="0" t="n">
        <v>11</v>
      </c>
      <c r="H107" s="0" t="s">
        <v>207</v>
      </c>
      <c r="I107" s="0" t="s">
        <v>208</v>
      </c>
      <c r="J107" s="0" t="n">
        <v>385</v>
      </c>
    </row>
    <row r="108" customFormat="false" ht="12.75" hidden="false" customHeight="false" outlineLevel="0" collapsed="false">
      <c r="A108" s="0" t="s">
        <v>194</v>
      </c>
      <c r="B108" s="0" t="n">
        <v>33</v>
      </c>
      <c r="C108" s="0" t="n">
        <v>47</v>
      </c>
      <c r="D108" s="0" t="n">
        <v>10</v>
      </c>
      <c r="E108" s="0" t="s">
        <v>195</v>
      </c>
      <c r="F108" s="0" t="n">
        <v>3</v>
      </c>
      <c r="G108" s="0" t="n">
        <v>12</v>
      </c>
      <c r="H108" s="0" t="s">
        <v>209</v>
      </c>
      <c r="I108" s="0" t="s">
        <v>210</v>
      </c>
      <c r="J108" s="0" t="n">
        <v>362</v>
      </c>
    </row>
    <row r="109" customFormat="false" ht="12.75" hidden="false" customHeight="false" outlineLevel="0" collapsed="false">
      <c r="A109" s="0" t="s">
        <v>194</v>
      </c>
      <c r="B109" s="0" t="n">
        <v>33</v>
      </c>
      <c r="C109" s="0" t="n">
        <v>47</v>
      </c>
      <c r="D109" s="0" t="n">
        <v>10</v>
      </c>
      <c r="E109" s="0" t="s">
        <v>195</v>
      </c>
      <c r="F109" s="0" t="n">
        <v>4</v>
      </c>
      <c r="G109" s="0" t="n">
        <v>13</v>
      </c>
      <c r="H109" s="0" t="s">
        <v>211</v>
      </c>
      <c r="I109" s="0" t="s">
        <v>212</v>
      </c>
      <c r="J109" s="0" t="n">
        <v>383</v>
      </c>
    </row>
    <row r="110" customFormat="false" ht="12.75" hidden="false" customHeight="false" outlineLevel="0" collapsed="false">
      <c r="A110" s="0" t="s">
        <v>194</v>
      </c>
      <c r="B110" s="0" t="n">
        <v>33</v>
      </c>
      <c r="C110" s="0" t="n">
        <v>47</v>
      </c>
      <c r="D110" s="0" t="n">
        <v>10</v>
      </c>
      <c r="E110" s="0" t="s">
        <v>195</v>
      </c>
      <c r="F110" s="0" t="n">
        <v>5</v>
      </c>
      <c r="G110" s="0" t="n">
        <v>14</v>
      </c>
      <c r="H110" s="0" t="s">
        <v>213</v>
      </c>
      <c r="I110" s="0" t="s">
        <v>214</v>
      </c>
      <c r="J110" s="0" t="n">
        <v>968</v>
      </c>
    </row>
    <row r="111" customFormat="false" ht="12.75" hidden="false" customHeight="false" outlineLevel="0" collapsed="false">
      <c r="A111" s="0" t="s">
        <v>215</v>
      </c>
      <c r="B111" s="0" t="n">
        <v>71</v>
      </c>
      <c r="C111" s="0" t="n">
        <v>50</v>
      </c>
      <c r="D111" s="0" t="n">
        <v>8</v>
      </c>
      <c r="E111" s="0" t="s">
        <v>216</v>
      </c>
      <c r="F111" s="0" t="n">
        <v>1</v>
      </c>
      <c r="G111" s="0" t="n">
        <v>2</v>
      </c>
      <c r="H111" s="0" t="s">
        <v>83</v>
      </c>
      <c r="I111" s="0" t="s">
        <v>217</v>
      </c>
      <c r="J111" s="0" t="n">
        <v>227</v>
      </c>
    </row>
    <row r="112" customFormat="false" ht="12.75" hidden="false" customHeight="false" outlineLevel="0" collapsed="false">
      <c r="A112" s="0" t="s">
        <v>215</v>
      </c>
      <c r="B112" s="0" t="n">
        <v>71</v>
      </c>
      <c r="C112" s="0" t="n">
        <v>50</v>
      </c>
      <c r="D112" s="0" t="n">
        <v>8</v>
      </c>
      <c r="E112" s="0" t="s">
        <v>216</v>
      </c>
      <c r="F112" s="0" t="n">
        <v>2</v>
      </c>
      <c r="G112" s="0" t="n">
        <v>3</v>
      </c>
      <c r="H112" s="0" t="s">
        <v>85</v>
      </c>
      <c r="I112" s="0" t="s">
        <v>218</v>
      </c>
      <c r="J112" s="0" t="n">
        <v>247</v>
      </c>
    </row>
    <row r="113" customFormat="false" ht="12.75" hidden="false" customHeight="false" outlineLevel="0" collapsed="false">
      <c r="A113" s="0" t="s">
        <v>215</v>
      </c>
      <c r="B113" s="0" t="n">
        <v>71</v>
      </c>
      <c r="C113" s="0" t="n">
        <v>50</v>
      </c>
      <c r="D113" s="0" t="n">
        <v>8</v>
      </c>
      <c r="E113" s="0" t="s">
        <v>216</v>
      </c>
      <c r="F113" s="0" t="n">
        <v>3</v>
      </c>
      <c r="G113" s="0" t="n">
        <v>4</v>
      </c>
      <c r="H113" s="0" t="s">
        <v>140</v>
      </c>
      <c r="I113" s="0" t="s">
        <v>219</v>
      </c>
      <c r="J113" s="0" t="n">
        <v>232</v>
      </c>
    </row>
    <row r="114" customFormat="false" ht="12.75" hidden="false" customHeight="false" outlineLevel="0" collapsed="false">
      <c r="A114" s="0" t="s">
        <v>215</v>
      </c>
      <c r="B114" s="0" t="n">
        <v>71</v>
      </c>
      <c r="C114" s="0" t="n">
        <v>50</v>
      </c>
      <c r="D114" s="0" t="n">
        <v>8</v>
      </c>
      <c r="E114" s="0" t="s">
        <v>216</v>
      </c>
      <c r="F114" s="0" t="n">
        <v>4</v>
      </c>
      <c r="G114" s="0" t="n">
        <v>5</v>
      </c>
      <c r="H114" s="0" t="s">
        <v>143</v>
      </c>
      <c r="I114" s="0" t="s">
        <v>220</v>
      </c>
      <c r="J114" s="0" t="n">
        <v>274</v>
      </c>
    </row>
    <row r="115" customFormat="false" ht="12.75" hidden="false" customHeight="false" outlineLevel="0" collapsed="false">
      <c r="A115" s="0" t="s">
        <v>215</v>
      </c>
      <c r="B115" s="0" t="n">
        <v>71</v>
      </c>
      <c r="C115" s="0" t="n">
        <v>50</v>
      </c>
      <c r="D115" s="0" t="n">
        <v>8</v>
      </c>
      <c r="E115" s="0" t="s">
        <v>216</v>
      </c>
      <c r="F115" s="0" t="n">
        <v>5</v>
      </c>
      <c r="G115" s="0" t="n">
        <v>6</v>
      </c>
      <c r="H115" s="0" t="s">
        <v>146</v>
      </c>
      <c r="I115" s="0" t="s">
        <v>221</v>
      </c>
      <c r="J115" s="0" t="n">
        <v>255</v>
      </c>
    </row>
    <row r="116" customFormat="false" ht="12.75" hidden="false" customHeight="false" outlineLevel="0" collapsed="false">
      <c r="A116" s="0" t="s">
        <v>215</v>
      </c>
      <c r="B116" s="0" t="n">
        <v>71</v>
      </c>
      <c r="C116" s="0" t="n">
        <v>50</v>
      </c>
      <c r="D116" s="0" t="n">
        <v>8</v>
      </c>
      <c r="E116" s="0" t="s">
        <v>216</v>
      </c>
      <c r="F116" s="0" t="n">
        <v>6</v>
      </c>
      <c r="G116" s="0" t="n">
        <v>7</v>
      </c>
      <c r="H116" s="0" t="s">
        <v>149</v>
      </c>
      <c r="I116" s="0" t="s">
        <v>222</v>
      </c>
      <c r="J116" s="0" t="n">
        <v>268</v>
      </c>
    </row>
    <row r="117" customFormat="false" ht="12.75" hidden="false" customHeight="false" outlineLevel="0" collapsed="false">
      <c r="A117" s="0" t="s">
        <v>215</v>
      </c>
      <c r="B117" s="0" t="n">
        <v>71</v>
      </c>
      <c r="C117" s="0" t="n">
        <v>50</v>
      </c>
      <c r="D117" s="0" t="n">
        <v>8</v>
      </c>
      <c r="E117" s="0" t="s">
        <v>216</v>
      </c>
      <c r="F117" s="0" t="n">
        <v>7</v>
      </c>
      <c r="G117" s="0" t="n">
        <v>8</v>
      </c>
      <c r="H117" s="0" t="s">
        <v>152</v>
      </c>
      <c r="I117" s="0" t="s">
        <v>223</v>
      </c>
      <c r="J117" s="2" t="n">
        <v>1108</v>
      </c>
    </row>
    <row r="118" customFormat="false" ht="12.75" hidden="false" customHeight="false" outlineLevel="0" collapsed="false">
      <c r="A118" s="0" t="s">
        <v>215</v>
      </c>
      <c r="B118" s="0" t="n">
        <v>71</v>
      </c>
      <c r="C118" s="0" t="n">
        <v>50</v>
      </c>
      <c r="D118" s="0" t="n">
        <v>8</v>
      </c>
      <c r="E118" s="0" t="s">
        <v>216</v>
      </c>
      <c r="F118" s="0" t="n">
        <v>8</v>
      </c>
      <c r="G118" s="0" t="n">
        <v>9</v>
      </c>
      <c r="H118" s="0" t="s">
        <v>69</v>
      </c>
      <c r="I118" s="0" t="s">
        <v>224</v>
      </c>
      <c r="J118" s="0" t="n">
        <v>897</v>
      </c>
    </row>
    <row r="119" customFormat="false" ht="12.75" hidden="false" customHeight="false" outlineLevel="0" collapsed="false">
      <c r="A119" s="0" t="s">
        <v>225</v>
      </c>
      <c r="B119" s="0" t="n">
        <v>79</v>
      </c>
      <c r="C119" s="0" t="s">
        <v>11</v>
      </c>
      <c r="D119" s="0" t="n">
        <v>1</v>
      </c>
      <c r="E119" s="0" t="s">
        <v>226</v>
      </c>
      <c r="F119" s="0" t="s">
        <v>11</v>
      </c>
      <c r="G119" s="0" t="n">
        <v>5</v>
      </c>
      <c r="H119" s="0" t="s">
        <v>152</v>
      </c>
      <c r="I119" s="0" t="s">
        <v>227</v>
      </c>
      <c r="J119" s="0" t="n">
        <v>10</v>
      </c>
    </row>
    <row r="120" customFormat="false" ht="12.75" hidden="false" customHeight="false" outlineLevel="0" collapsed="false">
      <c r="A120" s="0" t="s">
        <v>225</v>
      </c>
      <c r="B120" s="0" t="n">
        <v>79</v>
      </c>
      <c r="C120" s="0" t="s">
        <v>11</v>
      </c>
      <c r="D120" s="0" t="n">
        <v>1</v>
      </c>
      <c r="E120" s="0" t="s">
        <v>226</v>
      </c>
      <c r="F120" s="0" t="s">
        <v>11</v>
      </c>
      <c r="G120" s="0" t="n">
        <v>12</v>
      </c>
      <c r="H120" s="0" t="s">
        <v>228</v>
      </c>
      <c r="I120" s="0" t="s">
        <v>229</v>
      </c>
      <c r="J120" s="0" t="n">
        <v>126</v>
      </c>
    </row>
    <row r="121" customFormat="false" ht="12.75" hidden="false" customHeight="false" outlineLevel="0" collapsed="false">
      <c r="A121" s="0" t="s">
        <v>230</v>
      </c>
      <c r="B121" s="0" t="n">
        <v>103</v>
      </c>
      <c r="C121" s="0" t="s">
        <v>11</v>
      </c>
      <c r="D121" s="0" t="n">
        <v>2</v>
      </c>
      <c r="E121" s="0" t="s">
        <v>231</v>
      </c>
      <c r="F121" s="0" t="s">
        <v>11</v>
      </c>
      <c r="G121" s="0" t="n">
        <v>10</v>
      </c>
      <c r="H121" s="0" t="s">
        <v>13</v>
      </c>
      <c r="I121" s="0" t="s">
        <v>232</v>
      </c>
      <c r="J121" s="0" t="n">
        <v>37</v>
      </c>
    </row>
    <row r="122" customFormat="false" ht="12.75" hidden="false" customHeight="false" outlineLevel="0" collapsed="false">
      <c r="A122" s="0" t="s">
        <v>230</v>
      </c>
      <c r="B122" s="0" t="n">
        <v>103</v>
      </c>
      <c r="C122" s="0" t="s">
        <v>11</v>
      </c>
      <c r="D122" s="0" t="n">
        <v>2</v>
      </c>
      <c r="E122" s="0" t="s">
        <v>231</v>
      </c>
      <c r="F122" s="0" t="s">
        <v>11</v>
      </c>
      <c r="G122" s="0" t="n">
        <v>47</v>
      </c>
      <c r="H122" s="0" t="s">
        <v>233</v>
      </c>
      <c r="I122" s="0" t="s">
        <v>234</v>
      </c>
      <c r="J122" s="0" t="n">
        <v>55</v>
      </c>
    </row>
    <row r="123" customFormat="false" ht="12.75" hidden="false" customHeight="false" outlineLevel="0" collapsed="false">
      <c r="A123" s="0" t="s">
        <v>235</v>
      </c>
      <c r="B123" s="0" t="n">
        <v>103</v>
      </c>
      <c r="C123" s="0" t="s">
        <v>11</v>
      </c>
      <c r="D123" s="0" t="n">
        <v>10</v>
      </c>
      <c r="E123" s="0" t="s">
        <v>236</v>
      </c>
      <c r="F123" s="0" t="s">
        <v>11</v>
      </c>
      <c r="G123" s="0" t="n">
        <v>9</v>
      </c>
      <c r="H123" s="0" t="s">
        <v>237</v>
      </c>
      <c r="I123" s="0" t="s">
        <v>238</v>
      </c>
      <c r="J123" s="0" t="n">
        <v>128</v>
      </c>
    </row>
    <row r="124" customFormat="false" ht="12.75" hidden="false" customHeight="false" outlineLevel="0" collapsed="false">
      <c r="A124" s="0" t="s">
        <v>235</v>
      </c>
      <c r="B124" s="0" t="n">
        <v>103</v>
      </c>
      <c r="C124" s="0" t="s">
        <v>11</v>
      </c>
      <c r="D124" s="0" t="n">
        <v>10</v>
      </c>
      <c r="E124" s="0" t="s">
        <v>236</v>
      </c>
      <c r="F124" s="0" t="s">
        <v>11</v>
      </c>
      <c r="G124" s="0" t="n">
        <v>12</v>
      </c>
      <c r="H124" s="0" t="s">
        <v>239</v>
      </c>
      <c r="I124" s="0" t="s">
        <v>240</v>
      </c>
      <c r="J124" s="0" t="n">
        <v>2</v>
      </c>
    </row>
    <row r="125" customFormat="false" ht="12.75" hidden="false" customHeight="false" outlineLevel="0" collapsed="false">
      <c r="A125" s="0" t="s">
        <v>235</v>
      </c>
      <c r="B125" s="0" t="n">
        <v>103</v>
      </c>
      <c r="C125" s="0" t="s">
        <v>11</v>
      </c>
      <c r="D125" s="0" t="n">
        <v>10</v>
      </c>
      <c r="E125" s="0" t="s">
        <v>236</v>
      </c>
      <c r="F125" s="0" t="s">
        <v>11</v>
      </c>
      <c r="G125" s="0" t="n">
        <v>13</v>
      </c>
      <c r="H125" s="0" t="s">
        <v>241</v>
      </c>
      <c r="I125" s="0" t="s">
        <v>242</v>
      </c>
      <c r="J125" s="0" t="n">
        <v>50</v>
      </c>
    </row>
    <row r="126" customFormat="false" ht="12.75" hidden="false" customHeight="false" outlineLevel="0" collapsed="false">
      <c r="A126" s="0" t="s">
        <v>235</v>
      </c>
      <c r="B126" s="0" t="n">
        <v>103</v>
      </c>
      <c r="C126" s="0" t="s">
        <v>11</v>
      </c>
      <c r="D126" s="0" t="n">
        <v>10</v>
      </c>
      <c r="E126" s="0" t="s">
        <v>236</v>
      </c>
      <c r="F126" s="0" t="s">
        <v>11</v>
      </c>
      <c r="G126" s="0" t="n">
        <v>14</v>
      </c>
      <c r="H126" s="0" t="s">
        <v>243</v>
      </c>
      <c r="I126" s="0" t="s">
        <v>244</v>
      </c>
      <c r="J126" s="0" t="n">
        <v>54</v>
      </c>
    </row>
    <row r="127" customFormat="false" ht="12.75" hidden="false" customHeight="false" outlineLevel="0" collapsed="false">
      <c r="A127" s="0" t="s">
        <v>235</v>
      </c>
      <c r="B127" s="0" t="n">
        <v>103</v>
      </c>
      <c r="C127" s="0" t="s">
        <v>11</v>
      </c>
      <c r="D127" s="0" t="n">
        <v>10</v>
      </c>
      <c r="E127" s="0" t="s">
        <v>236</v>
      </c>
      <c r="F127" s="0" t="s">
        <v>11</v>
      </c>
      <c r="G127" s="0" t="n">
        <v>15</v>
      </c>
      <c r="H127" s="0" t="s">
        <v>19</v>
      </c>
      <c r="I127" s="0" t="s">
        <v>245</v>
      </c>
      <c r="J127" s="0" t="n">
        <v>52</v>
      </c>
    </row>
    <row r="128" customFormat="false" ht="12.75" hidden="false" customHeight="false" outlineLevel="0" collapsed="false">
      <c r="A128" s="0" t="s">
        <v>246</v>
      </c>
      <c r="B128" s="0" t="n">
        <v>103</v>
      </c>
      <c r="C128" s="0" t="s">
        <v>23</v>
      </c>
      <c r="D128" s="0" t="n">
        <v>79</v>
      </c>
      <c r="E128" s="0" t="s">
        <v>247</v>
      </c>
      <c r="F128" s="0" t="s">
        <v>23</v>
      </c>
      <c r="G128" s="0" t="n">
        <v>1</v>
      </c>
      <c r="H128" s="0" t="s">
        <v>25</v>
      </c>
      <c r="I128" s="0" t="s">
        <v>55</v>
      </c>
      <c r="J128" s="0" t="n">
        <v>47</v>
      </c>
    </row>
    <row r="129" customFormat="false" ht="12.75" hidden="false" customHeight="false" outlineLevel="0" collapsed="false">
      <c r="A129" s="0" t="s">
        <v>246</v>
      </c>
      <c r="B129" s="0" t="n">
        <v>103</v>
      </c>
      <c r="C129" s="0" t="s">
        <v>23</v>
      </c>
      <c r="D129" s="0" t="n">
        <v>79</v>
      </c>
      <c r="E129" s="0" t="s">
        <v>247</v>
      </c>
      <c r="F129" s="0" t="s">
        <v>23</v>
      </c>
      <c r="G129" s="0" t="n">
        <v>2</v>
      </c>
      <c r="H129" s="0" t="s">
        <v>27</v>
      </c>
      <c r="I129" s="0" t="s">
        <v>113</v>
      </c>
      <c r="J129" s="0" t="n">
        <v>47</v>
      </c>
    </row>
    <row r="130" customFormat="false" ht="12.75" hidden="false" customHeight="false" outlineLevel="0" collapsed="false">
      <c r="A130" s="0" t="s">
        <v>246</v>
      </c>
      <c r="B130" s="0" t="n">
        <v>103</v>
      </c>
      <c r="C130" s="0" t="s">
        <v>23</v>
      </c>
      <c r="D130" s="0" t="n">
        <v>79</v>
      </c>
      <c r="E130" s="0" t="s">
        <v>247</v>
      </c>
      <c r="F130" s="0" t="s">
        <v>23</v>
      </c>
      <c r="G130" s="0" t="n">
        <v>3</v>
      </c>
      <c r="H130" s="0" t="s">
        <v>29</v>
      </c>
      <c r="I130" s="0" t="s">
        <v>248</v>
      </c>
      <c r="J130" s="0" t="n">
        <v>47</v>
      </c>
    </row>
    <row r="131" customFormat="false" ht="12.75" hidden="false" customHeight="false" outlineLevel="0" collapsed="false">
      <c r="A131" s="0" t="s">
        <v>249</v>
      </c>
      <c r="B131" s="0" t="n">
        <v>103</v>
      </c>
      <c r="C131" s="0" t="s">
        <v>23</v>
      </c>
      <c r="D131" s="0" t="n">
        <v>80</v>
      </c>
      <c r="E131" s="0" t="s">
        <v>250</v>
      </c>
      <c r="F131" s="0" t="s">
        <v>23</v>
      </c>
      <c r="G131" s="0" t="n">
        <v>1</v>
      </c>
      <c r="H131" s="0" t="s">
        <v>25</v>
      </c>
      <c r="I131" s="0" t="s">
        <v>55</v>
      </c>
      <c r="J131" s="0" t="n">
        <v>47</v>
      </c>
    </row>
    <row r="132" customFormat="false" ht="12.75" hidden="false" customHeight="false" outlineLevel="0" collapsed="false">
      <c r="A132" s="0" t="s">
        <v>249</v>
      </c>
      <c r="B132" s="0" t="n">
        <v>103</v>
      </c>
      <c r="C132" s="0" t="s">
        <v>23</v>
      </c>
      <c r="D132" s="0" t="n">
        <v>80</v>
      </c>
      <c r="E132" s="0" t="s">
        <v>250</v>
      </c>
      <c r="F132" s="0" t="s">
        <v>23</v>
      </c>
      <c r="G132" s="0" t="n">
        <v>2</v>
      </c>
      <c r="H132" s="0" t="s">
        <v>27</v>
      </c>
      <c r="I132" s="0" t="s">
        <v>113</v>
      </c>
      <c r="J132" s="0" t="n">
        <v>47</v>
      </c>
    </row>
    <row r="133" customFormat="false" ht="12.75" hidden="false" customHeight="false" outlineLevel="0" collapsed="false">
      <c r="A133" s="0" t="s">
        <v>249</v>
      </c>
      <c r="B133" s="0" t="n">
        <v>103</v>
      </c>
      <c r="C133" s="0" t="s">
        <v>23</v>
      </c>
      <c r="D133" s="0" t="n">
        <v>80</v>
      </c>
      <c r="E133" s="0" t="s">
        <v>250</v>
      </c>
      <c r="F133" s="0" t="s">
        <v>23</v>
      </c>
      <c r="G133" s="0" t="n">
        <v>3</v>
      </c>
      <c r="H133" s="0" t="s">
        <v>29</v>
      </c>
      <c r="I133" s="0" t="s">
        <v>248</v>
      </c>
      <c r="J133" s="0" t="n">
        <v>47</v>
      </c>
    </row>
    <row r="134" customFormat="false" ht="12.75" hidden="false" customHeight="false" outlineLevel="0" collapsed="false">
      <c r="A134" s="3"/>
      <c r="B134" s="3"/>
      <c r="C134" s="3"/>
      <c r="D134" s="3"/>
      <c r="E134" s="3" t="s">
        <v>251</v>
      </c>
      <c r="F134" s="3"/>
      <c r="G134" s="3"/>
      <c r="H134" s="3"/>
      <c r="I134" s="3"/>
      <c r="J134" s="4" t="n">
        <v>25497</v>
      </c>
      <c r="K1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7"/>
  <sheetViews>
    <sheetView showFormulas="false" showGridLines="true" showRowColHeaders="true" showZeros="true" rightToLeft="false" tabSelected="false" showOutlineSymbols="true" defaultGridColor="true" view="normal" topLeftCell="A147" colorId="64" zoomScale="100" zoomScaleNormal="100" zoomScalePageLayoutView="100" workbookViewId="0">
      <selection pane="topLeft" activeCell="F178" activeCellId="0" sqref="F17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2" min="2" style="0" width="29.85"/>
    <col collapsed="false" customWidth="true" hidden="false" outlineLevel="0" max="5" min="3" style="0" width="21.13"/>
  </cols>
  <sheetData>
    <row r="1" customFormat="false" ht="12.75" hidden="false" customHeight="false" outlineLevel="0" collapsed="false">
      <c r="A1" s="3"/>
      <c r="B1" s="3"/>
      <c r="C1" s="3"/>
      <c r="D1" s="3"/>
      <c r="E1" s="3"/>
    </row>
    <row r="2" customFormat="false" ht="12.75" hidden="false" customHeight="false" outlineLevel="0" collapsed="false">
      <c r="A2" s="3" t="s">
        <v>253</v>
      </c>
      <c r="B2" s="3" t="s">
        <v>1747</v>
      </c>
      <c r="C2" s="3" t="s">
        <v>1748</v>
      </c>
      <c r="D2" s="3" t="s">
        <v>1844</v>
      </c>
      <c r="E2" s="3"/>
    </row>
    <row r="3" customFormat="false" ht="12.75" hidden="false" customHeight="false" outlineLevel="0" collapsed="false">
      <c r="A3" s="0" t="s">
        <v>1845</v>
      </c>
      <c r="B3" s="0" t="n">
        <v>10676</v>
      </c>
      <c r="C3" s="0" t="n">
        <v>32</v>
      </c>
      <c r="D3" s="0" t="n">
        <v>144</v>
      </c>
    </row>
    <row r="4" customFormat="false" ht="12.75" hidden="false" customHeight="false" outlineLevel="0" collapsed="false">
      <c r="A4" s="0" t="s">
        <v>1845</v>
      </c>
      <c r="B4" s="0" t="n">
        <v>10676</v>
      </c>
      <c r="C4" s="0" t="n">
        <v>33</v>
      </c>
      <c r="D4" s="0" t="n">
        <v>131</v>
      </c>
    </row>
    <row r="5" customFormat="false" ht="12.75" hidden="false" customHeight="false" outlineLevel="0" collapsed="false">
      <c r="A5" s="0" t="s">
        <v>1845</v>
      </c>
      <c r="B5" s="0" t="n">
        <v>10676</v>
      </c>
      <c r="C5" s="0" t="n">
        <v>34</v>
      </c>
      <c r="D5" s="0" t="n">
        <v>133</v>
      </c>
    </row>
    <row r="6" customFormat="false" ht="12.75" hidden="false" customHeight="false" outlineLevel="0" collapsed="false">
      <c r="A6" s="0" t="s">
        <v>1845</v>
      </c>
      <c r="B6" s="0" t="n">
        <v>10676</v>
      </c>
      <c r="C6" s="0" t="n">
        <v>35</v>
      </c>
      <c r="D6" s="0" t="n">
        <v>67</v>
      </c>
    </row>
    <row r="7" customFormat="false" ht="12.75" hidden="false" customHeight="false" outlineLevel="0" collapsed="false">
      <c r="A7" s="0" t="s">
        <v>1846</v>
      </c>
      <c r="B7" s="0" t="n">
        <v>3178</v>
      </c>
      <c r="C7" s="0" t="n">
        <v>1</v>
      </c>
      <c r="D7" s="0" t="n">
        <v>363</v>
      </c>
    </row>
    <row r="8" customFormat="false" ht="12.75" hidden="false" customHeight="false" outlineLevel="0" collapsed="false">
      <c r="A8" s="0" t="s">
        <v>1846</v>
      </c>
      <c r="B8" s="0" t="n">
        <v>3178</v>
      </c>
      <c r="C8" s="0" t="n">
        <v>2</v>
      </c>
      <c r="D8" s="0" t="n">
        <v>383</v>
      </c>
    </row>
    <row r="9" customFormat="false" ht="12.75" hidden="false" customHeight="false" outlineLevel="0" collapsed="false">
      <c r="A9" s="0" t="s">
        <v>1847</v>
      </c>
      <c r="B9" s="0" t="n">
        <v>6094</v>
      </c>
      <c r="C9" s="0" t="n">
        <v>1</v>
      </c>
      <c r="D9" s="2" t="n">
        <v>1657</v>
      </c>
    </row>
    <row r="10" customFormat="false" ht="12.75" hidden="false" customHeight="false" outlineLevel="0" collapsed="false">
      <c r="A10" s="0" t="s">
        <v>1847</v>
      </c>
      <c r="B10" s="0" t="n">
        <v>6094</v>
      </c>
      <c r="C10" s="0" t="n">
        <v>2</v>
      </c>
      <c r="D10" s="2" t="n">
        <v>1672</v>
      </c>
    </row>
    <row r="11" customFormat="false" ht="12.75" hidden="false" customHeight="false" outlineLevel="0" collapsed="false">
      <c r="A11" s="0" t="s">
        <v>1847</v>
      </c>
      <c r="B11" s="0" t="n">
        <v>6094</v>
      </c>
      <c r="C11" s="0" t="n">
        <v>3</v>
      </c>
      <c r="D11" s="2" t="n">
        <v>1636</v>
      </c>
    </row>
    <row r="12" customFormat="false" ht="12.75" hidden="false" customHeight="false" outlineLevel="0" collapsed="false">
      <c r="A12" s="0" t="s">
        <v>1848</v>
      </c>
      <c r="B12" s="0" t="n">
        <v>3140</v>
      </c>
      <c r="C12" s="0" t="n">
        <v>1</v>
      </c>
      <c r="D12" s="0" t="n">
        <v>568</v>
      </c>
    </row>
    <row r="13" customFormat="false" ht="12.75" hidden="false" customHeight="false" outlineLevel="0" collapsed="false">
      <c r="A13" s="0" t="s">
        <v>1848</v>
      </c>
      <c r="B13" s="0" t="n">
        <v>3140</v>
      </c>
      <c r="C13" s="0" t="n">
        <v>2</v>
      </c>
      <c r="D13" s="0" t="n">
        <v>718</v>
      </c>
    </row>
    <row r="14" customFormat="false" ht="12.75" hidden="false" customHeight="false" outlineLevel="0" collapsed="false">
      <c r="A14" s="0" t="s">
        <v>1848</v>
      </c>
      <c r="B14" s="0" t="n">
        <v>3140</v>
      </c>
      <c r="C14" s="0" t="n">
        <v>3</v>
      </c>
      <c r="D14" s="2" t="n">
        <v>1539</v>
      </c>
    </row>
    <row r="15" customFormat="false" ht="12.75" hidden="false" customHeight="false" outlineLevel="0" collapsed="false">
      <c r="A15" s="0" t="s">
        <v>1849</v>
      </c>
      <c r="B15" s="0" t="n">
        <v>3096</v>
      </c>
      <c r="C15" s="0" t="s">
        <v>1850</v>
      </c>
      <c r="D15" s="0" t="n">
        <v>0</v>
      </c>
    </row>
    <row r="16" customFormat="false" ht="12.75" hidden="false" customHeight="false" outlineLevel="0" collapsed="false">
      <c r="A16" s="0" t="s">
        <v>1849</v>
      </c>
      <c r="B16" s="0" t="n">
        <v>3096</v>
      </c>
      <c r="C16" s="0" t="s">
        <v>1851</v>
      </c>
      <c r="D16" s="0" t="n">
        <v>0</v>
      </c>
    </row>
    <row r="17" customFormat="false" ht="12.75" hidden="false" customHeight="false" outlineLevel="0" collapsed="false">
      <c r="A17" s="0" t="s">
        <v>1849</v>
      </c>
      <c r="B17" s="0" t="n">
        <v>3096</v>
      </c>
      <c r="C17" s="0" t="n">
        <v>3</v>
      </c>
      <c r="D17" s="0" t="n">
        <v>0</v>
      </c>
    </row>
    <row r="18" customFormat="false" ht="12.75" hidden="false" customHeight="false" outlineLevel="0" collapsed="false">
      <c r="A18" s="0" t="s">
        <v>1852</v>
      </c>
      <c r="B18" s="0" t="n">
        <v>10641</v>
      </c>
      <c r="C18" s="0" t="n">
        <v>1</v>
      </c>
      <c r="D18" s="0" t="n">
        <v>155</v>
      </c>
    </row>
    <row r="19" customFormat="false" ht="12.75" hidden="false" customHeight="false" outlineLevel="0" collapsed="false">
      <c r="A19" s="0" t="s">
        <v>1852</v>
      </c>
      <c r="B19" s="0" t="n">
        <v>10641</v>
      </c>
      <c r="C19" s="0" t="n">
        <v>2</v>
      </c>
      <c r="D19" s="0" t="n">
        <v>161</v>
      </c>
    </row>
    <row r="20" customFormat="false" ht="12.75" hidden="false" customHeight="false" outlineLevel="0" collapsed="false">
      <c r="A20" s="0" t="s">
        <v>1853</v>
      </c>
      <c r="B20" s="0" t="n">
        <v>8226</v>
      </c>
      <c r="C20" s="0" t="n">
        <v>1</v>
      </c>
      <c r="D20" s="2" t="n">
        <v>1119</v>
      </c>
    </row>
    <row r="21" customFormat="false" ht="12.75" hidden="false" customHeight="false" outlineLevel="0" collapsed="false">
      <c r="A21" s="0" t="s">
        <v>1854</v>
      </c>
      <c r="B21" s="0" t="n">
        <v>10143</v>
      </c>
      <c r="C21" s="0" t="n">
        <v>1</v>
      </c>
      <c r="D21" s="0" t="n">
        <v>291</v>
      </c>
    </row>
    <row r="22" customFormat="false" ht="12.75" hidden="false" customHeight="false" outlineLevel="0" collapsed="false">
      <c r="A22" s="0" t="s">
        <v>1855</v>
      </c>
      <c r="B22" s="0" t="n">
        <v>3118</v>
      </c>
      <c r="C22" s="0" t="n">
        <v>1</v>
      </c>
      <c r="D22" s="2" t="n">
        <v>2167</v>
      </c>
    </row>
    <row r="23" customFormat="false" ht="12.75" hidden="false" customHeight="false" outlineLevel="0" collapsed="false">
      <c r="A23" s="0" t="s">
        <v>1855</v>
      </c>
      <c r="B23" s="0" t="n">
        <v>3118</v>
      </c>
      <c r="C23" s="0" t="n">
        <v>2</v>
      </c>
      <c r="D23" s="2" t="n">
        <v>1995</v>
      </c>
    </row>
    <row r="24" customFormat="false" ht="12.75" hidden="false" customHeight="false" outlineLevel="0" collapsed="false">
      <c r="A24" s="0" t="s">
        <v>1856</v>
      </c>
      <c r="B24" s="0" t="n">
        <v>3159</v>
      </c>
      <c r="C24" s="0" t="n">
        <v>1</v>
      </c>
      <c r="D24" s="0" t="n">
        <v>377</v>
      </c>
    </row>
    <row r="25" customFormat="false" ht="12.75" hidden="false" customHeight="false" outlineLevel="0" collapsed="false">
      <c r="A25" s="0" t="s">
        <v>1856</v>
      </c>
      <c r="B25" s="0" t="n">
        <v>3159</v>
      </c>
      <c r="C25" s="0" t="n">
        <v>2</v>
      </c>
      <c r="D25" s="0" t="n">
        <v>201</v>
      </c>
    </row>
    <row r="26" customFormat="false" ht="12.75" hidden="false" customHeight="false" outlineLevel="0" collapsed="false">
      <c r="A26" s="0" t="s">
        <v>1857</v>
      </c>
      <c r="B26" s="0" t="n">
        <v>3160</v>
      </c>
      <c r="C26" s="0" t="n">
        <v>71</v>
      </c>
      <c r="D26" s="0" t="n">
        <v>61</v>
      </c>
    </row>
    <row r="27" customFormat="false" ht="12.75" hidden="false" customHeight="false" outlineLevel="0" collapsed="false">
      <c r="A27" s="0" t="s">
        <v>1857</v>
      </c>
      <c r="B27" s="0" t="n">
        <v>3160</v>
      </c>
      <c r="C27" s="0" t="n">
        <v>81</v>
      </c>
      <c r="D27" s="0" t="n">
        <v>56</v>
      </c>
    </row>
    <row r="28" customFormat="false" ht="12.75" hidden="false" customHeight="false" outlineLevel="0" collapsed="false">
      <c r="A28" s="0" t="s">
        <v>1858</v>
      </c>
      <c r="B28" s="0" t="n">
        <v>10603</v>
      </c>
      <c r="C28" s="0" t="n">
        <v>1</v>
      </c>
      <c r="D28" s="0" t="n">
        <v>191</v>
      </c>
    </row>
    <row r="29" customFormat="false" ht="12.75" hidden="false" customHeight="false" outlineLevel="0" collapsed="false">
      <c r="A29" s="0" t="s">
        <v>1859</v>
      </c>
      <c r="B29" s="0" t="n">
        <v>3161</v>
      </c>
      <c r="C29" s="0" t="n">
        <v>1</v>
      </c>
      <c r="D29" s="0" t="n">
        <v>565</v>
      </c>
    </row>
    <row r="30" customFormat="false" ht="12.75" hidden="false" customHeight="false" outlineLevel="0" collapsed="false">
      <c r="A30" s="0" t="s">
        <v>1859</v>
      </c>
      <c r="B30" s="0" t="n">
        <v>3161</v>
      </c>
      <c r="C30" s="0" t="n">
        <v>2</v>
      </c>
      <c r="D30" s="0" t="n">
        <v>636</v>
      </c>
    </row>
    <row r="31" customFormat="false" ht="12.75" hidden="false" customHeight="false" outlineLevel="0" collapsed="false">
      <c r="A31" s="0" t="s">
        <v>1859</v>
      </c>
      <c r="B31" s="0" t="n">
        <v>3161</v>
      </c>
      <c r="C31" s="0" t="n">
        <v>3</v>
      </c>
      <c r="D31" s="0" t="n">
        <v>207</v>
      </c>
    </row>
    <row r="32" customFormat="false" ht="12.75" hidden="false" customHeight="false" outlineLevel="0" collapsed="false">
      <c r="A32" s="0" t="s">
        <v>1859</v>
      </c>
      <c r="B32" s="0" t="n">
        <v>3161</v>
      </c>
      <c r="C32" s="0" t="n">
        <v>4</v>
      </c>
      <c r="D32" s="0" t="n">
        <v>237</v>
      </c>
    </row>
    <row r="33" customFormat="false" ht="12.75" hidden="false" customHeight="false" outlineLevel="0" collapsed="false">
      <c r="A33" s="0" t="s">
        <v>1860</v>
      </c>
      <c r="B33" s="0" t="n">
        <v>3098</v>
      </c>
      <c r="C33" s="0" t="n">
        <v>1</v>
      </c>
      <c r="D33" s="0" t="n">
        <v>214</v>
      </c>
    </row>
    <row r="34" customFormat="false" ht="12.75" hidden="false" customHeight="false" outlineLevel="0" collapsed="false">
      <c r="A34" s="0" t="s">
        <v>1860</v>
      </c>
      <c r="B34" s="0" t="n">
        <v>3098</v>
      </c>
      <c r="C34" s="0" t="n">
        <v>2</v>
      </c>
      <c r="D34" s="0" t="n">
        <v>209</v>
      </c>
    </row>
    <row r="35" customFormat="false" ht="12.75" hidden="false" customHeight="false" outlineLevel="0" collapsed="false">
      <c r="A35" s="0" t="s">
        <v>1860</v>
      </c>
      <c r="B35" s="0" t="n">
        <v>3098</v>
      </c>
      <c r="C35" s="0" t="n">
        <v>3</v>
      </c>
      <c r="D35" s="0" t="n">
        <v>208</v>
      </c>
    </row>
    <row r="36" customFormat="false" ht="12.75" hidden="false" customHeight="false" outlineLevel="0" collapsed="false">
      <c r="A36" s="0" t="s">
        <v>1860</v>
      </c>
      <c r="B36" s="0" t="n">
        <v>3098</v>
      </c>
      <c r="C36" s="0" t="n">
        <v>4</v>
      </c>
      <c r="D36" s="0" t="n">
        <v>428</v>
      </c>
    </row>
    <row r="37" customFormat="false" ht="12.75" hidden="false" customHeight="false" outlineLevel="0" collapsed="false">
      <c r="A37" s="0" t="s">
        <v>1861</v>
      </c>
      <c r="B37" s="0" t="n">
        <v>10343</v>
      </c>
      <c r="C37" s="0" t="s">
        <v>1862</v>
      </c>
      <c r="D37" s="0" t="n">
        <v>152</v>
      </c>
    </row>
    <row r="38" customFormat="false" ht="12.75" hidden="false" customHeight="false" outlineLevel="0" collapsed="false">
      <c r="A38" s="0" t="s">
        <v>1863</v>
      </c>
      <c r="B38" s="0" t="n">
        <v>10113</v>
      </c>
      <c r="C38" s="0" t="s">
        <v>1864</v>
      </c>
      <c r="D38" s="0" t="n">
        <v>273</v>
      </c>
    </row>
    <row r="39" customFormat="false" ht="12.75" hidden="false" customHeight="false" outlineLevel="0" collapsed="false">
      <c r="A39" s="0" t="s">
        <v>1865</v>
      </c>
      <c r="B39" s="0" t="n">
        <v>3134</v>
      </c>
      <c r="C39" s="0" t="n">
        <v>1</v>
      </c>
      <c r="D39" s="0" t="n">
        <v>8</v>
      </c>
    </row>
    <row r="40" customFormat="false" ht="12.75" hidden="false" customHeight="false" outlineLevel="0" collapsed="false">
      <c r="A40" s="0" t="s">
        <v>1866</v>
      </c>
      <c r="B40" s="0" t="n">
        <v>3179</v>
      </c>
      <c r="C40" s="0" t="n">
        <v>1</v>
      </c>
      <c r="D40" s="2" t="n">
        <v>1155</v>
      </c>
    </row>
    <row r="41" customFormat="false" ht="12.75" hidden="false" customHeight="false" outlineLevel="0" collapsed="false">
      <c r="A41" s="0" t="s">
        <v>1866</v>
      </c>
      <c r="B41" s="0" t="n">
        <v>3179</v>
      </c>
      <c r="C41" s="0" t="n">
        <v>2</v>
      </c>
      <c r="D41" s="2" t="n">
        <v>1029</v>
      </c>
    </row>
    <row r="42" customFormat="false" ht="12.75" hidden="false" customHeight="false" outlineLevel="0" collapsed="false">
      <c r="A42" s="0" t="s">
        <v>1866</v>
      </c>
      <c r="B42" s="0" t="n">
        <v>3179</v>
      </c>
      <c r="C42" s="0" t="n">
        <v>3</v>
      </c>
      <c r="D42" s="2" t="n">
        <v>1087</v>
      </c>
    </row>
    <row r="43" customFormat="false" ht="12.75" hidden="false" customHeight="false" outlineLevel="0" collapsed="false">
      <c r="A43" s="0" t="s">
        <v>1867</v>
      </c>
      <c r="B43" s="0" t="n">
        <v>3145</v>
      </c>
      <c r="C43" s="0" t="n">
        <v>17</v>
      </c>
      <c r="D43" s="0" t="n">
        <v>246</v>
      </c>
    </row>
    <row r="44" customFormat="false" ht="12.75" hidden="false" customHeight="false" outlineLevel="0" collapsed="false">
      <c r="A44" s="0" t="s">
        <v>1868</v>
      </c>
      <c r="B44" s="0" t="n">
        <v>3122</v>
      </c>
      <c r="C44" s="0" t="n">
        <v>1</v>
      </c>
      <c r="D44" s="2" t="n">
        <v>1471</v>
      </c>
    </row>
    <row r="45" customFormat="false" ht="12.75" hidden="false" customHeight="false" outlineLevel="0" collapsed="false">
      <c r="A45" s="0" t="s">
        <v>1868</v>
      </c>
      <c r="B45" s="0" t="n">
        <v>3122</v>
      </c>
      <c r="C45" s="0" t="n">
        <v>2</v>
      </c>
      <c r="D45" s="2" t="n">
        <v>1553</v>
      </c>
    </row>
    <row r="46" customFormat="false" ht="12.75" hidden="false" customHeight="false" outlineLevel="0" collapsed="false">
      <c r="A46" s="0" t="s">
        <v>1868</v>
      </c>
      <c r="B46" s="0" t="n">
        <v>3122</v>
      </c>
      <c r="C46" s="0" t="n">
        <v>3</v>
      </c>
      <c r="D46" s="2" t="n">
        <v>1437</v>
      </c>
    </row>
    <row r="47" customFormat="false" ht="12.75" hidden="false" customHeight="false" outlineLevel="0" collapsed="false">
      <c r="A47" s="0" t="s">
        <v>1869</v>
      </c>
      <c r="B47" s="0" t="n">
        <v>3176</v>
      </c>
      <c r="C47" s="0" t="n">
        <v>6</v>
      </c>
      <c r="D47" s="0" t="n">
        <v>131</v>
      </c>
    </row>
    <row r="48" customFormat="false" ht="12.75" hidden="false" customHeight="false" outlineLevel="0" collapsed="false">
      <c r="A48" s="0" t="s">
        <v>1870</v>
      </c>
      <c r="B48" s="0" t="n">
        <v>3136</v>
      </c>
      <c r="C48" s="0" t="n">
        <v>1</v>
      </c>
      <c r="D48" s="2" t="n">
        <v>2154</v>
      </c>
    </row>
    <row r="49" customFormat="false" ht="12.75" hidden="false" customHeight="false" outlineLevel="0" collapsed="false">
      <c r="A49" s="0" t="s">
        <v>1870</v>
      </c>
      <c r="B49" s="0" t="n">
        <v>3136</v>
      </c>
      <c r="C49" s="0" t="n">
        <v>2</v>
      </c>
      <c r="D49" s="2" t="n">
        <v>2133</v>
      </c>
    </row>
    <row r="50" customFormat="false" ht="12.75" hidden="false" customHeight="false" outlineLevel="0" collapsed="false">
      <c r="A50" s="0" t="s">
        <v>1871</v>
      </c>
      <c r="B50" s="0" t="n">
        <v>3157</v>
      </c>
      <c r="C50" s="0" t="n">
        <v>10</v>
      </c>
      <c r="D50" s="0" t="n">
        <v>211</v>
      </c>
    </row>
    <row r="51" customFormat="false" ht="12.75" hidden="false" customHeight="false" outlineLevel="0" collapsed="false">
      <c r="A51" s="0" t="s">
        <v>1872</v>
      </c>
      <c r="B51" s="0" t="n">
        <v>3148</v>
      </c>
      <c r="C51" s="0" t="n">
        <v>1</v>
      </c>
      <c r="D51" s="0" t="n">
        <v>314</v>
      </c>
    </row>
    <row r="52" customFormat="false" ht="12.75" hidden="false" customHeight="false" outlineLevel="0" collapsed="false">
      <c r="A52" s="0" t="s">
        <v>1872</v>
      </c>
      <c r="B52" s="0" t="n">
        <v>3148</v>
      </c>
      <c r="C52" s="0" t="n">
        <v>2</v>
      </c>
      <c r="D52" s="0" t="n">
        <v>293</v>
      </c>
    </row>
    <row r="53" customFormat="false" ht="12.75" hidden="false" customHeight="false" outlineLevel="0" collapsed="false">
      <c r="A53" s="0" t="s">
        <v>1872</v>
      </c>
      <c r="B53" s="0" t="n">
        <v>3148</v>
      </c>
      <c r="C53" s="0" t="n">
        <v>3</v>
      </c>
      <c r="D53" s="0" t="n">
        <v>543</v>
      </c>
    </row>
    <row r="54" customFormat="false" ht="12.75" hidden="false" customHeight="false" outlineLevel="0" collapsed="false">
      <c r="A54" s="0" t="s">
        <v>1872</v>
      </c>
      <c r="B54" s="0" t="n">
        <v>3148</v>
      </c>
      <c r="C54" s="0" t="n">
        <v>4</v>
      </c>
      <c r="D54" s="0" t="n">
        <v>500</v>
      </c>
    </row>
    <row r="55" customFormat="false" ht="12.75" hidden="false" customHeight="false" outlineLevel="0" collapsed="false">
      <c r="A55" s="0" t="s">
        <v>1873</v>
      </c>
      <c r="B55" s="0" t="n">
        <v>3181</v>
      </c>
      <c r="C55" s="0" t="n">
        <v>1</v>
      </c>
      <c r="D55" s="0" t="n">
        <v>10</v>
      </c>
    </row>
    <row r="56" customFormat="false" ht="12.75" hidden="false" customHeight="false" outlineLevel="0" collapsed="false">
      <c r="A56" s="0" t="s">
        <v>1873</v>
      </c>
      <c r="B56" s="0" t="n">
        <v>3181</v>
      </c>
      <c r="C56" s="0" t="n">
        <v>2</v>
      </c>
      <c r="D56" s="0" t="n">
        <v>6</v>
      </c>
    </row>
    <row r="57" customFormat="false" ht="12.75" hidden="false" customHeight="false" outlineLevel="0" collapsed="false">
      <c r="A57" s="0" t="s">
        <v>1873</v>
      </c>
      <c r="B57" s="0" t="n">
        <v>3181</v>
      </c>
      <c r="C57" s="0" t="n">
        <v>3</v>
      </c>
      <c r="D57" s="0" t="n">
        <v>9</v>
      </c>
    </row>
    <row r="58" customFormat="false" ht="12.75" hidden="false" customHeight="false" outlineLevel="0" collapsed="false">
      <c r="A58" s="0" t="s">
        <v>1873</v>
      </c>
      <c r="B58" s="0" t="n">
        <v>3181</v>
      </c>
      <c r="C58" s="0" t="n">
        <v>33</v>
      </c>
      <c r="D58" s="0" t="n">
        <v>556</v>
      </c>
    </row>
    <row r="59" customFormat="false" ht="12.75" hidden="false" customHeight="false" outlineLevel="0" collapsed="false">
      <c r="A59" s="0" t="s">
        <v>1874</v>
      </c>
      <c r="B59" s="0" t="n">
        <v>3149</v>
      </c>
      <c r="C59" s="0" t="n">
        <v>1</v>
      </c>
      <c r="D59" s="2" t="n">
        <v>1560</v>
      </c>
    </row>
    <row r="60" customFormat="false" ht="12.75" hidden="false" customHeight="false" outlineLevel="0" collapsed="false">
      <c r="A60" s="0" t="s">
        <v>1874</v>
      </c>
      <c r="B60" s="0" t="n">
        <v>3149</v>
      </c>
      <c r="C60" s="0" t="n">
        <v>2</v>
      </c>
      <c r="D60" s="2" t="n">
        <v>1673</v>
      </c>
    </row>
    <row r="61" customFormat="false" ht="12.75" hidden="false" customHeight="false" outlineLevel="0" collapsed="false">
      <c r="A61" s="0" t="s">
        <v>1875</v>
      </c>
      <c r="B61" s="0" t="n">
        <v>3111</v>
      </c>
      <c r="C61" s="0" t="n">
        <v>1</v>
      </c>
      <c r="D61" s="0" t="n">
        <v>5</v>
      </c>
    </row>
    <row r="62" customFormat="false" ht="12.75" hidden="false" customHeight="false" outlineLevel="0" collapsed="false">
      <c r="A62" s="0" t="s">
        <v>1875</v>
      </c>
      <c r="B62" s="0" t="n">
        <v>3111</v>
      </c>
      <c r="C62" s="0" t="n">
        <v>2</v>
      </c>
      <c r="D62" s="0" t="n">
        <v>5</v>
      </c>
    </row>
    <row r="63" customFormat="false" ht="12.75" hidden="false" customHeight="false" outlineLevel="0" collapsed="false">
      <c r="A63" s="0" t="s">
        <v>1876</v>
      </c>
      <c r="B63" s="0" t="n">
        <v>3138</v>
      </c>
      <c r="C63" s="0" t="n">
        <v>3</v>
      </c>
      <c r="D63" s="0" t="n">
        <v>190</v>
      </c>
    </row>
    <row r="64" customFormat="false" ht="12.75" hidden="false" customHeight="false" outlineLevel="0" collapsed="false">
      <c r="A64" s="0" t="s">
        <v>1876</v>
      </c>
      <c r="B64" s="0" t="n">
        <v>3138</v>
      </c>
      <c r="C64" s="0" t="n">
        <v>4</v>
      </c>
      <c r="D64" s="0" t="n">
        <v>195</v>
      </c>
    </row>
    <row r="65" customFormat="false" ht="12.75" hidden="false" customHeight="false" outlineLevel="0" collapsed="false">
      <c r="A65" s="0" t="s">
        <v>1876</v>
      </c>
      <c r="B65" s="0" t="n">
        <v>3138</v>
      </c>
      <c r="C65" s="0" t="n">
        <v>5</v>
      </c>
      <c r="D65" s="0" t="n">
        <v>245</v>
      </c>
    </row>
    <row r="66" customFormat="false" ht="12.75" hidden="false" customHeight="false" outlineLevel="0" collapsed="false">
      <c r="A66" s="0" t="s">
        <v>1877</v>
      </c>
      <c r="B66" s="0" t="n">
        <v>54571</v>
      </c>
      <c r="C66" s="0" t="n">
        <v>1</v>
      </c>
      <c r="D66" s="0" t="n">
        <v>103</v>
      </c>
    </row>
    <row r="67" customFormat="false" ht="12.75" hidden="false" customHeight="false" outlineLevel="0" collapsed="false">
      <c r="A67" s="0" t="s">
        <v>1877</v>
      </c>
      <c r="B67" s="0" t="n">
        <v>54571</v>
      </c>
      <c r="C67" s="0" t="n">
        <v>2</v>
      </c>
      <c r="D67" s="0" t="n">
        <v>109</v>
      </c>
    </row>
    <row r="68" customFormat="false" ht="12.75" hidden="false" customHeight="false" outlineLevel="0" collapsed="false">
      <c r="A68" s="0" t="s">
        <v>1878</v>
      </c>
      <c r="B68" s="0" t="n">
        <v>50888</v>
      </c>
      <c r="C68" s="0" t="n">
        <v>1</v>
      </c>
      <c r="D68" s="0" t="n">
        <v>291</v>
      </c>
    </row>
    <row r="69" customFormat="false" ht="12.75" hidden="false" customHeight="false" outlineLevel="0" collapsed="false">
      <c r="A69" s="0" t="s">
        <v>1879</v>
      </c>
      <c r="B69" s="0" t="n">
        <v>50039</v>
      </c>
      <c r="C69" s="0" t="n">
        <v>0</v>
      </c>
      <c r="D69" s="0" t="n">
        <v>188</v>
      </c>
    </row>
    <row r="70" customFormat="false" ht="12.75" hidden="false" customHeight="false" outlineLevel="0" collapsed="false">
      <c r="A70" s="0" t="s">
        <v>1880</v>
      </c>
      <c r="B70" s="0" t="n">
        <v>50776</v>
      </c>
      <c r="C70" s="0" t="n">
        <v>1</v>
      </c>
      <c r="D70" s="0" t="n">
        <v>134</v>
      </c>
    </row>
    <row r="71" customFormat="false" ht="12.75" hidden="false" customHeight="false" outlineLevel="0" collapsed="false">
      <c r="A71" s="0" t="s">
        <v>1880</v>
      </c>
      <c r="B71" s="0" t="n">
        <v>50776</v>
      </c>
      <c r="C71" s="0" t="n">
        <v>2</v>
      </c>
      <c r="D71" s="0" t="n">
        <v>130</v>
      </c>
    </row>
    <row r="72" customFormat="false" ht="12.75" hidden="false" customHeight="false" outlineLevel="0" collapsed="false">
      <c r="A72" s="0" t="s">
        <v>1881</v>
      </c>
      <c r="B72" s="0" t="n">
        <v>8012</v>
      </c>
      <c r="C72" s="0" t="n">
        <v>11</v>
      </c>
      <c r="D72" s="0" t="n">
        <v>11</v>
      </c>
    </row>
    <row r="73" customFormat="false" ht="12.75" hidden="false" customHeight="false" outlineLevel="0" collapsed="false">
      <c r="A73" s="0" t="s">
        <v>1881</v>
      </c>
      <c r="B73" s="0" t="n">
        <v>8012</v>
      </c>
      <c r="C73" s="0" t="n">
        <v>12</v>
      </c>
      <c r="D73" s="0" t="n">
        <v>9</v>
      </c>
    </row>
    <row r="74" customFormat="false" ht="12.75" hidden="false" customHeight="false" outlineLevel="0" collapsed="false">
      <c r="A74" s="0" t="s">
        <v>1881</v>
      </c>
      <c r="B74" s="0" t="n">
        <v>8012</v>
      </c>
      <c r="C74" s="0" t="n">
        <v>21</v>
      </c>
      <c r="D74" s="0" t="n">
        <v>5</v>
      </c>
    </row>
    <row r="75" customFormat="false" ht="12.75" hidden="false" customHeight="false" outlineLevel="0" collapsed="false">
      <c r="A75" s="0" t="s">
        <v>1881</v>
      </c>
      <c r="B75" s="0" t="n">
        <v>8012</v>
      </c>
      <c r="C75" s="0" t="n">
        <v>22</v>
      </c>
      <c r="D75" s="0" t="n">
        <v>11</v>
      </c>
    </row>
    <row r="76" customFormat="false" ht="12.75" hidden="false" customHeight="false" outlineLevel="0" collapsed="false">
      <c r="A76" s="0" t="s">
        <v>1881</v>
      </c>
      <c r="B76" s="0" t="n">
        <v>8012</v>
      </c>
      <c r="C76" s="0" t="n">
        <v>31</v>
      </c>
      <c r="D76" s="0" t="n">
        <v>13</v>
      </c>
    </row>
    <row r="77" customFormat="false" ht="12.75" hidden="false" customHeight="false" outlineLevel="0" collapsed="false">
      <c r="A77" s="0" t="s">
        <v>1881</v>
      </c>
      <c r="B77" s="0" t="n">
        <v>8012</v>
      </c>
      <c r="C77" s="0" t="n">
        <v>32</v>
      </c>
      <c r="D77" s="0" t="n">
        <v>6</v>
      </c>
    </row>
    <row r="78" customFormat="false" ht="12.75" hidden="false" customHeight="false" outlineLevel="0" collapsed="false">
      <c r="A78" s="0" t="s">
        <v>1881</v>
      </c>
      <c r="B78" s="0" t="n">
        <v>8012</v>
      </c>
      <c r="C78" s="0" t="n">
        <v>41</v>
      </c>
      <c r="D78" s="0" t="n">
        <v>11</v>
      </c>
    </row>
    <row r="79" customFormat="false" ht="12.75" hidden="false" customHeight="false" outlineLevel="0" collapsed="false">
      <c r="A79" s="0" t="s">
        <v>1881</v>
      </c>
      <c r="B79" s="0" t="n">
        <v>8012</v>
      </c>
      <c r="C79" s="0" t="n">
        <v>42</v>
      </c>
      <c r="D79" s="0" t="n">
        <v>9</v>
      </c>
    </row>
    <row r="80" customFormat="false" ht="12.75" hidden="false" customHeight="false" outlineLevel="0" collapsed="false">
      <c r="A80" s="0" t="s">
        <v>1882</v>
      </c>
      <c r="B80" s="0" t="n">
        <v>3168</v>
      </c>
      <c r="C80" s="0" t="n">
        <v>91</v>
      </c>
      <c r="D80" s="0" t="n">
        <v>10</v>
      </c>
    </row>
    <row r="81" customFormat="false" ht="12.75" hidden="false" customHeight="false" outlineLevel="0" collapsed="false">
      <c r="A81" s="0" t="s">
        <v>1882</v>
      </c>
      <c r="B81" s="0" t="n">
        <v>3168</v>
      </c>
      <c r="C81" s="0" t="n">
        <v>92</v>
      </c>
      <c r="D81" s="0" t="n">
        <v>9</v>
      </c>
    </row>
    <row r="82" customFormat="false" ht="12.75" hidden="false" customHeight="false" outlineLevel="0" collapsed="false">
      <c r="A82" s="0" t="s">
        <v>1883</v>
      </c>
      <c r="B82" s="0" t="n">
        <v>3099</v>
      </c>
      <c r="C82" s="0" t="n">
        <v>3</v>
      </c>
      <c r="D82" s="0" t="n">
        <v>0</v>
      </c>
    </row>
    <row r="83" customFormat="false" ht="12.75" hidden="false" customHeight="false" outlineLevel="0" collapsed="false">
      <c r="A83" s="0" t="s">
        <v>1883</v>
      </c>
      <c r="B83" s="0" t="n">
        <v>3099</v>
      </c>
      <c r="C83" s="0" t="n">
        <v>4</v>
      </c>
      <c r="D83" s="0" t="n">
        <v>0</v>
      </c>
    </row>
    <row r="84" customFormat="false" ht="12.75" hidden="false" customHeight="false" outlineLevel="0" collapsed="false">
      <c r="A84" s="0" t="s">
        <v>1883</v>
      </c>
      <c r="B84" s="0" t="n">
        <v>3099</v>
      </c>
      <c r="C84" s="0" t="n">
        <v>5</v>
      </c>
      <c r="D84" s="0" t="n">
        <v>0</v>
      </c>
    </row>
    <row r="85" customFormat="false" ht="12.75" hidden="false" customHeight="false" outlineLevel="0" collapsed="false">
      <c r="A85" s="0" t="s">
        <v>1883</v>
      </c>
      <c r="B85" s="0" t="n">
        <v>3099</v>
      </c>
      <c r="C85" s="0" t="n">
        <v>6</v>
      </c>
      <c r="D85" s="0" t="n">
        <v>0</v>
      </c>
    </row>
    <row r="86" customFormat="false" ht="12.75" hidden="false" customHeight="false" outlineLevel="0" collapsed="false">
      <c r="A86" s="0" t="s">
        <v>1884</v>
      </c>
      <c r="B86" s="0" t="n">
        <v>54144</v>
      </c>
      <c r="C86" s="0" t="n">
        <v>1</v>
      </c>
      <c r="D86" s="0" t="n">
        <v>102</v>
      </c>
    </row>
    <row r="87" customFormat="false" ht="12.75" hidden="false" customHeight="false" outlineLevel="0" collapsed="false">
      <c r="A87" s="0" t="s">
        <v>1885</v>
      </c>
      <c r="B87" s="0" t="n">
        <v>3113</v>
      </c>
      <c r="C87" s="0" t="n">
        <v>5</v>
      </c>
      <c r="D87" s="0" t="n">
        <v>48</v>
      </c>
    </row>
    <row r="88" customFormat="false" ht="12.75" hidden="false" customHeight="false" outlineLevel="0" collapsed="false">
      <c r="A88" s="0" t="s">
        <v>1885</v>
      </c>
      <c r="B88" s="0" t="n">
        <v>3113</v>
      </c>
      <c r="C88" s="0" t="n">
        <v>1</v>
      </c>
      <c r="D88" s="0" t="n">
        <v>266</v>
      </c>
    </row>
    <row r="89" customFormat="false" ht="12.75" hidden="false" customHeight="false" outlineLevel="0" collapsed="false">
      <c r="A89" s="0" t="s">
        <v>1885</v>
      </c>
      <c r="B89" s="0" t="n">
        <v>3113</v>
      </c>
      <c r="C89" s="0" t="n">
        <v>2</v>
      </c>
      <c r="D89" s="0" t="n">
        <v>412</v>
      </c>
    </row>
    <row r="90" customFormat="false" ht="12.75" hidden="false" customHeight="false" outlineLevel="0" collapsed="false">
      <c r="A90" s="0" t="s">
        <v>1886</v>
      </c>
      <c r="B90" s="0" t="n">
        <v>3169</v>
      </c>
      <c r="C90" s="0" t="n">
        <v>1</v>
      </c>
      <c r="D90" s="0" t="n">
        <v>84</v>
      </c>
    </row>
    <row r="91" customFormat="false" ht="12.75" hidden="false" customHeight="false" outlineLevel="0" collapsed="false">
      <c r="A91" s="0" t="s">
        <v>1887</v>
      </c>
      <c r="B91" s="0" t="n">
        <v>880010</v>
      </c>
      <c r="C91" s="0" t="n">
        <v>1</v>
      </c>
      <c r="D91" s="0" t="n">
        <v>289</v>
      </c>
    </row>
    <row r="92" customFormat="false" ht="12.75" hidden="false" customHeight="false" outlineLevel="0" collapsed="false">
      <c r="A92" s="0" t="s">
        <v>1888</v>
      </c>
      <c r="B92" s="0" t="n">
        <v>50607</v>
      </c>
      <c r="C92" s="0" t="s">
        <v>1864</v>
      </c>
      <c r="D92" s="0" t="n">
        <v>701</v>
      </c>
    </row>
    <row r="93" customFormat="false" ht="12.75" hidden="false" customHeight="false" outlineLevel="0" collapsed="false">
      <c r="A93" s="0" t="s">
        <v>1889</v>
      </c>
      <c r="B93" s="0" t="n">
        <v>50974</v>
      </c>
      <c r="C93" s="0" t="n">
        <v>1</v>
      </c>
      <c r="D93" s="0" t="n">
        <v>124</v>
      </c>
    </row>
    <row r="94" customFormat="false" ht="12.75" hidden="false" customHeight="false" outlineLevel="0" collapsed="false">
      <c r="A94" s="0" t="s">
        <v>1889</v>
      </c>
      <c r="B94" s="0" t="n">
        <v>50974</v>
      </c>
      <c r="C94" s="0" t="n">
        <v>2</v>
      </c>
      <c r="D94" s="0" t="n">
        <v>123</v>
      </c>
    </row>
    <row r="95" customFormat="false" ht="12.75" hidden="false" customHeight="false" outlineLevel="0" collapsed="false">
      <c r="A95" s="0" t="s">
        <v>1890</v>
      </c>
      <c r="B95" s="0" t="n">
        <v>3130</v>
      </c>
      <c r="C95" s="0" t="n">
        <v>12</v>
      </c>
      <c r="D95" s="0" t="n">
        <v>64</v>
      </c>
    </row>
    <row r="96" customFormat="false" ht="12.75" hidden="false" customHeight="false" outlineLevel="0" collapsed="false">
      <c r="A96" s="0" t="s">
        <v>1890</v>
      </c>
      <c r="B96" s="0" t="n">
        <v>3130</v>
      </c>
      <c r="C96" s="0" t="n">
        <v>14</v>
      </c>
      <c r="D96" s="0" t="n">
        <v>72</v>
      </c>
    </row>
    <row r="97" customFormat="false" ht="12.75" hidden="false" customHeight="false" outlineLevel="0" collapsed="false">
      <c r="A97" s="0" t="s">
        <v>1890</v>
      </c>
      <c r="B97" s="0" t="n">
        <v>3130</v>
      </c>
      <c r="C97" s="0" t="n">
        <v>15</v>
      </c>
      <c r="D97" s="0" t="n">
        <v>355</v>
      </c>
    </row>
    <row r="98" customFormat="false" ht="12.75" hidden="false" customHeight="false" outlineLevel="0" collapsed="false">
      <c r="A98" s="0" t="s">
        <v>1891</v>
      </c>
      <c r="B98" s="0" t="n">
        <v>3131</v>
      </c>
      <c r="C98" s="0" t="n">
        <v>1</v>
      </c>
      <c r="D98" s="0" t="n">
        <v>295</v>
      </c>
    </row>
    <row r="99" customFormat="false" ht="12.75" hidden="false" customHeight="false" outlineLevel="0" collapsed="false">
      <c r="A99" s="0" t="s">
        <v>1891</v>
      </c>
      <c r="B99" s="0" t="n">
        <v>3131</v>
      </c>
      <c r="C99" s="0" t="n">
        <v>2</v>
      </c>
      <c r="D99" s="0" t="n">
        <v>294</v>
      </c>
    </row>
    <row r="100" customFormat="false" ht="12.75" hidden="false" customHeight="false" outlineLevel="0" collapsed="false">
      <c r="A100" s="0" t="s">
        <v>1891</v>
      </c>
      <c r="B100" s="0" t="n">
        <v>3131</v>
      </c>
      <c r="C100" s="0" t="n">
        <v>3</v>
      </c>
      <c r="D100" s="0" t="n">
        <v>380</v>
      </c>
    </row>
    <row r="101" customFormat="false" ht="12.75" hidden="false" customHeight="false" outlineLevel="0" collapsed="false">
      <c r="A101" s="0" t="s">
        <v>1891</v>
      </c>
      <c r="B101" s="0" t="n">
        <v>3131</v>
      </c>
      <c r="C101" s="0" t="n">
        <v>4</v>
      </c>
      <c r="D101" s="0" t="n">
        <v>392</v>
      </c>
    </row>
    <row r="102" customFormat="false" ht="12.75" hidden="false" customHeight="false" outlineLevel="0" collapsed="false">
      <c r="A102" s="0" t="s">
        <v>1892</v>
      </c>
      <c r="B102" s="0" t="n">
        <v>3152</v>
      </c>
      <c r="C102" s="0" t="s">
        <v>1893</v>
      </c>
      <c r="D102" s="0" t="n">
        <v>134</v>
      </c>
    </row>
    <row r="103" customFormat="false" ht="12.75" hidden="false" customHeight="false" outlineLevel="0" collapsed="false">
      <c r="A103" s="0" t="s">
        <v>1892</v>
      </c>
      <c r="B103" s="0" t="n">
        <v>3152</v>
      </c>
      <c r="C103" s="0" t="s">
        <v>1787</v>
      </c>
      <c r="D103" s="0" t="n">
        <v>122</v>
      </c>
    </row>
    <row r="104" customFormat="false" ht="12.75" hidden="false" customHeight="false" outlineLevel="0" collapsed="false">
      <c r="A104" s="0" t="s">
        <v>1892</v>
      </c>
      <c r="B104" s="0" t="n">
        <v>3152</v>
      </c>
      <c r="C104" s="0" t="s">
        <v>1850</v>
      </c>
      <c r="D104" s="0" t="n">
        <v>130</v>
      </c>
    </row>
    <row r="105" customFormat="false" ht="12.75" hidden="false" customHeight="false" outlineLevel="0" collapsed="false">
      <c r="A105" s="0" t="s">
        <v>1892</v>
      </c>
      <c r="B105" s="0" t="n">
        <v>3152</v>
      </c>
      <c r="C105" s="0" t="s">
        <v>1894</v>
      </c>
      <c r="D105" s="0" t="n">
        <v>134</v>
      </c>
    </row>
    <row r="106" customFormat="false" ht="12.75" hidden="false" customHeight="false" outlineLevel="0" collapsed="false">
      <c r="A106" s="0" t="s">
        <v>1892</v>
      </c>
      <c r="B106" s="0" t="n">
        <v>3152</v>
      </c>
      <c r="C106" s="0" t="n">
        <v>3</v>
      </c>
      <c r="D106" s="0" t="n">
        <v>263</v>
      </c>
    </row>
    <row r="107" customFormat="false" ht="12.75" hidden="false" customHeight="false" outlineLevel="0" collapsed="false">
      <c r="A107" s="0" t="s">
        <v>1892</v>
      </c>
      <c r="B107" s="0" t="n">
        <v>3152</v>
      </c>
      <c r="C107" s="0" t="n">
        <v>4</v>
      </c>
      <c r="D107" s="0" t="n">
        <v>302</v>
      </c>
    </row>
    <row r="108" customFormat="false" ht="12.75" hidden="false" customHeight="false" outlineLevel="0" collapsed="false">
      <c r="A108" s="0" t="s">
        <v>1895</v>
      </c>
      <c r="B108" s="0" t="n">
        <v>3115</v>
      </c>
      <c r="C108" s="0" t="n">
        <v>1</v>
      </c>
      <c r="D108" s="0" t="n">
        <v>161</v>
      </c>
    </row>
    <row r="109" customFormat="false" ht="12.75" hidden="false" customHeight="false" outlineLevel="0" collapsed="false">
      <c r="A109" s="0" t="s">
        <v>1895</v>
      </c>
      <c r="B109" s="0" t="n">
        <v>3115</v>
      </c>
      <c r="C109" s="0" t="n">
        <v>2</v>
      </c>
      <c r="D109" s="0" t="n">
        <v>152</v>
      </c>
    </row>
    <row r="110" customFormat="false" ht="12.75" hidden="false" customHeight="false" outlineLevel="0" collapsed="false">
      <c r="A110" s="0" t="s">
        <v>1895</v>
      </c>
      <c r="B110" s="0" t="n">
        <v>3115</v>
      </c>
      <c r="C110" s="0" t="n">
        <v>3</v>
      </c>
      <c r="D110" s="0" t="n">
        <v>151</v>
      </c>
    </row>
    <row r="111" customFormat="false" ht="12.75" hidden="false" customHeight="false" outlineLevel="0" collapsed="false">
      <c r="A111" s="0" t="s">
        <v>1896</v>
      </c>
      <c r="B111" s="0" t="n">
        <v>3116</v>
      </c>
      <c r="C111" s="0" t="n">
        <v>1</v>
      </c>
      <c r="D111" s="0" t="n">
        <v>3</v>
      </c>
    </row>
    <row r="112" customFormat="false" ht="12.75" hidden="false" customHeight="false" outlineLevel="0" collapsed="false">
      <c r="A112" s="0" t="s">
        <v>1896</v>
      </c>
      <c r="B112" s="0" t="n">
        <v>3116</v>
      </c>
      <c r="C112" s="0" t="n">
        <v>2</v>
      </c>
      <c r="D112" s="0" t="n">
        <v>4</v>
      </c>
    </row>
    <row r="113" customFormat="false" ht="12.75" hidden="false" customHeight="false" outlineLevel="0" collapsed="false">
      <c r="A113" s="0" t="s">
        <v>1897</v>
      </c>
      <c r="B113" s="0" t="n">
        <v>880006</v>
      </c>
      <c r="C113" s="0" t="n">
        <v>1</v>
      </c>
      <c r="D113" s="0" t="n">
        <v>12</v>
      </c>
    </row>
    <row r="114" customFormat="false" ht="12.75" hidden="false" customHeight="false" outlineLevel="0" collapsed="false">
      <c r="A114" s="0" t="s">
        <v>1897</v>
      </c>
      <c r="B114" s="0" t="n">
        <v>880006</v>
      </c>
      <c r="C114" s="0" t="n">
        <v>2</v>
      </c>
      <c r="D114" s="0" t="n">
        <v>10</v>
      </c>
    </row>
    <row r="115" customFormat="false" ht="12.75" hidden="false" customHeight="false" outlineLevel="0" collapsed="false">
      <c r="A115" s="0" t="s">
        <v>1897</v>
      </c>
      <c r="B115" s="0" t="n">
        <v>880006</v>
      </c>
      <c r="C115" s="0" t="n">
        <v>3</v>
      </c>
      <c r="D115" s="0" t="n">
        <v>5</v>
      </c>
    </row>
    <row r="116" customFormat="false" ht="12.75" hidden="false" customHeight="false" outlineLevel="0" collapsed="false">
      <c r="A116" s="0" t="s">
        <v>1897</v>
      </c>
      <c r="B116" s="0" t="n">
        <v>880006</v>
      </c>
      <c r="C116" s="0" t="n">
        <v>4</v>
      </c>
      <c r="D116" s="0" t="n">
        <v>6</v>
      </c>
    </row>
    <row r="117" customFormat="false" ht="12.75" hidden="false" customHeight="false" outlineLevel="0" collapsed="false">
      <c r="A117" s="0" t="s">
        <v>1898</v>
      </c>
      <c r="B117" s="0" t="n">
        <v>3132</v>
      </c>
      <c r="C117" s="0" t="n">
        <v>1</v>
      </c>
      <c r="D117" s="0" t="n">
        <v>47</v>
      </c>
    </row>
    <row r="118" customFormat="false" ht="12.75" hidden="false" customHeight="false" outlineLevel="0" collapsed="false">
      <c r="A118" s="0" t="s">
        <v>1898</v>
      </c>
      <c r="B118" s="0" t="n">
        <v>3132</v>
      </c>
      <c r="C118" s="0" t="n">
        <v>2</v>
      </c>
      <c r="D118" s="0" t="n">
        <v>32</v>
      </c>
    </row>
    <row r="119" customFormat="false" ht="12.75" hidden="false" customHeight="false" outlineLevel="0" collapsed="false">
      <c r="A119" s="0" t="s">
        <v>1898</v>
      </c>
      <c r="B119" s="0" t="n">
        <v>3132</v>
      </c>
      <c r="C119" s="0" t="n">
        <v>3</v>
      </c>
      <c r="D119" s="0" t="n">
        <v>40</v>
      </c>
    </row>
    <row r="120" customFormat="false" ht="12.75" hidden="false" customHeight="false" outlineLevel="0" collapsed="false">
      <c r="A120" s="0" t="s">
        <v>1898</v>
      </c>
      <c r="B120" s="0" t="n">
        <v>3132</v>
      </c>
      <c r="C120" s="0" t="n">
        <v>4</v>
      </c>
      <c r="D120" s="0" t="n">
        <v>42</v>
      </c>
    </row>
    <row r="121" customFormat="false" ht="12.75" hidden="false" customHeight="false" outlineLevel="0" collapsed="false">
      <c r="A121" s="0" t="s">
        <v>1898</v>
      </c>
      <c r="B121" s="0" t="n">
        <v>3132</v>
      </c>
      <c r="C121" s="0" t="s">
        <v>196</v>
      </c>
      <c r="D121" s="0" t="n">
        <v>14</v>
      </c>
    </row>
    <row r="122" customFormat="false" ht="12.75" hidden="false" customHeight="false" outlineLevel="0" collapsed="false">
      <c r="A122" s="0" t="s">
        <v>1899</v>
      </c>
      <c r="B122" s="0" t="n">
        <v>50611</v>
      </c>
      <c r="C122" s="0" t="n">
        <v>31</v>
      </c>
      <c r="D122" s="0" t="n">
        <v>98</v>
      </c>
    </row>
    <row r="123" customFormat="false" ht="12.75" hidden="false" customHeight="false" outlineLevel="0" collapsed="false">
      <c r="A123" s="0" t="s">
        <v>1900</v>
      </c>
      <c r="B123" s="0" t="n">
        <v>50879</v>
      </c>
      <c r="C123" s="0" t="s">
        <v>1901</v>
      </c>
      <c r="D123" s="0" t="n">
        <v>161</v>
      </c>
    </row>
    <row r="124" customFormat="false" ht="12.75" hidden="false" customHeight="false" outlineLevel="0" collapsed="false">
      <c r="A124" s="0" t="s">
        <v>1902</v>
      </c>
      <c r="B124" s="0" t="n">
        <v>10870</v>
      </c>
      <c r="C124" s="0" t="s">
        <v>1903</v>
      </c>
      <c r="D124" s="0" t="n">
        <v>16</v>
      </c>
    </row>
    <row r="125" customFormat="false" ht="12.75" hidden="false" customHeight="false" outlineLevel="0" collapsed="false">
      <c r="A125" s="0" t="s">
        <v>1902</v>
      </c>
      <c r="B125" s="0" t="n">
        <v>10870</v>
      </c>
      <c r="C125" s="0" t="s">
        <v>1904</v>
      </c>
      <c r="D125" s="0" t="n">
        <v>141</v>
      </c>
    </row>
    <row r="126" customFormat="false" ht="12.75" hidden="false" customHeight="false" outlineLevel="0" collapsed="false">
      <c r="D126" s="0" t="n">
        <f aca="false">SUM(D3:D125)</f>
        <v>44863</v>
      </c>
    </row>
    <row r="128" customFormat="false" ht="13.5" hidden="false" customHeight="false" outlineLevel="0" collapsed="false">
      <c r="A128" s="102"/>
      <c r="B128" s="102"/>
      <c r="C128" s="102"/>
      <c r="D128" s="102"/>
      <c r="E128" s="102"/>
      <c r="F128" s="102"/>
      <c r="G128" s="102"/>
      <c r="H128" s="102"/>
    </row>
    <row r="129" customFormat="false" ht="12.75" hidden="false" customHeight="false" outlineLevel="0" collapsed="false">
      <c r="A129" s="3" t="s">
        <v>1905</v>
      </c>
    </row>
    <row r="131" customFormat="false" ht="12.75" hidden="false" customHeight="false" outlineLevel="0" collapsed="false">
      <c r="A131" s="3" t="s">
        <v>1906</v>
      </c>
      <c r="B131" s="3" t="s">
        <v>253</v>
      </c>
      <c r="C131" s="3" t="s">
        <v>1747</v>
      </c>
      <c r="D131" s="3" t="s">
        <v>1748</v>
      </c>
      <c r="E131" s="3" t="s">
        <v>1844</v>
      </c>
    </row>
    <row r="132" customFormat="false" ht="12.75" hidden="false" customHeight="false" outlineLevel="0" collapsed="false">
      <c r="A132" s="0" t="s">
        <v>1907</v>
      </c>
      <c r="B132" s="0" t="s">
        <v>1908</v>
      </c>
      <c r="C132" s="0" t="n">
        <v>22</v>
      </c>
      <c r="D132" s="0" t="n">
        <v>15</v>
      </c>
      <c r="E132" s="0" t="n">
        <v>25</v>
      </c>
    </row>
    <row r="133" customFormat="false" ht="12.75" hidden="false" customHeight="false" outlineLevel="0" collapsed="false">
      <c r="A133" s="0" t="s">
        <v>1907</v>
      </c>
      <c r="B133" s="0" t="s">
        <v>1908</v>
      </c>
      <c r="C133" s="0" t="n">
        <v>22</v>
      </c>
      <c r="D133" s="0" t="n">
        <v>17</v>
      </c>
      <c r="E133" s="0" t="n">
        <v>15</v>
      </c>
    </row>
    <row r="134" customFormat="false" ht="12.75" hidden="false" customHeight="false" outlineLevel="0" collapsed="false">
      <c r="A134" s="0" t="s">
        <v>1907</v>
      </c>
      <c r="B134" s="0" t="s">
        <v>1908</v>
      </c>
      <c r="C134" s="0" t="n">
        <v>22</v>
      </c>
      <c r="D134" s="0" t="n">
        <v>19</v>
      </c>
      <c r="E134" s="0" t="n">
        <v>29</v>
      </c>
    </row>
    <row r="135" customFormat="false" ht="12.75" hidden="false" customHeight="false" outlineLevel="0" collapsed="false">
      <c r="A135" s="0" t="s">
        <v>1907</v>
      </c>
      <c r="B135" s="0" t="s">
        <v>1908</v>
      </c>
      <c r="C135" s="0" t="n">
        <v>22</v>
      </c>
      <c r="D135" s="0" t="n">
        <v>21</v>
      </c>
      <c r="E135" s="0" t="n">
        <v>55</v>
      </c>
    </row>
    <row r="136" customFormat="false" ht="12.75" hidden="false" customHeight="false" outlineLevel="0" collapsed="false">
      <c r="A136" s="0" t="s">
        <v>1907</v>
      </c>
      <c r="B136" s="0" t="s">
        <v>1909</v>
      </c>
      <c r="C136" s="0" t="n">
        <v>50</v>
      </c>
      <c r="D136" s="0" t="n">
        <v>6</v>
      </c>
      <c r="E136" s="0" t="n">
        <v>18</v>
      </c>
    </row>
    <row r="137" customFormat="false" ht="12.75" hidden="false" customHeight="false" outlineLevel="0" collapsed="false">
      <c r="A137" s="0" t="s">
        <v>1907</v>
      </c>
      <c r="B137" s="0" t="s">
        <v>1909</v>
      </c>
      <c r="C137" s="0" t="n">
        <v>50</v>
      </c>
      <c r="D137" s="0" t="n">
        <v>9</v>
      </c>
      <c r="E137" s="0" t="n">
        <v>15</v>
      </c>
    </row>
    <row r="138" customFormat="false" ht="12.75" hidden="false" customHeight="false" outlineLevel="0" collapsed="false">
      <c r="A138" s="0" t="s">
        <v>1910</v>
      </c>
      <c r="B138" s="0" t="s">
        <v>1911</v>
      </c>
      <c r="C138" s="0" t="n">
        <v>4</v>
      </c>
      <c r="D138" s="0" t="n">
        <v>101</v>
      </c>
      <c r="E138" s="0" t="n">
        <v>0</v>
      </c>
    </row>
    <row r="139" customFormat="false" ht="12.75" hidden="false" customHeight="false" outlineLevel="0" collapsed="false">
      <c r="A139" s="0" t="s">
        <v>1912</v>
      </c>
      <c r="B139" s="0" t="s">
        <v>1913</v>
      </c>
      <c r="C139" s="0" t="n">
        <v>32</v>
      </c>
      <c r="D139" s="0" t="n">
        <v>34</v>
      </c>
      <c r="E139" s="0" t="n">
        <v>176</v>
      </c>
    </row>
    <row r="140" customFormat="false" ht="12.75" hidden="false" customHeight="false" outlineLevel="0" collapsed="false">
      <c r="A140" s="0" t="s">
        <v>1912</v>
      </c>
      <c r="B140" s="0" t="s">
        <v>1913</v>
      </c>
      <c r="C140" s="0" t="n">
        <v>32</v>
      </c>
      <c r="D140" s="0" t="n">
        <v>35</v>
      </c>
      <c r="E140" s="0" t="n">
        <v>180</v>
      </c>
    </row>
    <row r="141" customFormat="false" ht="12.75" hidden="false" customHeight="false" outlineLevel="0" collapsed="false">
      <c r="A141" s="0" t="s">
        <v>1914</v>
      </c>
      <c r="B141" s="0" t="s">
        <v>1915</v>
      </c>
      <c r="C141" s="0" t="n">
        <v>87</v>
      </c>
      <c r="D141" s="0" t="n">
        <v>31</v>
      </c>
      <c r="E141" s="0" t="n">
        <v>98</v>
      </c>
    </row>
    <row r="142" customFormat="false" ht="12.75" hidden="false" customHeight="false" outlineLevel="0" collapsed="false">
      <c r="A142" s="0" t="s">
        <v>1916</v>
      </c>
      <c r="B142" s="0" t="s">
        <v>1917</v>
      </c>
      <c r="C142" s="0" t="n">
        <v>55</v>
      </c>
      <c r="D142" s="0" t="n">
        <v>43</v>
      </c>
      <c r="E142" s="0" t="n">
        <v>15</v>
      </c>
    </row>
    <row r="143" customFormat="false" ht="12.75" hidden="false" customHeight="false" outlineLevel="0" collapsed="false">
      <c r="A143" s="0" t="s">
        <v>1916</v>
      </c>
      <c r="B143" s="0" t="s">
        <v>1917</v>
      </c>
      <c r="C143" s="0" t="n">
        <v>55</v>
      </c>
      <c r="D143" s="0" t="n">
        <v>45</v>
      </c>
      <c r="E143" s="0" t="n">
        <v>32</v>
      </c>
    </row>
    <row r="144" customFormat="false" ht="12.75" hidden="false" customHeight="false" outlineLevel="0" collapsed="false">
      <c r="A144" s="0" t="s">
        <v>1916</v>
      </c>
      <c r="B144" s="0" t="s">
        <v>1917</v>
      </c>
      <c r="C144" s="0" t="n">
        <v>55</v>
      </c>
      <c r="D144" s="0" t="n">
        <v>44</v>
      </c>
      <c r="E144" s="0" t="n">
        <v>77</v>
      </c>
    </row>
    <row r="145" customFormat="false" ht="12.75" hidden="false" customHeight="false" outlineLevel="0" collapsed="false">
      <c r="A145" s="0" t="s">
        <v>1918</v>
      </c>
      <c r="B145" s="0" t="s">
        <v>1919</v>
      </c>
      <c r="C145" s="0" t="n">
        <v>8</v>
      </c>
      <c r="D145" s="0" t="n">
        <v>33</v>
      </c>
      <c r="E145" s="0" t="n">
        <v>101</v>
      </c>
    </row>
    <row r="146" customFormat="false" ht="12.75" hidden="false" customHeight="false" outlineLevel="0" collapsed="false">
      <c r="A146" s="0" t="s">
        <v>1918</v>
      </c>
      <c r="B146" s="0" t="s">
        <v>1919</v>
      </c>
      <c r="C146" s="0" t="n">
        <v>8</v>
      </c>
      <c r="D146" s="0" t="n">
        <v>34</v>
      </c>
      <c r="E146" s="0" t="n">
        <v>90</v>
      </c>
    </row>
    <row r="147" customFormat="false" ht="12.75" hidden="false" customHeight="false" outlineLevel="0" collapsed="false">
      <c r="A147" s="0" t="s">
        <v>1920</v>
      </c>
      <c r="B147" s="0" t="s">
        <v>1921</v>
      </c>
      <c r="C147" s="0" t="n">
        <v>16</v>
      </c>
      <c r="D147" s="0" t="n">
        <v>3</v>
      </c>
      <c r="E147" s="0" t="n">
        <v>41</v>
      </c>
    </row>
    <row r="148" customFormat="false" ht="12.75" hidden="false" customHeight="false" outlineLevel="0" collapsed="false">
      <c r="A148" s="0" t="s">
        <v>1920</v>
      </c>
      <c r="B148" s="0" t="s">
        <v>1921</v>
      </c>
      <c r="C148" s="0" t="n">
        <v>16</v>
      </c>
      <c r="D148" s="0" t="n">
        <v>35</v>
      </c>
      <c r="E148" s="0" t="n">
        <v>345</v>
      </c>
    </row>
    <row r="149" customFormat="false" ht="12.75" hidden="false" customHeight="false" outlineLevel="0" collapsed="false">
      <c r="A149" s="0" t="s">
        <v>1920</v>
      </c>
      <c r="B149" s="0" t="s">
        <v>1922</v>
      </c>
      <c r="C149" s="0" t="n">
        <v>25</v>
      </c>
      <c r="D149" s="0" t="n">
        <v>89</v>
      </c>
      <c r="E149" s="0" t="n">
        <v>102</v>
      </c>
    </row>
    <row r="150" customFormat="false" ht="12.75" hidden="false" customHeight="false" outlineLevel="0" collapsed="false">
      <c r="A150" s="0" t="s">
        <v>1920</v>
      </c>
      <c r="B150" s="0" t="s">
        <v>1922</v>
      </c>
      <c r="C150" s="0" t="n">
        <v>25</v>
      </c>
      <c r="D150" s="0" t="n">
        <v>90</v>
      </c>
      <c r="E150" s="0" t="n">
        <v>163</v>
      </c>
    </row>
    <row r="151" customFormat="false" ht="12.75" hidden="false" customHeight="false" outlineLevel="0" collapsed="false">
      <c r="A151" s="0" t="s">
        <v>1920</v>
      </c>
      <c r="B151" s="0" t="s">
        <v>1923</v>
      </c>
      <c r="C151" s="0" t="n">
        <v>30</v>
      </c>
      <c r="D151" s="0" t="n">
        <v>32</v>
      </c>
      <c r="E151" s="0" t="n">
        <v>71</v>
      </c>
    </row>
    <row r="152" customFormat="false" ht="12.75" hidden="false" customHeight="false" outlineLevel="0" collapsed="false">
      <c r="A152" s="0" t="s">
        <v>1920</v>
      </c>
      <c r="B152" s="0" t="s">
        <v>1923</v>
      </c>
      <c r="C152" s="0" t="n">
        <v>30</v>
      </c>
      <c r="D152" s="0" t="n">
        <v>33</v>
      </c>
      <c r="E152" s="0" t="n">
        <v>80</v>
      </c>
    </row>
    <row r="153" customFormat="false" ht="12.75" hidden="false" customHeight="false" outlineLevel="0" collapsed="false">
      <c r="A153" s="0" t="s">
        <v>1924</v>
      </c>
      <c r="B153" s="0" t="s">
        <v>1925</v>
      </c>
      <c r="C153" s="0" t="n">
        <v>5</v>
      </c>
      <c r="D153" s="0" t="n">
        <v>40</v>
      </c>
      <c r="E153" s="0" t="n">
        <v>90</v>
      </c>
    </row>
    <row r="154" customFormat="false" ht="12.75" hidden="false" customHeight="false" outlineLevel="0" collapsed="false">
      <c r="A154" s="0" t="s">
        <v>1924</v>
      </c>
      <c r="B154" s="0" t="s">
        <v>1925</v>
      </c>
      <c r="C154" s="0" t="n">
        <v>5</v>
      </c>
      <c r="D154" s="0" t="n">
        <v>41</v>
      </c>
      <c r="E154" s="0" t="n">
        <v>89</v>
      </c>
    </row>
    <row r="155" customFormat="false" ht="12.75" hidden="false" customHeight="false" outlineLevel="0" collapsed="false">
      <c r="A155" s="0" t="s">
        <v>1926</v>
      </c>
      <c r="B155" s="0" t="s">
        <v>1927</v>
      </c>
      <c r="C155" s="0" t="n">
        <v>9</v>
      </c>
      <c r="D155" s="0" t="n">
        <v>32</v>
      </c>
      <c r="E155" s="0" t="n">
        <v>16</v>
      </c>
    </row>
    <row r="156" customFormat="false" ht="12.75" hidden="false" customHeight="false" outlineLevel="0" collapsed="false">
      <c r="A156" s="0" t="s">
        <v>1928</v>
      </c>
      <c r="B156" s="0" t="s">
        <v>1929</v>
      </c>
      <c r="C156" s="0" t="n">
        <v>28</v>
      </c>
      <c r="D156" s="0" t="n">
        <v>39</v>
      </c>
      <c r="E156" s="0" t="n">
        <v>126</v>
      </c>
    </row>
    <row r="157" customFormat="false" ht="12.75" hidden="false" customHeight="false" outlineLevel="0" collapsed="false">
      <c r="A157" s="0" t="s">
        <v>1930</v>
      </c>
      <c r="B157" s="0" t="s">
        <v>1931</v>
      </c>
      <c r="C157" s="0" t="n">
        <v>48</v>
      </c>
      <c r="D157" s="0" t="n">
        <v>41</v>
      </c>
      <c r="E157" s="0" t="n">
        <v>100</v>
      </c>
    </row>
    <row r="158" customFormat="false" ht="12.75" hidden="false" customHeight="false" outlineLevel="0" collapsed="false">
      <c r="A158" s="0" t="s">
        <v>1930</v>
      </c>
      <c r="B158" s="0" t="s">
        <v>1931</v>
      </c>
      <c r="C158" s="0" t="n">
        <v>48</v>
      </c>
      <c r="D158" s="0" t="n">
        <v>42</v>
      </c>
      <c r="E158" s="0" t="n">
        <v>66</v>
      </c>
    </row>
    <row r="159" customFormat="false" ht="12.75" hidden="false" customHeight="false" outlineLevel="0" collapsed="false">
      <c r="A159" s="0" t="s">
        <v>1930</v>
      </c>
      <c r="B159" s="0" t="s">
        <v>1931</v>
      </c>
      <c r="C159" s="0" t="n">
        <v>48</v>
      </c>
      <c r="D159" s="0" t="n">
        <v>67</v>
      </c>
      <c r="E159" s="0" t="n">
        <v>165</v>
      </c>
    </row>
    <row r="160" customFormat="false" ht="12.75" hidden="false" customHeight="false" outlineLevel="0" collapsed="false">
      <c r="A160" s="0" t="s">
        <v>1932</v>
      </c>
      <c r="B160" s="0" t="s">
        <v>1915</v>
      </c>
      <c r="C160" s="0" t="n">
        <v>1</v>
      </c>
      <c r="D160" s="0" t="n">
        <v>31</v>
      </c>
      <c r="E160" s="0" t="n">
        <v>0</v>
      </c>
    </row>
    <row r="161" customFormat="false" ht="12.75" hidden="false" customHeight="false" outlineLevel="0" collapsed="false">
      <c r="A161" s="0" t="s">
        <v>1933</v>
      </c>
      <c r="B161" s="0" t="s">
        <v>1934</v>
      </c>
      <c r="C161" s="0" t="n">
        <v>1501</v>
      </c>
      <c r="D161" s="0" t="n">
        <v>20</v>
      </c>
      <c r="E161" s="0" t="n">
        <v>49</v>
      </c>
    </row>
    <row r="162" customFormat="false" ht="12.75" hidden="false" customHeight="false" outlineLevel="0" collapsed="false">
      <c r="A162" s="0" t="s">
        <v>1933</v>
      </c>
      <c r="B162" s="0" t="s">
        <v>1934</v>
      </c>
      <c r="C162" s="0" t="n">
        <v>1501</v>
      </c>
      <c r="D162" s="0" t="n">
        <v>21</v>
      </c>
      <c r="E162" s="0" t="n">
        <v>83</v>
      </c>
    </row>
    <row r="163" customFormat="false" ht="12.75" hidden="false" customHeight="false" outlineLevel="0" collapsed="false">
      <c r="A163" s="0" t="s">
        <v>1933</v>
      </c>
      <c r="B163" s="0" t="s">
        <v>1934</v>
      </c>
      <c r="C163" s="0" t="n">
        <v>1501</v>
      </c>
      <c r="D163" s="0" t="n">
        <v>22</v>
      </c>
      <c r="E163" s="0" t="n">
        <v>105</v>
      </c>
    </row>
    <row r="166" customFormat="false" ht="12.75" hidden="false" customHeight="false" outlineLevel="0" collapsed="false">
      <c r="A166" s="0" t="s">
        <v>1933</v>
      </c>
      <c r="B166" s="0" t="s">
        <v>1934</v>
      </c>
      <c r="C166" s="0" t="n">
        <v>1501</v>
      </c>
      <c r="D166" s="0" t="n">
        <v>23</v>
      </c>
      <c r="E166" s="0" t="n">
        <v>127</v>
      </c>
    </row>
    <row r="167" customFormat="false" ht="12.75" hidden="false" customHeight="false" outlineLevel="0" collapsed="false">
      <c r="A167" s="0" t="s">
        <v>1933</v>
      </c>
      <c r="B167" s="0" t="s">
        <v>1935</v>
      </c>
      <c r="C167" s="0" t="n">
        <v>1551</v>
      </c>
      <c r="D167" s="0" t="n">
        <v>52</v>
      </c>
      <c r="E167" s="0" t="n">
        <v>86</v>
      </c>
    </row>
    <row r="168" customFormat="false" ht="12.75" hidden="false" customHeight="false" outlineLevel="0" collapsed="false">
      <c r="A168" s="0" t="s">
        <v>1933</v>
      </c>
      <c r="B168" s="0" t="s">
        <v>1936</v>
      </c>
      <c r="C168" s="0" t="n">
        <v>9702</v>
      </c>
      <c r="D168" s="0" t="n">
        <v>16</v>
      </c>
      <c r="E168" s="0" t="n">
        <v>0</v>
      </c>
    </row>
    <row r="169" customFormat="false" ht="12.75" hidden="false" customHeight="false" outlineLevel="0" collapsed="false">
      <c r="A169" s="0" t="s">
        <v>1933</v>
      </c>
      <c r="B169" s="0" t="s">
        <v>1936</v>
      </c>
      <c r="C169" s="0" t="n">
        <v>9702</v>
      </c>
      <c r="D169" s="0" t="n">
        <v>17</v>
      </c>
      <c r="E169" s="0" t="n">
        <v>1</v>
      </c>
    </row>
    <row r="170" customFormat="false" ht="12.75" hidden="false" customHeight="false" outlineLevel="0" collapsed="false">
      <c r="A170" s="0" t="s">
        <v>1933</v>
      </c>
      <c r="B170" s="0" t="s">
        <v>1936</v>
      </c>
      <c r="C170" s="0" t="n">
        <v>9702</v>
      </c>
      <c r="D170" s="0" t="n">
        <v>98</v>
      </c>
      <c r="E170" s="0" t="n">
        <v>0</v>
      </c>
    </row>
    <row r="171" customFormat="false" ht="12.75" hidden="false" customHeight="false" outlineLevel="0" collapsed="false">
      <c r="A171" s="0" t="s">
        <v>1933</v>
      </c>
      <c r="B171" s="0" t="s">
        <v>1936</v>
      </c>
      <c r="C171" s="0" t="n">
        <v>9702</v>
      </c>
      <c r="D171" s="0" t="n">
        <v>99</v>
      </c>
      <c r="E171" s="0" t="n">
        <v>0</v>
      </c>
    </row>
    <row r="172" customFormat="false" ht="12.75" hidden="false" customHeight="false" outlineLevel="0" collapsed="false">
      <c r="A172" s="0" t="s">
        <v>1937</v>
      </c>
      <c r="B172" s="0" t="s">
        <v>1938</v>
      </c>
      <c r="C172" s="0" t="n">
        <v>7</v>
      </c>
      <c r="D172" s="0" t="n">
        <v>31</v>
      </c>
      <c r="E172" s="0" t="n">
        <v>0</v>
      </c>
    </row>
    <row r="173" customFormat="false" ht="12.75" hidden="false" customHeight="false" outlineLevel="0" collapsed="false">
      <c r="A173" s="0" t="s">
        <v>1939</v>
      </c>
      <c r="B173" s="0" t="s">
        <v>1940</v>
      </c>
      <c r="C173" s="0" t="n">
        <v>9</v>
      </c>
      <c r="D173" s="0" t="n">
        <v>35</v>
      </c>
      <c r="E173" s="0" t="n">
        <v>187</v>
      </c>
    </row>
    <row r="174" customFormat="false" ht="12.75" hidden="false" customHeight="false" outlineLevel="0" collapsed="false">
      <c r="A174" s="0" t="s">
        <v>1941</v>
      </c>
      <c r="B174" s="0" t="s">
        <v>1942</v>
      </c>
      <c r="C174" s="0" t="n">
        <v>16</v>
      </c>
      <c r="D174" s="0" t="n">
        <v>31</v>
      </c>
      <c r="E174" s="0" t="n">
        <v>0</v>
      </c>
    </row>
    <row r="175" customFormat="false" ht="12.75" hidden="false" customHeight="false" outlineLevel="0" collapsed="false">
      <c r="A175" s="0" t="s">
        <v>1941</v>
      </c>
      <c r="B175" s="0" t="s">
        <v>1942</v>
      </c>
      <c r="C175" s="0" t="n">
        <v>16</v>
      </c>
      <c r="D175" s="0" t="n">
        <v>34</v>
      </c>
      <c r="E175" s="0" t="n">
        <v>137</v>
      </c>
    </row>
    <row r="176" customFormat="false" ht="12.75" hidden="false" customHeight="false" outlineLevel="0" collapsed="false">
      <c r="A176" s="0" t="s">
        <v>1941</v>
      </c>
      <c r="B176" s="0" t="s">
        <v>1942</v>
      </c>
      <c r="C176" s="0" t="n">
        <v>16</v>
      </c>
      <c r="D176" s="0" t="n">
        <v>35</v>
      </c>
      <c r="E176" s="0" t="n">
        <v>112</v>
      </c>
    </row>
    <row r="177" customFormat="false" ht="12.75" hidden="false" customHeight="false" outlineLevel="0" collapsed="false">
      <c r="A177" s="0" t="s">
        <v>1941</v>
      </c>
      <c r="B177" s="0" t="s">
        <v>1942</v>
      </c>
      <c r="C177" s="0" t="n">
        <v>16</v>
      </c>
      <c r="D177" s="0" t="n">
        <v>36</v>
      </c>
      <c r="E177" s="0" t="n">
        <v>211</v>
      </c>
    </row>
    <row r="178" customFormat="false" ht="12.75" hidden="false" customHeight="false" outlineLevel="0" collapsed="false">
      <c r="E178" s="0" t="n">
        <f aca="false">SUM(E132:E177)</f>
        <v>3478</v>
      </c>
      <c r="F178" s="0" t="n">
        <f aca="false">E178+D126</f>
        <v>48341</v>
      </c>
    </row>
    <row r="19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5.85"/>
  </cols>
  <sheetData>
    <row r="1" customFormat="false" ht="25.5" hidden="false" customHeight="false" outlineLevel="0" collapsed="false">
      <c r="A1" s="1" t="s">
        <v>253</v>
      </c>
      <c r="B1" s="1" t="s">
        <v>1943</v>
      </c>
    </row>
    <row r="2" customFormat="false" ht="12.75" hidden="false" customHeight="false" outlineLevel="0" collapsed="false">
      <c r="A2" s="0" t="s">
        <v>1944</v>
      </c>
      <c r="B2" s="0" t="n">
        <v>275</v>
      </c>
    </row>
    <row r="3" customFormat="false" ht="12.75" hidden="false" customHeight="false" outlineLevel="0" collapsed="false">
      <c r="A3" s="0" t="s">
        <v>1945</v>
      </c>
      <c r="B3" s="0" t="n">
        <v>42</v>
      </c>
    </row>
    <row r="4" customFormat="false" ht="12.75" hidden="false" customHeight="false" outlineLevel="0" collapsed="false">
      <c r="A4" s="0" t="s">
        <v>1946</v>
      </c>
      <c r="B4" s="0" t="n">
        <v>262</v>
      </c>
    </row>
    <row r="5" customFormat="false" ht="12.75" hidden="false" customHeight="false" outlineLevel="0" collapsed="false">
      <c r="A5" s="0" t="s">
        <v>1947</v>
      </c>
      <c r="B5" s="0" t="n">
        <v>46</v>
      </c>
    </row>
    <row r="6" customFormat="false" ht="12.75" hidden="false" customHeight="false" outlineLevel="0" collapsed="false">
      <c r="B6" s="0" t="n">
        <f aca="false">SUM(B2:B5)</f>
        <v>625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15"/>
  <sheetViews>
    <sheetView showFormulas="false" showGridLines="true" showRowColHeaders="true" showZeros="true" rightToLeft="false" tabSelected="false" showOutlineSymbols="true" defaultGridColor="true" view="normal" topLeftCell="L55" colorId="64" zoomScale="100" zoomScaleNormal="100" zoomScalePageLayoutView="100" workbookViewId="0">
      <selection pane="topLeft" activeCell="T80" activeCellId="0" sqref="T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3" min="3" style="0" width="12.28"/>
    <col collapsed="false" customWidth="true" hidden="false" outlineLevel="0" max="6" min="6" style="0" width="13.14"/>
    <col collapsed="false" customWidth="true" hidden="false" outlineLevel="0" max="8" min="8" style="0" width="12.99"/>
    <col collapsed="false" customWidth="true" hidden="false" outlineLevel="0" max="9" min="9" style="0" width="12.7"/>
    <col collapsed="false" customWidth="true" hidden="false" outlineLevel="0" max="10" min="10" style="0" width="13.14"/>
    <col collapsed="false" customWidth="true" hidden="false" outlineLevel="0" max="11" min="11" style="0" width="13.28"/>
    <col collapsed="false" customWidth="true" hidden="false" outlineLevel="0" max="12" min="12" style="0" width="12.99"/>
    <col collapsed="false" customWidth="true" hidden="false" outlineLevel="0" max="13" min="13" style="0" width="12.85"/>
    <col collapsed="false" customWidth="true" hidden="false" outlineLevel="0" max="14" min="14" style="0" width="12.42"/>
    <col collapsed="false" customWidth="true" hidden="false" outlineLevel="0" max="15" min="15" style="0" width="11.85"/>
    <col collapsed="false" customWidth="true" hidden="false" outlineLevel="0" max="17" min="17" style="0" width="12.99"/>
  </cols>
  <sheetData>
    <row r="1" customFormat="false" ht="51" hidden="false" customHeight="false" outlineLevel="0" collapsed="false">
      <c r="A1" s="1" t="s">
        <v>4</v>
      </c>
      <c r="B1" s="1" t="s">
        <v>1948</v>
      </c>
      <c r="C1" s="1" t="s">
        <v>1949</v>
      </c>
      <c r="D1" s="1" t="s">
        <v>1950</v>
      </c>
      <c r="E1" s="1" t="s">
        <v>1951</v>
      </c>
      <c r="F1" s="1" t="s">
        <v>1952</v>
      </c>
      <c r="G1" s="1" t="s">
        <v>1953</v>
      </c>
      <c r="H1" s="1" t="s">
        <v>1954</v>
      </c>
      <c r="I1" s="1" t="s">
        <v>1955</v>
      </c>
      <c r="J1" s="1" t="s">
        <v>1956</v>
      </c>
      <c r="K1" s="1" t="s">
        <v>1957</v>
      </c>
      <c r="L1" s="1" t="s">
        <v>1958</v>
      </c>
      <c r="M1" s="1" t="s">
        <v>1959</v>
      </c>
      <c r="N1" s="1" t="s">
        <v>1960</v>
      </c>
      <c r="O1" s="1" t="s">
        <v>1961</v>
      </c>
      <c r="P1" s="1" t="s">
        <v>1962</v>
      </c>
      <c r="Q1" s="1" t="s">
        <v>1963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customFormat="false" ht="12.75" hidden="false" customHeight="false" outlineLevel="0" collapsed="false">
      <c r="A2" s="0" t="s">
        <v>1964</v>
      </c>
      <c r="B2" s="0" t="n">
        <v>21</v>
      </c>
      <c r="C2" s="0" t="s">
        <v>1965</v>
      </c>
      <c r="D2" s="0" t="s">
        <v>1966</v>
      </c>
      <c r="F2" s="0" t="s">
        <v>1967</v>
      </c>
      <c r="G2" s="0" t="s">
        <v>1968</v>
      </c>
      <c r="H2" s="0" t="s">
        <v>1969</v>
      </c>
      <c r="K2" s="2" t="n">
        <v>1491000</v>
      </c>
      <c r="L2" s="2" t="n">
        <v>2340336</v>
      </c>
      <c r="M2" s="2" t="n">
        <v>2340336</v>
      </c>
      <c r="N2" s="2" t="n">
        <v>1491000</v>
      </c>
      <c r="O2" s="2" t="n">
        <v>1915688</v>
      </c>
      <c r="P2" s="0" t="n">
        <v>160</v>
      </c>
      <c r="Q2" s="0" t="n">
        <v>160</v>
      </c>
    </row>
    <row r="3" customFormat="false" ht="12.75" hidden="false" customHeight="false" outlineLevel="0" collapsed="false">
      <c r="A3" s="0" t="s">
        <v>1970</v>
      </c>
      <c r="B3" s="0" t="n">
        <v>31</v>
      </c>
      <c r="C3" s="0" t="s">
        <v>1971</v>
      </c>
      <c r="D3" s="0" t="n">
        <v>1</v>
      </c>
      <c r="E3" s="0" t="s">
        <v>1972</v>
      </c>
      <c r="G3" s="0" t="s">
        <v>1973</v>
      </c>
      <c r="H3" s="2" t="n">
        <v>4616000</v>
      </c>
      <c r="I3" s="2" t="n">
        <v>4538000</v>
      </c>
      <c r="J3" s="2" t="n">
        <v>4017000</v>
      </c>
      <c r="K3" s="2" t="n">
        <v>4308000</v>
      </c>
      <c r="L3" s="2" t="n">
        <v>5295505</v>
      </c>
      <c r="M3" s="2" t="n">
        <v>5295505</v>
      </c>
      <c r="N3" s="2" t="n">
        <v>4616000</v>
      </c>
      <c r="O3" s="2" t="n">
        <v>4955753</v>
      </c>
      <c r="P3" s="0" t="n">
        <v>414</v>
      </c>
    </row>
    <row r="4" customFormat="false" ht="12.75" hidden="false" customHeight="false" outlineLevel="0" collapsed="false">
      <c r="A4" s="0" t="s">
        <v>1974</v>
      </c>
      <c r="B4" s="0" t="n">
        <v>31</v>
      </c>
      <c r="C4" s="0" t="s">
        <v>1971</v>
      </c>
      <c r="D4" s="0" t="n">
        <v>6</v>
      </c>
      <c r="E4" s="0" t="s">
        <v>196</v>
      </c>
      <c r="F4" s="0" t="s">
        <v>1975</v>
      </c>
      <c r="G4" s="0" t="s">
        <v>1976</v>
      </c>
      <c r="H4" s="2" t="n">
        <v>93580</v>
      </c>
      <c r="I4" s="2" t="n">
        <v>87167</v>
      </c>
      <c r="J4" s="2" t="n">
        <v>210839</v>
      </c>
      <c r="K4" s="2" t="n">
        <v>450506</v>
      </c>
      <c r="L4" s="2" t="n">
        <v>259836</v>
      </c>
      <c r="M4" s="2" t="n">
        <v>450506</v>
      </c>
      <c r="N4" s="2" t="n">
        <v>259836</v>
      </c>
      <c r="O4" s="2" t="n">
        <v>355171</v>
      </c>
      <c r="P4" s="0" t="n">
        <v>30</v>
      </c>
    </row>
    <row r="5" customFormat="false" ht="12.75" hidden="false" customHeight="false" outlineLevel="0" collapsed="false">
      <c r="A5" s="0" t="s">
        <v>1974</v>
      </c>
      <c r="B5" s="0" t="n">
        <v>31</v>
      </c>
      <c r="C5" s="0" t="s">
        <v>1977</v>
      </c>
      <c r="D5" s="0" t="n">
        <v>1</v>
      </c>
      <c r="E5" s="0" t="s">
        <v>139</v>
      </c>
      <c r="F5" s="0" t="s">
        <v>1975</v>
      </c>
      <c r="G5" s="0" t="s">
        <v>1976</v>
      </c>
      <c r="H5" s="2" t="n">
        <v>28581</v>
      </c>
      <c r="I5" s="2" t="n">
        <v>21087</v>
      </c>
      <c r="J5" s="2" t="n">
        <v>71389</v>
      </c>
      <c r="K5" s="2" t="n">
        <v>171224</v>
      </c>
      <c r="L5" s="2" t="n">
        <v>145106</v>
      </c>
      <c r="M5" s="2" t="n">
        <v>171224</v>
      </c>
      <c r="N5" s="2" t="n">
        <v>145106</v>
      </c>
      <c r="O5" s="2" t="n">
        <v>158165</v>
      </c>
      <c r="P5" s="0" t="n">
        <v>13</v>
      </c>
    </row>
    <row r="6" customFormat="false" ht="12.75" hidden="false" customHeight="false" outlineLevel="0" collapsed="false">
      <c r="A6" s="0" t="s">
        <v>1974</v>
      </c>
      <c r="B6" s="0" t="n">
        <v>31</v>
      </c>
      <c r="C6" s="0" t="s">
        <v>1977</v>
      </c>
      <c r="D6" s="0" t="n">
        <v>1</v>
      </c>
      <c r="E6" s="0" t="s">
        <v>142</v>
      </c>
      <c r="F6" s="0" t="s">
        <v>1975</v>
      </c>
      <c r="G6" s="0" t="s">
        <v>1976</v>
      </c>
      <c r="H6" s="2" t="n">
        <v>102313</v>
      </c>
      <c r="I6" s="2" t="n">
        <v>92027</v>
      </c>
      <c r="J6" s="2" t="n">
        <v>183338</v>
      </c>
      <c r="K6" s="2" t="n">
        <v>424081</v>
      </c>
      <c r="L6" s="2" t="n">
        <v>239660</v>
      </c>
      <c r="M6" s="2" t="n">
        <v>424081</v>
      </c>
      <c r="N6" s="2" t="n">
        <v>239660</v>
      </c>
      <c r="O6" s="2" t="n">
        <v>331871</v>
      </c>
      <c r="P6" s="0" t="n">
        <v>28</v>
      </c>
    </row>
    <row r="7" customFormat="false" ht="12.75" hidden="false" customHeight="false" outlineLevel="0" collapsed="false">
      <c r="A7" s="0" t="s">
        <v>1974</v>
      </c>
      <c r="B7" s="0" t="n">
        <v>31</v>
      </c>
      <c r="C7" s="0" t="s">
        <v>1977</v>
      </c>
      <c r="D7" s="0" t="n">
        <v>1</v>
      </c>
      <c r="E7" s="0" t="s">
        <v>145</v>
      </c>
      <c r="F7" s="0" t="s">
        <v>1975</v>
      </c>
      <c r="G7" s="0" t="s">
        <v>1976</v>
      </c>
      <c r="H7" s="2" t="n">
        <v>21542</v>
      </c>
      <c r="I7" s="2" t="n">
        <v>22919</v>
      </c>
      <c r="J7" s="2" t="n">
        <v>98327</v>
      </c>
      <c r="K7" s="2" t="n">
        <v>271156</v>
      </c>
      <c r="L7" s="2" t="n">
        <v>164442</v>
      </c>
      <c r="M7" s="2" t="n">
        <v>271156</v>
      </c>
      <c r="N7" s="2" t="n">
        <v>164442</v>
      </c>
      <c r="O7" s="2" t="n">
        <v>217799</v>
      </c>
      <c r="P7" s="0" t="n">
        <v>18</v>
      </c>
    </row>
    <row r="8" customFormat="false" ht="12.75" hidden="false" customHeight="false" outlineLevel="0" collapsed="false">
      <c r="A8" s="0" t="s">
        <v>1974</v>
      </c>
      <c r="B8" s="0" t="n">
        <v>31</v>
      </c>
      <c r="C8" s="0" t="s">
        <v>1977</v>
      </c>
      <c r="D8" s="0" t="n">
        <v>1</v>
      </c>
      <c r="E8" s="0" t="s">
        <v>148</v>
      </c>
      <c r="F8" s="0" t="s">
        <v>1975</v>
      </c>
      <c r="G8" s="0" t="s">
        <v>1976</v>
      </c>
      <c r="H8" s="2" t="n">
        <v>94947</v>
      </c>
      <c r="I8" s="2" t="n">
        <v>91959</v>
      </c>
      <c r="J8" s="2" t="n">
        <v>206187</v>
      </c>
      <c r="K8" s="2" t="n">
        <v>459659</v>
      </c>
      <c r="L8" s="2" t="n">
        <v>213736</v>
      </c>
      <c r="M8" s="2" t="n">
        <v>459659</v>
      </c>
      <c r="N8" s="2" t="n">
        <v>213736</v>
      </c>
      <c r="O8" s="2" t="n">
        <v>336697</v>
      </c>
      <c r="P8" s="0" t="n">
        <v>28</v>
      </c>
    </row>
    <row r="9" customFormat="false" ht="12.75" hidden="false" customHeight="false" outlineLevel="0" collapsed="false">
      <c r="A9" s="0" t="s">
        <v>1974</v>
      </c>
      <c r="B9" s="0" t="n">
        <v>31</v>
      </c>
      <c r="C9" s="0" t="s">
        <v>1977</v>
      </c>
      <c r="D9" s="0" t="n">
        <v>1</v>
      </c>
      <c r="E9" s="0" t="s">
        <v>151</v>
      </c>
      <c r="F9" s="0" t="s">
        <v>1975</v>
      </c>
      <c r="G9" s="0" t="s">
        <v>1976</v>
      </c>
      <c r="H9" s="2" t="n">
        <v>23028</v>
      </c>
      <c r="I9" s="2" t="n">
        <v>17755</v>
      </c>
      <c r="J9" s="2" t="n">
        <v>88407</v>
      </c>
      <c r="K9" s="2" t="n">
        <v>204571</v>
      </c>
      <c r="L9" s="2" t="n">
        <v>150471</v>
      </c>
      <c r="M9" s="2" t="n">
        <v>204571</v>
      </c>
      <c r="N9" s="2" t="n">
        <v>150471</v>
      </c>
      <c r="O9" s="2" t="n">
        <v>177521</v>
      </c>
      <c r="P9" s="0" t="n">
        <v>15</v>
      </c>
    </row>
    <row r="10" customFormat="false" ht="12.75" hidden="false" customHeight="false" outlineLevel="0" collapsed="false">
      <c r="A10" s="0" t="s">
        <v>1974</v>
      </c>
      <c r="B10" s="0" t="n">
        <v>31</v>
      </c>
      <c r="C10" s="0" t="s">
        <v>1977</v>
      </c>
      <c r="D10" s="0" t="n">
        <v>1</v>
      </c>
      <c r="E10" s="0" t="s">
        <v>154</v>
      </c>
      <c r="F10" s="0" t="s">
        <v>1975</v>
      </c>
      <c r="G10" s="0" t="s">
        <v>1976</v>
      </c>
      <c r="H10" s="2" t="n">
        <v>92630</v>
      </c>
      <c r="I10" s="2" t="n">
        <v>86512</v>
      </c>
      <c r="J10" s="2" t="n">
        <v>190038</v>
      </c>
      <c r="K10" s="2" t="n">
        <v>212282</v>
      </c>
      <c r="L10" s="2" t="n">
        <v>244129</v>
      </c>
      <c r="M10" s="2" t="n">
        <v>244129</v>
      </c>
      <c r="N10" s="2" t="n">
        <v>212282</v>
      </c>
      <c r="O10" s="2" t="n">
        <v>228206</v>
      </c>
      <c r="P10" s="0" t="n">
        <v>19</v>
      </c>
    </row>
    <row r="11" customFormat="false" ht="12.75" hidden="false" customHeight="false" outlineLevel="0" collapsed="false">
      <c r="A11" s="0" t="s">
        <v>1974</v>
      </c>
      <c r="B11" s="0" t="n">
        <v>31</v>
      </c>
      <c r="C11" s="0" t="s">
        <v>1977</v>
      </c>
      <c r="D11" s="0" t="n">
        <v>1</v>
      </c>
      <c r="E11" s="0" t="s">
        <v>156</v>
      </c>
      <c r="F11" s="0" t="s">
        <v>1975</v>
      </c>
      <c r="G11" s="0" t="s">
        <v>1976</v>
      </c>
      <c r="H11" s="2" t="n">
        <v>31058</v>
      </c>
      <c r="I11" s="2" t="n">
        <v>19119</v>
      </c>
      <c r="J11" s="2" t="n">
        <v>76954</v>
      </c>
      <c r="K11" s="2" t="n">
        <v>188969</v>
      </c>
      <c r="L11" s="2" t="n">
        <v>141262</v>
      </c>
      <c r="M11" s="2" t="n">
        <v>188969</v>
      </c>
      <c r="N11" s="2" t="n">
        <v>141262</v>
      </c>
      <c r="O11" s="2" t="n">
        <v>165116</v>
      </c>
      <c r="P11" s="0" t="n">
        <v>14</v>
      </c>
    </row>
    <row r="12" customFormat="false" ht="12.75" hidden="false" customHeight="false" outlineLevel="0" collapsed="false">
      <c r="A12" s="0" t="s">
        <v>1974</v>
      </c>
      <c r="B12" s="0" t="n">
        <v>31</v>
      </c>
      <c r="C12" s="0" t="s">
        <v>1977</v>
      </c>
      <c r="D12" s="0" t="n">
        <v>1</v>
      </c>
      <c r="E12" s="0" t="s">
        <v>159</v>
      </c>
      <c r="F12" s="0" t="s">
        <v>1975</v>
      </c>
      <c r="G12" s="0" t="s">
        <v>1976</v>
      </c>
      <c r="H12" s="2" t="n">
        <v>28841</v>
      </c>
      <c r="I12" s="2" t="n">
        <v>22858</v>
      </c>
      <c r="J12" s="2" t="n">
        <v>78659</v>
      </c>
      <c r="K12" s="2" t="n">
        <v>186502</v>
      </c>
      <c r="L12" s="2" t="n">
        <v>149093</v>
      </c>
      <c r="M12" s="2" t="n">
        <v>186502</v>
      </c>
      <c r="N12" s="2" t="n">
        <v>149093</v>
      </c>
      <c r="O12" s="2" t="n">
        <v>167798</v>
      </c>
      <c r="P12" s="0" t="n">
        <v>14</v>
      </c>
    </row>
    <row r="13" customFormat="false" ht="12.75" hidden="false" customHeight="false" outlineLevel="0" collapsed="false">
      <c r="A13" s="0" t="s">
        <v>1974</v>
      </c>
      <c r="B13" s="0" t="n">
        <v>31</v>
      </c>
      <c r="C13" s="0" t="s">
        <v>1977</v>
      </c>
      <c r="D13" s="0" t="n">
        <v>1</v>
      </c>
      <c r="E13" s="0" t="s">
        <v>162</v>
      </c>
      <c r="F13" s="0" t="s">
        <v>1975</v>
      </c>
      <c r="G13" s="0" t="s">
        <v>1976</v>
      </c>
      <c r="H13" s="2" t="n">
        <v>32913</v>
      </c>
      <c r="I13" s="2" t="n">
        <v>19864</v>
      </c>
      <c r="J13" s="2" t="n">
        <v>69563</v>
      </c>
      <c r="K13" s="2" t="n">
        <v>258334</v>
      </c>
      <c r="L13" s="2" t="n">
        <v>156143</v>
      </c>
      <c r="M13" s="2" t="n">
        <v>258334</v>
      </c>
      <c r="N13" s="2" t="n">
        <v>156143</v>
      </c>
      <c r="O13" s="2" t="n">
        <v>207238</v>
      </c>
      <c r="P13" s="0" t="n">
        <v>17</v>
      </c>
    </row>
    <row r="14" customFormat="false" ht="12.75" hidden="false" customHeight="false" outlineLevel="0" collapsed="false">
      <c r="A14" s="0" t="s">
        <v>1974</v>
      </c>
      <c r="B14" s="0" t="n">
        <v>31</v>
      </c>
      <c r="C14" s="0" t="s">
        <v>1977</v>
      </c>
      <c r="D14" s="0" t="n">
        <v>1</v>
      </c>
      <c r="E14" s="0" t="s">
        <v>1978</v>
      </c>
      <c r="F14" s="0" t="s">
        <v>1975</v>
      </c>
      <c r="G14" s="0" t="s">
        <v>1976</v>
      </c>
      <c r="H14" s="2" t="n">
        <v>26654</v>
      </c>
      <c r="I14" s="2" t="n">
        <v>24912</v>
      </c>
      <c r="J14" s="2" t="n">
        <v>69477</v>
      </c>
      <c r="K14" s="2" t="n">
        <v>199741</v>
      </c>
      <c r="L14" s="2" t="n">
        <v>158159</v>
      </c>
      <c r="M14" s="2" t="n">
        <v>199741</v>
      </c>
      <c r="N14" s="2" t="n">
        <v>158159</v>
      </c>
      <c r="O14" s="2" t="n">
        <v>178950</v>
      </c>
      <c r="P14" s="0" t="n">
        <v>15</v>
      </c>
    </row>
    <row r="15" customFormat="false" ht="12.75" hidden="false" customHeight="false" outlineLevel="0" collapsed="false">
      <c r="A15" s="0" t="s">
        <v>1974</v>
      </c>
      <c r="B15" s="0" t="n">
        <v>31</v>
      </c>
      <c r="C15" s="0" t="s">
        <v>1971</v>
      </c>
      <c r="D15" s="0" t="n">
        <v>6</v>
      </c>
      <c r="E15" s="0" t="s">
        <v>1979</v>
      </c>
      <c r="G15" s="0" t="s">
        <v>1980</v>
      </c>
      <c r="H15" s="0" t="s">
        <v>1969</v>
      </c>
      <c r="I15" s="0" t="s">
        <v>1981</v>
      </c>
      <c r="J15" s="2" t="n">
        <v>64000</v>
      </c>
      <c r="K15" s="2" t="n">
        <v>255000</v>
      </c>
      <c r="L15" s="2" t="n">
        <v>622999</v>
      </c>
      <c r="M15" s="2" t="n">
        <v>622999</v>
      </c>
      <c r="N15" s="2" t="n">
        <v>255000</v>
      </c>
      <c r="O15" s="2" t="n">
        <v>439000</v>
      </c>
      <c r="P15" s="0" t="n">
        <v>37</v>
      </c>
    </row>
    <row r="16" customFormat="false" ht="12.75" hidden="false" customHeight="false" outlineLevel="0" collapsed="false">
      <c r="A16" s="0" t="s">
        <v>1974</v>
      </c>
      <c r="B16" s="0" t="n">
        <v>31</v>
      </c>
      <c r="C16" s="0" t="s">
        <v>1971</v>
      </c>
      <c r="D16" s="0" t="n">
        <v>6</v>
      </c>
      <c r="E16" s="0" t="s">
        <v>1982</v>
      </c>
      <c r="G16" s="0" t="s">
        <v>1980</v>
      </c>
      <c r="H16" s="0" t="s">
        <v>1969</v>
      </c>
      <c r="I16" s="0" t="s">
        <v>1981</v>
      </c>
      <c r="J16" s="2" t="n">
        <v>20000</v>
      </c>
      <c r="K16" s="2" t="n">
        <v>815000</v>
      </c>
      <c r="L16" s="2" t="n">
        <v>659642</v>
      </c>
      <c r="M16" s="2" t="n">
        <v>815000</v>
      </c>
      <c r="N16" s="2" t="n">
        <v>659642</v>
      </c>
      <c r="O16" s="2" t="n">
        <v>737321</v>
      </c>
      <c r="P16" s="0" t="n">
        <v>62</v>
      </c>
      <c r="Q16" s="0" t="n">
        <v>723</v>
      </c>
    </row>
    <row r="17" customFormat="false" ht="12.75" hidden="false" customHeight="false" outlineLevel="0" collapsed="false">
      <c r="A17" s="0" t="s">
        <v>1983</v>
      </c>
      <c r="B17" s="0" t="n">
        <v>7</v>
      </c>
      <c r="C17" s="0" t="s">
        <v>1984</v>
      </c>
      <c r="D17" s="0" t="n">
        <v>1</v>
      </c>
      <c r="E17" s="0" t="s">
        <v>865</v>
      </c>
      <c r="G17" s="0" t="s">
        <v>1985</v>
      </c>
      <c r="H17" s="2" t="n">
        <v>1019000</v>
      </c>
      <c r="I17" s="2" t="n">
        <v>1562000</v>
      </c>
      <c r="J17" s="2" t="n">
        <v>1491000</v>
      </c>
      <c r="K17" s="2" t="n">
        <v>2588000</v>
      </c>
      <c r="L17" s="2" t="n">
        <v>1517741</v>
      </c>
      <c r="M17" s="2" t="n">
        <v>2588000</v>
      </c>
      <c r="N17" s="2" t="n">
        <v>1562000</v>
      </c>
      <c r="O17" s="2" t="n">
        <v>2075000</v>
      </c>
      <c r="P17" s="0" t="n">
        <v>173</v>
      </c>
    </row>
    <row r="18" customFormat="false" ht="12.75" hidden="false" customHeight="false" outlineLevel="0" collapsed="false">
      <c r="A18" s="0" t="s">
        <v>1983</v>
      </c>
      <c r="B18" s="0" t="n">
        <v>7</v>
      </c>
      <c r="C18" s="0" t="s">
        <v>1984</v>
      </c>
      <c r="D18" s="0" t="n">
        <v>2</v>
      </c>
      <c r="E18" s="0" t="s">
        <v>868</v>
      </c>
      <c r="G18" s="0" t="s">
        <v>1985</v>
      </c>
      <c r="H18" s="2" t="n">
        <v>992000</v>
      </c>
      <c r="I18" s="2" t="n">
        <v>1692000</v>
      </c>
      <c r="J18" s="2" t="n">
        <v>1610000</v>
      </c>
      <c r="K18" s="2" t="n">
        <v>2467000</v>
      </c>
      <c r="L18" s="2" t="n">
        <v>1998951</v>
      </c>
      <c r="M18" s="2" t="n">
        <v>2467000</v>
      </c>
      <c r="N18" s="2" t="n">
        <v>1998951</v>
      </c>
      <c r="O18" s="2" t="n">
        <v>2232976</v>
      </c>
      <c r="P18" s="0" t="n">
        <v>187</v>
      </c>
    </row>
    <row r="19" customFormat="false" ht="12.75" hidden="false" customHeight="false" outlineLevel="0" collapsed="false">
      <c r="A19" s="0" t="s">
        <v>1983</v>
      </c>
      <c r="B19" s="0" t="n">
        <v>7</v>
      </c>
      <c r="C19" s="0" t="s">
        <v>1984</v>
      </c>
      <c r="D19" s="0" t="n">
        <v>3</v>
      </c>
      <c r="E19" s="0" t="s">
        <v>870</v>
      </c>
      <c r="G19" s="0" t="s">
        <v>1986</v>
      </c>
      <c r="H19" s="2" t="n">
        <v>2203000</v>
      </c>
      <c r="I19" s="2" t="n">
        <v>3299000</v>
      </c>
      <c r="J19" s="2" t="n">
        <v>2566000</v>
      </c>
      <c r="K19" s="2" t="n">
        <v>4602000</v>
      </c>
      <c r="L19" s="2" t="n">
        <v>3396823</v>
      </c>
      <c r="M19" s="2" t="n">
        <v>4602000</v>
      </c>
      <c r="N19" s="2" t="n">
        <v>3396823</v>
      </c>
      <c r="O19" s="2" t="n">
        <v>3999412</v>
      </c>
      <c r="P19" s="0" t="n">
        <v>334</v>
      </c>
    </row>
    <row r="20" customFormat="false" ht="12.75" hidden="false" customHeight="false" outlineLevel="0" collapsed="false">
      <c r="A20" s="0" t="s">
        <v>1983</v>
      </c>
      <c r="B20" s="0" t="n">
        <v>7</v>
      </c>
      <c r="C20" s="0" t="s">
        <v>1984</v>
      </c>
      <c r="D20" s="0" t="n">
        <v>4</v>
      </c>
      <c r="E20" s="0" t="s">
        <v>1987</v>
      </c>
      <c r="G20" s="0" t="s">
        <v>1988</v>
      </c>
      <c r="H20" s="2" t="n">
        <v>17607</v>
      </c>
      <c r="I20" s="2" t="n">
        <v>42129</v>
      </c>
      <c r="J20" s="2" t="n">
        <v>25342</v>
      </c>
      <c r="K20" s="0" t="s">
        <v>1989</v>
      </c>
      <c r="L20" s="2" t="n">
        <v>50727</v>
      </c>
      <c r="M20" s="2" t="n">
        <v>50727</v>
      </c>
      <c r="N20" s="2" t="n">
        <v>42129</v>
      </c>
      <c r="O20" s="2" t="n">
        <v>46428</v>
      </c>
      <c r="P20" s="0" t="n">
        <v>4</v>
      </c>
    </row>
    <row r="21" customFormat="false" ht="12.75" hidden="false" customHeight="false" outlineLevel="0" collapsed="false">
      <c r="A21" s="0" t="s">
        <v>1983</v>
      </c>
      <c r="B21" s="0" t="n">
        <v>7</v>
      </c>
      <c r="C21" s="0" t="s">
        <v>1984</v>
      </c>
      <c r="D21" s="0" t="n">
        <v>5</v>
      </c>
      <c r="E21" s="0" t="s">
        <v>1990</v>
      </c>
      <c r="G21" s="0" t="s">
        <v>1991</v>
      </c>
      <c r="H21" s="2" t="n">
        <v>18606</v>
      </c>
      <c r="I21" s="2" t="n">
        <v>1900</v>
      </c>
      <c r="J21" s="2" t="n">
        <v>18249</v>
      </c>
      <c r="K21" s="0" t="s">
        <v>1989</v>
      </c>
      <c r="L21" s="2" t="n">
        <v>54875</v>
      </c>
      <c r="M21" s="2" t="n">
        <v>54875</v>
      </c>
      <c r="N21" s="2" t="n">
        <v>18249</v>
      </c>
      <c r="O21" s="2" t="n">
        <v>36562</v>
      </c>
      <c r="P21" s="0" t="n">
        <v>3</v>
      </c>
    </row>
    <row r="22" customFormat="false" ht="12.75" hidden="false" customHeight="false" outlineLevel="0" collapsed="false">
      <c r="A22" s="0" t="s">
        <v>1983</v>
      </c>
      <c r="B22" s="0" t="n">
        <v>7</v>
      </c>
      <c r="C22" s="0" t="s">
        <v>1984</v>
      </c>
      <c r="D22" s="0" t="n">
        <v>6</v>
      </c>
      <c r="E22" s="0" t="s">
        <v>1992</v>
      </c>
      <c r="G22" s="0" t="s">
        <v>1988</v>
      </c>
      <c r="H22" s="2" t="n">
        <v>28995</v>
      </c>
      <c r="I22" s="2" t="n">
        <v>7841</v>
      </c>
      <c r="J22" s="2" t="n">
        <v>35305</v>
      </c>
      <c r="K22" s="0" t="s">
        <v>1989</v>
      </c>
      <c r="L22" s="2" t="n">
        <v>49679</v>
      </c>
      <c r="M22" s="2" t="n">
        <v>49679</v>
      </c>
      <c r="N22" s="2" t="n">
        <v>35305</v>
      </c>
      <c r="O22" s="2" t="n">
        <v>42492</v>
      </c>
      <c r="P22" s="0" t="n">
        <v>4</v>
      </c>
      <c r="Q22" s="0" t="n">
        <v>705</v>
      </c>
    </row>
    <row r="23" customFormat="false" ht="12.75" hidden="false" customHeight="false" outlineLevel="0" collapsed="false">
      <c r="A23" s="0" t="s">
        <v>1993</v>
      </c>
      <c r="B23" s="0" t="n">
        <v>15</v>
      </c>
      <c r="C23" s="0" t="s">
        <v>1994</v>
      </c>
      <c r="D23" s="0" t="n">
        <v>1</v>
      </c>
      <c r="E23" s="0" t="s">
        <v>1995</v>
      </c>
      <c r="G23" s="0" t="s">
        <v>1996</v>
      </c>
      <c r="H23" s="2" t="n">
        <v>15221000</v>
      </c>
      <c r="I23" s="2" t="n">
        <v>15768000</v>
      </c>
      <c r="J23" s="2" t="n">
        <v>15406000</v>
      </c>
      <c r="K23" s="2" t="n">
        <v>16863000</v>
      </c>
      <c r="L23" s="2" t="n">
        <v>18584462</v>
      </c>
      <c r="M23" s="2" t="n">
        <v>18584462</v>
      </c>
      <c r="N23" s="2" t="n">
        <v>16863000</v>
      </c>
      <c r="O23" s="2" t="n">
        <v>17723731</v>
      </c>
      <c r="P23" s="2" t="n">
        <v>1481</v>
      </c>
    </row>
    <row r="24" customFormat="false" ht="12.75" hidden="false" customHeight="false" outlineLevel="0" collapsed="false">
      <c r="A24" s="0" t="s">
        <v>1993</v>
      </c>
      <c r="B24" s="0" t="n">
        <v>15</v>
      </c>
      <c r="C24" s="0" t="s">
        <v>1994</v>
      </c>
      <c r="D24" s="0" t="n">
        <v>2</v>
      </c>
      <c r="E24" s="0" t="s">
        <v>1997</v>
      </c>
      <c r="G24" s="0" t="s">
        <v>1996</v>
      </c>
      <c r="H24" s="2" t="n">
        <v>14959000</v>
      </c>
      <c r="I24" s="2" t="n">
        <v>14323000</v>
      </c>
      <c r="J24" s="2" t="n">
        <v>14140000</v>
      </c>
      <c r="K24" s="2" t="n">
        <v>16868000</v>
      </c>
      <c r="L24" s="2" t="n">
        <v>15818154</v>
      </c>
      <c r="M24" s="2" t="n">
        <v>16868000</v>
      </c>
      <c r="N24" s="2" t="n">
        <v>15818154</v>
      </c>
      <c r="O24" s="2" t="n">
        <v>16343077</v>
      </c>
      <c r="P24" s="2" t="n">
        <v>1366</v>
      </c>
    </row>
    <row r="25" customFormat="false" ht="12.75" hidden="false" customHeight="false" outlineLevel="0" collapsed="false">
      <c r="A25" s="0" t="s">
        <v>1998</v>
      </c>
      <c r="B25" s="0" t="n">
        <v>51</v>
      </c>
      <c r="C25" s="0" t="s">
        <v>1999</v>
      </c>
      <c r="D25" s="0" t="n">
        <v>1</v>
      </c>
      <c r="E25" s="0" t="s">
        <v>1995</v>
      </c>
      <c r="G25" s="0" t="s">
        <v>2000</v>
      </c>
      <c r="H25" s="2" t="n">
        <v>1355000</v>
      </c>
      <c r="I25" s="2" t="n">
        <v>1682000</v>
      </c>
      <c r="J25" s="2" t="n">
        <v>1656000</v>
      </c>
      <c r="K25" s="2" t="n">
        <v>2569000</v>
      </c>
      <c r="L25" s="2" t="n">
        <v>2429064</v>
      </c>
      <c r="M25" s="2" t="n">
        <v>2569000</v>
      </c>
      <c r="N25" s="2" t="n">
        <v>2429064</v>
      </c>
      <c r="O25" s="2" t="n">
        <v>2499032</v>
      </c>
      <c r="P25" s="0" t="n">
        <v>209</v>
      </c>
    </row>
    <row r="26" customFormat="false" ht="12.75" hidden="false" customHeight="false" outlineLevel="0" collapsed="false">
      <c r="A26" s="0" t="s">
        <v>1998</v>
      </c>
      <c r="B26" s="0" t="n">
        <v>51</v>
      </c>
      <c r="C26" s="0" t="s">
        <v>1999</v>
      </c>
      <c r="D26" s="0" t="n">
        <v>2</v>
      </c>
      <c r="E26" s="0" t="s">
        <v>1997</v>
      </c>
      <c r="G26" s="0" t="s">
        <v>2000</v>
      </c>
      <c r="H26" s="2" t="n">
        <v>1290000</v>
      </c>
      <c r="I26" s="2" t="n">
        <v>1366000</v>
      </c>
      <c r="J26" s="2" t="n">
        <v>1541000</v>
      </c>
      <c r="K26" s="2" t="n">
        <v>2288000</v>
      </c>
      <c r="L26" s="2" t="n">
        <v>2224447</v>
      </c>
      <c r="M26" s="2" t="n">
        <v>2288000</v>
      </c>
      <c r="N26" s="2" t="n">
        <v>2224447</v>
      </c>
      <c r="O26" s="2" t="n">
        <v>2256224</v>
      </c>
      <c r="P26" s="0" t="n">
        <v>189</v>
      </c>
    </row>
    <row r="27" customFormat="false" ht="12.75" hidden="false" customHeight="false" outlineLevel="0" collapsed="false">
      <c r="A27" s="0" t="s">
        <v>2001</v>
      </c>
      <c r="B27" s="0" t="n">
        <v>13</v>
      </c>
      <c r="C27" s="0" t="s">
        <v>2002</v>
      </c>
      <c r="D27" s="0" t="n">
        <v>1</v>
      </c>
      <c r="E27" s="0" t="s">
        <v>2003</v>
      </c>
      <c r="G27" s="0" t="s">
        <v>2004</v>
      </c>
      <c r="H27" s="2" t="n">
        <v>26545</v>
      </c>
      <c r="I27" s="2" t="n">
        <v>8244</v>
      </c>
      <c r="J27" s="2" t="n">
        <v>12826</v>
      </c>
      <c r="K27" s="0" t="s">
        <v>1989</v>
      </c>
      <c r="L27" s="2" t="n">
        <v>17663</v>
      </c>
      <c r="M27" s="2" t="n">
        <v>26545</v>
      </c>
      <c r="N27" s="2" t="n">
        <v>17663</v>
      </c>
      <c r="O27" s="2" t="n">
        <v>22104</v>
      </c>
      <c r="P27" s="0" t="n">
        <v>2</v>
      </c>
    </row>
    <row r="28" customFormat="false" ht="12.75" hidden="false" customHeight="false" outlineLevel="0" collapsed="false">
      <c r="A28" s="0" t="s">
        <v>2001</v>
      </c>
      <c r="B28" s="0" t="n">
        <v>13</v>
      </c>
      <c r="C28" s="0" t="s">
        <v>2002</v>
      </c>
      <c r="D28" s="0" t="n">
        <v>2</v>
      </c>
      <c r="E28" s="0" t="s">
        <v>2005</v>
      </c>
      <c r="G28" s="0" t="s">
        <v>2004</v>
      </c>
      <c r="H28" s="2" t="n">
        <v>13818</v>
      </c>
      <c r="I28" s="2" t="n">
        <v>4822</v>
      </c>
      <c r="J28" s="2" t="n">
        <v>12826</v>
      </c>
      <c r="K28" s="0" t="s">
        <v>1989</v>
      </c>
      <c r="L28" s="2" t="n">
        <v>33320</v>
      </c>
      <c r="M28" s="2" t="n">
        <v>33320</v>
      </c>
      <c r="N28" s="2" t="n">
        <v>13818</v>
      </c>
      <c r="O28" s="2" t="n">
        <v>23569</v>
      </c>
      <c r="P28" s="0" t="n">
        <v>2</v>
      </c>
    </row>
    <row r="29" customFormat="false" ht="12.75" hidden="false" customHeight="false" outlineLevel="0" collapsed="false">
      <c r="A29" s="0" t="s">
        <v>2001</v>
      </c>
      <c r="B29" s="0" t="n">
        <v>13</v>
      </c>
      <c r="C29" s="0" t="s">
        <v>2002</v>
      </c>
      <c r="D29" s="0" t="n">
        <v>3</v>
      </c>
      <c r="E29" s="0" t="s">
        <v>2006</v>
      </c>
      <c r="G29" s="0" t="s">
        <v>2007</v>
      </c>
      <c r="H29" s="2" t="n">
        <v>48517</v>
      </c>
      <c r="I29" s="2" t="n">
        <v>80050</v>
      </c>
      <c r="J29" s="2" t="n">
        <v>15115</v>
      </c>
      <c r="K29" s="0" t="s">
        <v>1989</v>
      </c>
      <c r="L29" s="2" t="n">
        <v>103612</v>
      </c>
      <c r="M29" s="2" t="n">
        <v>103612</v>
      </c>
      <c r="N29" s="2" t="n">
        <v>80050</v>
      </c>
      <c r="O29" s="2" t="n">
        <v>91831</v>
      </c>
      <c r="P29" s="0" t="n">
        <v>8</v>
      </c>
    </row>
    <row r="30" customFormat="false" ht="12.75" hidden="false" customHeight="false" outlineLevel="0" collapsed="false">
      <c r="A30" s="0" t="s">
        <v>2008</v>
      </c>
      <c r="B30" s="0" t="n">
        <v>15</v>
      </c>
      <c r="C30" s="0" t="s">
        <v>2009</v>
      </c>
      <c r="D30" s="0" t="n">
        <v>1</v>
      </c>
      <c r="E30" s="0" t="s">
        <v>1995</v>
      </c>
      <c r="G30" s="0" t="s">
        <v>2010</v>
      </c>
      <c r="H30" s="2" t="n">
        <v>51999</v>
      </c>
      <c r="I30" s="2" t="n">
        <v>47000</v>
      </c>
      <c r="J30" s="2" t="n">
        <v>123000</v>
      </c>
      <c r="K30" s="2" t="n">
        <v>574000</v>
      </c>
      <c r="L30" s="2" t="n">
        <v>459338</v>
      </c>
      <c r="M30" s="2" t="n">
        <v>574000</v>
      </c>
      <c r="N30" s="2" t="n">
        <v>459338</v>
      </c>
      <c r="O30" s="2" t="n">
        <v>516669</v>
      </c>
      <c r="P30" s="0" t="n">
        <v>43</v>
      </c>
    </row>
    <row r="31" customFormat="false" ht="12.75" hidden="false" customHeight="false" outlineLevel="0" collapsed="false">
      <c r="A31" s="0" t="s">
        <v>2008</v>
      </c>
      <c r="B31" s="0" t="n">
        <v>15</v>
      </c>
      <c r="C31" s="0" t="s">
        <v>2009</v>
      </c>
      <c r="D31" s="0" t="n">
        <v>2</v>
      </c>
      <c r="E31" s="0" t="s">
        <v>1997</v>
      </c>
      <c r="G31" s="0" t="s">
        <v>2010</v>
      </c>
      <c r="H31" s="2" t="n">
        <v>72481</v>
      </c>
      <c r="I31" s="2" t="n">
        <v>44000</v>
      </c>
      <c r="J31" s="2" t="n">
        <v>119000</v>
      </c>
      <c r="K31" s="2" t="n">
        <v>510000</v>
      </c>
      <c r="L31" s="2" t="n">
        <v>584884</v>
      </c>
      <c r="M31" s="2" t="n">
        <v>584884</v>
      </c>
      <c r="N31" s="2" t="n">
        <v>510000</v>
      </c>
      <c r="O31" s="2" t="n">
        <v>547442</v>
      </c>
      <c r="P31" s="0" t="n">
        <v>46</v>
      </c>
    </row>
    <row r="32" customFormat="false" ht="12.75" hidden="false" customHeight="false" outlineLevel="0" collapsed="false">
      <c r="A32" s="0" t="s">
        <v>2008</v>
      </c>
      <c r="B32" s="0" t="n">
        <v>15</v>
      </c>
      <c r="C32" s="0" t="s">
        <v>2009</v>
      </c>
      <c r="D32" s="0" t="n">
        <v>3</v>
      </c>
      <c r="E32" s="0" t="s">
        <v>2011</v>
      </c>
      <c r="G32" s="0" t="s">
        <v>2012</v>
      </c>
      <c r="H32" s="2" t="n">
        <v>4041000</v>
      </c>
      <c r="I32" s="2" t="n">
        <v>3177000</v>
      </c>
      <c r="J32" s="2" t="n">
        <v>2817000</v>
      </c>
      <c r="K32" s="2" t="n">
        <v>4353000</v>
      </c>
      <c r="L32" s="2" t="n">
        <v>3928411</v>
      </c>
      <c r="M32" s="2" t="n">
        <v>4353000</v>
      </c>
      <c r="N32" s="2" t="n">
        <v>4041000</v>
      </c>
      <c r="O32" s="2" t="n">
        <v>4197000</v>
      </c>
      <c r="P32" s="0" t="n">
        <v>351</v>
      </c>
    </row>
    <row r="33" customFormat="false" ht="12.75" hidden="false" customHeight="false" outlineLevel="0" collapsed="false">
      <c r="A33" s="0" t="s">
        <v>2008</v>
      </c>
      <c r="B33" s="0" t="n">
        <v>15</v>
      </c>
      <c r="C33" s="0" t="s">
        <v>2009</v>
      </c>
      <c r="D33" s="0" t="n">
        <v>4</v>
      </c>
      <c r="E33" s="0" t="s">
        <v>2013</v>
      </c>
      <c r="G33" s="0" t="s">
        <v>2012</v>
      </c>
      <c r="H33" s="2" t="n">
        <v>4092000</v>
      </c>
      <c r="I33" s="2" t="n">
        <v>3115000</v>
      </c>
      <c r="J33" s="2" t="n">
        <v>3551000</v>
      </c>
      <c r="K33" s="2" t="n">
        <v>4661000</v>
      </c>
      <c r="L33" s="2" t="n">
        <v>5112242</v>
      </c>
      <c r="M33" s="2" t="n">
        <v>5112242</v>
      </c>
      <c r="N33" s="2" t="n">
        <v>4661000</v>
      </c>
      <c r="O33" s="2" t="n">
        <v>4886621</v>
      </c>
      <c r="P33" s="0" t="n">
        <v>408</v>
      </c>
    </row>
    <row r="34" customFormat="false" ht="12.75" hidden="false" customHeight="false" outlineLevel="0" collapsed="false">
      <c r="A34" s="0" t="s">
        <v>2014</v>
      </c>
      <c r="B34" s="0" t="n">
        <v>51</v>
      </c>
      <c r="C34" s="0" t="s">
        <v>2015</v>
      </c>
      <c r="D34" s="0" t="n">
        <v>3</v>
      </c>
      <c r="E34" s="0" t="s">
        <v>2011</v>
      </c>
      <c r="G34" s="0" t="s">
        <v>2004</v>
      </c>
      <c r="H34" s="2" t="n">
        <v>24047</v>
      </c>
      <c r="I34" s="2" t="n">
        <v>5557</v>
      </c>
      <c r="J34" s="2" t="n">
        <v>5703</v>
      </c>
      <c r="K34" s="0" t="s">
        <v>2016</v>
      </c>
      <c r="L34" s="2" t="n">
        <v>35468</v>
      </c>
      <c r="M34" s="2" t="n">
        <v>35468</v>
      </c>
      <c r="N34" s="2" t="n">
        <v>24047</v>
      </c>
      <c r="O34" s="2" t="n">
        <v>29758</v>
      </c>
      <c r="P34" s="0" t="n">
        <v>2</v>
      </c>
    </row>
    <row r="35" customFormat="false" ht="12.75" hidden="false" customHeight="false" outlineLevel="0" collapsed="false">
      <c r="A35" s="0" t="s">
        <v>2017</v>
      </c>
      <c r="B35" s="0" t="n">
        <v>51</v>
      </c>
      <c r="C35" s="0" t="s">
        <v>2015</v>
      </c>
      <c r="D35" s="0" t="n">
        <v>4</v>
      </c>
      <c r="E35" s="0" t="s">
        <v>2013</v>
      </c>
      <c r="G35" s="0" t="s">
        <v>2004</v>
      </c>
      <c r="H35" s="2" t="n">
        <v>24445</v>
      </c>
      <c r="I35" s="2" t="n">
        <v>4263</v>
      </c>
      <c r="J35" s="2" t="n">
        <v>5703</v>
      </c>
      <c r="K35" s="0" t="s">
        <v>2016</v>
      </c>
      <c r="L35" s="2" t="n">
        <v>34672</v>
      </c>
      <c r="M35" s="2" t="n">
        <v>34672</v>
      </c>
      <c r="N35" s="2" t="n">
        <v>24445</v>
      </c>
      <c r="O35" s="2" t="n">
        <v>29559</v>
      </c>
      <c r="P35" s="0" t="n">
        <v>2</v>
      </c>
      <c r="W35" s="2"/>
      <c r="X35" s="2"/>
      <c r="Y35" s="2"/>
      <c r="AA35" s="2"/>
      <c r="AB35" s="2"/>
    </row>
    <row r="36" customFormat="false" ht="12.75" hidden="false" customHeight="false" outlineLevel="0" collapsed="false">
      <c r="A36" s="0" t="s">
        <v>2014</v>
      </c>
      <c r="B36" s="0" t="n">
        <v>51</v>
      </c>
      <c r="C36" s="0" t="s">
        <v>2015</v>
      </c>
      <c r="D36" s="0" t="n">
        <v>5</v>
      </c>
      <c r="E36" s="0" t="s">
        <v>2018</v>
      </c>
      <c r="G36" s="0" t="s">
        <v>2004</v>
      </c>
      <c r="H36" s="2" t="n">
        <v>35587</v>
      </c>
      <c r="I36" s="2" t="n">
        <v>3534</v>
      </c>
      <c r="J36" s="2" t="n">
        <v>7435</v>
      </c>
      <c r="K36" s="0" t="s">
        <v>2016</v>
      </c>
      <c r="L36" s="2" t="n">
        <v>48365</v>
      </c>
      <c r="M36" s="2" t="n">
        <v>48365</v>
      </c>
      <c r="N36" s="2" t="n">
        <v>35587</v>
      </c>
      <c r="O36" s="2" t="n">
        <v>41976</v>
      </c>
      <c r="P36" s="0" t="n">
        <v>4</v>
      </c>
    </row>
    <row r="37" customFormat="false" ht="12.75" hidden="false" customHeight="false" outlineLevel="0" collapsed="false">
      <c r="A37" s="0" t="s">
        <v>2019</v>
      </c>
      <c r="B37" s="0" t="n">
        <v>43</v>
      </c>
      <c r="C37" s="0" t="s">
        <v>2020</v>
      </c>
      <c r="D37" s="0" t="n">
        <v>1</v>
      </c>
      <c r="E37" s="0" t="s">
        <v>1995</v>
      </c>
      <c r="G37" s="0" t="s">
        <v>2021</v>
      </c>
      <c r="H37" s="0" t="n">
        <v>0</v>
      </c>
      <c r="I37" s="2" t="n">
        <v>8017000</v>
      </c>
      <c r="J37" s="2" t="n">
        <v>6136000</v>
      </c>
      <c r="K37" s="2" t="n">
        <v>8167000</v>
      </c>
      <c r="L37" s="2" t="n">
        <v>8751042</v>
      </c>
      <c r="M37" s="2" t="n">
        <v>8751042</v>
      </c>
      <c r="N37" s="2" t="n">
        <v>8167000</v>
      </c>
      <c r="O37" s="2" t="n">
        <v>8459021</v>
      </c>
      <c r="P37" s="0" t="n">
        <v>707</v>
      </c>
    </row>
    <row r="38" customFormat="false" ht="12.75" hidden="false" customHeight="false" outlineLevel="0" collapsed="false">
      <c r="A38" s="0" t="s">
        <v>2019</v>
      </c>
      <c r="B38" s="0" t="n">
        <v>43</v>
      </c>
      <c r="C38" s="0" t="s">
        <v>2020</v>
      </c>
      <c r="D38" s="0" t="n">
        <v>2</v>
      </c>
      <c r="E38" s="0" t="s">
        <v>1997</v>
      </c>
      <c r="G38" s="0" t="s">
        <v>2021</v>
      </c>
      <c r="H38" s="2" t="n">
        <v>6398000</v>
      </c>
      <c r="I38" s="2" t="n">
        <v>7610000</v>
      </c>
      <c r="J38" s="2" t="n">
        <v>7957000</v>
      </c>
      <c r="K38" s="2" t="n">
        <v>9504000</v>
      </c>
      <c r="L38" s="2" t="n">
        <v>8556398</v>
      </c>
      <c r="M38" s="2" t="n">
        <v>9504000</v>
      </c>
      <c r="N38" s="2" t="n">
        <v>8556398</v>
      </c>
      <c r="O38" s="2" t="n">
        <v>9030199</v>
      </c>
      <c r="P38" s="0" t="n">
        <v>755</v>
      </c>
    </row>
    <row r="39" customFormat="false" ht="12.75" hidden="false" customHeight="false" outlineLevel="0" collapsed="false">
      <c r="A39" s="0" t="s">
        <v>2019</v>
      </c>
      <c r="B39" s="0" t="n">
        <v>43</v>
      </c>
      <c r="C39" s="0" t="s">
        <v>2020</v>
      </c>
      <c r="D39" s="0" t="n">
        <v>3</v>
      </c>
      <c r="E39" s="0" t="s">
        <v>2011</v>
      </c>
      <c r="G39" s="0" t="s">
        <v>2021</v>
      </c>
      <c r="H39" s="2" t="n">
        <v>5713000</v>
      </c>
      <c r="I39" s="2" t="n">
        <v>5298000</v>
      </c>
      <c r="J39" s="2" t="n">
        <v>7464000</v>
      </c>
      <c r="K39" s="2" t="n">
        <v>7201000</v>
      </c>
      <c r="L39" s="2" t="n">
        <v>9568802</v>
      </c>
      <c r="M39" s="2" t="n">
        <v>9568802</v>
      </c>
      <c r="N39" s="2" t="n">
        <v>7464000</v>
      </c>
      <c r="O39" s="2" t="n">
        <v>8516401</v>
      </c>
      <c r="P39" s="0" t="n">
        <v>712</v>
      </c>
    </row>
    <row r="40" customFormat="false" ht="12.75" hidden="false" customHeight="false" outlineLevel="0" collapsed="false">
      <c r="A40" s="0" t="s">
        <v>2019</v>
      </c>
      <c r="B40" s="0" t="n">
        <v>43</v>
      </c>
      <c r="C40" s="0" t="s">
        <v>2020</v>
      </c>
      <c r="D40" s="0" t="n">
        <v>4</v>
      </c>
      <c r="E40" s="0" t="s">
        <v>2013</v>
      </c>
      <c r="G40" s="0" t="s">
        <v>2022</v>
      </c>
      <c r="H40" s="2" t="n">
        <v>5793000</v>
      </c>
      <c r="I40" s="2" t="n">
        <v>7752000</v>
      </c>
      <c r="J40" s="2" t="n">
        <v>8108000</v>
      </c>
      <c r="K40" s="2" t="n">
        <v>8748000</v>
      </c>
      <c r="L40" s="2" t="n">
        <v>8807000</v>
      </c>
      <c r="M40" s="2" t="n">
        <v>8807000</v>
      </c>
      <c r="N40" s="2" t="n">
        <v>8748000</v>
      </c>
      <c r="O40" s="2" t="n">
        <v>8777500</v>
      </c>
      <c r="P40" s="0" t="n">
        <v>734</v>
      </c>
      <c r="Q40" s="2" t="n">
        <v>7019</v>
      </c>
    </row>
    <row r="41" customFormat="false" ht="12.75" hidden="false" customHeight="false" outlineLevel="0" collapsed="false">
      <c r="A41" s="0" t="s">
        <v>2023</v>
      </c>
      <c r="B41" s="0" t="n">
        <v>29</v>
      </c>
      <c r="C41" s="0" t="s">
        <v>2024</v>
      </c>
      <c r="D41" s="0" t="n">
        <v>1</v>
      </c>
      <c r="E41" s="0" t="s">
        <v>2025</v>
      </c>
      <c r="G41" s="0" t="s">
        <v>2026</v>
      </c>
      <c r="H41" s="2" t="n">
        <v>3329000</v>
      </c>
      <c r="I41" s="2" t="n">
        <v>2410000</v>
      </c>
      <c r="J41" s="2" t="n">
        <v>2023000</v>
      </c>
      <c r="K41" s="2" t="n">
        <v>2075000</v>
      </c>
      <c r="L41" s="2" t="n">
        <v>3336719</v>
      </c>
      <c r="M41" s="2" t="n">
        <v>3336719</v>
      </c>
      <c r="N41" s="2" t="n">
        <v>3329000</v>
      </c>
      <c r="O41" s="2" t="n">
        <v>3332860</v>
      </c>
      <c r="P41" s="0" t="n">
        <v>279</v>
      </c>
    </row>
    <row r="42" customFormat="false" ht="12.75" hidden="false" customHeight="false" outlineLevel="0" collapsed="false">
      <c r="A42" s="0" t="s">
        <v>2023</v>
      </c>
      <c r="B42" s="0" t="n">
        <v>29</v>
      </c>
      <c r="C42" s="0" t="s">
        <v>2024</v>
      </c>
      <c r="D42" s="0" t="n">
        <v>2</v>
      </c>
      <c r="E42" s="0" t="s">
        <v>2027</v>
      </c>
      <c r="G42" s="0" t="s">
        <v>2026</v>
      </c>
      <c r="H42" s="2" t="n">
        <v>4513000</v>
      </c>
      <c r="I42" s="2" t="n">
        <v>2511000</v>
      </c>
      <c r="J42" s="2" t="n">
        <v>1608000</v>
      </c>
      <c r="K42" s="2" t="n">
        <v>2545000</v>
      </c>
      <c r="L42" s="2" t="n">
        <v>1313684</v>
      </c>
      <c r="M42" s="2" t="n">
        <v>4513000</v>
      </c>
      <c r="N42" s="2" t="n">
        <v>2545000</v>
      </c>
      <c r="O42" s="2" t="n">
        <v>3529000</v>
      </c>
      <c r="P42" s="0" t="n">
        <v>295</v>
      </c>
    </row>
    <row r="43" customFormat="false" ht="12.75" hidden="false" customHeight="false" outlineLevel="0" collapsed="false">
      <c r="A43" s="0" t="s">
        <v>2023</v>
      </c>
      <c r="B43" s="0" t="n">
        <v>29</v>
      </c>
      <c r="C43" s="0" t="s">
        <v>2024</v>
      </c>
      <c r="D43" s="0" t="n">
        <v>3</v>
      </c>
      <c r="E43" s="0" t="s">
        <v>2028</v>
      </c>
      <c r="G43" s="0" t="s">
        <v>2029</v>
      </c>
      <c r="H43" s="2" t="n">
        <v>5215000</v>
      </c>
      <c r="I43" s="2" t="n">
        <v>2961000</v>
      </c>
      <c r="J43" s="2" t="n">
        <v>2902000</v>
      </c>
      <c r="K43" s="2" t="n">
        <v>3957000</v>
      </c>
      <c r="L43" s="2" t="n">
        <v>4451687</v>
      </c>
      <c r="M43" s="2" t="n">
        <v>5215000</v>
      </c>
      <c r="N43" s="2" t="n">
        <v>4451687</v>
      </c>
      <c r="O43" s="2" t="n">
        <v>4833344</v>
      </c>
      <c r="P43" s="0" t="n">
        <v>404</v>
      </c>
    </row>
    <row r="44" customFormat="false" ht="12.75" hidden="false" customHeight="false" outlineLevel="0" collapsed="false">
      <c r="A44" s="0" t="s">
        <v>2030</v>
      </c>
      <c r="B44" s="0" t="n">
        <v>75</v>
      </c>
      <c r="C44" s="0" t="s">
        <v>2031</v>
      </c>
      <c r="D44" s="0" t="n">
        <v>1</v>
      </c>
      <c r="E44" s="0" t="s">
        <v>2025</v>
      </c>
      <c r="G44" s="0" t="s">
        <v>2032</v>
      </c>
      <c r="I44" s="2" t="n">
        <v>9453000</v>
      </c>
      <c r="J44" s="2" t="n">
        <v>11002000</v>
      </c>
      <c r="K44" s="2" t="n">
        <v>14754000</v>
      </c>
      <c r="L44" s="2" t="n">
        <v>13504300</v>
      </c>
      <c r="M44" s="2" t="n">
        <v>14745000</v>
      </c>
      <c r="N44" s="2" t="n">
        <v>13504300</v>
      </c>
      <c r="O44" s="2" t="n">
        <v>14129150</v>
      </c>
      <c r="P44" s="2" t="n">
        <v>1181</v>
      </c>
      <c r="Q44" s="2"/>
      <c r="R44" s="2"/>
      <c r="S44" s="2"/>
      <c r="T44" s="2"/>
    </row>
    <row r="45" customFormat="false" ht="12.75" hidden="false" customHeight="false" outlineLevel="0" collapsed="false">
      <c r="A45" s="0" t="s">
        <v>2033</v>
      </c>
      <c r="B45" s="0" t="n">
        <v>19</v>
      </c>
      <c r="C45" s="0" t="s">
        <v>2034</v>
      </c>
      <c r="D45" s="0" t="n">
        <v>4</v>
      </c>
      <c r="E45" s="0" t="s">
        <v>2035</v>
      </c>
      <c r="G45" s="0" t="s">
        <v>2036</v>
      </c>
      <c r="I45" s="2" t="n">
        <v>308000</v>
      </c>
      <c r="J45" s="2" t="n">
        <v>323000</v>
      </c>
      <c r="K45" s="2" t="n">
        <v>691000</v>
      </c>
      <c r="L45" s="2" t="n">
        <v>531491</v>
      </c>
      <c r="M45" s="2" t="n">
        <v>691000</v>
      </c>
      <c r="N45" s="2" t="n">
        <v>531491</v>
      </c>
      <c r="O45" s="2" t="n">
        <v>611246</v>
      </c>
      <c r="P45" s="0" t="n">
        <v>51</v>
      </c>
    </row>
    <row r="46" customFormat="false" ht="12.75" hidden="false" customHeight="false" outlineLevel="0" collapsed="false">
      <c r="A46" s="0" t="s">
        <v>2037</v>
      </c>
      <c r="B46" s="0" t="n">
        <v>63</v>
      </c>
      <c r="C46" s="0" t="s">
        <v>2038</v>
      </c>
      <c r="D46" s="0" t="n">
        <v>1</v>
      </c>
      <c r="E46" s="0" t="s">
        <v>1995</v>
      </c>
      <c r="G46" s="0" t="s">
        <v>2026</v>
      </c>
      <c r="H46" s="2" t="n">
        <v>4288000</v>
      </c>
      <c r="I46" s="2" t="n">
        <v>3243000</v>
      </c>
      <c r="J46" s="2" t="n">
        <v>3962000</v>
      </c>
      <c r="K46" s="2" t="n">
        <v>4415000</v>
      </c>
      <c r="L46" s="2" t="n">
        <v>3561745</v>
      </c>
      <c r="M46" s="2" t="n">
        <v>4415000</v>
      </c>
      <c r="N46" s="2" t="n">
        <v>4288000</v>
      </c>
      <c r="O46" s="2" t="n">
        <v>4351500</v>
      </c>
      <c r="P46" s="0" t="n">
        <v>364</v>
      </c>
    </row>
    <row r="47" customFormat="false" ht="12.75" hidden="false" customHeight="false" outlineLevel="0" collapsed="false">
      <c r="A47" s="0" t="s">
        <v>2037</v>
      </c>
      <c r="B47" s="0" t="n">
        <v>63</v>
      </c>
      <c r="C47" s="0" t="s">
        <v>2038</v>
      </c>
      <c r="D47" s="0" t="n">
        <v>2</v>
      </c>
      <c r="E47" s="0" t="s">
        <v>1997</v>
      </c>
      <c r="G47" s="0" t="s">
        <v>2026</v>
      </c>
      <c r="H47" s="2" t="n">
        <v>2707000</v>
      </c>
      <c r="I47" s="2" t="n">
        <v>3912000</v>
      </c>
      <c r="J47" s="2" t="n">
        <v>3945000</v>
      </c>
      <c r="K47" s="2" t="n">
        <v>4039000</v>
      </c>
      <c r="L47" s="2" t="n">
        <v>4101479</v>
      </c>
      <c r="M47" s="2" t="n">
        <v>4101479</v>
      </c>
      <c r="N47" s="2" t="n">
        <v>4039000</v>
      </c>
      <c r="O47" s="2" t="n">
        <v>4070240</v>
      </c>
      <c r="P47" s="0" t="n">
        <v>340</v>
      </c>
    </row>
    <row r="48" customFormat="false" ht="12.75" hidden="false" customHeight="false" outlineLevel="0" collapsed="false">
      <c r="A48" s="0" t="s">
        <v>2039</v>
      </c>
      <c r="B48" s="0" t="n">
        <v>3</v>
      </c>
      <c r="C48" s="0" t="s">
        <v>2040</v>
      </c>
      <c r="D48" s="0" t="n">
        <v>1</v>
      </c>
      <c r="E48" s="0" t="s">
        <v>1995</v>
      </c>
      <c r="G48" s="0" t="s">
        <v>2041</v>
      </c>
      <c r="H48" s="2" t="n">
        <v>2335000</v>
      </c>
      <c r="I48" s="2" t="n">
        <v>1902000</v>
      </c>
      <c r="J48" s="2" t="n">
        <v>1649000</v>
      </c>
      <c r="K48" s="2" t="n">
        <v>2213000</v>
      </c>
      <c r="L48" s="2" t="n">
        <v>2409266</v>
      </c>
      <c r="M48" s="2" t="n">
        <v>2409266</v>
      </c>
      <c r="N48" s="2" t="n">
        <v>2335000</v>
      </c>
      <c r="O48" s="2" t="n">
        <v>2372133</v>
      </c>
      <c r="P48" s="0" t="n">
        <v>198</v>
      </c>
    </row>
    <row r="49" customFormat="false" ht="12.75" hidden="false" customHeight="false" outlineLevel="0" collapsed="false">
      <c r="A49" s="0" t="s">
        <v>2039</v>
      </c>
      <c r="B49" s="0" t="n">
        <v>3</v>
      </c>
      <c r="C49" s="0" t="s">
        <v>2040</v>
      </c>
      <c r="D49" s="0" t="n">
        <v>2</v>
      </c>
      <c r="E49" s="0" t="s">
        <v>1997</v>
      </c>
      <c r="G49" s="0" t="s">
        <v>2041</v>
      </c>
      <c r="H49" s="2" t="n">
        <v>2353000</v>
      </c>
      <c r="I49" s="2" t="n">
        <v>2028000</v>
      </c>
      <c r="J49" s="2" t="n">
        <v>1772000</v>
      </c>
      <c r="K49" s="2" t="n">
        <v>2236000</v>
      </c>
      <c r="L49" s="2" t="n">
        <v>2258174</v>
      </c>
      <c r="M49" s="2" t="n">
        <v>2353000</v>
      </c>
      <c r="N49" s="2" t="n">
        <v>2258174</v>
      </c>
      <c r="O49" s="2" t="n">
        <v>2305587</v>
      </c>
      <c r="P49" s="0" t="n">
        <v>193</v>
      </c>
    </row>
    <row r="50" customFormat="false" ht="12.75" hidden="false" customHeight="false" outlineLevel="0" collapsed="false">
      <c r="A50" s="0" t="s">
        <v>2039</v>
      </c>
      <c r="B50" s="0" t="n">
        <v>3</v>
      </c>
      <c r="C50" s="0" t="s">
        <v>2040</v>
      </c>
      <c r="D50" s="0" t="n">
        <v>2</v>
      </c>
      <c r="E50" s="0" t="s">
        <v>2011</v>
      </c>
      <c r="G50" s="0" t="s">
        <v>2042</v>
      </c>
      <c r="H50" s="2" t="n">
        <v>3161000</v>
      </c>
      <c r="I50" s="2" t="n">
        <v>2873000</v>
      </c>
      <c r="J50" s="2" t="n">
        <v>2324000</v>
      </c>
      <c r="K50" s="2" t="n">
        <v>2873000</v>
      </c>
      <c r="L50" s="2" t="n">
        <v>2873417</v>
      </c>
      <c r="M50" s="2" t="n">
        <v>3161000</v>
      </c>
      <c r="N50" s="2" t="n">
        <v>2873417</v>
      </c>
      <c r="O50" s="2" t="n">
        <v>3017209</v>
      </c>
      <c r="P50" s="0" t="n">
        <v>252</v>
      </c>
    </row>
    <row r="51" customFormat="false" ht="12.75" hidden="false" customHeight="false" outlineLevel="0" collapsed="false">
      <c r="A51" s="0" t="s">
        <v>2043</v>
      </c>
      <c r="B51" s="0" t="n">
        <v>79</v>
      </c>
      <c r="C51" s="0" t="s">
        <v>2044</v>
      </c>
      <c r="D51" s="0" t="n">
        <v>1</v>
      </c>
      <c r="E51" s="0" t="s">
        <v>1995</v>
      </c>
      <c r="G51" s="0" t="s">
        <v>2045</v>
      </c>
      <c r="H51" s="2" t="n">
        <v>7650000</v>
      </c>
      <c r="I51" s="2" t="n">
        <v>9008000</v>
      </c>
      <c r="J51" s="2" t="n">
        <v>6897000</v>
      </c>
      <c r="K51" s="2" t="n">
        <v>10715000</v>
      </c>
      <c r="L51" s="2" t="n">
        <v>9280419</v>
      </c>
      <c r="M51" s="2" t="n">
        <v>10715000</v>
      </c>
      <c r="N51" s="2" t="n">
        <v>9280419</v>
      </c>
      <c r="O51" s="2" t="n">
        <v>9997710</v>
      </c>
      <c r="P51" s="0" t="n">
        <v>835</v>
      </c>
    </row>
    <row r="52" customFormat="false" ht="12.75" hidden="false" customHeight="false" outlineLevel="0" collapsed="false">
      <c r="A52" s="0" t="s">
        <v>2043</v>
      </c>
      <c r="B52" s="0" t="n">
        <v>79</v>
      </c>
      <c r="C52" s="0" t="s">
        <v>2044</v>
      </c>
      <c r="D52" s="0" t="n">
        <v>2</v>
      </c>
      <c r="E52" s="0" t="s">
        <v>1997</v>
      </c>
      <c r="G52" s="0" t="s">
        <v>2045</v>
      </c>
      <c r="H52" s="2" t="n">
        <v>10048000</v>
      </c>
      <c r="I52" s="2" t="n">
        <v>10020000</v>
      </c>
      <c r="J52" s="2" t="n">
        <v>9323000</v>
      </c>
      <c r="K52" s="2" t="n">
        <v>9676000</v>
      </c>
      <c r="L52" s="2" t="n">
        <v>9661658</v>
      </c>
      <c r="M52" s="2" t="n">
        <v>10048000</v>
      </c>
      <c r="N52" s="2" t="n">
        <v>10020000</v>
      </c>
      <c r="O52" s="2" t="n">
        <v>10034000</v>
      </c>
      <c r="P52" s="0" t="n">
        <v>839</v>
      </c>
    </row>
    <row r="53" customFormat="false" ht="12.75" hidden="false" customHeight="false" outlineLevel="0" collapsed="false">
      <c r="A53" s="0" t="s">
        <v>2046</v>
      </c>
      <c r="B53" s="0" t="n">
        <v>15</v>
      </c>
      <c r="C53" s="0" t="s">
        <v>2047</v>
      </c>
      <c r="D53" s="0" t="n">
        <v>1</v>
      </c>
      <c r="E53" s="0" t="s">
        <v>1995</v>
      </c>
      <c r="G53" s="0" t="s">
        <v>2048</v>
      </c>
      <c r="H53" s="2" t="n">
        <v>16872000</v>
      </c>
      <c r="I53" s="2" t="n">
        <v>20452000</v>
      </c>
      <c r="J53" s="2" t="n">
        <v>20408000</v>
      </c>
      <c r="K53" s="2" t="n">
        <v>19123000</v>
      </c>
      <c r="L53" s="2" t="n">
        <v>19664739</v>
      </c>
      <c r="M53" s="2" t="n">
        <v>20452000</v>
      </c>
      <c r="N53" s="2" t="n">
        <v>20408000</v>
      </c>
      <c r="O53" s="2" t="n">
        <v>20430000</v>
      </c>
      <c r="P53" s="2" t="n">
        <v>1707</v>
      </c>
    </row>
    <row r="54" customFormat="false" ht="12.75" hidden="false" customHeight="false" outlineLevel="0" collapsed="false">
      <c r="A54" s="0" t="s">
        <v>2046</v>
      </c>
      <c r="B54" s="0" t="n">
        <v>15</v>
      </c>
      <c r="C54" s="0" t="s">
        <v>2047</v>
      </c>
      <c r="D54" s="0" t="n">
        <v>4</v>
      </c>
      <c r="E54" s="0" t="s">
        <v>2049</v>
      </c>
      <c r="G54" s="0" t="s">
        <v>2004</v>
      </c>
      <c r="H54" s="2" t="n">
        <v>27585</v>
      </c>
      <c r="I54" s="0" t="n">
        <v>181</v>
      </c>
      <c r="J54" s="2" t="n">
        <v>19447</v>
      </c>
      <c r="K54" s="2" t="n">
        <v>51955</v>
      </c>
      <c r="L54" s="2" t="n">
        <v>25386</v>
      </c>
      <c r="M54" s="2" t="n">
        <v>51955</v>
      </c>
      <c r="N54" s="2" t="n">
        <v>27585</v>
      </c>
      <c r="O54" s="2" t="n">
        <v>39770</v>
      </c>
      <c r="P54" s="0" t="n">
        <v>3</v>
      </c>
    </row>
    <row r="55" customFormat="false" ht="12.75" hidden="false" customHeight="false" outlineLevel="0" collapsed="false">
      <c r="A55" s="0" t="s">
        <v>2046</v>
      </c>
      <c r="B55" s="0" t="n">
        <v>15</v>
      </c>
      <c r="C55" s="0" t="s">
        <v>2047</v>
      </c>
      <c r="D55" s="0" t="n">
        <v>5</v>
      </c>
      <c r="E55" s="0" t="s">
        <v>2050</v>
      </c>
      <c r="G55" s="0" t="s">
        <v>2004</v>
      </c>
      <c r="H55" s="2" t="n">
        <v>27585</v>
      </c>
      <c r="I55" s="0" t="n">
        <v>181</v>
      </c>
      <c r="J55" s="2" t="n">
        <v>19447</v>
      </c>
      <c r="K55" s="2" t="n">
        <v>51955</v>
      </c>
      <c r="L55" s="2" t="n">
        <v>31923</v>
      </c>
      <c r="M55" s="2" t="n">
        <v>51955</v>
      </c>
      <c r="N55" s="2" t="n">
        <v>31923</v>
      </c>
      <c r="O55" s="2" t="n">
        <v>41939</v>
      </c>
      <c r="P55" s="0" t="n">
        <v>4</v>
      </c>
      <c r="Q55" s="2" t="n">
        <v>6944</v>
      </c>
    </row>
    <row r="56" customFormat="false" ht="12.75" hidden="false" customHeight="false" outlineLevel="0" collapsed="false">
      <c r="A56" s="4" t="s">
        <v>435</v>
      </c>
      <c r="B56" s="4"/>
      <c r="C56" s="4"/>
      <c r="D56" s="4"/>
      <c r="E56" s="4"/>
      <c r="F56" s="4"/>
      <c r="G56" s="4"/>
      <c r="H56" s="4"/>
      <c r="I56" s="3"/>
      <c r="J56" s="3"/>
      <c r="K56" s="3"/>
      <c r="L56" s="3"/>
      <c r="M56" s="3"/>
      <c r="N56" s="3"/>
      <c r="O56" s="3"/>
      <c r="P56" s="4" t="n">
        <v>15551</v>
      </c>
      <c r="Q56" s="4" t="n">
        <f aca="false">SUM(Q1:Q55)</f>
        <v>15551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customFormat="false" ht="13.5" hidden="false" customHeight="false" outlineLevel="0" collapsed="false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</row>
    <row r="58" customFormat="false" ht="12.75" hidden="false" customHeight="false" outlineLevel="0" collapsed="false">
      <c r="A58" s="3" t="s">
        <v>1717</v>
      </c>
    </row>
    <row r="60" customFormat="false" ht="51" hidden="false" customHeight="false" outlineLevel="0" collapsed="false">
      <c r="A60" s="1" t="s">
        <v>4</v>
      </c>
      <c r="B60" s="1" t="s">
        <v>1948</v>
      </c>
      <c r="C60" s="1" t="s">
        <v>1747</v>
      </c>
      <c r="D60" s="1" t="s">
        <v>1949</v>
      </c>
      <c r="E60" s="1" t="s">
        <v>2051</v>
      </c>
      <c r="F60" s="1" t="s">
        <v>2052</v>
      </c>
      <c r="G60" s="1" t="s">
        <v>2053</v>
      </c>
      <c r="H60" s="1" t="s">
        <v>1953</v>
      </c>
      <c r="I60" s="1" t="s">
        <v>1954</v>
      </c>
      <c r="J60" s="1" t="s">
        <v>1955</v>
      </c>
      <c r="K60" s="1" t="s">
        <v>1956</v>
      </c>
      <c r="L60" s="1" t="s">
        <v>1957</v>
      </c>
      <c r="M60" s="1" t="s">
        <v>1958</v>
      </c>
      <c r="N60" s="1" t="s">
        <v>2054</v>
      </c>
      <c r="O60" s="1" t="s">
        <v>1959</v>
      </c>
      <c r="P60" s="1" t="s">
        <v>1960</v>
      </c>
      <c r="Q60" s="1" t="s">
        <v>1961</v>
      </c>
      <c r="R60" s="1" t="s">
        <v>1962</v>
      </c>
      <c r="S60" s="1" t="s">
        <v>1963</v>
      </c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customFormat="false" ht="12.75" hidden="false" customHeight="false" outlineLevel="0" collapsed="false">
      <c r="A61" s="0" t="s">
        <v>2055</v>
      </c>
      <c r="B61" s="0" t="n">
        <v>91</v>
      </c>
      <c r="C61" s="0" t="n">
        <v>5</v>
      </c>
      <c r="D61" s="0" t="s">
        <v>2056</v>
      </c>
      <c r="E61" s="0" t="n">
        <v>1</v>
      </c>
      <c r="F61" s="0" t="s">
        <v>2057</v>
      </c>
      <c r="H61" s="0" t="n">
        <v>316</v>
      </c>
      <c r="I61" s="2" t="n">
        <v>347165</v>
      </c>
      <c r="J61" s="2" t="n">
        <v>385511</v>
      </c>
      <c r="K61" s="2" t="n">
        <v>345789</v>
      </c>
      <c r="L61" s="2" t="n">
        <v>369907</v>
      </c>
      <c r="M61" s="2" t="n">
        <v>344603</v>
      </c>
      <c r="O61" s="2" t="n">
        <v>385511</v>
      </c>
      <c r="P61" s="2" t="n">
        <v>369907</v>
      </c>
      <c r="Q61" s="2" t="n">
        <v>377709</v>
      </c>
      <c r="R61" s="0" t="n">
        <v>78</v>
      </c>
      <c r="S61" s="0" t="n">
        <v>78</v>
      </c>
    </row>
    <row r="62" customFormat="false" ht="12.75" hidden="false" customHeight="false" outlineLevel="0" collapsed="false">
      <c r="A62" s="0" t="s">
        <v>2058</v>
      </c>
      <c r="B62" s="0" t="n">
        <v>63</v>
      </c>
      <c r="C62" s="0" t="n">
        <v>8</v>
      </c>
      <c r="D62" s="0" t="s">
        <v>2059</v>
      </c>
      <c r="E62" s="0" t="s">
        <v>2060</v>
      </c>
      <c r="F62" s="0" t="s">
        <v>2061</v>
      </c>
      <c r="H62" s="0" t="n">
        <v>271</v>
      </c>
      <c r="I62" s="2" t="n">
        <v>441871</v>
      </c>
      <c r="K62" s="2" t="n">
        <v>448141</v>
      </c>
      <c r="O62" s="2" t="n">
        <v>448141</v>
      </c>
      <c r="P62" s="2" t="n">
        <v>441871</v>
      </c>
      <c r="Q62" s="2" t="n">
        <v>445006</v>
      </c>
      <c r="R62" s="0" t="n">
        <v>92</v>
      </c>
    </row>
    <row r="63" customFormat="false" ht="12.75" hidden="false" customHeight="false" outlineLevel="0" collapsed="false">
      <c r="A63" s="0" t="s">
        <v>2058</v>
      </c>
      <c r="B63" s="0" t="n">
        <v>63</v>
      </c>
      <c r="C63" s="0" t="n">
        <v>8</v>
      </c>
      <c r="D63" s="0" t="s">
        <v>2059</v>
      </c>
      <c r="E63" s="0" t="s">
        <v>2062</v>
      </c>
      <c r="F63" s="0" t="s">
        <v>2063</v>
      </c>
      <c r="H63" s="0" t="n">
        <v>321</v>
      </c>
      <c r="I63" s="2" t="n">
        <v>672573</v>
      </c>
      <c r="K63" s="2" t="n">
        <v>799668</v>
      </c>
      <c r="O63" s="2" t="n">
        <v>799668</v>
      </c>
      <c r="P63" s="2" t="n">
        <v>672573</v>
      </c>
      <c r="Q63" s="2" t="n">
        <v>736121</v>
      </c>
      <c r="R63" s="0" t="n">
        <v>152</v>
      </c>
    </row>
    <row r="64" customFormat="false" ht="12.75" hidden="false" customHeight="false" outlineLevel="0" collapsed="false">
      <c r="A64" s="0" t="s">
        <v>2058</v>
      </c>
      <c r="B64" s="0" t="n">
        <v>63</v>
      </c>
      <c r="C64" s="0" t="n">
        <v>8</v>
      </c>
      <c r="D64" s="0" t="s">
        <v>2059</v>
      </c>
      <c r="E64" s="0" t="s">
        <v>2064</v>
      </c>
      <c r="F64" s="0" t="s">
        <v>872</v>
      </c>
      <c r="H64" s="0" t="n">
        <v>321</v>
      </c>
      <c r="I64" s="2" t="n">
        <v>552577</v>
      </c>
      <c r="K64" s="2" t="n">
        <v>785291</v>
      </c>
      <c r="O64" s="2" t="n">
        <v>785291</v>
      </c>
      <c r="P64" s="2" t="n">
        <v>552577</v>
      </c>
      <c r="Q64" s="2" t="n">
        <v>668934</v>
      </c>
      <c r="R64" s="0" t="n">
        <v>138</v>
      </c>
    </row>
    <row r="65" customFormat="false" ht="12.75" hidden="false" customHeight="false" outlineLevel="0" collapsed="false">
      <c r="A65" s="0" t="s">
        <v>2058</v>
      </c>
      <c r="B65" s="0" t="n">
        <v>63</v>
      </c>
      <c r="C65" s="0" t="n">
        <v>8</v>
      </c>
      <c r="D65" s="0" t="s">
        <v>2059</v>
      </c>
      <c r="E65" s="0" t="s">
        <v>2065</v>
      </c>
      <c r="F65" s="0" t="s">
        <v>2066</v>
      </c>
      <c r="H65" s="0" t="n">
        <v>321</v>
      </c>
      <c r="I65" s="2" t="n">
        <v>765374</v>
      </c>
      <c r="K65" s="2" t="n">
        <v>644587</v>
      </c>
      <c r="O65" s="2" t="n">
        <v>765374</v>
      </c>
      <c r="P65" s="2" t="n">
        <v>644587</v>
      </c>
      <c r="Q65" s="2" t="n">
        <v>704981</v>
      </c>
      <c r="R65" s="0" t="n">
        <v>145</v>
      </c>
      <c r="S65" s="0" t="n">
        <v>526</v>
      </c>
    </row>
    <row r="66" customFormat="false" ht="12.75" hidden="false" customHeight="false" outlineLevel="0" collapsed="false">
      <c r="A66" s="0" t="s">
        <v>2067</v>
      </c>
      <c r="B66" s="0" t="n">
        <v>91</v>
      </c>
      <c r="C66" s="0" t="n">
        <v>10</v>
      </c>
      <c r="D66" s="0" t="s">
        <v>2068</v>
      </c>
      <c r="E66" s="0" t="s">
        <v>2069</v>
      </c>
      <c r="F66" s="0" t="s">
        <v>2070</v>
      </c>
      <c r="H66" s="0" t="n">
        <v>360</v>
      </c>
      <c r="I66" s="2" t="n">
        <v>750311</v>
      </c>
      <c r="J66" s="2" t="n">
        <v>694024</v>
      </c>
      <c r="K66" s="2" t="n">
        <v>832953</v>
      </c>
      <c r="L66" s="2" t="n">
        <v>742356</v>
      </c>
      <c r="M66" s="0" t="n">
        <v>0</v>
      </c>
      <c r="O66" s="2" t="n">
        <v>832953</v>
      </c>
      <c r="P66" s="2" t="n">
        <v>750311</v>
      </c>
      <c r="Q66" s="2" t="n">
        <v>791632</v>
      </c>
      <c r="R66" s="0" t="n">
        <v>163</v>
      </c>
      <c r="S66" s="0" t="n">
        <v>163</v>
      </c>
    </row>
    <row r="67" customFormat="false" ht="12.75" hidden="false" customHeight="false" outlineLevel="0" collapsed="false">
      <c r="A67" s="0" t="s">
        <v>2071</v>
      </c>
      <c r="B67" s="0" t="n">
        <v>55</v>
      </c>
      <c r="C67" s="0" t="n">
        <v>3</v>
      </c>
      <c r="D67" s="0" t="s">
        <v>2072</v>
      </c>
      <c r="E67" s="0" t="n">
        <v>14</v>
      </c>
      <c r="F67" s="0" t="s">
        <v>2073</v>
      </c>
      <c r="H67" s="0" t="n">
        <v>315</v>
      </c>
      <c r="I67" s="2" t="n">
        <v>578234</v>
      </c>
      <c r="J67" s="2" t="n">
        <v>687910</v>
      </c>
      <c r="K67" s="2" t="n">
        <v>896405</v>
      </c>
      <c r="L67" s="2" t="n">
        <v>651866</v>
      </c>
      <c r="M67" s="2" t="n">
        <v>832674</v>
      </c>
      <c r="O67" s="2" t="n">
        <v>896405</v>
      </c>
      <c r="P67" s="2" t="n">
        <v>832674</v>
      </c>
      <c r="Q67" s="2" t="n">
        <v>864540</v>
      </c>
      <c r="R67" s="0" t="n">
        <v>178</v>
      </c>
    </row>
    <row r="68" customFormat="false" ht="12.75" hidden="false" customHeight="false" outlineLevel="0" collapsed="false">
      <c r="A68" s="0" t="s">
        <v>2071</v>
      </c>
      <c r="B68" s="0" t="n">
        <v>55</v>
      </c>
      <c r="C68" s="0" t="n">
        <v>3</v>
      </c>
      <c r="D68" s="0" t="s">
        <v>2072</v>
      </c>
      <c r="E68" s="0" t="n">
        <v>15</v>
      </c>
      <c r="F68" s="0" t="s">
        <v>2074</v>
      </c>
      <c r="H68" s="0" t="n">
        <v>315</v>
      </c>
      <c r="I68" s="2" t="n">
        <v>738461</v>
      </c>
      <c r="J68" s="2" t="n">
        <v>634962</v>
      </c>
      <c r="K68" s="2" t="n">
        <v>454991</v>
      </c>
      <c r="L68" s="2" t="n">
        <v>794571</v>
      </c>
      <c r="M68" s="2" t="n">
        <v>848228</v>
      </c>
      <c r="O68" s="2" t="n">
        <v>848228</v>
      </c>
      <c r="P68" s="2" t="n">
        <v>794571</v>
      </c>
      <c r="Q68" s="2" t="n">
        <v>821400</v>
      </c>
      <c r="R68" s="0" t="n">
        <v>169</v>
      </c>
      <c r="S68" s="0" t="n">
        <v>347</v>
      </c>
    </row>
    <row r="69" customFormat="false" ht="12.75" hidden="false" customHeight="false" outlineLevel="0" collapsed="false">
      <c r="A69" s="0" t="s">
        <v>2075</v>
      </c>
      <c r="B69" s="0" t="n">
        <v>79</v>
      </c>
      <c r="C69" s="0" t="n">
        <v>46</v>
      </c>
      <c r="D69" s="0" t="s">
        <v>2076</v>
      </c>
      <c r="E69" s="0" t="n">
        <v>1</v>
      </c>
      <c r="F69" s="0" t="s">
        <v>2077</v>
      </c>
      <c r="H69" s="0" t="n">
        <v>545</v>
      </c>
      <c r="I69" s="2" t="n">
        <v>1604756</v>
      </c>
      <c r="J69" s="2" t="n">
        <v>1723630</v>
      </c>
      <c r="K69" s="2" t="n">
        <v>1690954</v>
      </c>
      <c r="L69" s="2" t="n">
        <v>1790819</v>
      </c>
      <c r="M69" s="2" t="n">
        <v>1760458</v>
      </c>
      <c r="O69" s="2" t="n">
        <v>1790819</v>
      </c>
      <c r="P69" s="2" t="n">
        <v>1760458</v>
      </c>
      <c r="Q69" s="2" t="n">
        <v>1775639</v>
      </c>
      <c r="R69" s="0" t="n">
        <v>366</v>
      </c>
      <c r="S69" s="0" t="n">
        <v>366</v>
      </c>
    </row>
    <row r="70" customFormat="false" ht="12.75" hidden="false" customHeight="false" outlineLevel="0" collapsed="false">
      <c r="A70" s="0" t="s">
        <v>2078</v>
      </c>
      <c r="B70" s="0" t="n">
        <v>31</v>
      </c>
      <c r="C70" s="0" t="n">
        <v>12</v>
      </c>
      <c r="D70" s="0" t="s">
        <v>2079</v>
      </c>
      <c r="E70" s="0" t="n">
        <v>4</v>
      </c>
      <c r="F70" s="0" t="s">
        <v>872</v>
      </c>
      <c r="G70" s="0" t="s">
        <v>2080</v>
      </c>
      <c r="H70" s="0" t="n">
        <v>380</v>
      </c>
      <c r="I70" s="2" t="n">
        <v>1004608</v>
      </c>
      <c r="J70" s="2" t="n">
        <v>1091415</v>
      </c>
      <c r="K70" s="2" t="n">
        <v>1026041</v>
      </c>
      <c r="L70" s="2" t="n">
        <v>964264</v>
      </c>
      <c r="M70" s="2" t="n">
        <v>843418</v>
      </c>
      <c r="O70" s="2" t="n">
        <v>1091415</v>
      </c>
      <c r="P70" s="2" t="n">
        <v>1026041</v>
      </c>
      <c r="Q70" s="2" t="n">
        <v>1058728</v>
      </c>
      <c r="R70" s="0" t="n">
        <v>218</v>
      </c>
      <c r="S70" s="0" t="n">
        <v>218</v>
      </c>
    </row>
    <row r="71" customFormat="false" ht="12.75" hidden="false" customHeight="false" outlineLevel="0" collapsed="false">
      <c r="A71" s="0" t="s">
        <v>2081</v>
      </c>
      <c r="B71" s="0" t="n">
        <v>57</v>
      </c>
      <c r="C71" s="0" t="n">
        <v>3</v>
      </c>
      <c r="D71" s="0" t="s">
        <v>2082</v>
      </c>
      <c r="E71" s="0" t="n">
        <v>3</v>
      </c>
      <c r="F71" s="0" t="s">
        <v>870</v>
      </c>
      <c r="H71" s="0" t="n">
        <v>260</v>
      </c>
      <c r="I71" s="2" t="n">
        <v>424759</v>
      </c>
      <c r="J71" s="2" t="n">
        <v>486813</v>
      </c>
      <c r="K71" s="2" t="n">
        <v>435960</v>
      </c>
      <c r="L71" s="2" t="n">
        <v>366212</v>
      </c>
      <c r="M71" s="2" t="n">
        <v>465922</v>
      </c>
      <c r="O71" s="2" t="n">
        <v>486813</v>
      </c>
      <c r="P71" s="2" t="n">
        <v>465922</v>
      </c>
      <c r="Q71" s="2" t="n">
        <v>476368</v>
      </c>
      <c r="R71" s="0" t="n">
        <v>98</v>
      </c>
    </row>
    <row r="72" customFormat="false" ht="12.75" hidden="false" customHeight="false" outlineLevel="0" collapsed="false">
      <c r="A72" s="0" t="s">
        <v>2081</v>
      </c>
      <c r="B72" s="0" t="n">
        <v>57</v>
      </c>
      <c r="C72" s="0" t="n">
        <v>3</v>
      </c>
      <c r="D72" s="0" t="s">
        <v>2082</v>
      </c>
      <c r="E72" s="0" t="n">
        <v>4</v>
      </c>
      <c r="F72" s="0" t="s">
        <v>872</v>
      </c>
      <c r="H72" s="0" t="n">
        <v>260</v>
      </c>
      <c r="I72" s="2" t="n">
        <v>76330</v>
      </c>
      <c r="J72" s="2" t="n">
        <v>107784</v>
      </c>
      <c r="K72" s="2" t="n">
        <v>79211</v>
      </c>
      <c r="L72" s="2" t="n">
        <v>75583</v>
      </c>
      <c r="M72" s="2" t="n">
        <v>71749</v>
      </c>
      <c r="O72" s="2" t="n">
        <v>107784</v>
      </c>
      <c r="P72" s="2" t="n">
        <v>79211</v>
      </c>
      <c r="Q72" s="2" t="n">
        <v>93498</v>
      </c>
      <c r="R72" s="0" t="n">
        <v>19</v>
      </c>
      <c r="S72" s="0" t="n">
        <v>117</v>
      </c>
    </row>
    <row r="73" customFormat="false" ht="12.75" hidden="false" customHeight="false" outlineLevel="0" collapsed="false">
      <c r="A73" s="0" t="s">
        <v>2083</v>
      </c>
      <c r="B73" s="0" t="n">
        <v>41</v>
      </c>
      <c r="C73" s="0" t="n">
        <v>3</v>
      </c>
      <c r="D73" s="0" t="s">
        <v>2084</v>
      </c>
      <c r="E73" s="0" t="n">
        <v>10</v>
      </c>
      <c r="F73" s="0" t="s">
        <v>2013</v>
      </c>
      <c r="G73" s="0" t="s">
        <v>2085</v>
      </c>
      <c r="H73" s="0" t="n">
        <v>955</v>
      </c>
      <c r="I73" s="2" t="n">
        <v>3615443</v>
      </c>
      <c r="J73" s="2" t="n">
        <v>3654636</v>
      </c>
      <c r="K73" s="2" t="n">
        <v>3682262</v>
      </c>
      <c r="L73" s="2" t="n">
        <v>3578331</v>
      </c>
      <c r="M73" s="2" t="n">
        <v>3567271</v>
      </c>
      <c r="O73" s="2" t="n">
        <v>3682262</v>
      </c>
      <c r="P73" s="2" t="n">
        <v>3654636</v>
      </c>
      <c r="Q73" s="2" t="n">
        <v>3668449</v>
      </c>
      <c r="R73" s="0" t="n">
        <v>755</v>
      </c>
      <c r="S73" s="0" t="n">
        <v>755</v>
      </c>
    </row>
    <row r="74" customFormat="false" ht="12.75" hidden="false" customHeight="false" outlineLevel="0" collapsed="false">
      <c r="A74" s="0" t="s">
        <v>2086</v>
      </c>
      <c r="B74" s="0" t="n">
        <v>19</v>
      </c>
      <c r="D74" s="0" t="s">
        <v>2087</v>
      </c>
      <c r="E74" s="0" t="s">
        <v>2088</v>
      </c>
      <c r="F74" s="0" t="s">
        <v>2089</v>
      </c>
      <c r="H74" s="0" t="n">
        <v>313</v>
      </c>
      <c r="M74" s="2" t="n">
        <v>20001</v>
      </c>
      <c r="N74" s="2" t="n">
        <v>29645</v>
      </c>
      <c r="O74" s="2" t="n">
        <v>20001</v>
      </c>
      <c r="P74" s="2" t="n">
        <v>29645</v>
      </c>
      <c r="Q74" s="2" t="n">
        <v>24823</v>
      </c>
      <c r="R74" s="0" t="n">
        <v>5</v>
      </c>
    </row>
    <row r="75" customFormat="false" ht="12.75" hidden="false" customHeight="false" outlineLevel="0" collapsed="false">
      <c r="A75" s="0" t="s">
        <v>2086</v>
      </c>
      <c r="B75" s="0" t="n">
        <v>19</v>
      </c>
      <c r="D75" s="0" t="s">
        <v>2087</v>
      </c>
      <c r="E75" s="0" t="s">
        <v>2088</v>
      </c>
      <c r="F75" s="0" t="s">
        <v>2090</v>
      </c>
      <c r="H75" s="0" t="n">
        <v>313</v>
      </c>
      <c r="M75" s="2" t="n">
        <v>20001</v>
      </c>
      <c r="N75" s="2" t="n">
        <v>29645</v>
      </c>
      <c r="O75" s="2" t="n">
        <v>20001</v>
      </c>
      <c r="P75" s="2" t="n">
        <v>29645</v>
      </c>
      <c r="Q75" s="2" t="n">
        <v>24823</v>
      </c>
      <c r="R75" s="0" t="n">
        <v>5</v>
      </c>
    </row>
    <row r="76" customFormat="false" ht="12.75" hidden="false" customHeight="false" outlineLevel="0" collapsed="false">
      <c r="A76" s="0" t="s">
        <v>2086</v>
      </c>
      <c r="B76" s="0" t="n">
        <v>19</v>
      </c>
      <c r="D76" s="0" t="s">
        <v>2087</v>
      </c>
      <c r="E76" s="0" t="s">
        <v>2088</v>
      </c>
      <c r="F76" s="0" t="s">
        <v>2091</v>
      </c>
      <c r="H76" s="0" t="n">
        <v>313</v>
      </c>
      <c r="M76" s="2" t="n">
        <v>20001</v>
      </c>
      <c r="N76" s="2" t="n">
        <v>29645</v>
      </c>
      <c r="O76" s="2" t="n">
        <v>20001</v>
      </c>
      <c r="P76" s="2" t="n">
        <v>29645</v>
      </c>
      <c r="Q76" s="2" t="n">
        <v>24823</v>
      </c>
      <c r="R76" s="0" t="n">
        <v>5</v>
      </c>
    </row>
    <row r="77" customFormat="false" ht="12.75" hidden="false" customHeight="false" outlineLevel="0" collapsed="false">
      <c r="A77" s="0" t="s">
        <v>2086</v>
      </c>
      <c r="B77" s="0" t="n">
        <v>19</v>
      </c>
      <c r="D77" s="0" t="s">
        <v>2087</v>
      </c>
      <c r="E77" s="0" t="s">
        <v>2092</v>
      </c>
      <c r="F77" s="0" t="s">
        <v>2093</v>
      </c>
      <c r="H77" s="0" t="n">
        <v>1337</v>
      </c>
      <c r="M77" s="2" t="n">
        <v>3368248</v>
      </c>
      <c r="N77" s="2" t="n">
        <v>3751023</v>
      </c>
      <c r="O77" s="2" t="n">
        <v>3368248</v>
      </c>
      <c r="P77" s="2" t="n">
        <v>3751023</v>
      </c>
      <c r="Q77" s="2" t="n">
        <v>3559636</v>
      </c>
      <c r="R77" s="0" t="n">
        <v>733</v>
      </c>
      <c r="S77" s="0" t="n">
        <v>748</v>
      </c>
    </row>
    <row r="78" customFormat="false" ht="12.75" hidden="false" customHeight="false" outlineLevel="0" collapsed="false">
      <c r="A78" s="0" t="s">
        <v>2094</v>
      </c>
      <c r="B78" s="0" t="n">
        <v>69</v>
      </c>
      <c r="C78" s="0" t="n">
        <v>43</v>
      </c>
      <c r="D78" s="0" t="s">
        <v>2095</v>
      </c>
      <c r="E78" s="0" t="n">
        <v>5</v>
      </c>
      <c r="F78" s="0" t="s">
        <v>2096</v>
      </c>
      <c r="H78" s="0" t="n">
        <v>305</v>
      </c>
      <c r="I78" s="2" t="n">
        <v>35613</v>
      </c>
      <c r="J78" s="2" t="n">
        <v>41738</v>
      </c>
      <c r="K78" s="2" t="n">
        <v>42963</v>
      </c>
      <c r="L78" s="2" t="n">
        <v>58056</v>
      </c>
      <c r="M78" s="2" t="n">
        <v>151788</v>
      </c>
      <c r="O78" s="2" t="n">
        <v>151788</v>
      </c>
      <c r="P78" s="2" t="n">
        <v>58056</v>
      </c>
      <c r="Q78" s="2" t="n">
        <v>104922</v>
      </c>
      <c r="R78" s="0" t="n">
        <v>22</v>
      </c>
      <c r="S78" s="0" t="n">
        <v>22</v>
      </c>
    </row>
    <row r="79" customFormat="false" ht="12.75" hidden="false" customHeight="false" outlineLevel="0" collapsed="false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 t="s">
        <v>435</v>
      </c>
      <c r="R79" s="3" t="n">
        <v>3340</v>
      </c>
      <c r="S79" s="3"/>
      <c r="T79" s="3"/>
    </row>
    <row r="80" customFormat="false" ht="12.75" hidden="false" customHeight="false" outlineLevel="0" collapsed="false">
      <c r="T80" s="2" t="n">
        <f aca="false">R79+Q56</f>
        <v>18891</v>
      </c>
    </row>
    <row r="82" customFormat="false" ht="12.75" hidden="false" customHeight="false" outlineLevel="0" collapsed="false">
      <c r="H82" s="2"/>
      <c r="I82" s="2"/>
      <c r="J82" s="2"/>
      <c r="K82" s="2"/>
      <c r="L82" s="2"/>
      <c r="M82" s="2"/>
      <c r="N82" s="2"/>
      <c r="O82" s="2"/>
      <c r="P82" s="2"/>
    </row>
    <row r="83" customFormat="false" ht="12.75" hidden="false" customHeight="false" outlineLevel="0" collapsed="false">
      <c r="H83" s="2"/>
      <c r="I83" s="2"/>
      <c r="J83" s="2"/>
      <c r="K83" s="2"/>
      <c r="L83" s="2"/>
      <c r="M83" s="2"/>
      <c r="N83" s="2"/>
      <c r="O83" s="2"/>
      <c r="P83" s="2"/>
    </row>
    <row r="84" customFormat="false" ht="12.75" hidden="false" customHeight="false" outlineLevel="0" collapsed="false">
      <c r="H84" s="2"/>
      <c r="I84" s="2"/>
      <c r="J84" s="2"/>
      <c r="K84" s="2"/>
      <c r="L84" s="2"/>
      <c r="M84" s="2"/>
      <c r="N84" s="2"/>
      <c r="O84" s="2"/>
    </row>
    <row r="85" customFormat="false" ht="12.75" hidden="false" customHeight="false" outlineLevel="0" collapsed="false">
      <c r="H85" s="2"/>
      <c r="I85" s="2"/>
      <c r="J85" s="2"/>
      <c r="K85" s="2"/>
      <c r="L85" s="2"/>
      <c r="M85" s="2"/>
      <c r="N85" s="2"/>
      <c r="O85" s="2"/>
    </row>
    <row r="86" customFormat="false" ht="12.75" hidden="false" customHeight="false" outlineLevel="0" collapsed="false">
      <c r="H86" s="2"/>
      <c r="I86" s="2"/>
      <c r="J86" s="2"/>
      <c r="L86" s="2"/>
      <c r="M86" s="2"/>
      <c r="N86" s="2"/>
      <c r="O86" s="2"/>
    </row>
    <row r="87" customFormat="false" ht="12.75" hidden="false" customHeight="false" outlineLevel="0" collapsed="false">
      <c r="H87" s="2"/>
      <c r="I87" s="2"/>
      <c r="J87" s="2"/>
      <c r="L87" s="2"/>
      <c r="M87" s="2"/>
      <c r="N87" s="2"/>
      <c r="O87" s="2"/>
    </row>
    <row r="88" customFormat="false" ht="12.75" hidden="false" customHeight="false" outlineLevel="0" collapsed="false">
      <c r="H88" s="2"/>
      <c r="I88" s="2"/>
      <c r="J88" s="2"/>
      <c r="L88" s="2"/>
      <c r="M88" s="2"/>
      <c r="N88" s="2"/>
      <c r="O88" s="2"/>
    </row>
    <row r="89" customFormat="false" ht="12.75" hidden="false" customHeight="false" outlineLevel="0" collapsed="false">
      <c r="H89" s="2"/>
      <c r="I89" s="2"/>
      <c r="J89" s="2"/>
      <c r="K89" s="2"/>
      <c r="L89" s="2"/>
      <c r="M89" s="2"/>
      <c r="N89" s="2"/>
      <c r="O89" s="2"/>
    </row>
    <row r="90" customFormat="false" ht="12.75" hidden="false" customHeight="false" outlineLevel="0" collapsed="false">
      <c r="H90" s="2"/>
      <c r="I90" s="2"/>
      <c r="J90" s="2"/>
      <c r="K90" s="2"/>
      <c r="L90" s="2"/>
      <c r="M90" s="2"/>
      <c r="N90" s="2"/>
      <c r="O90" s="2"/>
    </row>
    <row r="91" customFormat="false" ht="12.75" hidden="false" customHeight="false" outlineLevel="0" collapsed="false">
      <c r="H91" s="2"/>
      <c r="I91" s="2"/>
      <c r="J91" s="2"/>
      <c r="K91" s="2"/>
      <c r="L91" s="2"/>
      <c r="M91" s="2"/>
      <c r="N91" s="2"/>
      <c r="O91" s="2"/>
    </row>
    <row r="92" customFormat="false" ht="12.75" hidden="false" customHeight="false" outlineLevel="0" collapsed="false">
      <c r="H92" s="2"/>
      <c r="I92" s="2"/>
      <c r="J92" s="2"/>
      <c r="K92" s="2"/>
      <c r="L92" s="2"/>
      <c r="M92" s="2"/>
      <c r="N92" s="2"/>
      <c r="O92" s="2"/>
    </row>
    <row r="93" customFormat="false" ht="12.75" hidden="false" customHeight="false" outlineLevel="0" collapsed="false">
      <c r="H93" s="2"/>
      <c r="I93" s="2"/>
      <c r="J93" s="2"/>
      <c r="L93" s="2"/>
      <c r="M93" s="2"/>
      <c r="N93" s="2"/>
      <c r="O93" s="2"/>
    </row>
    <row r="94" customFormat="false" ht="12.75" hidden="false" customHeight="false" outlineLevel="0" collapsed="false">
      <c r="H94" s="2"/>
      <c r="I94" s="2"/>
      <c r="J94" s="2"/>
      <c r="L94" s="2"/>
      <c r="M94" s="2"/>
      <c r="N94" s="2"/>
      <c r="O94" s="2"/>
      <c r="W94" s="2"/>
      <c r="X94" s="2"/>
      <c r="Y94" s="2"/>
      <c r="AA94" s="2"/>
      <c r="AB94" s="2"/>
      <c r="AC94" s="2"/>
    </row>
    <row r="95" customFormat="false" ht="12.75" hidden="false" customHeight="false" outlineLevel="0" collapsed="false">
      <c r="H95" s="2"/>
      <c r="I95" s="2"/>
      <c r="J95" s="2"/>
      <c r="L95" s="2"/>
      <c r="M95" s="2"/>
      <c r="N95" s="2"/>
      <c r="O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</row>
    <row r="97" customFormat="false" ht="12.75" hidden="false" customHeight="false" outlineLevel="0" collapsed="false">
      <c r="H97" s="2"/>
      <c r="I97" s="2"/>
      <c r="J97" s="2"/>
      <c r="K97" s="2"/>
      <c r="L97" s="2"/>
      <c r="M97" s="2"/>
      <c r="N97" s="2"/>
      <c r="O97" s="2"/>
    </row>
    <row r="98" customFormat="false" ht="12.75" hidden="false" customHeight="false" outlineLevel="0" collapsed="false">
      <c r="H98" s="2"/>
      <c r="I98" s="2"/>
      <c r="J98" s="2"/>
      <c r="K98" s="2"/>
      <c r="L98" s="2"/>
      <c r="M98" s="2"/>
      <c r="N98" s="2"/>
      <c r="O98" s="2"/>
    </row>
    <row r="99" customFormat="false" ht="12.75" hidden="false" customHeight="false" outlineLevel="0" collapsed="false">
      <c r="H99" s="2"/>
      <c r="I99" s="2"/>
      <c r="J99" s="2"/>
      <c r="K99" s="2"/>
      <c r="L99" s="2"/>
      <c r="M99" s="2"/>
      <c r="N99" s="2"/>
      <c r="O99" s="2"/>
      <c r="Q99" s="2"/>
    </row>
    <row r="100" customFormat="false" ht="12.75" hidden="false" customHeight="false" outlineLevel="0" collapsed="false">
      <c r="H100" s="2"/>
      <c r="I100" s="2"/>
      <c r="J100" s="2"/>
      <c r="K100" s="2"/>
      <c r="L100" s="2"/>
      <c r="M100" s="2"/>
      <c r="N100" s="2"/>
      <c r="O100" s="2"/>
    </row>
    <row r="101" customFormat="false" ht="12.75" hidden="false" customHeight="false" outlineLevel="0" collapsed="false">
      <c r="H101" s="2"/>
      <c r="I101" s="2"/>
      <c r="J101" s="2"/>
      <c r="K101" s="2"/>
      <c r="L101" s="2"/>
      <c r="M101" s="2"/>
      <c r="N101" s="2"/>
      <c r="O101" s="2"/>
    </row>
    <row r="102" customFormat="false" ht="12.75" hidden="false" customHeight="false" outlineLevel="0" collapsed="false">
      <c r="H102" s="2"/>
      <c r="I102" s="2"/>
      <c r="J102" s="2"/>
      <c r="K102" s="2"/>
      <c r="L102" s="2"/>
      <c r="M102" s="2"/>
      <c r="N102" s="2"/>
      <c r="O102" s="2"/>
    </row>
    <row r="103" customFormat="false" ht="12.75" hidden="false" customHeight="false" outlineLevel="0" collapsed="false"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customFormat="false" ht="12.75" hidden="false" customHeight="false" outlineLevel="0" collapsed="false">
      <c r="I104" s="2"/>
      <c r="J104" s="2"/>
      <c r="K104" s="2"/>
      <c r="L104" s="2"/>
      <c r="M104" s="2"/>
      <c r="N104" s="2"/>
      <c r="O104" s="2"/>
    </row>
    <row r="105" customFormat="false" ht="12.75" hidden="false" customHeight="false" outlineLevel="0" collapsed="false">
      <c r="H105" s="2"/>
      <c r="I105" s="2"/>
      <c r="J105" s="2"/>
      <c r="K105" s="2"/>
      <c r="L105" s="2"/>
      <c r="M105" s="2"/>
      <c r="N105" s="2"/>
      <c r="O105" s="2"/>
    </row>
    <row r="106" customFormat="false" ht="12.75" hidden="false" customHeight="false" outlineLevel="0" collapsed="false">
      <c r="H106" s="2"/>
      <c r="I106" s="2"/>
      <c r="J106" s="2"/>
      <c r="K106" s="2"/>
      <c r="L106" s="2"/>
      <c r="M106" s="2"/>
      <c r="N106" s="2"/>
      <c r="O106" s="2"/>
    </row>
    <row r="107" customFormat="false" ht="12.75" hidden="false" customHeight="false" outlineLevel="0" collapsed="false">
      <c r="H107" s="2"/>
      <c r="I107" s="2"/>
      <c r="J107" s="2"/>
      <c r="K107" s="2"/>
      <c r="L107" s="2"/>
      <c r="M107" s="2"/>
      <c r="N107" s="2"/>
      <c r="O107" s="2"/>
    </row>
    <row r="108" customFormat="false" ht="12.75" hidden="false" customHeight="false" outlineLevel="0" collapsed="false">
      <c r="H108" s="2"/>
      <c r="I108" s="2"/>
      <c r="J108" s="2"/>
      <c r="K108" s="2"/>
      <c r="L108" s="2"/>
      <c r="M108" s="2"/>
      <c r="N108" s="2"/>
      <c r="O108" s="2"/>
    </row>
    <row r="109" customFormat="false" ht="12.75" hidden="false" customHeight="false" outlineLevel="0" collapsed="false">
      <c r="H109" s="2"/>
      <c r="I109" s="2"/>
      <c r="J109" s="2"/>
      <c r="K109" s="2"/>
      <c r="L109" s="2"/>
      <c r="M109" s="2"/>
      <c r="N109" s="2"/>
      <c r="O109" s="2"/>
    </row>
    <row r="110" customFormat="false" ht="12.75" hidden="false" customHeight="false" outlineLevel="0" collapsed="false">
      <c r="H110" s="2"/>
      <c r="I110" s="2"/>
      <c r="J110" s="2"/>
      <c r="K110" s="2"/>
      <c r="L110" s="2"/>
      <c r="M110" s="2"/>
      <c r="N110" s="2"/>
      <c r="O110" s="2"/>
    </row>
    <row r="111" customFormat="false" ht="12.75" hidden="false" customHeight="false" outlineLevel="0" collapsed="false">
      <c r="H111" s="2"/>
      <c r="I111" s="2"/>
      <c r="J111" s="2"/>
      <c r="K111" s="2"/>
      <c r="L111" s="2"/>
      <c r="M111" s="2"/>
      <c r="N111" s="2"/>
      <c r="O111" s="2"/>
    </row>
    <row r="112" customFormat="false" ht="12.75" hidden="false" customHeight="false" outlineLevel="0" collapsed="false">
      <c r="H112" s="2"/>
      <c r="I112" s="2"/>
      <c r="J112" s="2"/>
      <c r="K112" s="2"/>
      <c r="L112" s="2"/>
      <c r="M112" s="2"/>
      <c r="N112" s="2"/>
      <c r="O112" s="2"/>
      <c r="P112" s="2"/>
    </row>
    <row r="113" customFormat="false" ht="12.75" hidden="false" customHeight="false" outlineLevel="0" collapsed="false">
      <c r="H113" s="2"/>
      <c r="J113" s="2"/>
      <c r="K113" s="2"/>
      <c r="L113" s="2"/>
      <c r="M113" s="2"/>
      <c r="N113" s="2"/>
      <c r="O113" s="2"/>
    </row>
    <row r="114" customFormat="false" ht="12.75" hidden="false" customHeight="false" outlineLevel="0" collapsed="false">
      <c r="H114" s="2"/>
      <c r="J114" s="2"/>
      <c r="K114" s="2"/>
      <c r="L114" s="2"/>
      <c r="M114" s="2"/>
      <c r="N114" s="2"/>
      <c r="O114" s="2"/>
      <c r="Q114" s="2"/>
    </row>
    <row r="115" customFormat="false" ht="12.75" hidden="false" customHeight="false" outlineLevel="0" collapsed="false">
      <c r="A115" s="4"/>
      <c r="B115" s="4"/>
      <c r="C115" s="4"/>
      <c r="D115" s="4"/>
      <c r="E115" s="4"/>
      <c r="F115" s="4"/>
      <c r="G115" s="4"/>
      <c r="H115" s="4"/>
      <c r="I115" s="3"/>
      <c r="J115" s="3"/>
      <c r="K115" s="3"/>
      <c r="L115" s="3"/>
      <c r="M115" s="3"/>
      <c r="N115" s="3"/>
      <c r="O115" s="3"/>
      <c r="P115" s="4"/>
      <c r="Q115" s="4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4"/>
  <sheetViews>
    <sheetView showFormulas="false" showGridLines="true" showRowColHeaders="true" showZeros="true" rightToLeft="false" tabSelected="true" showOutlineSymbols="true" defaultGridColor="true" view="normal" topLeftCell="A58" colorId="64" zoomScale="100" zoomScaleNormal="100" zoomScalePageLayoutView="100" workbookViewId="0">
      <selection pane="topLeft" activeCell="E85" activeCellId="0" sqref="E8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28"/>
    <col collapsed="false" customWidth="true" hidden="false" outlineLevel="0" max="2" min="2" style="0" width="10.99"/>
    <col collapsed="false" customWidth="true" hidden="false" outlineLevel="0" max="3" min="3" style="0" width="7.99"/>
    <col collapsed="false" customWidth="true" hidden="false" outlineLevel="0" max="4" min="4" style="0" width="11.7"/>
    <col collapsed="false" customWidth="true" hidden="false" outlineLevel="0" max="5" min="5" style="0" width="17.56"/>
    <col collapsed="false" customWidth="true" hidden="false" outlineLevel="0" max="6" min="6" style="0" width="15.7"/>
  </cols>
  <sheetData>
    <row r="1" customFormat="false" ht="12.75" hidden="false" customHeight="false" outlineLevel="0" collapsed="false">
      <c r="A1" s="3" t="s">
        <v>253</v>
      </c>
      <c r="B1" s="3"/>
      <c r="C1" s="3"/>
      <c r="D1" s="3" t="s">
        <v>2097</v>
      </c>
      <c r="E1" s="3" t="s">
        <v>2098</v>
      </c>
      <c r="F1" s="3" t="s">
        <v>1791</v>
      </c>
    </row>
    <row r="2" customFormat="false" ht="12.75" hidden="false" customHeight="false" outlineLevel="0" collapsed="false">
      <c r="A2" s="0" t="s">
        <v>2099</v>
      </c>
      <c r="D2" s="0" t="n">
        <v>50996</v>
      </c>
      <c r="E2" s="0" t="n">
        <v>1</v>
      </c>
      <c r="F2" s="0" t="n">
        <v>97</v>
      </c>
    </row>
    <row r="3" customFormat="false" ht="12.75" hidden="false" customHeight="false" outlineLevel="0" collapsed="false">
      <c r="A3" s="0" t="s">
        <v>2099</v>
      </c>
      <c r="D3" s="0" t="n">
        <v>50996</v>
      </c>
      <c r="E3" s="0" t="n">
        <v>2</v>
      </c>
      <c r="F3" s="0" t="n">
        <v>112</v>
      </c>
    </row>
    <row r="4" customFormat="false" ht="12.75" hidden="false" customHeight="false" outlineLevel="0" collapsed="false">
      <c r="A4" s="0" t="s">
        <v>2100</v>
      </c>
      <c r="D4" s="0" t="n">
        <v>3796</v>
      </c>
      <c r="E4" s="0" t="n">
        <v>3</v>
      </c>
      <c r="F4" s="0" t="n">
        <v>174</v>
      </c>
    </row>
    <row r="5" customFormat="false" ht="12.75" hidden="false" customHeight="false" outlineLevel="0" collapsed="false">
      <c r="A5" s="0" t="s">
        <v>2100</v>
      </c>
      <c r="D5" s="0" t="n">
        <v>3796</v>
      </c>
      <c r="E5" s="0" t="n">
        <v>4</v>
      </c>
      <c r="F5" s="0" t="n">
        <v>491</v>
      </c>
    </row>
    <row r="6" customFormat="false" ht="12.75" hidden="false" customHeight="false" outlineLevel="0" collapsed="false">
      <c r="A6" s="0" t="s">
        <v>2101</v>
      </c>
      <c r="D6" s="0" t="n">
        <v>3803</v>
      </c>
      <c r="E6" s="0" t="n">
        <v>1</v>
      </c>
      <c r="F6" s="0" t="n">
        <v>378</v>
      </c>
    </row>
    <row r="7" customFormat="false" ht="12.75" hidden="false" customHeight="false" outlineLevel="0" collapsed="false">
      <c r="A7" s="0" t="s">
        <v>2101</v>
      </c>
      <c r="D7" s="0" t="n">
        <v>3803</v>
      </c>
      <c r="E7" s="0" t="n">
        <v>2</v>
      </c>
      <c r="F7" s="0" t="n">
        <v>392</v>
      </c>
    </row>
    <row r="8" customFormat="false" ht="12.75" hidden="false" customHeight="false" outlineLevel="0" collapsed="false">
      <c r="A8" s="0" t="s">
        <v>2101</v>
      </c>
      <c r="D8" s="0" t="n">
        <v>3803</v>
      </c>
      <c r="E8" s="0" t="n">
        <v>3</v>
      </c>
      <c r="F8" s="0" t="n">
        <v>470</v>
      </c>
    </row>
    <row r="9" customFormat="false" ht="12.75" hidden="false" customHeight="false" outlineLevel="0" collapsed="false">
      <c r="A9" s="0" t="s">
        <v>2101</v>
      </c>
      <c r="D9" s="0" t="n">
        <v>3803</v>
      </c>
      <c r="E9" s="0" t="n">
        <v>4</v>
      </c>
      <c r="F9" s="0" t="n">
        <v>725</v>
      </c>
    </row>
    <row r="10" customFormat="false" ht="12.75" hidden="false" customHeight="false" outlineLevel="0" collapsed="false">
      <c r="A10" s="0" t="s">
        <v>2102</v>
      </c>
      <c r="D10" s="0" t="n">
        <v>10017</v>
      </c>
      <c r="E10" s="0" t="s">
        <v>2103</v>
      </c>
      <c r="F10" s="0" t="n">
        <v>74</v>
      </c>
    </row>
    <row r="11" customFormat="false" ht="12.75" hidden="false" customHeight="false" outlineLevel="0" collapsed="false">
      <c r="A11" s="0" t="s">
        <v>2104</v>
      </c>
      <c r="D11" s="0" t="n">
        <v>3797</v>
      </c>
      <c r="E11" s="0" t="n">
        <f aca="false">--8</f>
        <v>8</v>
      </c>
      <c r="F11" s="0" t="n">
        <v>334</v>
      </c>
    </row>
    <row r="12" customFormat="false" ht="12.75" hidden="false" customHeight="false" outlineLevel="0" collapsed="false">
      <c r="A12" s="0" t="s">
        <v>2104</v>
      </c>
      <c r="D12" s="0" t="n">
        <v>3797</v>
      </c>
      <c r="E12" s="0" t="n">
        <v>3</v>
      </c>
      <c r="F12" s="0" t="n">
        <v>294</v>
      </c>
    </row>
    <row r="13" customFormat="false" ht="12.75" hidden="false" customHeight="false" outlineLevel="0" collapsed="false">
      <c r="A13" s="0" t="s">
        <v>2104</v>
      </c>
      <c r="D13" s="0" t="n">
        <v>3797</v>
      </c>
      <c r="E13" s="0" t="n">
        <v>4</v>
      </c>
      <c r="F13" s="0" t="n">
        <v>495</v>
      </c>
    </row>
    <row r="14" customFormat="false" ht="12.75" hidden="false" customHeight="false" outlineLevel="0" collapsed="false">
      <c r="A14" s="0" t="s">
        <v>2104</v>
      </c>
      <c r="D14" s="0" t="n">
        <v>3797</v>
      </c>
      <c r="E14" s="0" t="n">
        <v>5</v>
      </c>
      <c r="F14" s="0" t="n">
        <v>978</v>
      </c>
    </row>
    <row r="15" customFormat="false" ht="12.75" hidden="false" customHeight="false" outlineLevel="0" collapsed="false">
      <c r="A15" s="0" t="s">
        <v>2104</v>
      </c>
      <c r="D15" s="0" t="n">
        <v>3797</v>
      </c>
      <c r="E15" s="0" t="n">
        <v>6</v>
      </c>
      <c r="F15" s="0" t="n">
        <v>1711</v>
      </c>
    </row>
    <row r="16" customFormat="false" ht="12.75" hidden="false" customHeight="false" outlineLevel="0" collapsed="false">
      <c r="A16" s="0" t="s">
        <v>2104</v>
      </c>
      <c r="D16" s="0" t="n">
        <v>3797</v>
      </c>
      <c r="E16" s="0" t="n">
        <v>7</v>
      </c>
      <c r="F16" s="0" t="n">
        <v>402</v>
      </c>
    </row>
    <row r="17" customFormat="false" ht="12.75" hidden="false" customHeight="false" outlineLevel="0" collapsed="false">
      <c r="A17" s="0" t="s">
        <v>2105</v>
      </c>
      <c r="D17" s="0" t="n">
        <v>3775</v>
      </c>
      <c r="E17" s="0" t="n">
        <v>1</v>
      </c>
      <c r="F17" s="0" t="n">
        <v>696</v>
      </c>
    </row>
    <row r="18" customFormat="false" ht="12.75" hidden="false" customHeight="false" outlineLevel="0" collapsed="false">
      <c r="A18" s="0" t="s">
        <v>2105</v>
      </c>
      <c r="D18" s="0" t="n">
        <v>3775</v>
      </c>
      <c r="E18" s="0" t="n">
        <v>2</v>
      </c>
      <c r="F18" s="0" t="n">
        <v>661</v>
      </c>
    </row>
    <row r="19" customFormat="false" ht="12.75" hidden="false" customHeight="false" outlineLevel="0" collapsed="false">
      <c r="A19" s="0" t="s">
        <v>2105</v>
      </c>
      <c r="D19" s="0" t="n">
        <v>3775</v>
      </c>
      <c r="E19" s="0" t="n">
        <v>3</v>
      </c>
      <c r="F19" s="0" t="n">
        <v>730</v>
      </c>
    </row>
    <row r="20" customFormat="false" ht="12.75" hidden="false" customHeight="false" outlineLevel="0" collapsed="false">
      <c r="A20" s="0" t="s">
        <v>2106</v>
      </c>
      <c r="D20" s="0" t="n">
        <v>7213</v>
      </c>
      <c r="E20" s="0" t="n">
        <v>1</v>
      </c>
      <c r="F20" s="0" t="n">
        <v>1313</v>
      </c>
    </row>
    <row r="21" customFormat="false" ht="12.75" hidden="false" customHeight="false" outlineLevel="0" collapsed="false">
      <c r="A21" s="0" t="s">
        <v>2106</v>
      </c>
      <c r="D21" s="0" t="n">
        <v>7213</v>
      </c>
      <c r="E21" s="0" t="n">
        <v>2</v>
      </c>
      <c r="F21" s="0" t="n">
        <v>1421</v>
      </c>
    </row>
    <row r="22" customFormat="false" ht="12.75" hidden="false" customHeight="false" outlineLevel="0" collapsed="false">
      <c r="A22" s="0" t="s">
        <v>2107</v>
      </c>
      <c r="D22" s="0" t="n">
        <v>10377</v>
      </c>
      <c r="E22" s="0" t="s">
        <v>2108</v>
      </c>
      <c r="F22" s="0" t="n">
        <v>416</v>
      </c>
    </row>
    <row r="23" customFormat="false" ht="12.75" hidden="false" customHeight="false" outlineLevel="0" collapsed="false">
      <c r="A23" s="0" t="s">
        <v>2109</v>
      </c>
      <c r="D23" s="0" t="n">
        <v>10071</v>
      </c>
      <c r="E23" s="0" t="s">
        <v>2110</v>
      </c>
      <c r="F23" s="0" t="n">
        <v>452</v>
      </c>
    </row>
    <row r="24" customFormat="false" ht="12.75" hidden="false" customHeight="false" outlineLevel="0" collapsed="false">
      <c r="A24" s="0" t="s">
        <v>2111</v>
      </c>
      <c r="D24" s="0" t="n">
        <v>54081</v>
      </c>
      <c r="E24" s="0" t="s">
        <v>2112</v>
      </c>
      <c r="F24" s="0" t="n">
        <v>392</v>
      </c>
    </row>
    <row r="25" customFormat="false" ht="12.75" hidden="false" customHeight="false" outlineLevel="0" collapsed="false">
      <c r="A25" s="0" t="s">
        <v>2113</v>
      </c>
      <c r="D25" s="0" t="n">
        <v>54081</v>
      </c>
      <c r="E25" s="0" t="s">
        <v>2114</v>
      </c>
      <c r="F25" s="0" t="n">
        <v>272</v>
      </c>
    </row>
    <row r="26" customFormat="false" ht="12.75" hidden="false" customHeight="false" outlineLevel="0" collapsed="false">
      <c r="A26" s="0" t="s">
        <v>2115</v>
      </c>
      <c r="D26" s="0" t="n">
        <v>52087</v>
      </c>
      <c r="E26" s="0" t="s">
        <v>2116</v>
      </c>
      <c r="F26" s="0" t="n">
        <v>216</v>
      </c>
    </row>
    <row r="27" customFormat="false" ht="12.75" hidden="false" customHeight="false" outlineLevel="0" collapsed="false">
      <c r="A27" s="0" t="s">
        <v>2117</v>
      </c>
      <c r="D27" s="0" t="n">
        <v>7212</v>
      </c>
      <c r="E27" s="0" t="n">
        <f aca="false">--1</f>
        <v>1</v>
      </c>
      <c r="F27" s="0" t="n">
        <v>37</v>
      </c>
    </row>
    <row r="28" customFormat="false" ht="12.75" hidden="false" customHeight="false" outlineLevel="0" collapsed="false">
      <c r="A28" s="0" t="s">
        <v>2117</v>
      </c>
      <c r="D28" s="0" t="n">
        <v>7212</v>
      </c>
      <c r="E28" s="0" t="n">
        <f aca="false">--2</f>
        <v>2</v>
      </c>
      <c r="F28" s="0" t="n">
        <v>36</v>
      </c>
    </row>
    <row r="29" customFormat="false" ht="12.75" hidden="false" customHeight="false" outlineLevel="0" collapsed="false">
      <c r="A29" s="0" t="s">
        <v>2117</v>
      </c>
      <c r="D29" s="0" t="n">
        <v>7212</v>
      </c>
      <c r="E29" s="0" t="n">
        <f aca="false">--3</f>
        <v>3</v>
      </c>
      <c r="F29" s="0" t="n">
        <v>38</v>
      </c>
    </row>
    <row r="30" customFormat="false" ht="12.75" hidden="false" customHeight="false" outlineLevel="0" collapsed="false">
      <c r="A30" s="0" t="s">
        <v>2117</v>
      </c>
      <c r="D30" s="0" t="n">
        <v>7212</v>
      </c>
      <c r="E30" s="0" t="n">
        <f aca="false">--4</f>
        <v>4</v>
      </c>
      <c r="F30" s="0" t="n">
        <v>37</v>
      </c>
    </row>
    <row r="31" customFormat="false" ht="12.75" hidden="false" customHeight="false" outlineLevel="0" collapsed="false">
      <c r="A31" s="0" t="s">
        <v>2118</v>
      </c>
      <c r="D31" s="0" t="n">
        <v>52019</v>
      </c>
      <c r="E31" s="0" t="s">
        <v>2119</v>
      </c>
      <c r="F31" s="0" t="n">
        <v>203</v>
      </c>
    </row>
    <row r="32" customFormat="false" ht="12.75" hidden="false" customHeight="false" outlineLevel="0" collapsed="false">
      <c r="A32" s="0" t="s">
        <v>2118</v>
      </c>
      <c r="D32" s="0" t="n">
        <v>52019</v>
      </c>
      <c r="E32" s="0" t="s">
        <v>2120</v>
      </c>
      <c r="F32" s="0" t="n">
        <v>225</v>
      </c>
    </row>
    <row r="33" customFormat="false" ht="12.75" hidden="false" customHeight="false" outlineLevel="0" collapsed="false">
      <c r="A33" s="0" t="s">
        <v>2121</v>
      </c>
      <c r="D33" s="0" t="n">
        <v>52019</v>
      </c>
      <c r="E33" s="0" t="s">
        <v>2122</v>
      </c>
      <c r="F33" s="0" t="n">
        <v>232</v>
      </c>
    </row>
    <row r="34" customFormat="false" ht="12.75" hidden="false" customHeight="false" outlineLevel="0" collapsed="false">
      <c r="A34" s="0" t="s">
        <v>2121</v>
      </c>
      <c r="D34" s="0" t="n">
        <v>52019</v>
      </c>
      <c r="E34" s="0" t="s">
        <v>2123</v>
      </c>
      <c r="F34" s="0" t="n">
        <v>225</v>
      </c>
    </row>
    <row r="35" customFormat="false" ht="12.75" hidden="false" customHeight="false" outlineLevel="0" collapsed="false">
      <c r="A35" s="0" t="s">
        <v>2124</v>
      </c>
      <c r="D35" s="0" t="n">
        <v>3776</v>
      </c>
      <c r="E35" s="0" t="n">
        <v>51</v>
      </c>
      <c r="F35" s="0" t="n">
        <v>129</v>
      </c>
    </row>
    <row r="36" customFormat="false" ht="12.75" hidden="false" customHeight="false" outlineLevel="0" collapsed="false">
      <c r="A36" s="0" t="s">
        <v>2124</v>
      </c>
      <c r="D36" s="0" t="n">
        <v>3776</v>
      </c>
      <c r="E36" s="0" t="n">
        <v>52</v>
      </c>
      <c r="F36" s="0" t="n">
        <v>140</v>
      </c>
    </row>
    <row r="37" customFormat="false" ht="12.75" hidden="false" customHeight="false" outlineLevel="0" collapsed="false">
      <c r="A37" s="0" t="s">
        <v>2124</v>
      </c>
      <c r="D37" s="0" t="n">
        <v>3776</v>
      </c>
      <c r="E37" s="0" t="n">
        <v>6</v>
      </c>
      <c r="F37" s="0" t="n">
        <v>619</v>
      </c>
    </row>
    <row r="38" customFormat="false" ht="12.75" hidden="false" customHeight="false" outlineLevel="0" collapsed="false">
      <c r="A38" s="0" t="s">
        <v>2125</v>
      </c>
      <c r="D38" s="0" t="n">
        <v>54844</v>
      </c>
      <c r="E38" s="0" t="s">
        <v>2126</v>
      </c>
      <c r="F38" s="0" t="n">
        <v>101</v>
      </c>
    </row>
    <row r="39" customFormat="false" ht="12.75" hidden="false" customHeight="false" outlineLevel="0" collapsed="false">
      <c r="A39" s="0" t="s">
        <v>2127</v>
      </c>
      <c r="D39" s="0" t="n">
        <v>54844</v>
      </c>
      <c r="E39" s="0" t="s">
        <v>2128</v>
      </c>
      <c r="F39" s="0" t="n">
        <v>95</v>
      </c>
    </row>
    <row r="40" customFormat="false" ht="12.75" hidden="false" customHeight="false" outlineLevel="0" collapsed="false">
      <c r="A40" s="0" t="s">
        <v>2129</v>
      </c>
      <c r="D40" s="0" t="n">
        <v>7032</v>
      </c>
      <c r="E40" s="0" t="n">
        <f aca="false">--3</f>
        <v>3</v>
      </c>
      <c r="F40" s="0" t="n">
        <v>27</v>
      </c>
    </row>
    <row r="41" customFormat="false" ht="12.75" hidden="false" customHeight="false" outlineLevel="0" collapsed="false">
      <c r="A41" s="0" t="s">
        <v>2129</v>
      </c>
      <c r="D41" s="0" t="n">
        <v>7032</v>
      </c>
      <c r="E41" s="0" t="n">
        <f aca="false">--4</f>
        <v>4</v>
      </c>
      <c r="F41" s="0" t="n">
        <v>30</v>
      </c>
    </row>
    <row r="42" customFormat="false" ht="12.75" hidden="false" customHeight="false" outlineLevel="0" collapsed="false">
      <c r="A42" s="0" t="s">
        <v>2129</v>
      </c>
      <c r="D42" s="0" t="n">
        <v>7032</v>
      </c>
      <c r="E42" s="0" t="n">
        <f aca="false">--5</f>
        <v>5</v>
      </c>
      <c r="F42" s="0" t="n">
        <v>18</v>
      </c>
    </row>
    <row r="43" customFormat="false" ht="12.75" hidden="false" customHeight="false" outlineLevel="0" collapsed="false">
      <c r="A43" s="0" t="s">
        <v>2129</v>
      </c>
      <c r="D43" s="0" t="n">
        <v>7032</v>
      </c>
      <c r="E43" s="0" t="n">
        <f aca="false">--6</f>
        <v>6</v>
      </c>
      <c r="F43" s="0" t="n">
        <v>22</v>
      </c>
    </row>
    <row r="44" customFormat="false" ht="12.75" hidden="false" customHeight="false" outlineLevel="0" collapsed="false">
      <c r="A44" s="0" t="s">
        <v>2130</v>
      </c>
      <c r="D44" s="0" t="n">
        <v>10633</v>
      </c>
      <c r="E44" s="0" t="s">
        <v>2131</v>
      </c>
      <c r="F44" s="0" t="n">
        <v>130</v>
      </c>
    </row>
    <row r="45" customFormat="false" ht="12.75" hidden="false" customHeight="false" outlineLevel="0" collapsed="false">
      <c r="A45" s="0" t="s">
        <v>2130</v>
      </c>
      <c r="D45" s="0" t="n">
        <v>10633</v>
      </c>
      <c r="E45" s="0" t="s">
        <v>2132</v>
      </c>
      <c r="F45" s="0" t="n">
        <v>67</v>
      </c>
    </row>
    <row r="46" customFormat="false" ht="12.75" hidden="false" customHeight="false" outlineLevel="0" collapsed="false">
      <c r="A46" s="0" t="s">
        <v>2133</v>
      </c>
      <c r="D46" s="0" t="n">
        <v>10773</v>
      </c>
      <c r="E46" s="0" t="n">
        <v>1</v>
      </c>
      <c r="F46" s="0" t="n">
        <v>23</v>
      </c>
    </row>
    <row r="47" customFormat="false" ht="12.75" hidden="false" customHeight="false" outlineLevel="0" collapsed="false">
      <c r="A47" s="0" t="s">
        <v>2133</v>
      </c>
      <c r="D47" s="0" t="n">
        <v>10773</v>
      </c>
      <c r="E47" s="0" t="n">
        <v>2</v>
      </c>
      <c r="F47" s="0" t="n">
        <v>21</v>
      </c>
    </row>
    <row r="48" customFormat="false" ht="12.75" hidden="false" customHeight="false" outlineLevel="0" collapsed="false">
      <c r="A48" s="0" t="s">
        <v>2134</v>
      </c>
      <c r="D48" s="0" t="n">
        <v>10771</v>
      </c>
      <c r="E48" s="0" t="n">
        <v>1</v>
      </c>
      <c r="F48" s="0" t="n">
        <v>21</v>
      </c>
    </row>
    <row r="49" customFormat="false" ht="12.75" hidden="false" customHeight="false" outlineLevel="0" collapsed="false">
      <c r="A49" s="0" t="s">
        <v>2134</v>
      </c>
      <c r="D49" s="0" t="n">
        <v>10771</v>
      </c>
      <c r="E49" s="0" t="n">
        <v>2</v>
      </c>
      <c r="F49" s="0" t="n">
        <v>20</v>
      </c>
    </row>
    <row r="50" customFormat="false" ht="12.75" hidden="false" customHeight="false" outlineLevel="0" collapsed="false">
      <c r="A50" s="0" t="s">
        <v>2135</v>
      </c>
      <c r="D50" s="0" t="n">
        <v>10774</v>
      </c>
      <c r="E50" s="0" t="n">
        <v>1</v>
      </c>
      <c r="F50" s="0" t="n">
        <v>29</v>
      </c>
    </row>
    <row r="51" customFormat="false" ht="12.75" hidden="false" customHeight="false" outlineLevel="0" collapsed="false">
      <c r="A51" s="0" t="s">
        <v>2135</v>
      </c>
      <c r="D51" s="0" t="n">
        <v>10774</v>
      </c>
      <c r="E51" s="0" t="n">
        <v>2</v>
      </c>
      <c r="F51" s="0" t="n">
        <v>37</v>
      </c>
    </row>
    <row r="52" customFormat="false" ht="12.75" hidden="false" customHeight="false" outlineLevel="0" collapsed="false">
      <c r="A52" s="0" t="s">
        <v>2136</v>
      </c>
      <c r="D52" s="0" t="n">
        <v>52007</v>
      </c>
      <c r="E52" s="0" t="s">
        <v>2137</v>
      </c>
      <c r="F52" s="0" t="n">
        <v>288</v>
      </c>
    </row>
    <row r="53" customFormat="false" ht="12.75" hidden="false" customHeight="false" outlineLevel="0" collapsed="false">
      <c r="A53" s="0" t="s">
        <v>2138</v>
      </c>
      <c r="D53" s="0" t="n">
        <v>3804</v>
      </c>
      <c r="E53" s="0" t="n">
        <v>3</v>
      </c>
      <c r="F53" s="0" t="n">
        <v>281</v>
      </c>
    </row>
    <row r="54" customFormat="false" ht="12.75" hidden="false" customHeight="false" outlineLevel="0" collapsed="false">
      <c r="A54" s="0" t="s">
        <v>2138</v>
      </c>
      <c r="D54" s="0" t="n">
        <v>3804</v>
      </c>
      <c r="E54" s="0" t="n">
        <v>4</v>
      </c>
      <c r="F54" s="0" t="n">
        <v>671</v>
      </c>
    </row>
    <row r="55" customFormat="false" ht="12.75" hidden="false" customHeight="false" outlineLevel="0" collapsed="false">
      <c r="A55" s="0" t="s">
        <v>2138</v>
      </c>
      <c r="D55" s="0" t="n">
        <v>3804</v>
      </c>
      <c r="E55" s="0" t="n">
        <v>5</v>
      </c>
      <c r="F55" s="0" t="n">
        <v>409</v>
      </c>
    </row>
    <row r="56" customFormat="false" ht="12.75" hidden="false" customHeight="false" outlineLevel="0" collapsed="false">
      <c r="A56" s="0" t="s">
        <v>2139</v>
      </c>
      <c r="D56" s="0" t="n">
        <v>3788</v>
      </c>
      <c r="E56" s="0" t="n">
        <v>1</v>
      </c>
      <c r="F56" s="0" t="n">
        <v>258</v>
      </c>
    </row>
    <row r="57" customFormat="false" ht="12.75" hidden="false" customHeight="false" outlineLevel="0" collapsed="false">
      <c r="A57" s="0" t="s">
        <v>2140</v>
      </c>
      <c r="D57" s="0" t="n">
        <v>3788</v>
      </c>
      <c r="E57" s="0" t="n">
        <v>2</v>
      </c>
      <c r="F57" s="0" t="n">
        <v>177</v>
      </c>
    </row>
    <row r="58" customFormat="false" ht="12.75" hidden="false" customHeight="false" outlineLevel="0" collapsed="false">
      <c r="A58" s="0" t="s">
        <v>2139</v>
      </c>
      <c r="D58" s="0" t="n">
        <v>3788</v>
      </c>
      <c r="E58" s="0" t="n">
        <v>3</v>
      </c>
      <c r="F58" s="0" t="n">
        <v>294</v>
      </c>
    </row>
    <row r="59" customFormat="false" ht="12.75" hidden="false" customHeight="false" outlineLevel="0" collapsed="false">
      <c r="A59" s="0" t="s">
        <v>2140</v>
      </c>
      <c r="D59" s="0" t="n">
        <v>3788</v>
      </c>
      <c r="E59" s="0" t="n">
        <v>4</v>
      </c>
      <c r="F59" s="0" t="n">
        <v>283</v>
      </c>
    </row>
    <row r="60" customFormat="false" ht="12.75" hidden="false" customHeight="false" outlineLevel="0" collapsed="false">
      <c r="A60" s="0" t="s">
        <v>2140</v>
      </c>
      <c r="D60" s="0" t="n">
        <v>3788</v>
      </c>
      <c r="E60" s="0" t="n">
        <v>5</v>
      </c>
      <c r="F60" s="0" t="n">
        <v>282</v>
      </c>
    </row>
    <row r="61" customFormat="false" ht="12.75" hidden="false" customHeight="false" outlineLevel="0" collapsed="false">
      <c r="A61" s="0" t="s">
        <v>2141</v>
      </c>
      <c r="D61" s="0" t="n">
        <v>12</v>
      </c>
      <c r="E61" s="0" t="n">
        <v>1</v>
      </c>
      <c r="F61" s="0" t="n">
        <v>410</v>
      </c>
    </row>
    <row r="62" customFormat="false" ht="12.75" hidden="false" customHeight="false" outlineLevel="0" collapsed="false">
      <c r="A62" s="0" t="s">
        <v>2142</v>
      </c>
      <c r="D62" s="0" t="n">
        <v>3785</v>
      </c>
      <c r="E62" s="0" t="n">
        <v>10</v>
      </c>
      <c r="F62" s="0" t="n">
        <v>8</v>
      </c>
    </row>
    <row r="63" customFormat="false" ht="12.75" hidden="false" customHeight="false" outlineLevel="0" collapsed="false">
      <c r="A63" s="0" t="s">
        <v>2143</v>
      </c>
      <c r="D63" s="0" t="n">
        <v>3809</v>
      </c>
      <c r="E63" s="0" t="n">
        <v>1</v>
      </c>
      <c r="F63" s="0" t="n">
        <v>491</v>
      </c>
    </row>
    <row r="64" customFormat="false" ht="12.75" hidden="false" customHeight="false" outlineLevel="0" collapsed="false">
      <c r="A64" s="0" t="s">
        <v>2143</v>
      </c>
      <c r="D64" s="0" t="n">
        <v>3809</v>
      </c>
      <c r="E64" s="0" t="n">
        <v>2</v>
      </c>
      <c r="F64" s="0" t="n">
        <v>533</v>
      </c>
    </row>
    <row r="65" customFormat="false" ht="12.75" hidden="false" customHeight="false" outlineLevel="0" collapsed="false">
      <c r="A65" s="0" t="s">
        <v>2143</v>
      </c>
      <c r="D65" s="0" t="n">
        <v>3809</v>
      </c>
      <c r="E65" s="0" t="n">
        <v>3</v>
      </c>
      <c r="F65" s="0" t="n">
        <v>971</v>
      </c>
    </row>
    <row r="66" customFormat="false" ht="12.75" hidden="false" customHeight="false" outlineLevel="0" collapsed="false">
      <c r="F66" s="0" t="n">
        <f aca="false">SUM(F2:F65)</f>
        <v>21614</v>
      </c>
    </row>
    <row r="67" customFormat="false" ht="13.5" hidden="false" customHeight="false" outlineLevel="0" collapsed="false">
      <c r="A67" s="102"/>
      <c r="B67" s="102"/>
      <c r="C67" s="102"/>
      <c r="D67" s="102"/>
      <c r="E67" s="102"/>
      <c r="F67" s="102"/>
    </row>
    <row r="68" customFormat="false" ht="12.75" hidden="false" customHeight="false" outlineLevel="0" collapsed="false">
      <c r="A68" s="3" t="s">
        <v>1717</v>
      </c>
    </row>
    <row r="69" customFormat="false" ht="12.75" hidden="false" customHeight="false" outlineLevel="0" collapsed="false">
      <c r="A69" s="3" t="s">
        <v>253</v>
      </c>
      <c r="B69" s="3" t="s">
        <v>2097</v>
      </c>
      <c r="C69" s="3" t="s">
        <v>2098</v>
      </c>
      <c r="D69" s="3" t="s">
        <v>2144</v>
      </c>
      <c r="E69" s="3"/>
      <c r="F69" s="3"/>
    </row>
    <row r="71" customFormat="false" ht="12.75" hidden="false" customHeight="false" outlineLevel="0" collapsed="false">
      <c r="A71" s="0" t="s">
        <v>2145</v>
      </c>
      <c r="B71" s="0" t="n">
        <v>4</v>
      </c>
      <c r="C71" s="0" t="n">
        <v>1</v>
      </c>
      <c r="D71" s="0" t="n">
        <v>145</v>
      </c>
    </row>
    <row r="72" customFormat="false" ht="12.75" hidden="false" customHeight="false" outlineLevel="0" collapsed="false">
      <c r="A72" s="0" t="s">
        <v>2145</v>
      </c>
      <c r="B72" s="0" t="n">
        <v>4</v>
      </c>
      <c r="C72" s="0" t="n">
        <v>2</v>
      </c>
      <c r="D72" s="0" t="n">
        <v>20</v>
      </c>
    </row>
    <row r="73" customFormat="false" ht="12.75" hidden="false" customHeight="false" outlineLevel="0" collapsed="false">
      <c r="A73" s="0" t="s">
        <v>2146</v>
      </c>
      <c r="B73" s="0" t="n">
        <v>2</v>
      </c>
      <c r="C73" s="0" t="n">
        <v>3</v>
      </c>
      <c r="D73" s="0" t="n">
        <v>97</v>
      </c>
    </row>
    <row r="74" customFormat="false" ht="12.75" hidden="false" customHeight="false" outlineLevel="0" collapsed="false">
      <c r="A74" s="0" t="s">
        <v>2147</v>
      </c>
      <c r="B74" s="0" t="n">
        <v>3</v>
      </c>
      <c r="C74" s="0" t="n">
        <v>2</v>
      </c>
      <c r="D74" s="0" t="n">
        <v>98</v>
      </c>
    </row>
    <row r="75" customFormat="false" ht="12.75" hidden="false" customHeight="false" outlineLevel="0" collapsed="false">
      <c r="A75" s="0" t="s">
        <v>2147</v>
      </c>
      <c r="B75" s="0" t="n">
        <v>3</v>
      </c>
      <c r="C75" s="0" t="n">
        <v>5</v>
      </c>
      <c r="D75" s="0" t="n">
        <v>2</v>
      </c>
    </row>
    <row r="76" customFormat="false" ht="12.75" hidden="false" customHeight="false" outlineLevel="0" collapsed="false">
      <c r="A76" s="0" t="s">
        <v>2148</v>
      </c>
      <c r="B76" s="0" t="n">
        <v>26</v>
      </c>
      <c r="C76" s="0" t="s">
        <v>2149</v>
      </c>
      <c r="D76" s="0" t="n">
        <v>98</v>
      </c>
    </row>
    <row r="77" customFormat="false" ht="12.75" hidden="false" customHeight="false" outlineLevel="0" collapsed="false">
      <c r="A77" s="0" t="s">
        <v>2148</v>
      </c>
      <c r="B77" s="0" t="n">
        <v>26</v>
      </c>
      <c r="C77" s="0" t="s">
        <v>2150</v>
      </c>
      <c r="D77" s="0" t="n">
        <v>143</v>
      </c>
    </row>
    <row r="78" customFormat="false" ht="12.75" hidden="false" customHeight="false" outlineLevel="0" collapsed="false">
      <c r="A78" s="0" t="s">
        <v>2151</v>
      </c>
      <c r="B78" s="0" t="n">
        <v>6</v>
      </c>
      <c r="C78" s="0" t="n">
        <v>17</v>
      </c>
      <c r="D78" s="0" t="n">
        <v>71</v>
      </c>
    </row>
    <row r="79" customFormat="false" ht="12.75" hidden="false" customHeight="false" outlineLevel="0" collapsed="false">
      <c r="A79" s="0" t="s">
        <v>2152</v>
      </c>
      <c r="B79" s="0" t="n">
        <v>1</v>
      </c>
      <c r="C79" s="0" t="n">
        <v>2</v>
      </c>
      <c r="D79" s="0" t="n">
        <v>284</v>
      </c>
    </row>
    <row r="80" customFormat="false" ht="12.75" hidden="false" customHeight="false" outlineLevel="0" collapsed="false">
      <c r="A80" s="0" t="s">
        <v>2153</v>
      </c>
      <c r="B80" s="0" t="n">
        <v>3</v>
      </c>
      <c r="C80" s="0" t="n">
        <v>1</v>
      </c>
      <c r="D80" s="0" t="n">
        <v>810</v>
      </c>
    </row>
    <row r="81" customFormat="false" ht="12.75" hidden="false" customHeight="false" outlineLevel="0" collapsed="false">
      <c r="A81" s="0" t="s">
        <v>2153</v>
      </c>
      <c r="B81" s="0" t="n">
        <v>3</v>
      </c>
      <c r="C81" s="0" t="n">
        <v>4</v>
      </c>
      <c r="D81" s="0" t="n">
        <v>763</v>
      </c>
    </row>
    <row r="82" customFormat="false" ht="12.75" hidden="false" customHeight="false" outlineLevel="0" collapsed="false">
      <c r="A82" s="0" t="s">
        <v>2153</v>
      </c>
      <c r="B82" s="0" t="n">
        <v>3</v>
      </c>
      <c r="C82" s="0" t="n">
        <v>5</v>
      </c>
      <c r="D82" s="0" t="n">
        <v>148</v>
      </c>
    </row>
    <row r="83" customFormat="false" ht="12.75" hidden="false" customHeight="false" outlineLevel="0" collapsed="false">
      <c r="A83" s="0" t="s">
        <v>2153</v>
      </c>
      <c r="B83" s="0" t="n">
        <v>3</v>
      </c>
      <c r="C83" s="0" t="n">
        <v>11</v>
      </c>
      <c r="D83" s="0" t="n">
        <v>5</v>
      </c>
    </row>
    <row r="84" customFormat="false" ht="12.75" hidden="false" customHeight="false" outlineLevel="0" collapsed="false">
      <c r="D84" s="0" t="n">
        <f aca="false">SUM(D71:D83)</f>
        <v>2684</v>
      </c>
      <c r="E84" s="0" t="n">
        <f aca="false">D84+F66</f>
        <v>24298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19.28"/>
  </cols>
  <sheetData>
    <row r="1" customFormat="false" ht="63.75" hidden="false" customHeight="false" outlineLevel="0" collapsed="false">
      <c r="A1" s="1" t="s">
        <v>252</v>
      </c>
      <c r="B1" s="1" t="s">
        <v>253</v>
      </c>
      <c r="C1" s="1" t="s">
        <v>254</v>
      </c>
      <c r="D1" s="1" t="s">
        <v>255</v>
      </c>
      <c r="E1" s="1" t="s">
        <v>256</v>
      </c>
      <c r="F1" s="1" t="s">
        <v>257</v>
      </c>
      <c r="G1" s="1" t="s">
        <v>258</v>
      </c>
      <c r="H1" s="1" t="s">
        <v>259</v>
      </c>
      <c r="I1" s="1" t="s">
        <v>260</v>
      </c>
      <c r="J1" s="1"/>
    </row>
    <row r="2" customFormat="false" ht="12.75" hidden="false" customHeight="false" outlineLevel="0" collapsed="false">
      <c r="A2" s="0" t="s">
        <v>261</v>
      </c>
      <c r="B2" s="0" t="s">
        <v>262</v>
      </c>
      <c r="C2" s="0" t="n">
        <v>1</v>
      </c>
      <c r="D2" s="0" t="n">
        <v>0</v>
      </c>
      <c r="E2" s="0" t="n">
        <v>50446</v>
      </c>
      <c r="F2" s="0" t="n">
        <v>87701</v>
      </c>
      <c r="G2" s="0" t="n">
        <v>100459</v>
      </c>
      <c r="H2" s="0" t="n">
        <v>0.368</v>
      </c>
      <c r="I2" s="0" t="n">
        <v>19</v>
      </c>
    </row>
    <row r="3" customFormat="false" ht="12.75" hidden="false" customHeight="false" outlineLevel="0" collapsed="false">
      <c r="A3" s="0" t="s">
        <v>261</v>
      </c>
      <c r="B3" s="0" t="s">
        <v>262</v>
      </c>
      <c r="C3" s="0" t="n">
        <v>2</v>
      </c>
      <c r="D3" s="0" t="n">
        <v>386706</v>
      </c>
      <c r="E3" s="0" t="n">
        <v>59928</v>
      </c>
      <c r="F3" s="0" t="n">
        <v>94926</v>
      </c>
      <c r="G3" s="0" t="n">
        <v>128866</v>
      </c>
      <c r="H3" s="0" t="n">
        <v>0.368</v>
      </c>
      <c r="I3" s="0" t="n">
        <v>53</v>
      </c>
    </row>
    <row r="4" customFormat="false" ht="12.75" hidden="false" customHeight="false" outlineLevel="0" collapsed="false">
      <c r="A4" s="0" t="s">
        <v>261</v>
      </c>
      <c r="B4" s="0" t="s">
        <v>262</v>
      </c>
      <c r="C4" s="0" t="n">
        <v>3</v>
      </c>
      <c r="D4" s="0" t="n">
        <v>1336784</v>
      </c>
      <c r="E4" s="0" t="n">
        <v>957093</v>
      </c>
      <c r="F4" s="0" t="n">
        <v>975350</v>
      </c>
      <c r="G4" s="0" t="n">
        <v>1479802</v>
      </c>
      <c r="H4" s="0" t="n">
        <v>0.15</v>
      </c>
      <c r="I4" s="0" t="n">
        <v>119</v>
      </c>
    </row>
    <row r="5" customFormat="false" ht="12.75" hidden="false" customHeight="false" outlineLevel="0" collapsed="false">
      <c r="A5" s="0" t="s">
        <v>261</v>
      </c>
      <c r="B5" s="0" t="s">
        <v>263</v>
      </c>
      <c r="C5" s="0" t="n">
        <v>1</v>
      </c>
      <c r="D5" s="0" t="n">
        <v>61900</v>
      </c>
      <c r="E5" s="0" t="n">
        <v>45590</v>
      </c>
      <c r="F5" s="0" t="n">
        <v>51702</v>
      </c>
      <c r="G5" s="0" t="n">
        <v>93782</v>
      </c>
      <c r="H5" s="0" t="n">
        <v>0.15</v>
      </c>
      <c r="I5" s="0" t="n">
        <v>7</v>
      </c>
    </row>
    <row r="6" customFormat="false" ht="12.75" hidden="false" customHeight="false" outlineLevel="0" collapsed="false">
      <c r="A6" s="0" t="s">
        <v>264</v>
      </c>
      <c r="B6" s="0" t="s">
        <v>264</v>
      </c>
      <c r="C6" s="0" t="n">
        <v>127</v>
      </c>
      <c r="D6" s="0" t="n">
        <v>642482</v>
      </c>
      <c r="E6" s="0" t="n">
        <v>331239</v>
      </c>
      <c r="F6" s="0" t="n">
        <v>802817</v>
      </c>
      <c r="G6" s="0" t="n">
        <v>703689</v>
      </c>
      <c r="H6" s="0" t="n">
        <v>0.614</v>
      </c>
      <c r="I6" s="0" t="n">
        <v>259</v>
      </c>
    </row>
    <row r="7" customFormat="false" ht="12.75" hidden="false" customHeight="false" outlineLevel="0" collapsed="false">
      <c r="A7" s="0" t="s">
        <v>265</v>
      </c>
      <c r="B7" s="0" t="s">
        <v>266</v>
      </c>
      <c r="C7" s="0" t="n">
        <v>11</v>
      </c>
      <c r="D7" s="0" t="n">
        <v>54550</v>
      </c>
      <c r="E7" s="0" t="n">
        <v>15889</v>
      </c>
      <c r="F7" s="0" t="n">
        <v>36385</v>
      </c>
      <c r="G7" s="0" t="n">
        <v>56658</v>
      </c>
      <c r="H7" s="0" t="n">
        <v>0.15</v>
      </c>
      <c r="I7" s="0" t="n">
        <v>5</v>
      </c>
    </row>
    <row r="8" customFormat="false" ht="12.75" hidden="false" customHeight="false" outlineLevel="0" collapsed="false">
      <c r="A8" s="0" t="s">
        <v>265</v>
      </c>
      <c r="B8" s="0" t="s">
        <v>266</v>
      </c>
      <c r="C8" s="0" t="n">
        <v>14</v>
      </c>
      <c r="D8" s="0" t="n">
        <v>54067</v>
      </c>
      <c r="E8" s="0" t="n">
        <v>18804</v>
      </c>
      <c r="F8" s="0" t="n">
        <v>30481</v>
      </c>
      <c r="G8" s="0" t="n">
        <v>78256</v>
      </c>
      <c r="H8" s="0" t="n">
        <v>0.15</v>
      </c>
      <c r="I8" s="0" t="n">
        <v>6</v>
      </c>
    </row>
    <row r="9" customFormat="false" ht="12.75" hidden="false" customHeight="false" outlineLevel="0" collapsed="false">
      <c r="A9" s="0" t="s">
        <v>265</v>
      </c>
      <c r="B9" s="0" t="s">
        <v>267</v>
      </c>
      <c r="C9" s="0" t="n">
        <v>10</v>
      </c>
      <c r="D9" s="0" t="n">
        <v>10962</v>
      </c>
      <c r="E9" s="0" t="n">
        <v>3389</v>
      </c>
      <c r="F9" s="0" t="n">
        <v>14401</v>
      </c>
      <c r="G9" s="0" t="n">
        <v>1721</v>
      </c>
      <c r="H9" s="0" t="n">
        <v>0.698</v>
      </c>
      <c r="I9" s="0" t="n">
        <v>5</v>
      </c>
    </row>
    <row r="10" customFormat="false" ht="12.75" hidden="false" customHeight="false" outlineLevel="0" collapsed="false">
      <c r="A10" s="0" t="s">
        <v>265</v>
      </c>
      <c r="B10" s="0" t="s">
        <v>268</v>
      </c>
      <c r="C10" s="0" t="n">
        <v>3</v>
      </c>
      <c r="D10" s="0" t="n">
        <v>2620203</v>
      </c>
      <c r="E10" s="0" t="n">
        <v>2545577</v>
      </c>
      <c r="F10" s="0" t="n">
        <v>2930860</v>
      </c>
      <c r="G10" s="0" t="n">
        <v>2409740</v>
      </c>
      <c r="H10" s="0" t="n">
        <v>0.15</v>
      </c>
      <c r="I10" s="0" t="n">
        <v>234</v>
      </c>
    </row>
    <row r="11" customFormat="false" ht="12.75" hidden="false" customHeight="false" outlineLevel="0" collapsed="false">
      <c r="A11" s="0" t="s">
        <v>265</v>
      </c>
      <c r="B11" s="0" t="s">
        <v>268</v>
      </c>
      <c r="C11" s="0" t="n">
        <v>4</v>
      </c>
      <c r="D11" s="0" t="n">
        <v>3716664</v>
      </c>
      <c r="E11" s="0" t="n">
        <v>4772838</v>
      </c>
      <c r="F11" s="0" t="n">
        <v>4069197</v>
      </c>
      <c r="G11" s="0" t="n">
        <v>4731992</v>
      </c>
      <c r="H11" s="0" t="n">
        <v>0.15</v>
      </c>
      <c r="I11" s="0" t="n">
        <v>400</v>
      </c>
    </row>
    <row r="12" customFormat="false" ht="12.75" hidden="false" customHeight="false" outlineLevel="0" collapsed="false">
      <c r="A12" s="0" t="s">
        <v>265</v>
      </c>
      <c r="B12" s="0" t="s">
        <v>268</v>
      </c>
      <c r="C12" s="0" t="n">
        <v>5</v>
      </c>
      <c r="D12" s="0" t="n">
        <v>6395496</v>
      </c>
      <c r="E12" s="0" t="n">
        <v>6634821</v>
      </c>
      <c r="F12" s="0" t="n">
        <v>5502246</v>
      </c>
      <c r="G12" s="0" t="n">
        <v>7638136</v>
      </c>
      <c r="H12" s="0" t="n">
        <v>0.15</v>
      </c>
      <c r="I12" s="0" t="n">
        <v>601</v>
      </c>
    </row>
    <row r="13" customFormat="false" ht="12.75" hidden="false" customHeight="false" outlineLevel="0" collapsed="false">
      <c r="A13" s="0" t="s">
        <v>265</v>
      </c>
      <c r="B13" s="0" t="s">
        <v>268</v>
      </c>
      <c r="C13" s="0" t="n">
        <v>10</v>
      </c>
      <c r="D13" s="0" t="n">
        <v>12039</v>
      </c>
      <c r="E13" s="0" t="n">
        <v>7550</v>
      </c>
      <c r="F13" s="0" t="n">
        <v>8953</v>
      </c>
      <c r="G13" s="0" t="n">
        <v>4330</v>
      </c>
      <c r="H13" s="0" t="n">
        <v>0.698</v>
      </c>
      <c r="I13" s="0" t="n">
        <v>4</v>
      </c>
    </row>
    <row r="14" customFormat="false" ht="12.75" hidden="false" customHeight="false" outlineLevel="0" collapsed="false">
      <c r="A14" s="0" t="s">
        <v>265</v>
      </c>
      <c r="B14" s="0" t="s">
        <v>269</v>
      </c>
      <c r="C14" s="0" t="n">
        <v>10</v>
      </c>
      <c r="D14" s="0" t="n">
        <v>8239</v>
      </c>
      <c r="E14" s="0" t="n">
        <v>9830</v>
      </c>
      <c r="F14" s="0" t="n">
        <v>5787</v>
      </c>
      <c r="G14" s="0" t="n">
        <v>5328</v>
      </c>
      <c r="H14" s="0" t="n">
        <v>0.698</v>
      </c>
      <c r="I14" s="0" t="n">
        <v>4</v>
      </c>
    </row>
    <row r="15" customFormat="false" ht="12.75" hidden="false" customHeight="false" outlineLevel="0" collapsed="false">
      <c r="A15" s="0" t="s">
        <v>265</v>
      </c>
      <c r="B15" s="0" t="s">
        <v>270</v>
      </c>
      <c r="C15" s="0" t="n">
        <v>10</v>
      </c>
      <c r="D15" s="0" t="n">
        <v>21026</v>
      </c>
      <c r="E15" s="0" t="n">
        <v>5094</v>
      </c>
      <c r="F15" s="0" t="n">
        <v>11599</v>
      </c>
      <c r="G15" s="0" t="n">
        <v>16191</v>
      </c>
      <c r="H15" s="0" t="n">
        <v>0.698</v>
      </c>
      <c r="I15" s="0" t="n">
        <v>7</v>
      </c>
    </row>
    <row r="16" customFormat="false" ht="12.75" hidden="false" customHeight="false" outlineLevel="0" collapsed="false">
      <c r="A16" s="0" t="s">
        <v>265</v>
      </c>
      <c r="B16" s="0" t="s">
        <v>271</v>
      </c>
      <c r="C16" s="0" t="n">
        <v>1</v>
      </c>
      <c r="D16" s="0" t="n">
        <v>2841727</v>
      </c>
      <c r="E16" s="0" t="n">
        <v>2563987</v>
      </c>
      <c r="F16" s="0" t="n">
        <v>1491606</v>
      </c>
      <c r="G16" s="0" t="n">
        <v>1665519</v>
      </c>
      <c r="H16" s="0" t="n">
        <v>0.15</v>
      </c>
      <c r="I16" s="0" t="n">
        <v>227</v>
      </c>
    </row>
    <row r="17" customFormat="false" ht="12.75" hidden="false" customHeight="false" outlineLevel="0" collapsed="false">
      <c r="A17" s="0" t="s">
        <v>265</v>
      </c>
      <c r="B17" s="0" t="s">
        <v>271</v>
      </c>
      <c r="C17" s="0" t="n">
        <v>2</v>
      </c>
      <c r="D17" s="0" t="n">
        <v>2229278</v>
      </c>
      <c r="E17" s="0" t="n">
        <v>2877121</v>
      </c>
      <c r="F17" s="0" t="n">
        <v>831204</v>
      </c>
      <c r="G17" s="0" t="n">
        <v>1829101</v>
      </c>
      <c r="H17" s="0" t="n">
        <v>0.15</v>
      </c>
      <c r="I17" s="0" t="n">
        <v>215</v>
      </c>
    </row>
    <row r="18" customFormat="false" ht="12.75" hidden="false" customHeight="false" outlineLevel="0" collapsed="false">
      <c r="A18" s="0" t="s">
        <v>265</v>
      </c>
      <c r="B18" s="0" t="s">
        <v>271</v>
      </c>
      <c r="C18" s="0" t="n">
        <v>3</v>
      </c>
      <c r="D18" s="0" t="n">
        <v>596599</v>
      </c>
      <c r="E18" s="0" t="n">
        <v>2684517</v>
      </c>
      <c r="F18" s="0" t="n">
        <v>1343486</v>
      </c>
      <c r="G18" s="0" t="n">
        <v>1684822</v>
      </c>
      <c r="H18" s="0" t="n">
        <v>0.15</v>
      </c>
      <c r="I18" s="0" t="n">
        <v>184</v>
      </c>
    </row>
    <row r="19" customFormat="false" ht="12.75" hidden="false" customHeight="false" outlineLevel="0" collapsed="false">
      <c r="A19" s="0" t="s">
        <v>272</v>
      </c>
      <c r="B19" s="0" t="s">
        <v>267</v>
      </c>
      <c r="C19" s="0" t="n">
        <v>2</v>
      </c>
      <c r="D19" s="0" t="n">
        <v>1022582</v>
      </c>
      <c r="E19" s="0" t="n">
        <v>1248427</v>
      </c>
      <c r="F19" s="0" t="n">
        <v>1298731</v>
      </c>
      <c r="G19" s="0" t="n">
        <v>1286865</v>
      </c>
      <c r="H19" s="0" t="n">
        <v>0.17</v>
      </c>
      <c r="I19" s="0" t="n">
        <v>123</v>
      </c>
    </row>
    <row r="20" customFormat="false" ht="12.75" hidden="false" customHeight="false" outlineLevel="0" collapsed="false">
      <c r="A20" s="0" t="s">
        <v>272</v>
      </c>
      <c r="B20" s="0" t="s">
        <v>267</v>
      </c>
      <c r="C20" s="0" t="n">
        <v>105</v>
      </c>
      <c r="D20" s="0" t="n">
        <v>0</v>
      </c>
      <c r="E20" s="0" t="n">
        <v>661482</v>
      </c>
      <c r="F20" s="0" t="n">
        <v>939273</v>
      </c>
      <c r="G20" s="0" t="n">
        <v>1100754</v>
      </c>
      <c r="H20" s="0" t="n">
        <v>0.17</v>
      </c>
      <c r="I20" s="0" t="n">
        <v>97</v>
      </c>
    </row>
    <row r="21" customFormat="false" ht="12.75" hidden="false" customHeight="false" outlineLevel="0" collapsed="false">
      <c r="A21" s="0" t="s">
        <v>272</v>
      </c>
      <c r="B21" s="0" t="s">
        <v>267</v>
      </c>
      <c r="C21" s="0" t="n">
        <v>12</v>
      </c>
      <c r="D21" s="0" t="n">
        <v>1563456</v>
      </c>
      <c r="E21" s="0" t="n">
        <v>1364509</v>
      </c>
      <c r="F21" s="0" t="n">
        <v>1401081</v>
      </c>
      <c r="G21" s="0" t="n">
        <v>1501642</v>
      </c>
      <c r="H21" s="0" t="n">
        <v>0.17</v>
      </c>
      <c r="I21" s="0" t="n">
        <v>146</v>
      </c>
    </row>
    <row r="22" customFormat="false" ht="12.75" hidden="false" customHeight="false" outlineLevel="0" collapsed="false">
      <c r="A22" s="0" t="s">
        <v>272</v>
      </c>
      <c r="B22" s="0" t="s">
        <v>267</v>
      </c>
      <c r="C22" s="0" t="n">
        <v>19</v>
      </c>
      <c r="D22" s="0" t="n">
        <v>158563</v>
      </c>
      <c r="E22" s="0" t="n">
        <v>215049</v>
      </c>
      <c r="F22" s="0" t="n">
        <v>0</v>
      </c>
      <c r="G22" s="0" t="n">
        <v>0</v>
      </c>
      <c r="H22" s="0" t="n">
        <v>0.17</v>
      </c>
      <c r="I22" s="0" t="n">
        <v>18</v>
      </c>
    </row>
    <row r="23" customFormat="false" ht="12.75" hidden="false" customHeight="false" outlineLevel="0" collapsed="false">
      <c r="A23" s="0" t="s">
        <v>272</v>
      </c>
      <c r="B23" s="0" t="s">
        <v>267</v>
      </c>
      <c r="C23" s="0" t="n">
        <v>34</v>
      </c>
      <c r="D23" s="0" t="n">
        <v>1008710</v>
      </c>
      <c r="E23" s="0" t="n">
        <v>1177668</v>
      </c>
      <c r="F23" s="0" t="n">
        <v>1263378</v>
      </c>
      <c r="G23" s="0" t="n">
        <v>1151553</v>
      </c>
      <c r="H23" s="0" t="n">
        <v>0.17</v>
      </c>
      <c r="I23" s="0" t="n">
        <v>116</v>
      </c>
    </row>
    <row r="24" customFormat="false" ht="12.75" hidden="false" customHeight="false" outlineLevel="0" collapsed="false">
      <c r="A24" s="0" t="s">
        <v>272</v>
      </c>
      <c r="B24" s="0" t="s">
        <v>267</v>
      </c>
      <c r="C24" s="0" t="n">
        <v>67</v>
      </c>
      <c r="D24" s="0" t="n">
        <v>492647</v>
      </c>
      <c r="E24" s="0" t="n">
        <v>1120816</v>
      </c>
      <c r="F24" s="0" t="n">
        <v>1465546</v>
      </c>
      <c r="G24" s="0" t="n">
        <v>1960436</v>
      </c>
      <c r="H24" s="0" t="n">
        <v>0.15</v>
      </c>
      <c r="I24" s="0" t="n">
        <v>144</v>
      </c>
    </row>
    <row r="25" customFormat="false" ht="12.75" hidden="false" customHeight="false" outlineLevel="0" collapsed="false">
      <c r="A25" s="0" t="s">
        <v>272</v>
      </c>
      <c r="B25" s="0" t="s">
        <v>267</v>
      </c>
      <c r="C25" s="0" t="n">
        <v>68</v>
      </c>
      <c r="D25" s="0" t="n">
        <v>1827653</v>
      </c>
      <c r="E25" s="0" t="n">
        <v>1834264</v>
      </c>
      <c r="F25" s="0" t="n">
        <v>1963920</v>
      </c>
      <c r="G25" s="0" t="n">
        <v>1577947</v>
      </c>
      <c r="H25" s="0" t="n">
        <v>0.15</v>
      </c>
      <c r="I25" s="0" t="n">
        <v>160</v>
      </c>
    </row>
    <row r="26" customFormat="false" ht="12.75" hidden="false" customHeight="false" outlineLevel="0" collapsed="false">
      <c r="A26" s="0" t="s">
        <v>272</v>
      </c>
      <c r="B26" s="0" t="s">
        <v>267</v>
      </c>
      <c r="C26" s="0" t="n">
        <v>69</v>
      </c>
      <c r="D26" s="0" t="n">
        <v>1878837</v>
      </c>
      <c r="E26" s="0" t="n">
        <v>1865021</v>
      </c>
      <c r="F26" s="0" t="n">
        <v>1891042</v>
      </c>
      <c r="G26" s="0" t="n">
        <v>1660522</v>
      </c>
      <c r="H26" s="0" t="n">
        <v>0.15</v>
      </c>
      <c r="I26" s="0" t="n">
        <v>159</v>
      </c>
    </row>
    <row r="27" customFormat="false" ht="12.75" hidden="false" customHeight="false" outlineLevel="0" collapsed="false">
      <c r="A27" s="0" t="s">
        <v>272</v>
      </c>
      <c r="B27" s="0" t="s">
        <v>267</v>
      </c>
      <c r="C27" s="0" t="n">
        <v>70</v>
      </c>
      <c r="D27" s="0" t="n">
        <v>1825849</v>
      </c>
      <c r="E27" s="0" t="n">
        <v>1933117</v>
      </c>
      <c r="F27" s="0" t="n">
        <v>1905578</v>
      </c>
      <c r="G27" s="0" t="n">
        <v>1806235</v>
      </c>
      <c r="H27" s="0" t="n">
        <v>0.15</v>
      </c>
      <c r="I27" s="0" t="n">
        <v>162</v>
      </c>
    </row>
    <row r="28" customFormat="false" ht="12.75" hidden="false" customHeight="false" outlineLevel="0" collapsed="false">
      <c r="A28" s="0" t="s">
        <v>272</v>
      </c>
      <c r="B28" s="0" t="s">
        <v>267</v>
      </c>
      <c r="C28" s="0" t="n">
        <v>72</v>
      </c>
      <c r="D28" s="0" t="n">
        <v>1249817</v>
      </c>
      <c r="E28" s="0" t="n">
        <v>0</v>
      </c>
      <c r="F28" s="0" t="n">
        <v>0</v>
      </c>
      <c r="G28" s="0" t="n">
        <v>0</v>
      </c>
      <c r="H28" s="0" t="n">
        <v>0.17</v>
      </c>
      <c r="I28" s="0" t="n">
        <v>119</v>
      </c>
    </row>
    <row r="29" customFormat="false" ht="12.75" hidden="false" customHeight="false" outlineLevel="0" collapsed="false">
      <c r="A29" s="0" t="s">
        <v>272</v>
      </c>
      <c r="B29" s="0" t="s">
        <v>267</v>
      </c>
      <c r="C29" s="0" t="n">
        <v>74</v>
      </c>
      <c r="D29" s="0" t="n">
        <v>1340710</v>
      </c>
      <c r="E29" s="0" t="n">
        <v>1340142</v>
      </c>
      <c r="F29" s="0" t="n">
        <v>1507433</v>
      </c>
      <c r="G29" s="0" t="n">
        <v>1524650</v>
      </c>
      <c r="H29" s="0" t="n">
        <v>0.17</v>
      </c>
      <c r="I29" s="0" t="n">
        <v>145</v>
      </c>
    </row>
    <row r="30" customFormat="false" ht="12.75" hidden="false" customHeight="false" outlineLevel="0" collapsed="false">
      <c r="A30" s="0" t="s">
        <v>272</v>
      </c>
      <c r="B30" s="0" t="s">
        <v>267</v>
      </c>
      <c r="C30" s="0" t="s">
        <v>273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0.15</v>
      </c>
      <c r="I30" s="0" t="n">
        <v>0</v>
      </c>
    </row>
    <row r="31" customFormat="false" ht="12.75" hidden="false" customHeight="false" outlineLevel="0" collapsed="false">
      <c r="A31" s="0" t="s">
        <v>272</v>
      </c>
      <c r="B31" s="0" t="s">
        <v>267</v>
      </c>
      <c r="C31" s="0" t="s">
        <v>273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0.15</v>
      </c>
      <c r="I31" s="0" t="n">
        <v>0</v>
      </c>
    </row>
    <row r="32" customFormat="false" ht="12.75" hidden="false" customHeight="false" outlineLevel="0" collapsed="false">
      <c r="A32" s="0" t="s">
        <v>265</v>
      </c>
      <c r="B32" s="0" t="s">
        <v>274</v>
      </c>
      <c r="C32" s="0" t="n">
        <v>1</v>
      </c>
      <c r="D32" s="0" t="n">
        <v>2346108</v>
      </c>
      <c r="E32" s="0" t="n">
        <v>1891753</v>
      </c>
      <c r="F32" s="0" t="n">
        <v>1862828</v>
      </c>
      <c r="G32" s="0" t="n">
        <v>2095177</v>
      </c>
      <c r="H32" s="0" t="n">
        <v>0.15</v>
      </c>
      <c r="I32" s="0" t="n">
        <v>187</v>
      </c>
    </row>
    <row r="33" customFormat="false" ht="12.75" hidden="false" customHeight="false" outlineLevel="0" collapsed="false">
      <c r="A33" s="0" t="s">
        <v>265</v>
      </c>
      <c r="B33" s="0" t="s">
        <v>274</v>
      </c>
      <c r="C33" s="0" t="n">
        <v>2</v>
      </c>
      <c r="D33" s="0" t="n">
        <v>1738093</v>
      </c>
      <c r="E33" s="0" t="n">
        <v>2176161</v>
      </c>
      <c r="F33" s="0" t="n">
        <v>2226615</v>
      </c>
      <c r="G33" s="0" t="n">
        <v>2371839</v>
      </c>
      <c r="H33" s="0" t="n">
        <v>0.15</v>
      </c>
      <c r="I33" s="0" t="n">
        <v>193</v>
      </c>
    </row>
    <row r="34" customFormat="false" ht="12.75" hidden="false" customHeight="false" outlineLevel="0" collapsed="false">
      <c r="A34" s="0" t="s">
        <v>265</v>
      </c>
      <c r="B34" s="0" t="s">
        <v>274</v>
      </c>
      <c r="C34" s="0" t="n">
        <v>3</v>
      </c>
      <c r="D34" s="0" t="n">
        <v>3789624</v>
      </c>
      <c r="E34" s="0" t="n">
        <v>3827660</v>
      </c>
      <c r="F34" s="0" t="n">
        <v>4216963</v>
      </c>
      <c r="G34" s="0" t="n">
        <v>4520919</v>
      </c>
      <c r="H34" s="0" t="n">
        <v>0.15</v>
      </c>
      <c r="I34" s="0" t="n">
        <v>368</v>
      </c>
    </row>
    <row r="35" customFormat="false" ht="12.75" hidden="false" customHeight="false" outlineLevel="0" collapsed="false">
      <c r="A35" s="0" t="s">
        <v>265</v>
      </c>
      <c r="B35" s="0" t="s">
        <v>274</v>
      </c>
      <c r="C35" s="0" t="n">
        <v>4</v>
      </c>
      <c r="D35" s="0" t="n">
        <v>8304494</v>
      </c>
      <c r="E35" s="0" t="n">
        <v>8250941</v>
      </c>
      <c r="F35" s="0" t="n">
        <v>6635691</v>
      </c>
      <c r="G35" s="0" t="n">
        <v>8975537</v>
      </c>
      <c r="H35" s="0" t="n">
        <v>0.15</v>
      </c>
      <c r="I35" s="0" t="n">
        <v>727</v>
      </c>
    </row>
    <row r="36" customFormat="false" ht="12.75" hidden="false" customHeight="false" outlineLevel="0" collapsed="false">
      <c r="A36" s="0" t="s">
        <v>265</v>
      </c>
      <c r="B36" s="0" t="s">
        <v>274</v>
      </c>
      <c r="C36" s="0" t="n">
        <v>10</v>
      </c>
      <c r="D36" s="0" t="n">
        <v>29472</v>
      </c>
      <c r="E36" s="0" t="n">
        <v>11931</v>
      </c>
      <c r="F36" s="0" t="n">
        <v>28745</v>
      </c>
      <c r="G36" s="0" t="n">
        <v>43603</v>
      </c>
      <c r="H36" s="0" t="n">
        <v>0.698</v>
      </c>
      <c r="I36" s="0" t="n">
        <v>14</v>
      </c>
    </row>
    <row r="37" customFormat="false" ht="12.75" hidden="false" customHeight="false" outlineLevel="0" collapsed="false">
      <c r="A37" s="0" t="s">
        <v>275</v>
      </c>
      <c r="B37" s="0" t="n">
        <v>5227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38"/>
  <sheetViews>
    <sheetView showFormulas="false" showGridLines="true" showRowColHeaders="true" showZeros="true" rightToLeft="false" tabSelected="false" showOutlineSymbols="true" defaultGridColor="true" view="normal" topLeftCell="A12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false" hidden="true" outlineLevel="0" max="2" min="2" style="0" width="9.06"/>
    <col collapsed="false" customWidth="true" hidden="false" outlineLevel="0" max="3" min="3" style="0" width="14.7"/>
    <col collapsed="false" customWidth="true" hidden="false" outlineLevel="0" max="4" min="4" style="0" width="13.85"/>
    <col collapsed="false" customWidth="true" hidden="false" outlineLevel="0" max="5" min="5" style="0" width="12.56"/>
    <col collapsed="false" customWidth="true" hidden="false" outlineLevel="0" max="6" min="6" style="0" width="11.85"/>
    <col collapsed="false" customWidth="true" hidden="false" outlineLevel="0" max="7" min="7" style="0" width="12.56"/>
  </cols>
  <sheetData>
    <row r="2" customFormat="false" ht="38.25" hidden="false" customHeight="false" outlineLevel="0" collapsed="false">
      <c r="A2" s="1" t="s">
        <v>276</v>
      </c>
      <c r="B2" s="1"/>
      <c r="C2" s="1" t="s">
        <v>277</v>
      </c>
      <c r="D2" s="1" t="s">
        <v>278</v>
      </c>
      <c r="E2" s="1" t="s">
        <v>279</v>
      </c>
      <c r="F2" s="1" t="s">
        <v>280</v>
      </c>
      <c r="G2" s="1" t="s">
        <v>281</v>
      </c>
      <c r="H2" s="1" t="s">
        <v>282</v>
      </c>
      <c r="I2" s="1" t="s">
        <v>283</v>
      </c>
      <c r="J2" s="1" t="s">
        <v>284</v>
      </c>
      <c r="K2" s="1"/>
    </row>
    <row r="5" customFormat="false" ht="12.75" hidden="false" customHeight="false" outlineLevel="0" collapsed="false">
      <c r="H5" s="3" t="s">
        <v>285</v>
      </c>
      <c r="I5" s="3" t="s">
        <v>286</v>
      </c>
      <c r="J5" s="3" t="s">
        <v>286</v>
      </c>
    </row>
    <row r="6" customFormat="false" ht="12.75" hidden="false" customHeight="false" outlineLevel="0" collapsed="false">
      <c r="A6" s="3" t="s">
        <v>287</v>
      </c>
    </row>
    <row r="7" customFormat="false" ht="12.75" hidden="false" customHeight="false" outlineLevel="0" collapsed="false">
      <c r="A7" s="0" t="s">
        <v>288</v>
      </c>
      <c r="C7" s="0" t="s">
        <v>289</v>
      </c>
      <c r="D7" s="0" t="s">
        <v>289</v>
      </c>
      <c r="E7" s="0" t="n">
        <v>550</v>
      </c>
      <c r="F7" s="0" t="n">
        <v>440</v>
      </c>
      <c r="G7" s="0" t="n">
        <v>275</v>
      </c>
      <c r="H7" s="0" t="n">
        <v>523</v>
      </c>
      <c r="I7" s="0" t="n">
        <v>431</v>
      </c>
      <c r="J7" s="0" t="n">
        <v>270</v>
      </c>
    </row>
    <row r="8" customFormat="false" ht="12.75" hidden="false" customHeight="false" outlineLevel="0" collapsed="false">
      <c r="A8" s="0" t="s">
        <v>288</v>
      </c>
      <c r="C8" s="0" t="s">
        <v>290</v>
      </c>
      <c r="D8" s="0" t="s">
        <v>290</v>
      </c>
      <c r="E8" s="0" t="n">
        <v>945</v>
      </c>
      <c r="F8" s="0" t="n">
        <v>756</v>
      </c>
      <c r="G8" s="0" t="n">
        <v>473</v>
      </c>
      <c r="H8" s="0" t="n">
        <v>898</v>
      </c>
      <c r="I8" s="0" t="n">
        <v>741</v>
      </c>
      <c r="J8" s="0" t="n">
        <v>463</v>
      </c>
    </row>
    <row r="9" customFormat="false" ht="12.75" hidden="false" customHeight="false" outlineLevel="0" collapsed="false">
      <c r="A9" s="0" t="s">
        <v>291</v>
      </c>
      <c r="C9" s="0" t="s">
        <v>292</v>
      </c>
      <c r="D9" s="0" t="s">
        <v>293</v>
      </c>
      <c r="E9" s="0" t="n">
        <v>55</v>
      </c>
      <c r="F9" s="0" t="n">
        <v>44</v>
      </c>
      <c r="G9" s="0" t="n">
        <v>28</v>
      </c>
      <c r="H9" s="0" t="n">
        <v>52</v>
      </c>
      <c r="I9" s="0" t="n">
        <v>43</v>
      </c>
      <c r="J9" s="0" t="n">
        <v>27</v>
      </c>
    </row>
    <row r="10" customFormat="false" ht="12.75" hidden="false" customHeight="false" outlineLevel="0" collapsed="false">
      <c r="A10" s="0" t="s">
        <v>291</v>
      </c>
      <c r="C10" s="0" t="s">
        <v>292</v>
      </c>
      <c r="D10" s="0" t="s">
        <v>174</v>
      </c>
      <c r="E10" s="0" t="n">
        <v>44</v>
      </c>
      <c r="F10" s="0" t="n">
        <v>35</v>
      </c>
      <c r="G10" s="0" t="n">
        <v>22</v>
      </c>
      <c r="H10" s="0" t="n">
        <v>42</v>
      </c>
      <c r="I10" s="0" t="n">
        <v>35</v>
      </c>
      <c r="J10" s="0" t="n">
        <v>22</v>
      </c>
    </row>
    <row r="11" customFormat="false" ht="12.75" hidden="false" customHeight="false" outlineLevel="0" collapsed="false">
      <c r="A11" s="0" t="s">
        <v>291</v>
      </c>
      <c r="C11" s="0" t="s">
        <v>294</v>
      </c>
      <c r="D11" s="0" t="s">
        <v>175</v>
      </c>
      <c r="E11" s="0" t="n">
        <v>199</v>
      </c>
      <c r="F11" s="0" t="n">
        <v>159</v>
      </c>
      <c r="G11" s="0" t="n">
        <v>100</v>
      </c>
      <c r="H11" s="0" t="n">
        <v>189</v>
      </c>
      <c r="I11" s="0" t="n">
        <v>156</v>
      </c>
      <c r="J11" s="0" t="n">
        <v>98</v>
      </c>
    </row>
    <row r="12" customFormat="false" ht="12.75" hidden="false" customHeight="false" outlineLevel="0" collapsed="false">
      <c r="A12" s="0" t="s">
        <v>295</v>
      </c>
      <c r="C12" s="0" t="s">
        <v>296</v>
      </c>
      <c r="D12" s="0" t="s">
        <v>173</v>
      </c>
      <c r="E12" s="0" t="n">
        <v>161</v>
      </c>
      <c r="F12" s="0" t="n">
        <v>129</v>
      </c>
      <c r="G12" s="0" t="n">
        <v>81</v>
      </c>
      <c r="H12" s="0" t="n">
        <v>153</v>
      </c>
      <c r="I12" s="0" t="n">
        <v>126</v>
      </c>
      <c r="J12" s="0" t="n">
        <v>79</v>
      </c>
    </row>
    <row r="13" customFormat="false" ht="12.75" hidden="false" customHeight="false" outlineLevel="0" collapsed="false">
      <c r="A13" s="0" t="s">
        <v>295</v>
      </c>
      <c r="C13" s="0" t="s">
        <v>297</v>
      </c>
      <c r="D13" s="0" t="s">
        <v>298</v>
      </c>
      <c r="E13" s="0" t="n">
        <v>129</v>
      </c>
      <c r="F13" s="0" t="n">
        <v>103</v>
      </c>
      <c r="G13" s="0" t="n">
        <v>65</v>
      </c>
      <c r="H13" s="0" t="n">
        <v>123</v>
      </c>
      <c r="I13" s="0" t="n">
        <v>101</v>
      </c>
      <c r="J13" s="0" t="n">
        <v>63</v>
      </c>
    </row>
    <row r="14" customFormat="false" ht="12.75" hidden="false" customHeight="false" outlineLevel="0" collapsed="false">
      <c r="A14" s="0" t="s">
        <v>299</v>
      </c>
      <c r="C14" s="0" t="s">
        <v>300</v>
      </c>
      <c r="D14" s="0" t="s">
        <v>301</v>
      </c>
      <c r="E14" s="0" t="n">
        <v>33</v>
      </c>
      <c r="F14" s="0" t="n">
        <v>26</v>
      </c>
      <c r="G14" s="0" t="n">
        <v>17</v>
      </c>
      <c r="H14" s="0" t="n">
        <v>31</v>
      </c>
      <c r="I14" s="0" t="n">
        <v>26</v>
      </c>
      <c r="J14" s="0" t="n">
        <v>16</v>
      </c>
    </row>
    <row r="15" customFormat="false" ht="12.75" hidden="false" customHeight="false" outlineLevel="0" collapsed="false">
      <c r="A15" s="0" t="s">
        <v>299</v>
      </c>
      <c r="C15" s="0" t="s">
        <v>300</v>
      </c>
      <c r="D15" s="0" t="s">
        <v>302</v>
      </c>
      <c r="E15" s="0" t="n">
        <v>23</v>
      </c>
      <c r="F15" s="0" t="n">
        <v>18</v>
      </c>
      <c r="G15" s="0" t="n">
        <v>12</v>
      </c>
      <c r="H15" s="0" t="n">
        <v>22</v>
      </c>
      <c r="I15" s="0" t="n">
        <v>18</v>
      </c>
      <c r="J15" s="0" t="n">
        <v>11</v>
      </c>
    </row>
    <row r="16" customFormat="false" ht="12.75" hidden="false" customHeight="false" outlineLevel="0" collapsed="false">
      <c r="A16" s="0" t="s">
        <v>299</v>
      </c>
      <c r="C16" s="0" t="s">
        <v>303</v>
      </c>
      <c r="D16" s="0" t="s">
        <v>304</v>
      </c>
      <c r="E16" s="0" t="n">
        <v>23</v>
      </c>
      <c r="F16" s="0" t="n">
        <v>18</v>
      </c>
      <c r="G16" s="0" t="n">
        <v>12</v>
      </c>
      <c r="H16" s="0" t="n">
        <v>21</v>
      </c>
      <c r="I16" s="0" t="n">
        <v>18</v>
      </c>
      <c r="J16" s="0" t="n">
        <v>11</v>
      </c>
    </row>
    <row r="17" customFormat="false" ht="12.75" hidden="false" customHeight="false" outlineLevel="0" collapsed="false">
      <c r="A17" s="0" t="s">
        <v>299</v>
      </c>
      <c r="C17" s="0" t="s">
        <v>303</v>
      </c>
      <c r="D17" s="0" t="s">
        <v>305</v>
      </c>
      <c r="E17" s="0" t="n">
        <v>28</v>
      </c>
      <c r="F17" s="0" t="n">
        <v>22</v>
      </c>
      <c r="G17" s="0" t="n">
        <v>14</v>
      </c>
      <c r="H17" s="0" t="n">
        <v>27</v>
      </c>
      <c r="I17" s="0" t="n">
        <v>22</v>
      </c>
      <c r="J17" s="0" t="n">
        <v>14</v>
      </c>
    </row>
    <row r="18" customFormat="false" ht="12.75" hidden="false" customHeight="false" outlineLevel="0" collapsed="false">
      <c r="A18" s="0" t="s">
        <v>299</v>
      </c>
      <c r="C18" s="0" t="s">
        <v>306</v>
      </c>
      <c r="D18" s="0" t="s">
        <v>173</v>
      </c>
      <c r="E18" s="0" t="n">
        <v>432</v>
      </c>
      <c r="F18" s="0" t="n">
        <v>346</v>
      </c>
      <c r="G18" s="0" t="n">
        <v>216</v>
      </c>
      <c r="H18" s="0" t="n">
        <v>410</v>
      </c>
      <c r="I18" s="0" t="n">
        <v>339</v>
      </c>
      <c r="J18" s="0" t="n">
        <v>212</v>
      </c>
    </row>
    <row r="19" customFormat="false" ht="12.75" hidden="false" customHeight="false" outlineLevel="0" collapsed="false">
      <c r="A19" s="0" t="s">
        <v>299</v>
      </c>
      <c r="C19" s="0" t="s">
        <v>307</v>
      </c>
      <c r="D19" s="0" t="s">
        <v>298</v>
      </c>
      <c r="E19" s="0" t="n">
        <v>28</v>
      </c>
      <c r="F19" s="0" t="n">
        <v>22</v>
      </c>
      <c r="G19" s="0" t="n">
        <v>14</v>
      </c>
      <c r="H19" s="0" t="n">
        <v>27</v>
      </c>
      <c r="I19" s="0" t="n">
        <v>22</v>
      </c>
      <c r="J19" s="0" t="n">
        <v>13</v>
      </c>
    </row>
    <row r="20" customFormat="false" ht="12.75" hidden="false" customHeight="false" outlineLevel="0" collapsed="false">
      <c r="A20" s="0" t="s">
        <v>308</v>
      </c>
      <c r="C20" s="0" t="s">
        <v>309</v>
      </c>
      <c r="D20" s="0" t="s">
        <v>309</v>
      </c>
      <c r="E20" s="2" t="n">
        <v>1101</v>
      </c>
      <c r="F20" s="0" t="n">
        <v>881</v>
      </c>
      <c r="G20" s="0" t="n">
        <v>551</v>
      </c>
      <c r="H20" s="2" t="n">
        <v>1046</v>
      </c>
      <c r="I20" s="0" t="n">
        <v>863</v>
      </c>
      <c r="J20" s="0" t="n">
        <v>539</v>
      </c>
    </row>
    <row r="21" customFormat="false" ht="12.75" hidden="false" customHeight="false" outlineLevel="0" collapsed="false">
      <c r="A21" s="0" t="s">
        <v>308</v>
      </c>
      <c r="C21" s="0" t="s">
        <v>310</v>
      </c>
      <c r="D21" s="0" t="s">
        <v>310</v>
      </c>
      <c r="E21" s="2" t="n">
        <v>1074</v>
      </c>
      <c r="F21" s="0" t="n">
        <v>859</v>
      </c>
      <c r="G21" s="0" t="n">
        <v>537</v>
      </c>
      <c r="H21" s="2" t="n">
        <v>1020</v>
      </c>
      <c r="I21" s="0" t="n">
        <v>842</v>
      </c>
      <c r="J21" s="0" t="n">
        <v>526</v>
      </c>
    </row>
    <row r="22" customFormat="false" ht="12.75" hidden="false" customHeight="false" outlineLevel="0" collapsed="false">
      <c r="A22" s="3" t="s">
        <v>311</v>
      </c>
      <c r="E22" s="2" t="n">
        <v>4825</v>
      </c>
      <c r="F22" s="2" t="n">
        <v>3860</v>
      </c>
      <c r="G22" s="2" t="n">
        <v>2413</v>
      </c>
      <c r="H22" s="2" t="n">
        <v>4584</v>
      </c>
      <c r="I22" s="2" t="n">
        <v>3783</v>
      </c>
      <c r="J22" s="2" t="n">
        <v>2364</v>
      </c>
    </row>
    <row r="25" customFormat="false" ht="12.75" hidden="false" customHeight="false" outlineLevel="0" collapsed="false">
      <c r="A25" s="3" t="s">
        <v>312</v>
      </c>
    </row>
    <row r="26" customFormat="false" ht="12.75" hidden="false" customHeight="false" outlineLevel="0" collapsed="false">
      <c r="A26" s="0" t="s">
        <v>313</v>
      </c>
      <c r="C26" s="0" t="s">
        <v>314</v>
      </c>
      <c r="D26" s="0" t="s">
        <v>314</v>
      </c>
      <c r="E26" s="0" t="n">
        <v>914</v>
      </c>
      <c r="F26" s="0" t="n">
        <v>731</v>
      </c>
      <c r="G26" s="0" t="n">
        <v>457</v>
      </c>
      <c r="H26" s="0" t="n">
        <v>868</v>
      </c>
      <c r="I26" s="0" t="n">
        <v>717</v>
      </c>
      <c r="J26" s="0" t="n">
        <v>448</v>
      </c>
    </row>
    <row r="27" customFormat="false" ht="12.75" hidden="false" customHeight="false" outlineLevel="0" collapsed="false">
      <c r="A27" s="0" t="s">
        <v>315</v>
      </c>
      <c r="C27" s="0" t="s">
        <v>316</v>
      </c>
      <c r="D27" s="0" t="s">
        <v>316</v>
      </c>
      <c r="E27" s="0" t="n">
        <v>251</v>
      </c>
      <c r="F27" s="0" t="n">
        <v>201</v>
      </c>
      <c r="G27" s="0" t="n">
        <v>126</v>
      </c>
      <c r="H27" s="0" t="n">
        <v>239</v>
      </c>
      <c r="I27" s="0" t="n">
        <v>197</v>
      </c>
      <c r="J27" s="0" t="n">
        <v>123</v>
      </c>
    </row>
    <row r="28" customFormat="false" ht="12.75" hidden="false" customHeight="false" outlineLevel="0" collapsed="false">
      <c r="A28" s="0" t="s">
        <v>315</v>
      </c>
      <c r="C28" s="0" t="s">
        <v>317</v>
      </c>
      <c r="D28" s="0" t="s">
        <v>317</v>
      </c>
      <c r="E28" s="0" t="n">
        <v>368</v>
      </c>
      <c r="F28" s="0" t="n">
        <v>294</v>
      </c>
      <c r="G28" s="0" t="n">
        <v>184</v>
      </c>
      <c r="H28" s="0" t="n">
        <v>350</v>
      </c>
      <c r="I28" s="0" t="n">
        <v>288</v>
      </c>
      <c r="J28" s="0" t="n">
        <v>180</v>
      </c>
    </row>
    <row r="29" customFormat="false" ht="12.75" hidden="false" customHeight="false" outlineLevel="0" collapsed="false">
      <c r="A29" s="0" t="s">
        <v>315</v>
      </c>
      <c r="C29" s="0" t="s">
        <v>318</v>
      </c>
      <c r="D29" s="0" t="s">
        <v>318</v>
      </c>
      <c r="E29" s="0" t="n">
        <v>655</v>
      </c>
      <c r="F29" s="0" t="n">
        <v>524</v>
      </c>
      <c r="G29" s="0" t="n">
        <v>328</v>
      </c>
      <c r="H29" s="0" t="n">
        <v>622</v>
      </c>
      <c r="I29" s="0" t="n">
        <v>513</v>
      </c>
      <c r="J29" s="0" t="n">
        <v>321</v>
      </c>
    </row>
    <row r="30" customFormat="false" ht="12.75" hidden="false" customHeight="false" outlineLevel="0" collapsed="false">
      <c r="A30" s="3" t="s">
        <v>319</v>
      </c>
      <c r="E30" s="2" t="n">
        <v>2188</v>
      </c>
      <c r="F30" s="2" t="n">
        <v>1750</v>
      </c>
      <c r="G30" s="2" t="n">
        <v>1094</v>
      </c>
      <c r="H30" s="2" t="n">
        <v>2079</v>
      </c>
      <c r="I30" s="2" t="n">
        <v>1715</v>
      </c>
      <c r="J30" s="2" t="n">
        <v>1072</v>
      </c>
    </row>
    <row r="31" customFormat="false" ht="12.75" hidden="false" customHeight="false" outlineLevel="0" collapsed="false">
      <c r="A31" s="3"/>
    </row>
    <row r="32" customFormat="false" ht="12.75" hidden="false" customHeight="false" outlineLevel="0" collapsed="false">
      <c r="A32" s="3" t="s">
        <v>320</v>
      </c>
    </row>
    <row r="33" customFormat="false" ht="12.75" hidden="false" customHeight="false" outlineLevel="0" collapsed="false">
      <c r="A33" s="0" t="s">
        <v>321</v>
      </c>
      <c r="C33" s="0" t="s">
        <v>322</v>
      </c>
      <c r="D33" s="0" t="s">
        <v>323</v>
      </c>
      <c r="E33" s="0" t="n">
        <v>141</v>
      </c>
      <c r="F33" s="0" t="n">
        <v>113</v>
      </c>
      <c r="G33" s="0" t="n">
        <v>71</v>
      </c>
      <c r="H33" s="0" t="n">
        <v>134</v>
      </c>
      <c r="I33" s="0" t="n">
        <v>111</v>
      </c>
      <c r="J33" s="0" t="n">
        <v>69</v>
      </c>
    </row>
    <row r="34" customFormat="false" ht="12.75" hidden="false" customHeight="false" outlineLevel="0" collapsed="false">
      <c r="A34" s="0" t="s">
        <v>321</v>
      </c>
      <c r="C34" s="0" t="s">
        <v>324</v>
      </c>
      <c r="D34" s="0" t="s">
        <v>325</v>
      </c>
      <c r="E34" s="0" t="n">
        <v>202</v>
      </c>
      <c r="F34" s="0" t="n">
        <v>162</v>
      </c>
      <c r="G34" s="0" t="n">
        <v>101</v>
      </c>
      <c r="H34" s="0" t="n">
        <v>192</v>
      </c>
      <c r="I34" s="0" t="n">
        <v>158</v>
      </c>
      <c r="J34" s="0" t="n">
        <v>99</v>
      </c>
    </row>
    <row r="35" customFormat="false" ht="12.75" hidden="false" customHeight="false" outlineLevel="0" collapsed="false">
      <c r="A35" s="0" t="s">
        <v>321</v>
      </c>
      <c r="C35" s="0" t="s">
        <v>326</v>
      </c>
      <c r="D35" s="0" t="s">
        <v>327</v>
      </c>
      <c r="E35" s="0" t="n">
        <v>474</v>
      </c>
      <c r="F35" s="0" t="n">
        <v>379</v>
      </c>
      <c r="G35" s="0" t="n">
        <v>237</v>
      </c>
      <c r="H35" s="0" t="n">
        <v>450</v>
      </c>
      <c r="I35" s="0" t="n">
        <v>372</v>
      </c>
      <c r="J35" s="0" t="n">
        <v>232</v>
      </c>
    </row>
    <row r="36" customFormat="false" ht="12.75" hidden="false" customHeight="false" outlineLevel="0" collapsed="false">
      <c r="A36" s="0" t="s">
        <v>328</v>
      </c>
      <c r="C36" s="0" t="s">
        <v>329</v>
      </c>
      <c r="D36" s="0" t="s">
        <v>329</v>
      </c>
      <c r="E36" s="0" t="n">
        <v>91</v>
      </c>
      <c r="F36" s="0" t="n">
        <v>73</v>
      </c>
      <c r="G36" s="0" t="n">
        <v>46</v>
      </c>
      <c r="H36" s="0" t="n">
        <v>86</v>
      </c>
      <c r="I36" s="0" t="n">
        <v>71</v>
      </c>
      <c r="J36" s="0" t="n">
        <v>45</v>
      </c>
    </row>
    <row r="37" customFormat="false" ht="12.75" hidden="false" customHeight="false" outlineLevel="0" collapsed="false">
      <c r="A37" s="0" t="s">
        <v>321</v>
      </c>
      <c r="C37" s="0" t="s">
        <v>330</v>
      </c>
      <c r="D37" s="0" t="s">
        <v>330</v>
      </c>
      <c r="E37" s="0" t="n">
        <v>47</v>
      </c>
      <c r="F37" s="0" t="n">
        <v>38</v>
      </c>
      <c r="G37" s="0" t="n">
        <v>24</v>
      </c>
      <c r="H37" s="0" t="n">
        <v>45</v>
      </c>
      <c r="I37" s="0" t="n">
        <v>37</v>
      </c>
      <c r="J37" s="0" t="n">
        <v>23</v>
      </c>
    </row>
    <row r="38" customFormat="false" ht="12.75" hidden="false" customHeight="false" outlineLevel="0" collapsed="false">
      <c r="A38" s="0" t="s">
        <v>321</v>
      </c>
      <c r="C38" s="0" t="s">
        <v>331</v>
      </c>
      <c r="D38" s="0" t="s">
        <v>331</v>
      </c>
      <c r="E38" s="0" t="n">
        <v>42</v>
      </c>
      <c r="F38" s="0" t="n">
        <v>34</v>
      </c>
      <c r="G38" s="0" t="n">
        <v>21</v>
      </c>
      <c r="H38" s="0" t="n">
        <v>40</v>
      </c>
      <c r="I38" s="0" t="n">
        <v>33</v>
      </c>
      <c r="J38" s="0" t="n">
        <v>21</v>
      </c>
    </row>
    <row r="39" customFormat="false" ht="12.75" hidden="false" customHeight="false" outlineLevel="0" collapsed="false">
      <c r="A39" s="3" t="s">
        <v>332</v>
      </c>
      <c r="E39" s="0" t="n">
        <v>997</v>
      </c>
      <c r="F39" s="0" t="n">
        <v>798</v>
      </c>
      <c r="G39" s="0" t="n">
        <v>499</v>
      </c>
      <c r="H39" s="0" t="n">
        <v>947</v>
      </c>
      <c r="I39" s="0" t="n">
        <v>782</v>
      </c>
      <c r="J39" s="0" t="n">
        <v>489</v>
      </c>
    </row>
    <row r="42" customFormat="false" ht="12.75" hidden="false" customHeight="false" outlineLevel="0" collapsed="false">
      <c r="A42" s="3" t="s">
        <v>333</v>
      </c>
    </row>
    <row r="43" customFormat="false" ht="12.75" hidden="false" customHeight="false" outlineLevel="0" collapsed="false">
      <c r="A43" s="0" t="s">
        <v>334</v>
      </c>
      <c r="C43" s="0" t="s">
        <v>335</v>
      </c>
      <c r="D43" s="0" t="s">
        <v>335</v>
      </c>
      <c r="E43" s="0" t="n">
        <v>302</v>
      </c>
      <c r="F43" s="0" t="n">
        <v>242</v>
      </c>
      <c r="G43" s="0" t="n">
        <v>151</v>
      </c>
      <c r="H43" s="0" t="n">
        <v>287</v>
      </c>
      <c r="I43" s="0" t="n">
        <v>237</v>
      </c>
      <c r="J43" s="0" t="n">
        <v>148</v>
      </c>
    </row>
    <row r="44" customFormat="false" ht="12.75" hidden="false" customHeight="false" outlineLevel="0" collapsed="false">
      <c r="A44" s="0" t="s">
        <v>334</v>
      </c>
      <c r="C44" s="0" t="s">
        <v>336</v>
      </c>
      <c r="D44" s="0" t="s">
        <v>336</v>
      </c>
      <c r="E44" s="0" t="n">
        <v>305</v>
      </c>
      <c r="F44" s="0" t="n">
        <v>244</v>
      </c>
      <c r="G44" s="0" t="n">
        <v>153</v>
      </c>
      <c r="H44" s="0" t="n">
        <v>290</v>
      </c>
      <c r="I44" s="0" t="n">
        <v>239</v>
      </c>
      <c r="J44" s="0" t="n">
        <v>150</v>
      </c>
    </row>
    <row r="45" customFormat="false" ht="12.75" hidden="false" customHeight="false" outlineLevel="0" collapsed="false">
      <c r="A45" s="0" t="s">
        <v>334</v>
      </c>
      <c r="C45" s="0" t="s">
        <v>337</v>
      </c>
      <c r="D45" s="0" t="s">
        <v>337</v>
      </c>
      <c r="E45" s="0" t="n">
        <v>469</v>
      </c>
      <c r="F45" s="0" t="n">
        <v>375</v>
      </c>
      <c r="G45" s="0" t="n">
        <v>235</v>
      </c>
      <c r="H45" s="0" t="n">
        <v>446</v>
      </c>
      <c r="I45" s="0" t="n">
        <v>368</v>
      </c>
      <c r="J45" s="0" t="n">
        <v>230</v>
      </c>
    </row>
    <row r="46" customFormat="false" ht="12.75" hidden="false" customHeight="false" outlineLevel="0" collapsed="false">
      <c r="A46" s="0" t="s">
        <v>334</v>
      </c>
      <c r="C46" s="0" t="s">
        <v>338</v>
      </c>
      <c r="D46" s="0" t="s">
        <v>338</v>
      </c>
      <c r="E46" s="0" t="n">
        <v>290</v>
      </c>
      <c r="F46" s="0" t="n">
        <v>232</v>
      </c>
      <c r="G46" s="0" t="n">
        <v>145</v>
      </c>
      <c r="H46" s="0" t="n">
        <v>275</v>
      </c>
      <c r="I46" s="0" t="n">
        <v>227</v>
      </c>
      <c r="J46" s="0" t="n">
        <v>142</v>
      </c>
    </row>
    <row r="47" customFormat="false" ht="12.75" hidden="false" customHeight="false" outlineLevel="0" collapsed="false">
      <c r="A47" s="0" t="s">
        <v>334</v>
      </c>
      <c r="C47" s="0" t="s">
        <v>339</v>
      </c>
      <c r="D47" s="0" t="s">
        <v>339</v>
      </c>
      <c r="E47" s="0" t="n">
        <v>458</v>
      </c>
      <c r="F47" s="0" t="n">
        <v>366</v>
      </c>
      <c r="G47" s="0" t="n">
        <v>229</v>
      </c>
      <c r="H47" s="0" t="n">
        <v>435</v>
      </c>
      <c r="I47" s="0" t="n">
        <v>359</v>
      </c>
      <c r="J47" s="0" t="n">
        <v>224</v>
      </c>
    </row>
    <row r="48" customFormat="false" ht="12.75" hidden="false" customHeight="false" outlineLevel="0" collapsed="false">
      <c r="A48" s="0" t="s">
        <v>340</v>
      </c>
      <c r="C48" s="0" t="s">
        <v>341</v>
      </c>
      <c r="D48" s="0" t="s">
        <v>341</v>
      </c>
      <c r="E48" s="0" t="n">
        <v>365</v>
      </c>
      <c r="F48" s="0" t="n">
        <v>292</v>
      </c>
      <c r="G48" s="0" t="n">
        <v>183</v>
      </c>
      <c r="H48" s="0" t="n">
        <v>347</v>
      </c>
      <c r="I48" s="0" t="n">
        <v>286</v>
      </c>
      <c r="J48" s="0" t="n">
        <v>179</v>
      </c>
    </row>
    <row r="49" customFormat="false" ht="12.75" hidden="false" customHeight="false" outlineLevel="0" collapsed="false">
      <c r="A49" s="0" t="s">
        <v>340</v>
      </c>
      <c r="C49" s="0" t="s">
        <v>342</v>
      </c>
      <c r="D49" s="0" t="s">
        <v>342</v>
      </c>
      <c r="E49" s="0" t="n">
        <v>463</v>
      </c>
      <c r="F49" s="0" t="n">
        <v>370</v>
      </c>
      <c r="G49" s="0" t="n">
        <v>232</v>
      </c>
      <c r="H49" s="0" t="n">
        <v>440</v>
      </c>
      <c r="I49" s="0" t="n">
        <v>363</v>
      </c>
      <c r="J49" s="0" t="n">
        <v>227</v>
      </c>
    </row>
    <row r="50" customFormat="false" ht="12.75" hidden="false" customHeight="false" outlineLevel="0" collapsed="false">
      <c r="A50" s="0" t="s">
        <v>343</v>
      </c>
      <c r="C50" s="0" t="s">
        <v>344</v>
      </c>
      <c r="D50" s="0" t="s">
        <v>344</v>
      </c>
      <c r="E50" s="0" t="n">
        <v>523</v>
      </c>
      <c r="F50" s="0" t="n">
        <v>418</v>
      </c>
      <c r="G50" s="0" t="n">
        <v>262</v>
      </c>
      <c r="H50" s="0" t="n">
        <v>497</v>
      </c>
      <c r="I50" s="0" t="n">
        <v>410</v>
      </c>
      <c r="J50" s="0" t="n">
        <v>256</v>
      </c>
    </row>
    <row r="51" customFormat="false" ht="12.75" hidden="false" customHeight="false" outlineLevel="0" collapsed="false">
      <c r="A51" s="0" t="s">
        <v>343</v>
      </c>
      <c r="C51" s="0" t="s">
        <v>345</v>
      </c>
      <c r="D51" s="0" t="s">
        <v>346</v>
      </c>
      <c r="E51" s="0" t="n">
        <v>9</v>
      </c>
      <c r="F51" s="0" t="n">
        <v>7</v>
      </c>
      <c r="G51" s="0" t="n">
        <v>5</v>
      </c>
      <c r="H51" s="0" t="n">
        <v>9</v>
      </c>
      <c r="I51" s="0" t="n">
        <v>7</v>
      </c>
      <c r="J51" s="0" t="n">
        <v>4</v>
      </c>
    </row>
    <row r="52" customFormat="false" ht="12.75" hidden="false" customHeight="false" outlineLevel="0" collapsed="false">
      <c r="A52" s="0" t="s">
        <v>343</v>
      </c>
      <c r="C52" s="0" t="s">
        <v>345</v>
      </c>
      <c r="D52" s="0" t="s">
        <v>347</v>
      </c>
      <c r="E52" s="0" t="n">
        <v>9</v>
      </c>
      <c r="F52" s="0" t="n">
        <v>7</v>
      </c>
      <c r="G52" s="0" t="n">
        <v>5</v>
      </c>
      <c r="H52" s="0" t="n">
        <v>9</v>
      </c>
      <c r="I52" s="0" t="n">
        <v>7</v>
      </c>
      <c r="J52" s="0" t="n">
        <v>4</v>
      </c>
    </row>
    <row r="53" customFormat="false" ht="12.75" hidden="false" customHeight="false" outlineLevel="0" collapsed="false">
      <c r="A53" s="0" t="s">
        <v>343</v>
      </c>
      <c r="C53" s="0" t="s">
        <v>345</v>
      </c>
      <c r="D53" s="0" t="s">
        <v>348</v>
      </c>
      <c r="E53" s="0" t="n">
        <v>9</v>
      </c>
      <c r="F53" s="0" t="n">
        <v>7</v>
      </c>
      <c r="G53" s="0" t="n">
        <v>5</v>
      </c>
      <c r="H53" s="0" t="n">
        <v>9</v>
      </c>
      <c r="I53" s="0" t="n">
        <v>7</v>
      </c>
      <c r="J53" s="0" t="n">
        <v>4</v>
      </c>
    </row>
    <row r="54" customFormat="false" ht="12.75" hidden="false" customHeight="false" outlineLevel="0" collapsed="false">
      <c r="A54" s="0" t="s">
        <v>343</v>
      </c>
      <c r="C54" s="0" t="s">
        <v>345</v>
      </c>
      <c r="D54" s="0" t="s">
        <v>349</v>
      </c>
      <c r="E54" s="0" t="n">
        <v>9</v>
      </c>
      <c r="F54" s="0" t="n">
        <v>7</v>
      </c>
      <c r="G54" s="0" t="n">
        <v>5</v>
      </c>
      <c r="H54" s="0" t="n">
        <v>9</v>
      </c>
      <c r="I54" s="0" t="n">
        <v>7</v>
      </c>
      <c r="J54" s="0" t="n">
        <v>4</v>
      </c>
    </row>
    <row r="55" customFormat="false" ht="12.75" hidden="false" customHeight="false" outlineLevel="0" collapsed="false">
      <c r="A55" s="0" t="s">
        <v>343</v>
      </c>
      <c r="C55" s="0" t="s">
        <v>345</v>
      </c>
      <c r="D55" s="0" t="s">
        <v>350</v>
      </c>
      <c r="E55" s="0" t="n">
        <v>9</v>
      </c>
      <c r="F55" s="0" t="n">
        <v>7</v>
      </c>
      <c r="G55" s="0" t="n">
        <v>5</v>
      </c>
      <c r="H55" s="0" t="n">
        <v>8</v>
      </c>
      <c r="I55" s="0" t="n">
        <v>7</v>
      </c>
      <c r="J55" s="0" t="n">
        <v>5</v>
      </c>
    </row>
    <row r="56" customFormat="false" ht="12.75" hidden="false" customHeight="false" outlineLevel="0" collapsed="false">
      <c r="A56" s="0" t="s">
        <v>343</v>
      </c>
      <c r="C56" s="0" t="s">
        <v>345</v>
      </c>
      <c r="D56" s="0" t="s">
        <v>351</v>
      </c>
      <c r="E56" s="0" t="n">
        <v>9</v>
      </c>
      <c r="F56" s="0" t="n">
        <v>7</v>
      </c>
      <c r="G56" s="0" t="n">
        <v>5</v>
      </c>
      <c r="H56" s="0" t="n">
        <v>8</v>
      </c>
      <c r="I56" s="0" t="n">
        <v>7</v>
      </c>
      <c r="J56" s="0" t="n">
        <v>5</v>
      </c>
    </row>
    <row r="57" customFormat="false" ht="12.75" hidden="false" customHeight="false" outlineLevel="0" collapsed="false">
      <c r="A57" s="0" t="s">
        <v>343</v>
      </c>
      <c r="C57" s="0" t="s">
        <v>345</v>
      </c>
      <c r="D57" s="0" t="s">
        <v>352</v>
      </c>
      <c r="E57" s="0" t="n">
        <v>9</v>
      </c>
      <c r="F57" s="0" t="n">
        <v>7</v>
      </c>
      <c r="G57" s="0" t="n">
        <v>5</v>
      </c>
      <c r="H57" s="0" t="n">
        <v>8</v>
      </c>
      <c r="I57" s="0" t="n">
        <v>7</v>
      </c>
      <c r="J57" s="0" t="n">
        <v>5</v>
      </c>
    </row>
    <row r="58" customFormat="false" ht="12.75" hidden="false" customHeight="false" outlineLevel="0" collapsed="false">
      <c r="A58" s="0" t="s">
        <v>343</v>
      </c>
      <c r="C58" s="0" t="s">
        <v>345</v>
      </c>
      <c r="D58" s="0" t="s">
        <v>353</v>
      </c>
      <c r="E58" s="0" t="n">
        <v>9</v>
      </c>
      <c r="F58" s="0" t="n">
        <v>7</v>
      </c>
      <c r="G58" s="0" t="n">
        <v>5</v>
      </c>
      <c r="H58" s="0" t="n">
        <v>8</v>
      </c>
      <c r="I58" s="0" t="n">
        <v>7</v>
      </c>
      <c r="J58" s="0" t="n">
        <v>5</v>
      </c>
    </row>
    <row r="59" customFormat="false" ht="12.75" hidden="false" customHeight="false" outlineLevel="0" collapsed="false">
      <c r="A59" s="0" t="s">
        <v>354</v>
      </c>
      <c r="C59" s="0" t="s">
        <v>355</v>
      </c>
      <c r="D59" s="0" t="s">
        <v>173</v>
      </c>
      <c r="E59" s="0" t="n">
        <v>119</v>
      </c>
      <c r="F59" s="0" t="n">
        <v>95</v>
      </c>
      <c r="G59" s="0" t="n">
        <v>60</v>
      </c>
      <c r="H59" s="0" t="n">
        <v>113</v>
      </c>
      <c r="I59" s="0" t="n">
        <v>93</v>
      </c>
      <c r="J59" s="0" t="n">
        <v>58</v>
      </c>
    </row>
    <row r="60" customFormat="false" ht="12.75" hidden="false" customHeight="false" outlineLevel="0" collapsed="false">
      <c r="A60" s="0" t="s">
        <v>354</v>
      </c>
      <c r="C60" s="0" t="s">
        <v>356</v>
      </c>
      <c r="D60" s="0" t="s">
        <v>357</v>
      </c>
      <c r="E60" s="0" t="n">
        <v>455</v>
      </c>
      <c r="F60" s="0" t="n">
        <v>364</v>
      </c>
      <c r="G60" s="0" t="n">
        <v>228</v>
      </c>
      <c r="H60" s="0" t="n">
        <v>432</v>
      </c>
      <c r="I60" s="0" t="n">
        <v>357</v>
      </c>
      <c r="J60" s="0" t="n">
        <v>223</v>
      </c>
    </row>
    <row r="61" customFormat="false" ht="12.75" hidden="false" customHeight="false" outlineLevel="0" collapsed="false">
      <c r="A61" s="0" t="s">
        <v>354</v>
      </c>
      <c r="C61" s="0" t="s">
        <v>356</v>
      </c>
      <c r="D61" s="0" t="s">
        <v>358</v>
      </c>
      <c r="E61" s="0" t="n">
        <v>709</v>
      </c>
      <c r="F61" s="0" t="n">
        <v>567</v>
      </c>
      <c r="G61" s="0" t="n">
        <v>355</v>
      </c>
      <c r="H61" s="0" t="n">
        <v>673</v>
      </c>
      <c r="I61" s="0" t="n">
        <v>556</v>
      </c>
      <c r="J61" s="0" t="n">
        <v>347</v>
      </c>
    </row>
    <row r="62" customFormat="false" ht="12.75" hidden="false" customHeight="false" outlineLevel="0" collapsed="false">
      <c r="A62" s="0" t="s">
        <v>354</v>
      </c>
      <c r="C62" s="0" t="s">
        <v>359</v>
      </c>
      <c r="D62" s="0" t="s">
        <v>360</v>
      </c>
      <c r="E62" s="0" t="n">
        <v>748</v>
      </c>
      <c r="F62" s="0" t="n">
        <v>598</v>
      </c>
      <c r="G62" s="0" t="n">
        <v>374</v>
      </c>
      <c r="H62" s="0" t="n">
        <v>711</v>
      </c>
      <c r="I62" s="0" t="n">
        <v>587</v>
      </c>
      <c r="J62" s="0" t="n">
        <v>367</v>
      </c>
    </row>
    <row r="63" customFormat="false" ht="12.75" hidden="false" customHeight="false" outlineLevel="0" collapsed="false">
      <c r="A63" s="0" t="s">
        <v>354</v>
      </c>
      <c r="C63" s="0" t="s">
        <v>359</v>
      </c>
      <c r="D63" s="0" t="s">
        <v>361</v>
      </c>
      <c r="E63" s="0" t="n">
        <v>497</v>
      </c>
      <c r="F63" s="0" t="n">
        <v>398</v>
      </c>
      <c r="G63" s="0" t="n">
        <v>249</v>
      </c>
      <c r="H63" s="0" t="n">
        <v>472</v>
      </c>
      <c r="I63" s="0" t="n">
        <v>390</v>
      </c>
      <c r="J63" s="0" t="n">
        <v>244</v>
      </c>
    </row>
    <row r="64" customFormat="false" ht="12.75" hidden="false" customHeight="false" outlineLevel="0" collapsed="false">
      <c r="A64" s="0" t="s">
        <v>362</v>
      </c>
      <c r="C64" s="0" t="s">
        <v>363</v>
      </c>
      <c r="D64" s="0" t="s">
        <v>364</v>
      </c>
      <c r="E64" s="0" t="n">
        <v>739</v>
      </c>
      <c r="F64" s="0" t="n">
        <v>591</v>
      </c>
      <c r="G64" s="0" t="n">
        <v>370</v>
      </c>
      <c r="H64" s="0" t="n">
        <v>702</v>
      </c>
      <c r="I64" s="0" t="n">
        <v>579</v>
      </c>
      <c r="J64" s="0" t="n">
        <v>362</v>
      </c>
    </row>
    <row r="65" customFormat="false" ht="12.75" hidden="false" customHeight="false" outlineLevel="0" collapsed="false">
      <c r="A65" s="0" t="s">
        <v>362</v>
      </c>
      <c r="C65" s="0" t="s">
        <v>363</v>
      </c>
      <c r="D65" s="0" t="s">
        <v>365</v>
      </c>
      <c r="E65" s="0" t="n">
        <v>739</v>
      </c>
      <c r="F65" s="0" t="n">
        <v>591</v>
      </c>
      <c r="G65" s="0" t="n">
        <v>370</v>
      </c>
      <c r="H65" s="0" t="n">
        <v>702</v>
      </c>
      <c r="I65" s="0" t="n">
        <v>579</v>
      </c>
      <c r="J65" s="0" t="n">
        <v>362</v>
      </c>
    </row>
    <row r="66" customFormat="false" ht="12.75" hidden="false" customHeight="false" outlineLevel="0" collapsed="false">
      <c r="A66" s="0" t="s">
        <v>362</v>
      </c>
      <c r="C66" s="0" t="s">
        <v>366</v>
      </c>
      <c r="D66" s="0" t="s">
        <v>367</v>
      </c>
      <c r="E66" s="0" t="n">
        <v>739</v>
      </c>
      <c r="F66" s="0" t="n">
        <v>591</v>
      </c>
      <c r="G66" s="0" t="n">
        <v>370</v>
      </c>
      <c r="H66" s="0" t="n">
        <v>702</v>
      </c>
      <c r="I66" s="0" t="n">
        <v>579</v>
      </c>
      <c r="J66" s="0" t="n">
        <v>362</v>
      </c>
    </row>
    <row r="67" customFormat="false" ht="12.75" hidden="false" customHeight="false" outlineLevel="0" collapsed="false">
      <c r="A67" s="0" t="s">
        <v>362</v>
      </c>
      <c r="C67" s="0" t="s">
        <v>366</v>
      </c>
      <c r="D67" s="0" t="s">
        <v>368</v>
      </c>
      <c r="E67" s="0" t="n">
        <v>739</v>
      </c>
      <c r="F67" s="0" t="n">
        <v>591</v>
      </c>
      <c r="G67" s="0" t="n">
        <v>370</v>
      </c>
      <c r="H67" s="0" t="n">
        <v>702</v>
      </c>
      <c r="I67" s="0" t="n">
        <v>579</v>
      </c>
      <c r="J67" s="0" t="n">
        <v>362</v>
      </c>
    </row>
    <row r="68" customFormat="false" ht="12.75" hidden="false" customHeight="false" outlineLevel="0" collapsed="false">
      <c r="A68" s="0" t="s">
        <v>369</v>
      </c>
      <c r="C68" s="0" t="s">
        <v>370</v>
      </c>
      <c r="D68" s="0" t="s">
        <v>371</v>
      </c>
      <c r="E68" s="0" t="n">
        <v>199</v>
      </c>
      <c r="F68" s="0" t="n">
        <v>159</v>
      </c>
      <c r="G68" s="0" t="n">
        <v>100</v>
      </c>
      <c r="H68" s="0" t="n">
        <v>189</v>
      </c>
      <c r="I68" s="0" t="n">
        <v>156</v>
      </c>
      <c r="J68" s="0" t="n">
        <v>98</v>
      </c>
    </row>
    <row r="69" customFormat="false" ht="12.75" hidden="false" customHeight="false" outlineLevel="0" collapsed="false">
      <c r="A69" s="0" t="s">
        <v>369</v>
      </c>
      <c r="C69" s="0" t="s">
        <v>372</v>
      </c>
      <c r="D69" s="0" t="s">
        <v>372</v>
      </c>
      <c r="E69" s="0" t="n">
        <v>376</v>
      </c>
      <c r="F69" s="0" t="n">
        <v>301</v>
      </c>
      <c r="G69" s="0" t="n">
        <v>188</v>
      </c>
      <c r="H69" s="0" t="n">
        <v>357</v>
      </c>
      <c r="I69" s="0" t="n">
        <v>295</v>
      </c>
      <c r="J69" s="0" t="n">
        <v>184</v>
      </c>
    </row>
    <row r="70" customFormat="false" ht="12.75" hidden="false" customHeight="false" outlineLevel="0" collapsed="false">
      <c r="A70" s="0" t="s">
        <v>369</v>
      </c>
      <c r="C70" s="0" t="s">
        <v>373</v>
      </c>
      <c r="D70" s="0" t="s">
        <v>373</v>
      </c>
      <c r="E70" s="0" t="n">
        <v>667</v>
      </c>
      <c r="F70" s="0" t="n">
        <v>534</v>
      </c>
      <c r="G70" s="0" t="n">
        <v>334</v>
      </c>
      <c r="H70" s="0" t="n">
        <v>634</v>
      </c>
      <c r="I70" s="0" t="n">
        <v>523</v>
      </c>
      <c r="J70" s="0" t="n">
        <v>327</v>
      </c>
    </row>
    <row r="71" customFormat="false" ht="12.75" hidden="false" customHeight="false" outlineLevel="0" collapsed="false">
      <c r="A71" s="0" t="s">
        <v>369</v>
      </c>
      <c r="C71" s="0" t="s">
        <v>374</v>
      </c>
      <c r="D71" s="0" t="s">
        <v>346</v>
      </c>
      <c r="E71" s="0" t="n">
        <v>5</v>
      </c>
      <c r="F71" s="0" t="n">
        <v>4</v>
      </c>
      <c r="G71" s="0" t="n">
        <v>3</v>
      </c>
      <c r="H71" s="0" t="n">
        <v>4</v>
      </c>
      <c r="I71" s="0" t="n">
        <v>4</v>
      </c>
      <c r="J71" s="0" t="n">
        <v>2</v>
      </c>
    </row>
    <row r="72" customFormat="false" ht="12.75" hidden="false" customHeight="false" outlineLevel="0" collapsed="false">
      <c r="A72" s="0" t="s">
        <v>369</v>
      </c>
      <c r="C72" s="0" t="s">
        <v>374</v>
      </c>
      <c r="D72" s="0" t="s">
        <v>347</v>
      </c>
      <c r="E72" s="0" t="n">
        <v>5</v>
      </c>
      <c r="F72" s="0" t="n">
        <v>4</v>
      </c>
      <c r="G72" s="0" t="n">
        <v>3</v>
      </c>
      <c r="H72" s="0" t="n">
        <v>5</v>
      </c>
      <c r="I72" s="0" t="n">
        <v>4</v>
      </c>
      <c r="J72" s="0" t="n">
        <v>2</v>
      </c>
    </row>
    <row r="73" customFormat="false" ht="12.75" hidden="false" customHeight="false" outlineLevel="0" collapsed="false">
      <c r="A73" s="0" t="s">
        <v>369</v>
      </c>
      <c r="C73" s="0" t="s">
        <v>374</v>
      </c>
      <c r="D73" s="0" t="s">
        <v>348</v>
      </c>
      <c r="E73" s="0" t="n">
        <v>5</v>
      </c>
      <c r="F73" s="0" t="n">
        <v>4</v>
      </c>
      <c r="G73" s="0" t="n">
        <v>3</v>
      </c>
      <c r="H73" s="0" t="n">
        <v>5</v>
      </c>
      <c r="I73" s="0" t="n">
        <v>4</v>
      </c>
      <c r="J73" s="0" t="n">
        <v>3</v>
      </c>
    </row>
    <row r="74" customFormat="false" ht="12.75" hidden="false" customHeight="false" outlineLevel="0" collapsed="false">
      <c r="A74" s="0" t="s">
        <v>369</v>
      </c>
      <c r="C74" s="0" t="s">
        <v>374</v>
      </c>
      <c r="D74" s="0" t="s">
        <v>349</v>
      </c>
      <c r="E74" s="0" t="n">
        <v>5</v>
      </c>
      <c r="F74" s="0" t="n">
        <v>4</v>
      </c>
      <c r="G74" s="0" t="n">
        <v>3</v>
      </c>
      <c r="H74" s="0" t="n">
        <v>5</v>
      </c>
      <c r="I74" s="0" t="n">
        <v>4</v>
      </c>
      <c r="J74" s="0" t="n">
        <v>3</v>
      </c>
    </row>
    <row r="75" customFormat="false" ht="12.75" hidden="false" customHeight="false" outlineLevel="0" collapsed="false">
      <c r="A75" s="0" t="s">
        <v>375</v>
      </c>
      <c r="C75" s="0" t="s">
        <v>376</v>
      </c>
      <c r="D75" s="0" t="s">
        <v>376</v>
      </c>
      <c r="E75" s="0" t="n">
        <v>364</v>
      </c>
      <c r="F75" s="0" t="n">
        <v>291</v>
      </c>
      <c r="G75" s="0" t="n">
        <v>182</v>
      </c>
      <c r="H75" s="0" t="n">
        <v>346</v>
      </c>
      <c r="I75" s="0" t="n">
        <v>285</v>
      </c>
      <c r="J75" s="0" t="n">
        <v>178</v>
      </c>
    </row>
    <row r="76" customFormat="false" ht="12.75" hidden="false" customHeight="false" outlineLevel="0" collapsed="false">
      <c r="A76" s="0" t="s">
        <v>375</v>
      </c>
      <c r="C76" s="0" t="s">
        <v>377</v>
      </c>
      <c r="D76" s="0" t="s">
        <v>377</v>
      </c>
      <c r="E76" s="0" t="n">
        <v>354</v>
      </c>
      <c r="F76" s="0" t="n">
        <v>283</v>
      </c>
      <c r="G76" s="0" t="n">
        <v>177</v>
      </c>
      <c r="H76" s="0" t="n">
        <v>336</v>
      </c>
      <c r="I76" s="0" t="n">
        <v>278</v>
      </c>
      <c r="J76" s="0" t="n">
        <v>173</v>
      </c>
    </row>
    <row r="77" customFormat="false" ht="12.75" hidden="false" customHeight="false" outlineLevel="0" collapsed="false">
      <c r="A77" s="0" t="s">
        <v>375</v>
      </c>
      <c r="C77" s="0" t="s">
        <v>378</v>
      </c>
      <c r="D77" s="0" t="s">
        <v>378</v>
      </c>
      <c r="E77" s="0" t="n">
        <v>449</v>
      </c>
      <c r="F77" s="0" t="n">
        <v>359</v>
      </c>
      <c r="G77" s="0" t="n">
        <v>225</v>
      </c>
      <c r="H77" s="0" t="n">
        <v>427</v>
      </c>
      <c r="I77" s="0" t="n">
        <v>352</v>
      </c>
      <c r="J77" s="0" t="n">
        <v>220</v>
      </c>
    </row>
    <row r="78" customFormat="false" ht="12.75" hidden="false" customHeight="false" outlineLevel="0" collapsed="false">
      <c r="A78" s="0" t="s">
        <v>375</v>
      </c>
      <c r="C78" s="0" t="s">
        <v>379</v>
      </c>
      <c r="D78" s="0" t="s">
        <v>379</v>
      </c>
      <c r="E78" s="0" t="n">
        <v>766</v>
      </c>
      <c r="F78" s="0" t="n">
        <v>613</v>
      </c>
      <c r="G78" s="0" t="n">
        <v>383</v>
      </c>
      <c r="H78" s="0" t="n">
        <v>728</v>
      </c>
      <c r="I78" s="0" t="n">
        <v>601</v>
      </c>
      <c r="J78" s="0" t="n">
        <v>375</v>
      </c>
    </row>
    <row r="79" customFormat="false" ht="12.75" hidden="false" customHeight="false" outlineLevel="0" collapsed="false">
      <c r="A79" s="3" t="s">
        <v>380</v>
      </c>
      <c r="E79" s="2" t="n">
        <v>11926</v>
      </c>
      <c r="F79" s="2" t="n">
        <v>9541</v>
      </c>
      <c r="G79" s="2" t="n">
        <v>5963</v>
      </c>
      <c r="H79" s="2" t="n">
        <v>11330</v>
      </c>
      <c r="I79" s="2" t="n">
        <v>9350</v>
      </c>
      <c r="J79" s="2" t="n">
        <v>5844</v>
      </c>
    </row>
    <row r="81" customFormat="false" ht="12.75" hidden="false" customHeight="false" outlineLevel="0" collapsed="false">
      <c r="A81" s="3" t="s">
        <v>381</v>
      </c>
    </row>
    <row r="82" customFormat="false" ht="12.75" hidden="false" customHeight="false" outlineLevel="0" collapsed="false">
      <c r="A82" s="0" t="s">
        <v>382</v>
      </c>
      <c r="C82" s="0" t="s">
        <v>383</v>
      </c>
      <c r="D82" s="0" t="s">
        <v>383</v>
      </c>
      <c r="E82" s="0" t="n">
        <v>792</v>
      </c>
      <c r="F82" s="0" t="n">
        <v>634</v>
      </c>
      <c r="G82" s="0" t="n">
        <v>396</v>
      </c>
      <c r="H82" s="0" t="n">
        <v>752</v>
      </c>
      <c r="I82" s="0" t="n">
        <v>621</v>
      </c>
      <c r="J82" s="0" t="n">
        <v>388</v>
      </c>
    </row>
    <row r="83" customFormat="false" ht="12.75" hidden="false" customHeight="false" outlineLevel="0" collapsed="false">
      <c r="A83" s="0" t="s">
        <v>382</v>
      </c>
      <c r="C83" s="0" t="s">
        <v>384</v>
      </c>
      <c r="D83" s="0" t="s">
        <v>384</v>
      </c>
      <c r="E83" s="0" t="n">
        <v>873</v>
      </c>
      <c r="F83" s="0" t="n">
        <v>698</v>
      </c>
      <c r="G83" s="0" t="n">
        <v>437</v>
      </c>
      <c r="H83" s="0" t="n">
        <v>829</v>
      </c>
      <c r="I83" s="0" t="n">
        <v>684</v>
      </c>
      <c r="J83" s="0" t="n">
        <v>428</v>
      </c>
    </row>
    <row r="84" customFormat="false" ht="12.75" hidden="false" customHeight="false" outlineLevel="0" collapsed="false">
      <c r="A84" s="3" t="s">
        <v>385</v>
      </c>
      <c r="E84" s="2" t="n">
        <v>1665</v>
      </c>
      <c r="F84" s="2" t="n">
        <v>1332</v>
      </c>
      <c r="G84" s="0" t="n">
        <v>833</v>
      </c>
      <c r="H84" s="2" t="n">
        <v>1581</v>
      </c>
      <c r="I84" s="2" t="n">
        <v>1305</v>
      </c>
      <c r="J84" s="0" t="n">
        <v>816</v>
      </c>
    </row>
    <row r="86" customFormat="false" ht="12.75" hidden="false" customHeight="false" outlineLevel="0" collapsed="false">
      <c r="A86" s="3" t="s">
        <v>386</v>
      </c>
    </row>
    <row r="87" customFormat="false" ht="12.75" hidden="false" customHeight="false" outlineLevel="0" collapsed="false">
      <c r="A87" s="0" t="s">
        <v>387</v>
      </c>
      <c r="C87" s="0" t="s">
        <v>388</v>
      </c>
      <c r="D87" s="0" t="s">
        <v>388</v>
      </c>
      <c r="E87" s="0" t="n">
        <v>481</v>
      </c>
      <c r="F87" s="0" t="n">
        <v>385</v>
      </c>
      <c r="G87" s="0" t="n">
        <v>241</v>
      </c>
      <c r="H87" s="0" t="n">
        <v>457</v>
      </c>
      <c r="I87" s="0" t="n">
        <v>377</v>
      </c>
      <c r="J87" s="0" t="n">
        <v>236</v>
      </c>
    </row>
    <row r="88" customFormat="false" ht="12.75" hidden="false" customHeight="false" outlineLevel="0" collapsed="false">
      <c r="A88" s="0" t="s">
        <v>387</v>
      </c>
      <c r="C88" s="0" t="s">
        <v>389</v>
      </c>
      <c r="D88" s="0" t="s">
        <v>389</v>
      </c>
      <c r="E88" s="0" t="n">
        <v>515</v>
      </c>
      <c r="F88" s="0" t="n">
        <v>412</v>
      </c>
      <c r="G88" s="0" t="n">
        <v>258</v>
      </c>
      <c r="H88" s="0" t="n">
        <v>489</v>
      </c>
      <c r="I88" s="0" t="n">
        <v>404</v>
      </c>
      <c r="J88" s="0" t="n">
        <v>252</v>
      </c>
    </row>
    <row r="89" customFormat="false" ht="12.75" hidden="false" customHeight="false" outlineLevel="0" collapsed="false">
      <c r="A89" s="0" t="s">
        <v>387</v>
      </c>
      <c r="C89" s="0" t="s">
        <v>390</v>
      </c>
      <c r="D89" s="0" t="s">
        <v>390</v>
      </c>
      <c r="E89" s="0" t="n">
        <v>513</v>
      </c>
      <c r="F89" s="0" t="n">
        <v>410</v>
      </c>
      <c r="G89" s="0" t="n">
        <v>257</v>
      </c>
      <c r="H89" s="0" t="n">
        <v>487</v>
      </c>
      <c r="I89" s="0" t="n">
        <v>402</v>
      </c>
      <c r="J89" s="0" t="n">
        <v>251</v>
      </c>
    </row>
    <row r="90" customFormat="false" ht="12.75" hidden="false" customHeight="false" outlineLevel="0" collapsed="false">
      <c r="A90" s="0" t="s">
        <v>387</v>
      </c>
      <c r="C90" s="0" t="s">
        <v>391</v>
      </c>
      <c r="D90" s="0" t="s">
        <v>391</v>
      </c>
      <c r="E90" s="0" t="n">
        <v>384</v>
      </c>
      <c r="F90" s="0" t="n">
        <v>307</v>
      </c>
      <c r="G90" s="0" t="n">
        <v>192</v>
      </c>
      <c r="H90" s="0" t="n">
        <v>365</v>
      </c>
      <c r="I90" s="0" t="n">
        <v>301</v>
      </c>
      <c r="J90" s="0" t="n">
        <v>188</v>
      </c>
    </row>
    <row r="91" customFormat="false" ht="12.75" hidden="false" customHeight="false" outlineLevel="0" collapsed="false">
      <c r="A91" s="0" t="s">
        <v>387</v>
      </c>
      <c r="C91" s="0" t="s">
        <v>392</v>
      </c>
      <c r="D91" s="0" t="s">
        <v>392</v>
      </c>
      <c r="E91" s="0" t="n">
        <v>463</v>
      </c>
      <c r="F91" s="0" t="n">
        <v>370</v>
      </c>
      <c r="G91" s="0" t="n">
        <v>232</v>
      </c>
      <c r="H91" s="0" t="n">
        <v>440</v>
      </c>
      <c r="I91" s="0" t="n">
        <v>363</v>
      </c>
      <c r="J91" s="0" t="n">
        <v>227</v>
      </c>
    </row>
    <row r="92" customFormat="false" ht="12.75" hidden="false" customHeight="false" outlineLevel="0" collapsed="false">
      <c r="A92" s="0" t="s">
        <v>387</v>
      </c>
      <c r="C92" s="0" t="s">
        <v>393</v>
      </c>
      <c r="D92" s="0" t="s">
        <v>393</v>
      </c>
      <c r="E92" s="0" t="n">
        <v>524</v>
      </c>
      <c r="F92" s="0" t="n">
        <v>419</v>
      </c>
      <c r="G92" s="0" t="n">
        <v>262</v>
      </c>
      <c r="H92" s="0" t="n">
        <v>498</v>
      </c>
      <c r="I92" s="0" t="n">
        <v>411</v>
      </c>
      <c r="J92" s="0" t="n">
        <v>257</v>
      </c>
    </row>
    <row r="93" customFormat="false" ht="12.75" hidden="false" customHeight="false" outlineLevel="0" collapsed="false">
      <c r="A93" s="3" t="s">
        <v>394</v>
      </c>
      <c r="E93" s="2" t="n">
        <v>2880</v>
      </c>
      <c r="F93" s="2" t="n">
        <v>2304</v>
      </c>
      <c r="G93" s="2" t="n">
        <v>1440</v>
      </c>
      <c r="H93" s="2" t="n">
        <v>2736</v>
      </c>
      <c r="I93" s="2" t="n">
        <v>2258</v>
      </c>
      <c r="J93" s="2" t="n">
        <v>1411</v>
      </c>
    </row>
    <row r="95" customFormat="false" ht="12.75" hidden="false" customHeight="false" outlineLevel="0" collapsed="false">
      <c r="A95" s="3" t="s">
        <v>395</v>
      </c>
    </row>
    <row r="96" customFormat="false" ht="12.75" hidden="false" customHeight="false" outlineLevel="0" collapsed="false">
      <c r="A96" s="0" t="s">
        <v>396</v>
      </c>
      <c r="C96" s="0" t="s">
        <v>397</v>
      </c>
      <c r="D96" s="0" t="s">
        <v>397</v>
      </c>
      <c r="E96" s="2" t="n">
        <v>1114</v>
      </c>
      <c r="F96" s="0" t="n">
        <v>891</v>
      </c>
      <c r="G96" s="0" t="n">
        <v>557</v>
      </c>
      <c r="H96" s="2" t="n">
        <v>1058</v>
      </c>
      <c r="I96" s="0" t="n">
        <v>873</v>
      </c>
      <c r="J96" s="0" t="n">
        <v>546</v>
      </c>
    </row>
    <row r="97" customFormat="false" ht="12.75" hidden="false" customHeight="false" outlineLevel="0" collapsed="false">
      <c r="A97" s="0" t="s">
        <v>396</v>
      </c>
      <c r="C97" s="0" t="s">
        <v>398</v>
      </c>
      <c r="D97" s="0" t="s">
        <v>398</v>
      </c>
      <c r="E97" s="0" t="n">
        <v>931</v>
      </c>
      <c r="F97" s="0" t="n">
        <v>745</v>
      </c>
      <c r="G97" s="0" t="n">
        <v>466</v>
      </c>
      <c r="H97" s="0" t="n">
        <v>884</v>
      </c>
      <c r="I97" s="0" t="n">
        <v>730</v>
      </c>
      <c r="J97" s="0" t="n">
        <v>456</v>
      </c>
    </row>
    <row r="98" customFormat="false" ht="12.75" hidden="false" customHeight="false" outlineLevel="0" collapsed="false">
      <c r="A98" s="0" t="s">
        <v>396</v>
      </c>
      <c r="C98" s="0" t="s">
        <v>399</v>
      </c>
      <c r="D98" s="0" t="s">
        <v>399</v>
      </c>
      <c r="E98" s="2" t="n">
        <v>1318</v>
      </c>
      <c r="F98" s="2" t="n">
        <v>1054</v>
      </c>
      <c r="G98" s="0" t="n">
        <v>659</v>
      </c>
      <c r="H98" s="2" t="n">
        <v>1252</v>
      </c>
      <c r="I98" s="2" t="n">
        <v>1034</v>
      </c>
      <c r="J98" s="0" t="n">
        <v>646</v>
      </c>
    </row>
    <row r="99" customFormat="false" ht="12.75" hidden="false" customHeight="false" outlineLevel="0" collapsed="false">
      <c r="A99" s="0" t="s">
        <v>400</v>
      </c>
      <c r="C99" s="0" t="s">
        <v>401</v>
      </c>
      <c r="D99" s="0" t="s">
        <v>301</v>
      </c>
      <c r="E99" s="0" t="n">
        <v>0</v>
      </c>
      <c r="F99" s="0" t="n">
        <v>0</v>
      </c>
      <c r="G99" s="0" t="n">
        <v>0</v>
      </c>
      <c r="H99" s="0" t="n">
        <v>0</v>
      </c>
      <c r="I99" s="0" t="n">
        <v>0</v>
      </c>
      <c r="J99" s="0" t="n">
        <v>0</v>
      </c>
    </row>
    <row r="100" customFormat="false" ht="12.75" hidden="false" customHeight="false" outlineLevel="0" collapsed="false">
      <c r="A100" s="0" t="s">
        <v>400</v>
      </c>
      <c r="C100" s="0" t="s">
        <v>401</v>
      </c>
      <c r="D100" s="0" t="s">
        <v>302</v>
      </c>
      <c r="E100" s="0" t="n">
        <v>0</v>
      </c>
      <c r="F100" s="0" t="n">
        <v>0</v>
      </c>
      <c r="G100" s="0" t="n">
        <v>0</v>
      </c>
      <c r="H100" s="0" t="n">
        <v>0</v>
      </c>
      <c r="I100" s="0" t="n">
        <v>0</v>
      </c>
      <c r="J100" s="0" t="n">
        <v>0</v>
      </c>
    </row>
    <row r="101" customFormat="false" ht="12.75" hidden="false" customHeight="false" outlineLevel="0" collapsed="false">
      <c r="A101" s="0" t="s">
        <v>400</v>
      </c>
      <c r="C101" s="0" t="s">
        <v>401</v>
      </c>
      <c r="D101" s="0" t="s">
        <v>304</v>
      </c>
      <c r="E101" s="0" t="n">
        <v>0</v>
      </c>
      <c r="F101" s="0" t="n">
        <v>0</v>
      </c>
      <c r="G101" s="0" t="n">
        <v>0</v>
      </c>
      <c r="H101" s="0" t="n">
        <v>0</v>
      </c>
      <c r="I101" s="0" t="n">
        <v>0</v>
      </c>
      <c r="J101" s="0" t="n">
        <v>0</v>
      </c>
    </row>
    <row r="102" customFormat="false" ht="12.75" hidden="false" customHeight="false" outlineLevel="0" collapsed="false">
      <c r="A102" s="0" t="s">
        <v>400</v>
      </c>
      <c r="C102" s="0" t="s">
        <v>401</v>
      </c>
      <c r="D102" s="0" t="s">
        <v>305</v>
      </c>
      <c r="E102" s="0" t="n">
        <v>0</v>
      </c>
      <c r="F102" s="0" t="n">
        <v>0</v>
      </c>
      <c r="G102" s="0" t="n">
        <v>0</v>
      </c>
      <c r="H102" s="0" t="n">
        <v>0</v>
      </c>
      <c r="I102" s="0" t="n">
        <v>0</v>
      </c>
      <c r="J102" s="0" t="n">
        <v>0</v>
      </c>
    </row>
    <row r="103" customFormat="false" ht="12.75" hidden="false" customHeight="false" outlineLevel="0" collapsed="false">
      <c r="A103" s="0" t="s">
        <v>400</v>
      </c>
      <c r="C103" s="0" t="s">
        <v>401</v>
      </c>
      <c r="D103" s="0" t="s">
        <v>173</v>
      </c>
      <c r="E103" s="0" t="n">
        <v>0</v>
      </c>
      <c r="F103" s="0" t="n">
        <v>0</v>
      </c>
      <c r="G103" s="0" t="n">
        <v>0</v>
      </c>
      <c r="H103" s="0" t="n">
        <v>0</v>
      </c>
      <c r="I103" s="0" t="n">
        <v>0</v>
      </c>
      <c r="J103" s="0" t="n">
        <v>0</v>
      </c>
    </row>
    <row r="104" customFormat="false" ht="12.75" hidden="false" customHeight="false" outlineLevel="0" collapsed="false">
      <c r="A104" s="0" t="s">
        <v>400</v>
      </c>
      <c r="C104" s="0" t="s">
        <v>401</v>
      </c>
      <c r="D104" s="0" t="s">
        <v>298</v>
      </c>
      <c r="E104" s="0" t="n">
        <v>0</v>
      </c>
      <c r="F104" s="0" t="n">
        <v>0</v>
      </c>
      <c r="G104" s="0" t="n">
        <v>0</v>
      </c>
      <c r="H104" s="0" t="n">
        <v>0</v>
      </c>
      <c r="I104" s="0" t="n">
        <v>0</v>
      </c>
      <c r="J104" s="0" t="n">
        <v>0</v>
      </c>
    </row>
    <row r="105" customFormat="false" ht="12.75" hidden="false" customHeight="false" outlineLevel="0" collapsed="false">
      <c r="A105" s="0" t="s">
        <v>400</v>
      </c>
      <c r="C105" s="0" t="s">
        <v>401</v>
      </c>
      <c r="D105" s="0" t="s">
        <v>293</v>
      </c>
      <c r="E105" s="0" t="n">
        <v>0</v>
      </c>
      <c r="F105" s="0" t="n">
        <v>0</v>
      </c>
      <c r="G105" s="0" t="n">
        <v>0</v>
      </c>
      <c r="H105" s="0" t="n">
        <v>0</v>
      </c>
      <c r="I105" s="0" t="n">
        <v>0</v>
      </c>
      <c r="J105" s="0" t="n">
        <v>0</v>
      </c>
    </row>
    <row r="106" customFormat="false" ht="12.75" hidden="false" customHeight="false" outlineLevel="0" collapsed="false">
      <c r="A106" s="0" t="s">
        <v>400</v>
      </c>
      <c r="C106" s="0" t="s">
        <v>401</v>
      </c>
      <c r="D106" s="0" t="s">
        <v>174</v>
      </c>
      <c r="E106" s="0" t="n">
        <v>0</v>
      </c>
      <c r="F106" s="0" t="n">
        <v>0</v>
      </c>
      <c r="G106" s="0" t="n">
        <v>0</v>
      </c>
      <c r="H106" s="0" t="n">
        <v>0</v>
      </c>
      <c r="I106" s="0" t="n">
        <v>0</v>
      </c>
      <c r="J106" s="0" t="n">
        <v>0</v>
      </c>
    </row>
    <row r="107" customFormat="false" ht="12.75" hidden="false" customHeight="false" outlineLevel="0" collapsed="false">
      <c r="A107" s="0" t="s">
        <v>400</v>
      </c>
      <c r="C107" s="0" t="s">
        <v>402</v>
      </c>
      <c r="D107" s="0" t="s">
        <v>175</v>
      </c>
      <c r="E107" s="0" t="n">
        <v>547</v>
      </c>
      <c r="F107" s="0" t="n">
        <v>438</v>
      </c>
      <c r="G107" s="0" t="n">
        <v>274</v>
      </c>
      <c r="H107" s="0" t="n">
        <v>520</v>
      </c>
      <c r="I107" s="0" t="n">
        <v>429</v>
      </c>
      <c r="J107" s="0" t="n">
        <v>268</v>
      </c>
    </row>
    <row r="108" customFormat="false" ht="12.75" hidden="false" customHeight="false" outlineLevel="0" collapsed="false">
      <c r="A108" s="0" t="s">
        <v>403</v>
      </c>
      <c r="C108" s="0" t="s">
        <v>404</v>
      </c>
      <c r="D108" s="0" t="s">
        <v>404</v>
      </c>
      <c r="E108" s="0" t="n">
        <v>149</v>
      </c>
      <c r="F108" s="0" t="n">
        <v>119</v>
      </c>
      <c r="G108" s="0" t="n">
        <v>75</v>
      </c>
      <c r="H108" s="0" t="n">
        <v>142</v>
      </c>
      <c r="I108" s="0" t="n">
        <v>117</v>
      </c>
      <c r="J108" s="0" t="n">
        <v>73</v>
      </c>
    </row>
    <row r="109" customFormat="false" ht="12.75" hidden="false" customHeight="false" outlineLevel="0" collapsed="false">
      <c r="A109" s="0" t="s">
        <v>403</v>
      </c>
      <c r="C109" s="0" t="s">
        <v>405</v>
      </c>
      <c r="D109" s="0" t="s">
        <v>405</v>
      </c>
      <c r="E109" s="0" t="n">
        <v>540</v>
      </c>
      <c r="F109" s="0" t="n">
        <v>432</v>
      </c>
      <c r="G109" s="0" t="n">
        <v>270</v>
      </c>
      <c r="H109" s="0" t="n">
        <v>513</v>
      </c>
      <c r="I109" s="0" t="n">
        <v>423</v>
      </c>
      <c r="J109" s="0" t="n">
        <v>265</v>
      </c>
    </row>
    <row r="110" customFormat="false" ht="12.75" hidden="false" customHeight="false" outlineLevel="0" collapsed="false">
      <c r="A110" s="0" t="s">
        <v>406</v>
      </c>
      <c r="C110" s="0" t="s">
        <v>407</v>
      </c>
      <c r="D110" s="0" t="s">
        <v>407</v>
      </c>
      <c r="E110" s="0" t="n">
        <v>17</v>
      </c>
      <c r="F110" s="0" t="n">
        <v>14</v>
      </c>
      <c r="G110" s="0" t="n">
        <v>9</v>
      </c>
      <c r="H110" s="0" t="n">
        <v>16</v>
      </c>
      <c r="I110" s="0" t="n">
        <v>13</v>
      </c>
      <c r="J110" s="0" t="n">
        <v>8</v>
      </c>
    </row>
    <row r="111" customFormat="false" ht="12.75" hidden="false" customHeight="false" outlineLevel="0" collapsed="false">
      <c r="A111" s="0" t="s">
        <v>406</v>
      </c>
      <c r="C111" s="0" t="s">
        <v>408</v>
      </c>
      <c r="D111" s="0" t="s">
        <v>408</v>
      </c>
      <c r="E111" s="0" t="n">
        <v>31</v>
      </c>
      <c r="F111" s="0" t="n">
        <v>25</v>
      </c>
      <c r="G111" s="0" t="n">
        <v>16</v>
      </c>
      <c r="H111" s="0" t="n">
        <v>30</v>
      </c>
      <c r="I111" s="0" t="n">
        <v>24</v>
      </c>
      <c r="J111" s="0" t="n">
        <v>15</v>
      </c>
    </row>
    <row r="112" customFormat="false" ht="12.75" hidden="false" customHeight="false" outlineLevel="0" collapsed="false">
      <c r="A112" s="0" t="s">
        <v>409</v>
      </c>
      <c r="C112" s="0" t="s">
        <v>410</v>
      </c>
      <c r="D112" s="0" t="s">
        <v>410</v>
      </c>
      <c r="E112" s="0" t="n">
        <v>0</v>
      </c>
      <c r="F112" s="0" t="n">
        <v>0</v>
      </c>
      <c r="G112" s="0" t="n">
        <v>0</v>
      </c>
      <c r="H112" s="0" t="n">
        <v>0</v>
      </c>
      <c r="I112" s="0" t="n">
        <v>0</v>
      </c>
      <c r="J112" s="0" t="n">
        <v>0</v>
      </c>
    </row>
    <row r="113" customFormat="false" ht="12.75" hidden="false" customHeight="false" outlineLevel="0" collapsed="false">
      <c r="A113" s="0" t="s">
        <v>409</v>
      </c>
      <c r="C113" s="0" t="s">
        <v>411</v>
      </c>
      <c r="D113" s="0" t="s">
        <v>411</v>
      </c>
      <c r="E113" s="0" t="n">
        <v>0</v>
      </c>
      <c r="F113" s="0" t="n">
        <v>0</v>
      </c>
      <c r="G113" s="0" t="n">
        <v>0</v>
      </c>
      <c r="H113" s="0" t="n">
        <v>0</v>
      </c>
      <c r="I113" s="0" t="n">
        <v>0</v>
      </c>
      <c r="J113" s="0" t="n">
        <v>0</v>
      </c>
    </row>
    <row r="114" customFormat="false" ht="12.75" hidden="false" customHeight="false" outlineLevel="0" collapsed="false">
      <c r="A114" s="0" t="s">
        <v>409</v>
      </c>
      <c r="C114" s="0" t="s">
        <v>412</v>
      </c>
      <c r="D114" s="0" t="s">
        <v>412</v>
      </c>
      <c r="E114" s="0" t="n">
        <v>0</v>
      </c>
      <c r="F114" s="0" t="n">
        <v>0</v>
      </c>
      <c r="G114" s="0" t="n">
        <v>0</v>
      </c>
      <c r="H114" s="0" t="n">
        <v>0</v>
      </c>
      <c r="I114" s="0" t="n">
        <v>0</v>
      </c>
      <c r="J114" s="0" t="n">
        <v>0</v>
      </c>
    </row>
    <row r="115" customFormat="false" ht="12.75" hidden="false" customHeight="false" outlineLevel="0" collapsed="false">
      <c r="A115" s="0" t="s">
        <v>409</v>
      </c>
      <c r="C115" s="0" t="s">
        <v>413</v>
      </c>
      <c r="D115" s="0" t="s">
        <v>413</v>
      </c>
      <c r="E115" s="0" t="n">
        <v>219</v>
      </c>
      <c r="F115" s="0" t="n">
        <v>175</v>
      </c>
      <c r="G115" s="0" t="n">
        <v>110</v>
      </c>
      <c r="H115" s="0" t="n">
        <v>208</v>
      </c>
      <c r="I115" s="0" t="n">
        <v>172</v>
      </c>
      <c r="J115" s="0" t="n">
        <v>107</v>
      </c>
    </row>
    <row r="116" customFormat="false" ht="12.75" hidden="false" customHeight="false" outlineLevel="0" collapsed="false">
      <c r="A116" s="0" t="s">
        <v>409</v>
      </c>
      <c r="C116" s="0" t="s">
        <v>414</v>
      </c>
      <c r="D116" s="0" t="s">
        <v>414</v>
      </c>
      <c r="E116" s="0" t="n">
        <v>714</v>
      </c>
      <c r="F116" s="0" t="n">
        <v>571</v>
      </c>
      <c r="G116" s="0" t="n">
        <v>357</v>
      </c>
      <c r="H116" s="0" t="n">
        <v>678</v>
      </c>
      <c r="I116" s="0" t="n">
        <v>560</v>
      </c>
      <c r="J116" s="0" t="n">
        <v>350</v>
      </c>
    </row>
    <row r="117" customFormat="false" ht="12.75" hidden="false" customHeight="false" outlineLevel="0" collapsed="false">
      <c r="A117" s="3" t="s">
        <v>415</v>
      </c>
      <c r="E117" s="2" t="n">
        <v>5580</v>
      </c>
      <c r="F117" s="2" t="n">
        <v>4464</v>
      </c>
      <c r="G117" s="2" t="n">
        <v>2790</v>
      </c>
      <c r="H117" s="2" t="n">
        <v>5301</v>
      </c>
      <c r="I117" s="2" t="n">
        <v>4375</v>
      </c>
      <c r="J117" s="2" t="n">
        <v>2734</v>
      </c>
    </row>
    <row r="119" customFormat="false" ht="12.75" hidden="false" customHeight="false" outlineLevel="0" collapsed="false">
      <c r="A119" s="3" t="s">
        <v>416</v>
      </c>
    </row>
    <row r="120" customFormat="false" ht="12.75" hidden="false" customHeight="false" outlineLevel="0" collapsed="false">
      <c r="A120" s="0" t="s">
        <v>417</v>
      </c>
      <c r="C120" s="0" t="s">
        <v>418</v>
      </c>
      <c r="D120" s="0" t="s">
        <v>418</v>
      </c>
      <c r="E120" s="0" t="n">
        <v>14</v>
      </c>
      <c r="F120" s="0" t="n">
        <v>11</v>
      </c>
      <c r="G120" s="0" t="n">
        <v>7</v>
      </c>
      <c r="H120" s="0" t="n">
        <v>13</v>
      </c>
      <c r="I120" s="0" t="n">
        <v>11</v>
      </c>
      <c r="J120" s="0" t="n">
        <v>7</v>
      </c>
    </row>
    <row r="121" customFormat="false" ht="12.75" hidden="false" customHeight="false" outlineLevel="0" collapsed="false">
      <c r="A121" s="0" t="s">
        <v>417</v>
      </c>
      <c r="C121" s="0" t="s">
        <v>419</v>
      </c>
      <c r="D121" s="0" t="s">
        <v>419</v>
      </c>
      <c r="E121" s="0" t="n">
        <v>10</v>
      </c>
      <c r="F121" s="0" t="n">
        <v>8</v>
      </c>
      <c r="G121" s="0" t="n">
        <v>5</v>
      </c>
      <c r="H121" s="0" t="n">
        <v>10</v>
      </c>
      <c r="I121" s="0" t="n">
        <v>8</v>
      </c>
      <c r="J121" s="0" t="n">
        <v>5</v>
      </c>
    </row>
    <row r="122" customFormat="false" ht="12.75" hidden="false" customHeight="false" outlineLevel="0" collapsed="false">
      <c r="A122" s="0" t="s">
        <v>417</v>
      </c>
      <c r="C122" s="0" t="s">
        <v>420</v>
      </c>
      <c r="D122" s="0" t="s">
        <v>420</v>
      </c>
      <c r="E122" s="0" t="n">
        <v>30</v>
      </c>
      <c r="F122" s="0" t="n">
        <v>24</v>
      </c>
      <c r="G122" s="0" t="n">
        <v>15</v>
      </c>
      <c r="H122" s="0" t="n">
        <v>29</v>
      </c>
      <c r="I122" s="0" t="n">
        <v>23</v>
      </c>
      <c r="J122" s="0" t="n">
        <v>15</v>
      </c>
    </row>
    <row r="123" customFormat="false" ht="12.75" hidden="false" customHeight="false" outlineLevel="0" collapsed="false">
      <c r="A123" s="0" t="s">
        <v>417</v>
      </c>
      <c r="C123" s="0" t="s">
        <v>421</v>
      </c>
      <c r="D123" s="0" t="s">
        <v>421</v>
      </c>
      <c r="E123" s="0" t="n">
        <v>511</v>
      </c>
      <c r="F123" s="0" t="n">
        <v>409</v>
      </c>
      <c r="G123" s="0" t="n">
        <v>256</v>
      </c>
      <c r="H123" s="0" t="n">
        <v>485</v>
      </c>
      <c r="I123" s="0" t="n">
        <v>401</v>
      </c>
      <c r="J123" s="0" t="n">
        <v>250</v>
      </c>
    </row>
    <row r="124" customFormat="false" ht="12.75" hidden="false" customHeight="false" outlineLevel="0" collapsed="false">
      <c r="A124" s="3" t="s">
        <v>422</v>
      </c>
      <c r="E124" s="0" t="n">
        <v>565</v>
      </c>
      <c r="F124" s="0" t="n">
        <v>452</v>
      </c>
      <c r="G124" s="0" t="n">
        <v>283</v>
      </c>
      <c r="H124" s="0" t="n">
        <v>537</v>
      </c>
      <c r="I124" s="0" t="n">
        <v>443</v>
      </c>
      <c r="J124" s="0" t="n">
        <v>277</v>
      </c>
    </row>
    <row r="125" customFormat="false" ht="12.75" hidden="false" customHeight="false" outlineLevel="0" collapsed="false">
      <c r="A125" s="3"/>
    </row>
    <row r="126" customFormat="false" ht="12.75" hidden="false" customHeight="false" outlineLevel="0" collapsed="false">
      <c r="A126" s="3" t="s">
        <v>423</v>
      </c>
    </row>
    <row r="127" customFormat="false" ht="12.75" hidden="false" customHeight="false" outlineLevel="0" collapsed="false">
      <c r="A127" s="0" t="s">
        <v>424</v>
      </c>
      <c r="C127" s="0" t="s">
        <v>425</v>
      </c>
      <c r="D127" s="0" t="s">
        <v>425</v>
      </c>
      <c r="E127" s="0" t="n">
        <v>4</v>
      </c>
      <c r="F127" s="0" t="n">
        <v>3</v>
      </c>
      <c r="G127" s="0" t="n">
        <v>2</v>
      </c>
      <c r="H127" s="0" t="n">
        <v>4</v>
      </c>
      <c r="I127" s="0" t="n">
        <v>3</v>
      </c>
      <c r="J127" s="0" t="n">
        <v>2</v>
      </c>
    </row>
    <row r="128" customFormat="false" ht="12.75" hidden="false" customHeight="false" outlineLevel="0" collapsed="false">
      <c r="A128" s="0" t="s">
        <v>424</v>
      </c>
      <c r="C128" s="0" t="s">
        <v>426</v>
      </c>
      <c r="D128" s="0" t="s">
        <v>426</v>
      </c>
      <c r="E128" s="0" t="n">
        <v>10</v>
      </c>
      <c r="F128" s="0" t="n">
        <v>8</v>
      </c>
      <c r="G128" s="0" t="n">
        <v>5</v>
      </c>
      <c r="H128" s="0" t="n">
        <v>9</v>
      </c>
      <c r="I128" s="0" t="n">
        <v>8</v>
      </c>
      <c r="J128" s="0" t="n">
        <v>5</v>
      </c>
    </row>
    <row r="129" customFormat="false" ht="12.75" hidden="false" customHeight="false" outlineLevel="0" collapsed="false">
      <c r="A129" s="0" t="s">
        <v>424</v>
      </c>
      <c r="C129" s="0" t="s">
        <v>427</v>
      </c>
      <c r="D129" s="0" t="s">
        <v>427</v>
      </c>
      <c r="E129" s="0" t="n">
        <v>13</v>
      </c>
      <c r="F129" s="0" t="n">
        <v>10</v>
      </c>
      <c r="G129" s="0" t="n">
        <v>7</v>
      </c>
      <c r="H129" s="0" t="n">
        <v>12</v>
      </c>
      <c r="I129" s="0" t="n">
        <v>10</v>
      </c>
      <c r="J129" s="0" t="n">
        <v>6</v>
      </c>
    </row>
    <row r="130" customFormat="false" ht="12.75" hidden="false" customHeight="false" outlineLevel="0" collapsed="false">
      <c r="A130" s="0" t="s">
        <v>424</v>
      </c>
      <c r="C130" s="0" t="s">
        <v>428</v>
      </c>
      <c r="D130" s="0" t="s">
        <v>428</v>
      </c>
      <c r="E130" s="0" t="n">
        <v>6</v>
      </c>
      <c r="F130" s="0" t="n">
        <v>5</v>
      </c>
      <c r="G130" s="0" t="n">
        <v>3</v>
      </c>
      <c r="H130" s="0" t="n">
        <v>6</v>
      </c>
      <c r="I130" s="0" t="n">
        <v>5</v>
      </c>
      <c r="J130" s="0" t="n">
        <v>3</v>
      </c>
    </row>
    <row r="131" customFormat="false" ht="12.75" hidden="false" customHeight="false" outlineLevel="0" collapsed="false">
      <c r="A131" s="0" t="s">
        <v>424</v>
      </c>
      <c r="C131" s="0" t="s">
        <v>429</v>
      </c>
      <c r="D131" s="0" t="s">
        <v>429</v>
      </c>
      <c r="E131" s="0" t="n">
        <v>7</v>
      </c>
      <c r="F131" s="0" t="n">
        <v>6</v>
      </c>
      <c r="G131" s="0" t="n">
        <v>4</v>
      </c>
      <c r="H131" s="0" t="n">
        <v>7</v>
      </c>
      <c r="I131" s="0" t="n">
        <v>5</v>
      </c>
      <c r="J131" s="0" t="n">
        <v>4</v>
      </c>
    </row>
    <row r="132" customFormat="false" ht="12.75" hidden="false" customHeight="false" outlineLevel="0" collapsed="false">
      <c r="A132" s="0" t="s">
        <v>424</v>
      </c>
      <c r="C132" s="0" t="s">
        <v>430</v>
      </c>
      <c r="D132" s="0" t="s">
        <v>430</v>
      </c>
      <c r="E132" s="0" t="n">
        <v>15</v>
      </c>
      <c r="F132" s="0" t="n">
        <v>12</v>
      </c>
      <c r="G132" s="0" t="n">
        <v>8</v>
      </c>
      <c r="H132" s="0" t="n">
        <v>14</v>
      </c>
      <c r="I132" s="0" t="n">
        <v>12</v>
      </c>
      <c r="J132" s="0" t="n">
        <v>7</v>
      </c>
    </row>
    <row r="133" customFormat="false" ht="12.75" hidden="false" customHeight="false" outlineLevel="0" collapsed="false">
      <c r="A133" s="0" t="s">
        <v>424</v>
      </c>
      <c r="C133" s="0" t="s">
        <v>431</v>
      </c>
      <c r="D133" s="0" t="s">
        <v>431</v>
      </c>
      <c r="E133" s="0" t="n">
        <v>16</v>
      </c>
      <c r="F133" s="0" t="n">
        <v>13</v>
      </c>
      <c r="G133" s="0" t="n">
        <v>8</v>
      </c>
      <c r="H133" s="0" t="n">
        <v>15</v>
      </c>
      <c r="I133" s="0" t="n">
        <v>13</v>
      </c>
      <c r="J133" s="0" t="n">
        <v>8</v>
      </c>
    </row>
    <row r="134" customFormat="false" ht="12.75" hidden="false" customHeight="false" outlineLevel="0" collapsed="false">
      <c r="A134" s="0" t="s">
        <v>424</v>
      </c>
      <c r="C134" s="0" t="s">
        <v>432</v>
      </c>
      <c r="D134" s="0" t="s">
        <v>432</v>
      </c>
      <c r="E134" s="0" t="n">
        <v>2</v>
      </c>
      <c r="F134" s="0" t="n">
        <v>2</v>
      </c>
      <c r="G134" s="0" t="n">
        <v>1</v>
      </c>
      <c r="H134" s="0" t="n">
        <v>2</v>
      </c>
      <c r="I134" s="0" t="n">
        <v>1</v>
      </c>
      <c r="J134" s="0" t="n">
        <v>1</v>
      </c>
    </row>
    <row r="135" customFormat="false" ht="12.75" hidden="false" customHeight="false" outlineLevel="0" collapsed="false">
      <c r="A135" s="0" t="s">
        <v>424</v>
      </c>
      <c r="C135" s="0" t="s">
        <v>433</v>
      </c>
      <c r="D135" s="0" t="s">
        <v>433</v>
      </c>
      <c r="E135" s="0" t="n">
        <v>2</v>
      </c>
      <c r="F135" s="0" t="n">
        <v>2</v>
      </c>
      <c r="G135" s="0" t="n">
        <v>1</v>
      </c>
      <c r="H135" s="0" t="n">
        <v>2</v>
      </c>
      <c r="I135" s="0" t="n">
        <v>2</v>
      </c>
      <c r="J135" s="0" t="n">
        <v>1</v>
      </c>
    </row>
    <row r="136" customFormat="false" ht="12.75" hidden="false" customHeight="false" outlineLevel="0" collapsed="false">
      <c r="A136" s="3" t="s">
        <v>434</v>
      </c>
      <c r="E136" s="0" t="n">
        <v>75</v>
      </c>
      <c r="F136" s="0" t="n">
        <v>60</v>
      </c>
      <c r="G136" s="0" t="n">
        <v>38</v>
      </c>
      <c r="H136" s="0" t="n">
        <v>71</v>
      </c>
      <c r="I136" s="0" t="n">
        <v>59</v>
      </c>
      <c r="J136" s="0" t="n">
        <v>37</v>
      </c>
    </row>
    <row r="138" customFormat="false" ht="12.75" hidden="false" customHeight="false" outlineLevel="0" collapsed="false">
      <c r="A138" s="3" t="s">
        <v>435</v>
      </c>
      <c r="B138" s="3"/>
      <c r="C138" s="3"/>
      <c r="D138" s="3"/>
      <c r="E138" s="4" t="n">
        <v>30701</v>
      </c>
      <c r="F138" s="4" t="n">
        <v>24561</v>
      </c>
      <c r="G138" s="4" t="n">
        <v>15351</v>
      </c>
      <c r="H138" s="4" t="n">
        <v>29166</v>
      </c>
      <c r="I138" s="4" t="n">
        <v>24070</v>
      </c>
      <c r="J138" s="4" t="n">
        <v>15044</v>
      </c>
      <c r="K1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1"/>
  <sheetViews>
    <sheetView showFormulas="false" showGridLines="true" showRowColHeaders="true" showZeros="true" rightToLeft="false" tabSelected="false" showOutlineSymbols="true" defaultGridColor="true" view="normal" topLeftCell="A70" colorId="64" zoomScale="100" zoomScaleNormal="10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3" t="s">
        <v>436</v>
      </c>
      <c r="B1" s="3" t="s">
        <v>437</v>
      </c>
      <c r="C1" s="3"/>
      <c r="D1" s="3"/>
    </row>
    <row r="2" customFormat="false" ht="12.75" hidden="false" customHeight="false" outlineLevel="0" collapsed="false">
      <c r="A2" s="3" t="s">
        <v>438</v>
      </c>
      <c r="B2" s="0" t="s">
        <v>439</v>
      </c>
    </row>
    <row r="3" customFormat="false" ht="12.75" hidden="false" customHeight="false" outlineLevel="0" collapsed="false">
      <c r="A3" s="0" t="s">
        <v>440</v>
      </c>
    </row>
    <row r="4" customFormat="false" ht="12.75" hidden="false" customHeight="false" outlineLevel="0" collapsed="false">
      <c r="A4" s="0" t="s">
        <v>441</v>
      </c>
      <c r="B4" s="0" t="n">
        <v>500</v>
      </c>
    </row>
    <row r="5" customFormat="false" ht="12.75" hidden="false" customHeight="false" outlineLevel="0" collapsed="false">
      <c r="A5" s="0" t="s">
        <v>442</v>
      </c>
      <c r="B5" s="0" t="n">
        <v>440</v>
      </c>
      <c r="C5" s="0" t="s">
        <v>439</v>
      </c>
    </row>
    <row r="6" customFormat="false" ht="12.75" hidden="false" customHeight="false" outlineLevel="0" collapsed="false">
      <c r="A6" s="0" t="s">
        <v>443</v>
      </c>
      <c r="B6" s="0" t="n">
        <v>7</v>
      </c>
    </row>
    <row r="7" customFormat="false" ht="12.75" hidden="false" customHeight="false" outlineLevel="0" collapsed="false">
      <c r="A7" s="0" t="s">
        <v>444</v>
      </c>
      <c r="B7" s="0" t="n">
        <v>378</v>
      </c>
    </row>
    <row r="8" customFormat="false" ht="12.75" hidden="false" customHeight="false" outlineLevel="0" collapsed="false">
      <c r="A8" s="0" t="s">
        <v>439</v>
      </c>
    </row>
    <row r="9" customFormat="false" ht="12.75" hidden="false" customHeight="false" outlineLevel="0" collapsed="false">
      <c r="A9" s="3" t="s">
        <v>445</v>
      </c>
    </row>
    <row r="10" customFormat="false" ht="12.75" hidden="false" customHeight="false" outlineLevel="0" collapsed="false">
      <c r="A10" s="0" t="s">
        <v>446</v>
      </c>
    </row>
    <row r="11" customFormat="false" ht="12.75" hidden="false" customHeight="false" outlineLevel="0" collapsed="false">
      <c r="A11" s="0" t="s">
        <v>447</v>
      </c>
      <c r="B11" s="0" t="n">
        <v>74</v>
      </c>
      <c r="C11" s="0" t="s">
        <v>448</v>
      </c>
    </row>
    <row r="12" customFormat="false" ht="12.75" hidden="false" customHeight="false" outlineLevel="0" collapsed="false">
      <c r="A12" s="0" t="s">
        <v>449</v>
      </c>
      <c r="B12" s="0" t="n">
        <v>367</v>
      </c>
    </row>
    <row r="13" customFormat="false" ht="12.75" hidden="false" customHeight="false" outlineLevel="0" collapsed="false">
      <c r="A13" s="0" t="s">
        <v>450</v>
      </c>
      <c r="B13" s="0" t="n">
        <v>669</v>
      </c>
    </row>
    <row r="14" customFormat="false" ht="12.75" hidden="false" customHeight="false" outlineLevel="0" collapsed="false">
      <c r="A14" s="0" t="s">
        <v>451</v>
      </c>
      <c r="B14" s="0" t="n">
        <v>156</v>
      </c>
      <c r="C14" s="0" t="s">
        <v>439</v>
      </c>
    </row>
    <row r="16" customFormat="false" ht="12.75" hidden="false" customHeight="false" outlineLevel="0" collapsed="false">
      <c r="A16" s="0" t="s">
        <v>452</v>
      </c>
    </row>
    <row r="17" customFormat="false" ht="12.75" hidden="false" customHeight="false" outlineLevel="0" collapsed="false">
      <c r="A17" s="0" t="s">
        <v>453</v>
      </c>
      <c r="B17" s="0" t="n">
        <v>1850</v>
      </c>
    </row>
    <row r="18" customFormat="false" ht="12.75" hidden="false" customHeight="false" outlineLevel="0" collapsed="false">
      <c r="A18" s="0" t="s">
        <v>454</v>
      </c>
      <c r="B18" s="0" t="n">
        <v>1819</v>
      </c>
    </row>
    <row r="19" customFormat="false" ht="12.75" hidden="false" customHeight="false" outlineLevel="0" collapsed="false">
      <c r="A19" s="0" t="s">
        <v>455</v>
      </c>
    </row>
    <row r="20" customFormat="false" ht="12.75" hidden="false" customHeight="false" outlineLevel="0" collapsed="false">
      <c r="A20" s="0" t="s">
        <v>456</v>
      </c>
    </row>
    <row r="21" customFormat="false" ht="12.75" hidden="false" customHeight="false" outlineLevel="0" collapsed="false">
      <c r="A21" s="0" t="s">
        <v>457</v>
      </c>
      <c r="B21" s="0" t="n">
        <v>21</v>
      </c>
    </row>
    <row r="22" customFormat="false" ht="12.75" hidden="false" customHeight="false" outlineLevel="0" collapsed="false">
      <c r="A22" s="0" t="s">
        <v>458</v>
      </c>
    </row>
    <row r="23" customFormat="false" ht="12.75" hidden="false" customHeight="false" outlineLevel="0" collapsed="false">
      <c r="A23" s="0" t="s">
        <v>459</v>
      </c>
      <c r="B23" s="0" t="n">
        <v>50</v>
      </c>
    </row>
    <row r="24" customFormat="false" ht="12.75" hidden="false" customHeight="false" outlineLevel="0" collapsed="false">
      <c r="A24" s="0" t="s">
        <v>439</v>
      </c>
    </row>
    <row r="25" customFormat="false" ht="12.75" hidden="false" customHeight="false" outlineLevel="0" collapsed="false">
      <c r="A25" s="3" t="s">
        <v>460</v>
      </c>
    </row>
    <row r="26" customFormat="false" ht="12.75" hidden="false" customHeight="false" outlineLevel="0" collapsed="false">
      <c r="A26" s="0" t="s">
        <v>461</v>
      </c>
    </row>
    <row r="27" customFormat="false" ht="12.75" hidden="false" customHeight="false" outlineLevel="0" collapsed="false">
      <c r="A27" s="0" t="s">
        <v>462</v>
      </c>
      <c r="B27" s="0" t="n">
        <v>26</v>
      </c>
      <c r="C27" s="0" t="s">
        <v>439</v>
      </c>
    </row>
    <row r="28" customFormat="false" ht="12.75" hidden="false" customHeight="false" outlineLevel="0" collapsed="false">
      <c r="A28" s="0" t="s">
        <v>463</v>
      </c>
      <c r="B28" s="0" t="n">
        <v>9</v>
      </c>
      <c r="C28" s="0" t="s">
        <v>439</v>
      </c>
    </row>
    <row r="29" customFormat="false" ht="12.75" hidden="false" customHeight="false" outlineLevel="0" collapsed="false">
      <c r="A29" s="0" t="s">
        <v>464</v>
      </c>
    </row>
    <row r="30" customFormat="false" ht="12.75" hidden="false" customHeight="false" outlineLevel="0" collapsed="false">
      <c r="A30" s="0" t="s">
        <v>465</v>
      </c>
      <c r="B30" s="0" t="n">
        <v>461</v>
      </c>
    </row>
    <row r="31" customFormat="false" ht="12.75" hidden="false" customHeight="false" outlineLevel="0" collapsed="false">
      <c r="A31" s="0" t="s">
        <v>466</v>
      </c>
      <c r="B31" s="0" t="n">
        <v>435</v>
      </c>
    </row>
    <row r="33" customFormat="false" ht="12.75" hidden="false" customHeight="false" outlineLevel="0" collapsed="false">
      <c r="A33" s="3" t="s">
        <v>467</v>
      </c>
    </row>
    <row r="34" customFormat="false" ht="12.75" hidden="false" customHeight="false" outlineLevel="0" collapsed="false">
      <c r="A34" s="0" t="s">
        <v>468</v>
      </c>
    </row>
    <row r="35" customFormat="false" ht="12.75" hidden="false" customHeight="false" outlineLevel="0" collapsed="false">
      <c r="A35" s="0" t="s">
        <v>465</v>
      </c>
      <c r="B35" s="0" t="n">
        <v>1231</v>
      </c>
    </row>
    <row r="36" customFormat="false" ht="12.75" hidden="false" customHeight="false" outlineLevel="0" collapsed="false">
      <c r="A36" s="0" t="s">
        <v>469</v>
      </c>
      <c r="B36" s="0" t="n">
        <v>1316</v>
      </c>
    </row>
    <row r="37" customFormat="false" ht="12.75" hidden="false" customHeight="false" outlineLevel="0" collapsed="false">
      <c r="A37" s="0" t="s">
        <v>470</v>
      </c>
      <c r="B37" s="0" t="n">
        <v>11</v>
      </c>
    </row>
    <row r="38" customFormat="false" ht="12.75" hidden="false" customHeight="false" outlineLevel="0" collapsed="false">
      <c r="A38" s="0" t="s">
        <v>471</v>
      </c>
      <c r="B38" s="0" t="n">
        <v>13</v>
      </c>
    </row>
    <row r="39" customFormat="false" ht="12.75" hidden="false" customHeight="false" outlineLevel="0" collapsed="false">
      <c r="A39" s="0" t="s">
        <v>457</v>
      </c>
      <c r="B39" s="0" t="n">
        <v>13</v>
      </c>
    </row>
    <row r="40" customFormat="false" ht="12.75" hidden="false" customHeight="false" outlineLevel="0" collapsed="false">
      <c r="A40" s="0" t="s">
        <v>463</v>
      </c>
      <c r="B40" s="0" t="n">
        <v>12</v>
      </c>
    </row>
    <row r="42" customFormat="false" ht="12.75" hidden="false" customHeight="false" outlineLevel="0" collapsed="false">
      <c r="A42" s="3" t="s">
        <v>472</v>
      </c>
    </row>
    <row r="43" customFormat="false" ht="12.75" hidden="false" customHeight="false" outlineLevel="0" collapsed="false">
      <c r="A43" s="0" t="s">
        <v>473</v>
      </c>
    </row>
    <row r="44" customFormat="false" ht="12.75" hidden="false" customHeight="false" outlineLevel="0" collapsed="false">
      <c r="A44" s="0" t="s">
        <v>474</v>
      </c>
      <c r="B44" s="0" t="n">
        <v>129</v>
      </c>
    </row>
    <row r="46" customFormat="false" ht="12.75" hidden="false" customHeight="false" outlineLevel="0" collapsed="false">
      <c r="A46" s="3" t="s">
        <v>475</v>
      </c>
    </row>
    <row r="47" customFormat="false" ht="12.75" hidden="false" customHeight="false" outlineLevel="0" collapsed="false">
      <c r="A47" s="0" t="s">
        <v>476</v>
      </c>
    </row>
    <row r="48" customFormat="false" ht="12.75" hidden="false" customHeight="false" outlineLevel="0" collapsed="false">
      <c r="A48" s="0" t="s">
        <v>477</v>
      </c>
      <c r="B48" s="0" t="n">
        <v>7</v>
      </c>
    </row>
    <row r="49" customFormat="false" ht="12.75" hidden="false" customHeight="false" outlineLevel="0" collapsed="false">
      <c r="A49" s="0" t="s">
        <v>478</v>
      </c>
      <c r="B49" s="0" t="n">
        <v>7</v>
      </c>
    </row>
    <row r="50" customFormat="false" ht="12.75" hidden="false" customHeight="false" outlineLevel="0" collapsed="false">
      <c r="A50" s="0" t="s">
        <v>479</v>
      </c>
      <c r="B50" s="0" t="n">
        <v>5</v>
      </c>
    </row>
    <row r="51" customFormat="false" ht="12.75" hidden="false" customHeight="false" outlineLevel="0" collapsed="false">
      <c r="A51" s="0" t="s">
        <v>480</v>
      </c>
      <c r="B51" s="0" t="n">
        <v>7</v>
      </c>
    </row>
    <row r="52" customFormat="false" ht="12.75" hidden="false" customHeight="false" outlineLevel="0" collapsed="false">
      <c r="A52" s="0" t="s">
        <v>481</v>
      </c>
      <c r="B52" s="0" t="n">
        <v>312</v>
      </c>
    </row>
    <row r="54" customFormat="false" ht="12.75" hidden="false" customHeight="false" outlineLevel="0" collapsed="false">
      <c r="A54" s="3" t="s">
        <v>482</v>
      </c>
    </row>
    <row r="55" customFormat="false" ht="12.75" hidden="false" customHeight="false" outlineLevel="0" collapsed="false">
      <c r="A55" s="0" t="s">
        <v>483</v>
      </c>
    </row>
    <row r="56" customFormat="false" ht="12.75" hidden="false" customHeight="false" outlineLevel="0" collapsed="false">
      <c r="A56" s="0" t="s">
        <v>484</v>
      </c>
      <c r="B56" s="0" t="n">
        <v>452</v>
      </c>
    </row>
    <row r="57" customFormat="false" ht="12.75" hidden="false" customHeight="false" outlineLevel="0" collapsed="false">
      <c r="A57" s="0" t="s">
        <v>485</v>
      </c>
      <c r="B57" s="0" t="n">
        <v>441</v>
      </c>
    </row>
    <row r="58" customFormat="false" ht="12.75" hidden="false" customHeight="false" outlineLevel="0" collapsed="false">
      <c r="A58" s="0" t="s">
        <v>459</v>
      </c>
      <c r="B58" s="0" t="n">
        <v>461</v>
      </c>
    </row>
    <row r="59" customFormat="false" ht="12.75" hidden="false" customHeight="false" outlineLevel="0" collapsed="false">
      <c r="A59" s="0" t="s">
        <v>486</v>
      </c>
      <c r="B59" s="0" t="n">
        <v>77</v>
      </c>
    </row>
    <row r="60" customFormat="false" ht="12.75" hidden="false" customHeight="false" outlineLevel="0" collapsed="false">
      <c r="A60" s="0" t="s">
        <v>487</v>
      </c>
      <c r="B60" s="0" t="n">
        <v>89</v>
      </c>
    </row>
    <row r="62" customFormat="false" ht="12.75" hidden="false" customHeight="false" outlineLevel="0" collapsed="false">
      <c r="A62" s="3" t="s">
        <v>488</v>
      </c>
    </row>
    <row r="63" customFormat="false" ht="12.75" hidden="false" customHeight="false" outlineLevel="0" collapsed="false">
      <c r="A63" s="0" t="s">
        <v>489</v>
      </c>
    </row>
    <row r="64" customFormat="false" ht="12.75" hidden="false" customHeight="false" outlineLevel="0" collapsed="false">
      <c r="A64" s="0" t="s">
        <v>484</v>
      </c>
      <c r="B64" s="0" t="n">
        <v>793</v>
      </c>
    </row>
    <row r="65" customFormat="false" ht="12.75" hidden="false" customHeight="false" outlineLevel="0" collapsed="false">
      <c r="A65" s="0" t="s">
        <v>485</v>
      </c>
      <c r="B65" s="0" t="n">
        <v>818</v>
      </c>
    </row>
    <row r="66" customFormat="false" ht="12.75" hidden="false" customHeight="false" outlineLevel="0" collapsed="false">
      <c r="A66" s="0" t="s">
        <v>459</v>
      </c>
      <c r="B66" s="0" t="n">
        <v>339</v>
      </c>
    </row>
    <row r="67" customFormat="false" ht="12.75" hidden="false" customHeight="false" outlineLevel="0" collapsed="false">
      <c r="A67" s="0" t="s">
        <v>490</v>
      </c>
      <c r="B67" s="0" t="n">
        <v>408</v>
      </c>
    </row>
    <row r="68" customFormat="false" ht="12.75" hidden="false" customHeight="false" outlineLevel="0" collapsed="false">
      <c r="A68" s="0" t="s">
        <v>491</v>
      </c>
      <c r="B68" s="0" t="n">
        <v>1</v>
      </c>
    </row>
    <row r="69" customFormat="false" ht="12.75" hidden="false" customHeight="false" outlineLevel="0" collapsed="false">
      <c r="A69" s="0" t="s">
        <v>492</v>
      </c>
      <c r="B69" s="0" t="n">
        <v>32</v>
      </c>
    </row>
    <row r="70" customFormat="false" ht="12.75" hidden="false" customHeight="false" outlineLevel="0" collapsed="false">
      <c r="A70" s="0" t="s">
        <v>493</v>
      </c>
      <c r="B70" s="0" t="n">
        <v>32</v>
      </c>
    </row>
    <row r="71" customFormat="false" ht="12.75" hidden="false" customHeight="false" outlineLevel="0" collapsed="false">
      <c r="A71" s="0" t="s">
        <v>457</v>
      </c>
      <c r="B71" s="0" t="n">
        <v>54</v>
      </c>
    </row>
    <row r="72" customFormat="false" ht="12.75" hidden="false" customHeight="false" outlineLevel="0" collapsed="false">
      <c r="A72" s="0" t="s">
        <v>494</v>
      </c>
      <c r="B72" s="0" t="n">
        <v>31</v>
      </c>
    </row>
    <row r="73" customFormat="false" ht="12.75" hidden="false" customHeight="false" outlineLevel="0" collapsed="false">
      <c r="A73" s="0" t="s">
        <v>495</v>
      </c>
      <c r="B73" s="0" t="n">
        <v>43</v>
      </c>
    </row>
    <row r="74" customFormat="false" ht="12.75" hidden="false" customHeight="false" outlineLevel="0" collapsed="false">
      <c r="A74" s="0" t="s">
        <v>496</v>
      </c>
      <c r="B74" s="0" t="n">
        <v>218</v>
      </c>
    </row>
    <row r="76" customFormat="false" ht="12.75" hidden="false" customHeight="false" outlineLevel="0" collapsed="false">
      <c r="A76" s="3" t="s">
        <v>497</v>
      </c>
      <c r="B76" s="3"/>
      <c r="C76" s="3"/>
      <c r="D76" s="3"/>
    </row>
    <row r="77" customFormat="false" ht="12.75" hidden="false" customHeight="false" outlineLevel="0" collapsed="false">
      <c r="A77" s="0" t="s">
        <v>498</v>
      </c>
    </row>
    <row r="78" customFormat="false" ht="12.75" hidden="false" customHeight="false" outlineLevel="0" collapsed="false">
      <c r="A78" s="0" t="s">
        <v>499</v>
      </c>
      <c r="B78" s="0" t="n">
        <v>7</v>
      </c>
    </row>
    <row r="79" customFormat="false" ht="12.75" hidden="false" customHeight="false" outlineLevel="0" collapsed="false">
      <c r="A79" s="0" t="s">
        <v>500</v>
      </c>
      <c r="B79" s="0" t="n">
        <v>119</v>
      </c>
    </row>
    <row r="81" customFormat="false" ht="12.75" hidden="false" customHeight="false" outlineLevel="0" collapsed="false">
      <c r="A81" s="0" t="s">
        <v>501</v>
      </c>
      <c r="B81" s="0" t="n">
        <f aca="false">SUM(B3:B80)</f>
        <v>14740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5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5.13"/>
    <col collapsed="false" customWidth="true" hidden="false" outlineLevel="0" max="3" min="3" style="0" width="16.28"/>
  </cols>
  <sheetData>
    <row r="1" customFormat="false" ht="12.75" hidden="false" customHeight="false" outlineLevel="0" collapsed="false">
      <c r="A1" s="3" t="s">
        <v>502</v>
      </c>
      <c r="B1" s="3" t="s">
        <v>503</v>
      </c>
      <c r="C1" s="3" t="s">
        <v>504</v>
      </c>
      <c r="D1" s="3"/>
    </row>
    <row r="3" customFormat="false" ht="12.75" hidden="false" customHeight="false" outlineLevel="0" collapsed="false">
      <c r="A3" s="0" t="s">
        <v>505</v>
      </c>
      <c r="B3" s="0" t="n">
        <v>54805</v>
      </c>
      <c r="C3" s="0" t="n">
        <v>292</v>
      </c>
    </row>
    <row r="4" customFormat="false" ht="12.75" hidden="false" customHeight="false" outlineLevel="0" collapsed="false">
      <c r="A4" s="0" t="s">
        <v>506</v>
      </c>
      <c r="B4" s="0" t="n">
        <v>1660</v>
      </c>
      <c r="C4" s="0" t="n">
        <v>76</v>
      </c>
    </row>
    <row r="5" customFormat="false" ht="12.75" hidden="false" customHeight="false" outlineLevel="0" collapsed="false">
      <c r="A5" s="0" t="s">
        <v>507</v>
      </c>
      <c r="B5" s="0" t="n">
        <v>1594</v>
      </c>
      <c r="C5" s="0" t="n">
        <v>23</v>
      </c>
    </row>
    <row r="6" customFormat="false" ht="12.75" hidden="false" customHeight="false" outlineLevel="0" collapsed="false">
      <c r="A6" s="0" t="s">
        <v>508</v>
      </c>
      <c r="B6" s="0" t="n">
        <v>52026</v>
      </c>
      <c r="C6" s="0" t="n">
        <v>157</v>
      </c>
    </row>
    <row r="7" customFormat="false" ht="12.75" hidden="false" customHeight="false" outlineLevel="0" collapsed="false">
      <c r="A7" s="0" t="s">
        <v>509</v>
      </c>
      <c r="B7" s="0" t="n">
        <v>10029</v>
      </c>
      <c r="C7" s="0" t="n">
        <v>60</v>
      </c>
    </row>
    <row r="8" customFormat="false" ht="12.75" hidden="false" customHeight="false" outlineLevel="0" collapsed="false">
      <c r="A8" s="0" t="s">
        <v>510</v>
      </c>
      <c r="B8" s="0" t="n">
        <v>10522</v>
      </c>
      <c r="C8" s="0" t="n">
        <v>84</v>
      </c>
    </row>
    <row r="9" customFormat="false" ht="12.75" hidden="false" customHeight="false" outlineLevel="0" collapsed="false">
      <c r="A9" s="0" t="s">
        <v>511</v>
      </c>
      <c r="B9" s="0" t="n">
        <v>10802</v>
      </c>
      <c r="C9" s="0" t="n">
        <v>71</v>
      </c>
    </row>
    <row r="10" customFormat="false" ht="12.75" hidden="false" customHeight="false" outlineLevel="0" collapsed="false">
      <c r="A10" s="0" t="s">
        <v>512</v>
      </c>
      <c r="B10" s="0" t="n">
        <v>54586</v>
      </c>
      <c r="C10" s="0" t="n">
        <v>195</v>
      </c>
    </row>
    <row r="11" customFormat="false" ht="12.75" hidden="false" customHeight="false" outlineLevel="0" collapsed="false">
      <c r="A11" s="0" t="s">
        <v>513</v>
      </c>
      <c r="B11" s="0" t="n">
        <v>10176</v>
      </c>
      <c r="C11" s="0" t="n">
        <v>6</v>
      </c>
    </row>
    <row r="12" customFormat="false" ht="12.75" hidden="false" customHeight="false" outlineLevel="0" collapsed="false">
      <c r="A12" s="0" t="s">
        <v>514</v>
      </c>
      <c r="B12" s="0" t="n">
        <v>54907</v>
      </c>
      <c r="C12" s="0" t="n">
        <v>96</v>
      </c>
    </row>
    <row r="13" customFormat="false" ht="12.75" hidden="false" customHeight="false" outlineLevel="0" collapsed="false">
      <c r="A13" s="0" t="s">
        <v>515</v>
      </c>
      <c r="B13" s="0" t="n">
        <v>6081</v>
      </c>
      <c r="C13" s="0" t="n">
        <v>353</v>
      </c>
    </row>
    <row r="14" customFormat="false" ht="12.75" hidden="false" customHeight="false" outlineLevel="0" collapsed="false">
      <c r="A14" s="0" t="s">
        <v>516</v>
      </c>
      <c r="B14" s="0" t="n">
        <v>10823</v>
      </c>
      <c r="C14" s="0" t="n">
        <v>37</v>
      </c>
    </row>
    <row r="15" customFormat="false" ht="12.75" hidden="false" customHeight="false" outlineLevel="0" collapsed="false">
      <c r="A15" s="0" t="s">
        <v>517</v>
      </c>
      <c r="B15" s="0" t="n">
        <v>10307</v>
      </c>
      <c r="C15" s="0" t="n">
        <v>683</v>
      </c>
    </row>
    <row r="16" customFormat="false" ht="12.75" hidden="false" customHeight="false" outlineLevel="0" collapsed="false">
      <c r="A16" s="0" t="s">
        <v>518</v>
      </c>
      <c r="B16" s="0" t="n">
        <v>1631</v>
      </c>
      <c r="C16" s="0" t="n">
        <v>1</v>
      </c>
    </row>
    <row r="17" customFormat="false" ht="12.75" hidden="false" customHeight="false" outlineLevel="0" collapsed="false">
      <c r="A17" s="0" t="s">
        <v>519</v>
      </c>
      <c r="B17" s="0" t="n">
        <v>1606</v>
      </c>
      <c r="C17" s="0" t="n">
        <v>302</v>
      </c>
    </row>
    <row r="18" customFormat="false" ht="12.75" hidden="false" customHeight="false" outlineLevel="0" collapsed="false">
      <c r="A18" s="0" t="s">
        <v>520</v>
      </c>
      <c r="B18" s="0" t="n">
        <v>1642</v>
      </c>
      <c r="C18" s="0" t="n">
        <v>114</v>
      </c>
    </row>
    <row r="19" customFormat="false" ht="12.75" hidden="false" customHeight="false" outlineLevel="0" collapsed="false">
      <c r="A19" s="0" t="s">
        <v>521</v>
      </c>
      <c r="B19" s="0" t="n">
        <v>1643</v>
      </c>
      <c r="C19" s="0" t="n">
        <v>1</v>
      </c>
    </row>
    <row r="20" customFormat="false" ht="12.75" hidden="false" customHeight="false" outlineLevel="0" collapsed="false">
      <c r="A20" s="0" t="s">
        <v>522</v>
      </c>
      <c r="B20" s="0" t="n">
        <v>1658</v>
      </c>
      <c r="C20" s="0" t="n">
        <v>19</v>
      </c>
    </row>
    <row r="21" customFormat="false" ht="12.75" hidden="false" customHeight="false" outlineLevel="0" collapsed="false">
      <c r="A21" s="0" t="s">
        <v>523</v>
      </c>
      <c r="B21" s="0" t="n">
        <v>1619</v>
      </c>
      <c r="C21" s="0" t="n">
        <v>2521</v>
      </c>
    </row>
    <row r="22" customFormat="false" ht="12.75" hidden="false" customHeight="false" outlineLevel="0" collapsed="false">
      <c r="A22" s="0" t="s">
        <v>524</v>
      </c>
      <c r="B22" s="0" t="n">
        <v>10726</v>
      </c>
      <c r="C22" s="0" t="n">
        <v>493</v>
      </c>
    </row>
    <row r="23" customFormat="false" ht="12.75" hidden="false" customHeight="false" outlineLevel="0" collapsed="false">
      <c r="A23" s="0" t="s">
        <v>525</v>
      </c>
      <c r="B23" s="0" t="n">
        <v>50002</v>
      </c>
      <c r="C23" s="0" t="n">
        <v>356</v>
      </c>
    </row>
    <row r="24" customFormat="false" ht="12.75" hidden="false" customHeight="false" outlineLevel="0" collapsed="false">
      <c r="A24" s="0" t="s">
        <v>526</v>
      </c>
      <c r="B24" s="0" t="n">
        <v>1626</v>
      </c>
      <c r="C24" s="0" t="n">
        <v>1088</v>
      </c>
    </row>
    <row r="25" customFormat="false" ht="12.75" hidden="false" customHeight="false" outlineLevel="0" collapsed="false">
      <c r="A25" s="0" t="s">
        <v>527</v>
      </c>
      <c r="B25" s="0" t="n">
        <v>1599</v>
      </c>
      <c r="C25" s="0" t="n">
        <v>1561</v>
      </c>
    </row>
    <row r="26" customFormat="false" ht="12.75" hidden="false" customHeight="false" outlineLevel="0" collapsed="false">
      <c r="A26" s="0" t="s">
        <v>528</v>
      </c>
      <c r="B26" s="0" t="n">
        <v>1595</v>
      </c>
      <c r="C26" s="0" t="n">
        <v>116</v>
      </c>
    </row>
    <row r="27" customFormat="false" ht="12.75" hidden="false" customHeight="false" outlineLevel="0" collapsed="false">
      <c r="A27" s="0" t="s">
        <v>529</v>
      </c>
      <c r="B27" s="0" t="n">
        <v>1585</v>
      </c>
      <c r="C27" s="0" t="n">
        <v>0</v>
      </c>
    </row>
    <row r="28" customFormat="false" ht="12.75" hidden="false" customHeight="false" outlineLevel="0" collapsed="false">
      <c r="A28" s="0" t="s">
        <v>530</v>
      </c>
      <c r="B28" s="0" t="n">
        <v>1586</v>
      </c>
      <c r="C28" s="0" t="n">
        <v>1</v>
      </c>
    </row>
    <row r="29" customFormat="false" ht="12.75" hidden="false" customHeight="false" outlineLevel="0" collapsed="false">
      <c r="A29" s="0" t="s">
        <v>531</v>
      </c>
      <c r="B29" s="0" t="n">
        <v>1592</v>
      </c>
      <c r="C29" s="0" t="n">
        <v>5</v>
      </c>
    </row>
    <row r="30" customFormat="false" ht="12.75" hidden="false" customHeight="false" outlineLevel="0" collapsed="false">
      <c r="A30" s="0" t="s">
        <v>532</v>
      </c>
      <c r="B30" s="0" t="n">
        <v>1588</v>
      </c>
      <c r="C30" s="0" t="n">
        <v>1187</v>
      </c>
    </row>
    <row r="31" customFormat="false" ht="12.75" hidden="false" customHeight="false" outlineLevel="0" collapsed="false">
      <c r="A31" s="0" t="s">
        <v>533</v>
      </c>
      <c r="B31" s="0" t="n">
        <v>1589</v>
      </c>
      <c r="C31" s="0" t="n">
        <v>1134</v>
      </c>
    </row>
    <row r="32" customFormat="false" ht="12.75" hidden="false" customHeight="false" outlineLevel="0" collapsed="false">
      <c r="A32" s="0" t="s">
        <v>534</v>
      </c>
      <c r="B32" s="0" t="n">
        <v>1613</v>
      </c>
      <c r="C32" s="0" t="n">
        <v>220</v>
      </c>
    </row>
    <row r="33" customFormat="false" ht="12.75" hidden="false" customHeight="false" outlineLevel="0" collapsed="false">
      <c r="A33" s="0" t="s">
        <v>535</v>
      </c>
      <c r="B33" s="0" t="n">
        <v>1682</v>
      </c>
      <c r="C33" s="0" t="n">
        <v>92</v>
      </c>
    </row>
    <row r="34" customFormat="false" ht="12.75" hidden="false" customHeight="false" outlineLevel="0" collapsed="false">
      <c r="A34" s="0" t="s">
        <v>536</v>
      </c>
      <c r="B34" s="0" t="n">
        <v>880023</v>
      </c>
      <c r="C34" s="0" t="n">
        <v>232</v>
      </c>
    </row>
    <row r="35" customFormat="false" ht="12.75" hidden="false" customHeight="false" outlineLevel="0" collapsed="false">
      <c r="C35" s="0" t="n">
        <f aca="false">SUM(C3:C34)</f>
        <v>11576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53"/>
  <sheetViews>
    <sheetView showFormulas="false" showGridLines="true" showRowColHeaders="true" showZeros="true" rightToLeft="false" tabSelected="false" showOutlineSymbols="true" defaultGridColor="true" view="normal" topLeftCell="A331" colorId="64" zoomScale="100" zoomScaleNormal="100" zoomScalePageLayoutView="100" workbookViewId="0">
      <selection pane="topLeft" activeCell="E353" activeCellId="0" sqref="E3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19.28"/>
    <col collapsed="false" customWidth="true" hidden="false" outlineLevel="0" max="3" min="3" style="0" width="15.56"/>
    <col collapsed="false" customWidth="true" hidden="false" outlineLevel="0" max="4" min="4" style="0" width="16.13"/>
    <col collapsed="false" customWidth="true" hidden="false" outlineLevel="0" max="5" min="5" style="5" width="19.28"/>
  </cols>
  <sheetData>
    <row r="1" customFormat="false" ht="25.5" hidden="false" customHeight="false" outlineLevel="0" collapsed="false">
      <c r="A1" s="1" t="s">
        <v>537</v>
      </c>
      <c r="B1" s="1" t="s">
        <v>538</v>
      </c>
      <c r="C1" s="1" t="s">
        <v>539</v>
      </c>
      <c r="D1" s="1" t="s">
        <v>540</v>
      </c>
      <c r="E1" s="1" t="s">
        <v>541</v>
      </c>
      <c r="F1" s="1"/>
    </row>
    <row r="3" customFormat="false" ht="12.75" hidden="false" customHeight="false" outlineLevel="0" collapsed="false">
      <c r="A3" s="0" t="s">
        <v>542</v>
      </c>
      <c r="D3" s="0" t="s">
        <v>543</v>
      </c>
      <c r="E3" s="5" t="n">
        <v>410</v>
      </c>
    </row>
    <row r="5" customFormat="false" ht="12.75" hidden="false" customHeight="false" outlineLevel="0" collapsed="false">
      <c r="A5" s="0" t="s">
        <v>542</v>
      </c>
      <c r="D5" s="0" t="s">
        <v>544</v>
      </c>
      <c r="E5" s="5" t="n">
        <v>820</v>
      </c>
    </row>
    <row r="7" customFormat="false" ht="12.75" hidden="false" customHeight="false" outlineLevel="0" collapsed="false">
      <c r="A7" s="0" t="s">
        <v>545</v>
      </c>
      <c r="B7" s="0" t="s">
        <v>546</v>
      </c>
      <c r="C7" s="0" t="n">
        <v>2378000001</v>
      </c>
      <c r="D7" s="0" t="s">
        <v>547</v>
      </c>
      <c r="E7" s="5" t="n">
        <v>268</v>
      </c>
    </row>
    <row r="9" customFormat="false" ht="12.75" hidden="false" customHeight="false" outlineLevel="0" collapsed="false">
      <c r="A9" s="0" t="s">
        <v>545</v>
      </c>
      <c r="B9" s="0" t="s">
        <v>546</v>
      </c>
      <c r="C9" s="0" t="n">
        <v>2378000002</v>
      </c>
      <c r="D9" s="0" t="s">
        <v>548</v>
      </c>
      <c r="E9" s="5" t="n">
        <v>340</v>
      </c>
    </row>
    <row r="11" customFormat="false" ht="12.75" hidden="false" customHeight="false" outlineLevel="0" collapsed="false">
      <c r="A11" s="0" t="s">
        <v>545</v>
      </c>
      <c r="B11" s="0" t="s">
        <v>546</v>
      </c>
      <c r="C11" s="0" t="n">
        <v>2378000003</v>
      </c>
      <c r="D11" s="0" t="s">
        <v>549</v>
      </c>
      <c r="E11" s="5" t="n">
        <v>99</v>
      </c>
    </row>
    <row r="13" customFormat="false" ht="12.75" hidden="false" customHeight="false" outlineLevel="0" collapsed="false">
      <c r="A13" s="0" t="s">
        <v>545</v>
      </c>
      <c r="B13" s="0" t="s">
        <v>550</v>
      </c>
      <c r="C13" s="0" t="n">
        <v>2379002001</v>
      </c>
      <c r="D13" s="0" t="s">
        <v>551</v>
      </c>
      <c r="E13" s="5" t="n">
        <v>5</v>
      </c>
    </row>
    <row r="15" customFormat="false" ht="12.75" hidden="false" customHeight="false" outlineLevel="0" collapsed="false">
      <c r="A15" s="0" t="s">
        <v>545</v>
      </c>
      <c r="B15" s="0" t="s">
        <v>550</v>
      </c>
      <c r="C15" s="0" t="n">
        <v>2379003001</v>
      </c>
      <c r="D15" s="0" t="s">
        <v>552</v>
      </c>
      <c r="E15" s="5" t="n">
        <v>11</v>
      </c>
    </row>
    <row r="17" customFormat="false" ht="12.75" hidden="false" customHeight="false" outlineLevel="0" collapsed="false">
      <c r="A17" s="0" t="s">
        <v>545</v>
      </c>
      <c r="B17" s="0" t="s">
        <v>553</v>
      </c>
      <c r="C17" s="0" t="n">
        <v>2380002001</v>
      </c>
      <c r="D17" s="0" t="s">
        <v>554</v>
      </c>
      <c r="E17" s="5" t="n">
        <v>1</v>
      </c>
    </row>
    <row r="19" customFormat="false" ht="12.75" hidden="false" customHeight="false" outlineLevel="0" collapsed="false">
      <c r="A19" s="0" t="s">
        <v>545</v>
      </c>
      <c r="B19" s="0" t="s">
        <v>553</v>
      </c>
      <c r="C19" s="0" t="n">
        <v>2380003001</v>
      </c>
      <c r="D19" s="0" t="s">
        <v>555</v>
      </c>
      <c r="E19" s="5" t="n">
        <v>1</v>
      </c>
    </row>
    <row r="21" customFormat="false" ht="12.75" hidden="false" customHeight="false" outlineLevel="0" collapsed="false">
      <c r="A21" s="0" t="s">
        <v>545</v>
      </c>
      <c r="B21" s="0" t="s">
        <v>553</v>
      </c>
      <c r="C21" s="0" t="n">
        <v>2380004001</v>
      </c>
      <c r="D21" s="0" t="s">
        <v>556</v>
      </c>
      <c r="E21" s="5" t="n">
        <v>3</v>
      </c>
    </row>
    <row r="23" customFormat="false" ht="12.75" hidden="false" customHeight="false" outlineLevel="0" collapsed="false">
      <c r="A23" s="0" t="s">
        <v>545</v>
      </c>
      <c r="B23" s="0" t="s">
        <v>557</v>
      </c>
      <c r="C23" s="0" t="n">
        <v>2382003001</v>
      </c>
      <c r="D23" s="0" t="s">
        <v>558</v>
      </c>
      <c r="E23" s="5" t="n">
        <v>3</v>
      </c>
    </row>
    <row r="25" customFormat="false" ht="12.75" hidden="false" customHeight="false" outlineLevel="0" collapsed="false">
      <c r="A25" s="0" t="s">
        <v>545</v>
      </c>
      <c r="B25" s="0" t="s">
        <v>557</v>
      </c>
      <c r="C25" s="0" t="n">
        <v>2382004001</v>
      </c>
      <c r="D25" s="0" t="s">
        <v>559</v>
      </c>
      <c r="E25" s="5" t="n">
        <v>2</v>
      </c>
    </row>
    <row r="27" customFormat="false" ht="12.75" hidden="false" customHeight="false" outlineLevel="0" collapsed="false">
      <c r="A27" s="0" t="s">
        <v>545</v>
      </c>
      <c r="B27" s="0" t="s">
        <v>557</v>
      </c>
      <c r="C27" s="0" t="n">
        <v>2382005001</v>
      </c>
      <c r="D27" s="0" t="s">
        <v>560</v>
      </c>
      <c r="E27" s="5" t="n">
        <v>4</v>
      </c>
    </row>
    <row r="29" customFormat="false" ht="12.75" hidden="false" customHeight="false" outlineLevel="0" collapsed="false">
      <c r="A29" s="0" t="s">
        <v>545</v>
      </c>
      <c r="B29" s="0" t="s">
        <v>561</v>
      </c>
      <c r="C29" s="0" t="n">
        <v>2383010001</v>
      </c>
      <c r="D29" s="0" t="s">
        <v>562</v>
      </c>
      <c r="E29" s="5" t="n">
        <v>2</v>
      </c>
    </row>
    <row r="31" customFormat="false" ht="12.75" hidden="false" customHeight="false" outlineLevel="0" collapsed="false">
      <c r="A31" s="0" t="s">
        <v>545</v>
      </c>
      <c r="B31" s="0" t="s">
        <v>561</v>
      </c>
      <c r="C31" s="0" t="n">
        <v>2383011001</v>
      </c>
      <c r="D31" s="0" t="s">
        <v>563</v>
      </c>
      <c r="E31" s="5" t="n">
        <v>2</v>
      </c>
    </row>
    <row r="33" customFormat="false" ht="12.75" hidden="false" customHeight="false" outlineLevel="0" collapsed="false">
      <c r="A33" s="0" t="s">
        <v>545</v>
      </c>
      <c r="B33" s="0" t="s">
        <v>561</v>
      </c>
      <c r="C33" s="0" t="n">
        <v>2383012001</v>
      </c>
      <c r="D33" s="0" t="s">
        <v>564</v>
      </c>
      <c r="E33" s="5" t="n">
        <v>2</v>
      </c>
    </row>
    <row r="35" customFormat="false" ht="12.75" hidden="false" customHeight="false" outlineLevel="0" collapsed="false">
      <c r="A35" s="0" t="s">
        <v>545</v>
      </c>
      <c r="B35" s="0" t="s">
        <v>565</v>
      </c>
      <c r="C35" s="0" t="n">
        <v>2384000001</v>
      </c>
      <c r="D35" s="0" t="s">
        <v>566</v>
      </c>
      <c r="E35" s="5" t="n">
        <v>37</v>
      </c>
    </row>
    <row r="37" customFormat="false" ht="12.75" hidden="false" customHeight="false" outlineLevel="0" collapsed="false">
      <c r="A37" s="0" t="s">
        <v>545</v>
      </c>
      <c r="B37" s="0" t="s">
        <v>565</v>
      </c>
      <c r="C37" s="0" t="n">
        <v>2384000004</v>
      </c>
      <c r="D37" s="0" t="s">
        <v>567</v>
      </c>
      <c r="E37" s="5" t="n">
        <v>4</v>
      </c>
    </row>
    <row r="39" customFormat="false" ht="12.75" hidden="false" customHeight="false" outlineLevel="0" collapsed="false">
      <c r="A39" s="0" t="s">
        <v>545</v>
      </c>
      <c r="B39" s="0" t="s">
        <v>565</v>
      </c>
      <c r="C39" s="0" t="n">
        <v>2384000006</v>
      </c>
      <c r="D39" s="0" t="s">
        <v>568</v>
      </c>
      <c r="E39" s="5" t="n">
        <v>1</v>
      </c>
    </row>
    <row r="41" customFormat="false" ht="12.75" hidden="false" customHeight="false" outlineLevel="0" collapsed="false">
      <c r="A41" s="0" t="s">
        <v>545</v>
      </c>
      <c r="B41" s="0" t="s">
        <v>565</v>
      </c>
      <c r="C41" s="0" t="n">
        <v>2384000008</v>
      </c>
      <c r="D41" s="0" t="s">
        <v>569</v>
      </c>
      <c r="E41" s="5" t="n">
        <v>170</v>
      </c>
    </row>
    <row r="43" customFormat="false" ht="12.75" hidden="false" customHeight="false" outlineLevel="0" collapsed="false">
      <c r="A43" s="0" t="s">
        <v>545</v>
      </c>
      <c r="B43" s="0" t="s">
        <v>565</v>
      </c>
      <c r="C43" s="0" t="n">
        <v>2384009001</v>
      </c>
      <c r="D43" s="0" t="s">
        <v>570</v>
      </c>
      <c r="E43" s="5" t="n">
        <v>5</v>
      </c>
    </row>
    <row r="45" customFormat="false" ht="12.75" hidden="false" customHeight="false" outlineLevel="0" collapsed="false">
      <c r="A45" s="0" t="s">
        <v>571</v>
      </c>
      <c r="B45" s="0" t="s">
        <v>572</v>
      </c>
      <c r="C45" s="0" t="n">
        <v>2385000004</v>
      </c>
      <c r="D45" s="0" t="s">
        <v>573</v>
      </c>
      <c r="E45" s="5" t="n">
        <v>2</v>
      </c>
    </row>
    <row r="47" customFormat="false" ht="12.75" hidden="false" customHeight="false" outlineLevel="0" collapsed="false">
      <c r="A47" s="0" t="s">
        <v>571</v>
      </c>
      <c r="B47" s="0" t="s">
        <v>572</v>
      </c>
      <c r="C47" s="0" t="n">
        <v>2385009001</v>
      </c>
      <c r="D47" s="0" t="s">
        <v>574</v>
      </c>
      <c r="E47" s="5" t="n">
        <v>7</v>
      </c>
    </row>
    <row r="49" customFormat="false" ht="12.75" hidden="false" customHeight="false" outlineLevel="0" collapsed="false">
      <c r="A49" s="0" t="s">
        <v>571</v>
      </c>
      <c r="B49" s="0" t="s">
        <v>572</v>
      </c>
      <c r="C49" s="0" t="n">
        <v>2385010001</v>
      </c>
      <c r="D49" s="0" t="s">
        <v>575</v>
      </c>
      <c r="E49" s="5" t="n">
        <v>7</v>
      </c>
    </row>
    <row r="51" customFormat="false" ht="12.75" hidden="false" customHeight="false" outlineLevel="0" collapsed="false">
      <c r="A51" s="0" t="s">
        <v>571</v>
      </c>
      <c r="B51" s="0" t="s">
        <v>572</v>
      </c>
      <c r="C51" s="0" t="n">
        <v>2385011001</v>
      </c>
      <c r="D51" s="0" t="s">
        <v>576</v>
      </c>
      <c r="E51" s="5" t="n">
        <v>7</v>
      </c>
    </row>
    <row r="53" customFormat="false" ht="12.75" hidden="false" customHeight="false" outlineLevel="0" collapsed="false">
      <c r="A53" s="0" t="s">
        <v>571</v>
      </c>
      <c r="B53" s="0" t="s">
        <v>572</v>
      </c>
      <c r="C53" s="0" t="n">
        <v>2385012001</v>
      </c>
      <c r="D53" s="0" t="s">
        <v>577</v>
      </c>
      <c r="E53" s="5" t="n">
        <v>6</v>
      </c>
    </row>
    <row r="55" customFormat="false" ht="12.75" hidden="false" customHeight="false" outlineLevel="0" collapsed="false">
      <c r="A55" s="0" t="s">
        <v>571</v>
      </c>
      <c r="B55" s="0" t="s">
        <v>578</v>
      </c>
      <c r="C55" s="0" t="n">
        <v>2390000007</v>
      </c>
      <c r="D55" s="0" t="s">
        <v>579</v>
      </c>
      <c r="E55" s="5" t="n">
        <v>20</v>
      </c>
    </row>
    <row r="57" customFormat="false" ht="12.75" hidden="false" customHeight="false" outlineLevel="0" collapsed="false">
      <c r="A57" s="0" t="s">
        <v>571</v>
      </c>
      <c r="B57" s="0" t="s">
        <v>578</v>
      </c>
      <c r="C57" s="0" t="n">
        <v>2390000008</v>
      </c>
      <c r="D57" s="0" t="s">
        <v>580</v>
      </c>
      <c r="E57" s="5" t="n">
        <v>26</v>
      </c>
    </row>
    <row r="59" customFormat="false" ht="12.75" hidden="false" customHeight="false" outlineLevel="0" collapsed="false">
      <c r="A59" s="0" t="s">
        <v>571</v>
      </c>
      <c r="B59" s="0" t="s">
        <v>578</v>
      </c>
      <c r="C59" s="0" t="n">
        <v>2390012001</v>
      </c>
      <c r="D59" s="0" t="s">
        <v>581</v>
      </c>
      <c r="E59" s="5" t="n">
        <v>12</v>
      </c>
    </row>
    <row r="61" customFormat="false" ht="12.75" hidden="false" customHeight="false" outlineLevel="0" collapsed="false">
      <c r="A61" s="0" t="s">
        <v>571</v>
      </c>
      <c r="B61" s="0" t="s">
        <v>578</v>
      </c>
      <c r="C61" s="0" t="n">
        <v>2390014001</v>
      </c>
      <c r="D61" s="0" t="s">
        <v>582</v>
      </c>
      <c r="E61" s="5" t="n">
        <v>8</v>
      </c>
    </row>
    <row r="63" customFormat="false" ht="12.75" hidden="false" customHeight="false" outlineLevel="0" collapsed="false">
      <c r="A63" s="0" t="s">
        <v>571</v>
      </c>
      <c r="B63" s="0" t="s">
        <v>578</v>
      </c>
      <c r="C63" s="0" t="n">
        <v>2390015001</v>
      </c>
      <c r="D63" s="0" t="s">
        <v>583</v>
      </c>
      <c r="E63" s="5" t="n">
        <v>8</v>
      </c>
    </row>
    <row r="65" customFormat="false" ht="12.75" hidden="false" customHeight="false" outlineLevel="0" collapsed="false">
      <c r="A65" s="0" t="s">
        <v>571</v>
      </c>
      <c r="B65" s="0" t="s">
        <v>578</v>
      </c>
      <c r="C65" s="0" t="n">
        <v>2390016001</v>
      </c>
      <c r="D65" s="0" t="s">
        <v>584</v>
      </c>
      <c r="E65" s="5" t="n">
        <v>14</v>
      </c>
    </row>
    <row r="67" customFormat="false" ht="12.75" hidden="false" customHeight="false" outlineLevel="0" collapsed="false">
      <c r="A67" s="0" t="s">
        <v>571</v>
      </c>
      <c r="B67" s="0" t="s">
        <v>585</v>
      </c>
      <c r="C67" s="0" t="n">
        <v>2393000003</v>
      </c>
      <c r="D67" s="0" t="s">
        <v>304</v>
      </c>
      <c r="E67" s="5" t="n">
        <v>13</v>
      </c>
    </row>
    <row r="69" customFormat="false" ht="12.75" hidden="false" customHeight="false" outlineLevel="0" collapsed="false">
      <c r="A69" s="0" t="s">
        <v>571</v>
      </c>
      <c r="B69" s="0" t="s">
        <v>585</v>
      </c>
      <c r="C69" s="0" t="n">
        <v>2393000004</v>
      </c>
      <c r="D69" s="0" t="s">
        <v>586</v>
      </c>
      <c r="E69" s="5" t="n">
        <v>52</v>
      </c>
    </row>
    <row r="71" customFormat="false" ht="12.75" hidden="false" customHeight="false" outlineLevel="0" collapsed="false">
      <c r="A71" s="0" t="s">
        <v>571</v>
      </c>
      <c r="B71" s="0" t="s">
        <v>585</v>
      </c>
      <c r="C71" s="0" t="n">
        <v>2393000005</v>
      </c>
      <c r="D71" s="0" t="s">
        <v>587</v>
      </c>
      <c r="E71" s="5" t="n">
        <v>47</v>
      </c>
    </row>
    <row r="73" customFormat="false" ht="12.75" hidden="false" customHeight="false" outlineLevel="0" collapsed="false">
      <c r="A73" s="0" t="s">
        <v>571</v>
      </c>
      <c r="B73" s="0" t="s">
        <v>585</v>
      </c>
      <c r="C73" s="0" t="n">
        <v>2393000006</v>
      </c>
      <c r="D73" s="0" t="s">
        <v>588</v>
      </c>
      <c r="E73" s="5" t="n">
        <v>50</v>
      </c>
    </row>
    <row r="75" customFormat="false" ht="12.75" hidden="false" customHeight="false" outlineLevel="0" collapsed="false">
      <c r="A75" s="0" t="s">
        <v>571</v>
      </c>
      <c r="B75" s="0" t="s">
        <v>585</v>
      </c>
      <c r="C75" s="0" t="n">
        <v>2393000007</v>
      </c>
      <c r="D75" s="0" t="s">
        <v>589</v>
      </c>
      <c r="E75" s="5" t="n">
        <v>51</v>
      </c>
    </row>
    <row r="77" customFormat="false" ht="12.75" hidden="false" customHeight="false" outlineLevel="0" collapsed="false">
      <c r="A77" s="0" t="s">
        <v>571</v>
      </c>
      <c r="B77" s="0" t="s">
        <v>585</v>
      </c>
      <c r="C77" s="0" t="n">
        <v>2393000009</v>
      </c>
      <c r="D77" s="0" t="s">
        <v>590</v>
      </c>
      <c r="E77" s="5" t="n">
        <v>35</v>
      </c>
    </row>
    <row r="79" customFormat="false" ht="12.75" hidden="false" customHeight="false" outlineLevel="0" collapsed="false">
      <c r="A79" s="0" t="s">
        <v>571</v>
      </c>
      <c r="B79" s="0" t="s">
        <v>585</v>
      </c>
      <c r="C79" s="0" t="n">
        <v>2393015001</v>
      </c>
      <c r="D79" s="0" t="s">
        <v>591</v>
      </c>
      <c r="E79" s="5" t="n">
        <v>2</v>
      </c>
    </row>
    <row r="81" customFormat="false" ht="12.75" hidden="false" customHeight="false" outlineLevel="0" collapsed="false">
      <c r="A81" s="0" t="s">
        <v>571</v>
      </c>
      <c r="B81" s="0" t="s">
        <v>585</v>
      </c>
      <c r="C81" s="0" t="n">
        <v>2393016001</v>
      </c>
      <c r="D81" s="0" t="s">
        <v>592</v>
      </c>
      <c r="E81" s="5" t="n">
        <v>2</v>
      </c>
    </row>
    <row r="83" customFormat="false" ht="12.75" hidden="false" customHeight="false" outlineLevel="0" collapsed="false">
      <c r="A83" s="0" t="s">
        <v>571</v>
      </c>
      <c r="B83" s="0" t="s">
        <v>585</v>
      </c>
      <c r="C83" s="0" t="n">
        <v>2393017001</v>
      </c>
      <c r="D83" s="0" t="s">
        <v>593</v>
      </c>
      <c r="E83" s="5" t="n">
        <v>2</v>
      </c>
    </row>
    <row r="85" customFormat="false" ht="12.75" hidden="false" customHeight="false" outlineLevel="0" collapsed="false">
      <c r="A85" s="0" t="s">
        <v>571</v>
      </c>
      <c r="B85" s="0" t="s">
        <v>585</v>
      </c>
      <c r="C85" s="0" t="n">
        <v>2393018001</v>
      </c>
      <c r="D85" s="0" t="s">
        <v>594</v>
      </c>
      <c r="E85" s="5" t="n">
        <v>3</v>
      </c>
    </row>
    <row r="87" customFormat="false" ht="12.75" hidden="false" customHeight="false" outlineLevel="0" collapsed="false">
      <c r="A87" s="0" t="s">
        <v>595</v>
      </c>
      <c r="B87" s="0" t="s">
        <v>596</v>
      </c>
      <c r="C87" s="0" t="s">
        <v>597</v>
      </c>
      <c r="D87" s="0" t="s">
        <v>598</v>
      </c>
      <c r="E87" s="5" t="n">
        <v>1</v>
      </c>
    </row>
    <row r="89" customFormat="false" ht="12.75" hidden="false" customHeight="false" outlineLevel="0" collapsed="false">
      <c r="A89" s="0" t="s">
        <v>595</v>
      </c>
      <c r="B89" s="0" t="s">
        <v>596</v>
      </c>
      <c r="C89" s="0" t="s">
        <v>599</v>
      </c>
      <c r="D89" s="0" t="s">
        <v>600</v>
      </c>
      <c r="E89" s="5" t="n">
        <v>1</v>
      </c>
    </row>
    <row r="91" customFormat="false" ht="12.75" hidden="false" customHeight="false" outlineLevel="0" collapsed="false">
      <c r="A91" s="0" t="s">
        <v>595</v>
      </c>
      <c r="B91" s="0" t="s">
        <v>601</v>
      </c>
      <c r="C91" s="0" t="n">
        <v>2398001101</v>
      </c>
      <c r="D91" s="0" t="s">
        <v>602</v>
      </c>
      <c r="E91" s="5" t="n">
        <v>39</v>
      </c>
    </row>
    <row r="93" customFormat="false" ht="12.75" hidden="false" customHeight="false" outlineLevel="0" collapsed="false">
      <c r="A93" s="0" t="s">
        <v>595</v>
      </c>
      <c r="B93" s="0" t="s">
        <v>601</v>
      </c>
      <c r="C93" s="0" t="n">
        <v>2398001201</v>
      </c>
      <c r="D93" s="0" t="s">
        <v>603</v>
      </c>
      <c r="E93" s="5" t="n">
        <v>49</v>
      </c>
    </row>
    <row r="95" customFormat="false" ht="12.75" hidden="false" customHeight="false" outlineLevel="0" collapsed="false">
      <c r="A95" s="0" t="s">
        <v>595</v>
      </c>
      <c r="B95" s="0" t="s">
        <v>601</v>
      </c>
      <c r="C95" s="0" t="n">
        <v>2398001301</v>
      </c>
      <c r="D95" s="0" t="s">
        <v>604</v>
      </c>
      <c r="E95" s="5" t="n">
        <v>38</v>
      </c>
    </row>
    <row r="97" customFormat="false" ht="12.75" hidden="false" customHeight="false" outlineLevel="0" collapsed="false">
      <c r="A97" s="0" t="s">
        <v>595</v>
      </c>
      <c r="B97" s="0" t="s">
        <v>601</v>
      </c>
      <c r="C97" s="0" t="n">
        <v>2398001401</v>
      </c>
      <c r="D97" s="0" t="s">
        <v>605</v>
      </c>
      <c r="E97" s="5" t="n">
        <v>39</v>
      </c>
    </row>
    <row r="99" customFormat="false" ht="12.75" hidden="false" customHeight="false" outlineLevel="0" collapsed="false">
      <c r="A99" s="0" t="s">
        <v>595</v>
      </c>
      <c r="B99" s="0" t="s">
        <v>601</v>
      </c>
      <c r="C99" s="0" t="n">
        <v>2398003001</v>
      </c>
      <c r="D99" s="0" t="s">
        <v>606</v>
      </c>
      <c r="E99" s="5" t="n">
        <v>1</v>
      </c>
    </row>
    <row r="101" customFormat="false" ht="12.75" hidden="false" customHeight="false" outlineLevel="0" collapsed="false">
      <c r="A101" s="0" t="s">
        <v>595</v>
      </c>
      <c r="B101" s="0" t="s">
        <v>607</v>
      </c>
      <c r="C101" s="0" t="n">
        <v>2399000101</v>
      </c>
      <c r="D101" s="0" t="s">
        <v>608</v>
      </c>
      <c r="E101" s="5" t="n">
        <v>4</v>
      </c>
    </row>
    <row r="103" customFormat="false" ht="12.75" hidden="false" customHeight="false" outlineLevel="0" collapsed="false">
      <c r="A103" s="0" t="s">
        <v>595</v>
      </c>
      <c r="B103" s="0" t="s">
        <v>607</v>
      </c>
      <c r="C103" s="0" t="n">
        <v>2399000102</v>
      </c>
      <c r="D103" s="0" t="s">
        <v>609</v>
      </c>
      <c r="E103" s="5" t="n">
        <v>5</v>
      </c>
    </row>
    <row r="105" customFormat="false" ht="12.75" hidden="false" customHeight="false" outlineLevel="0" collapsed="false">
      <c r="A105" s="0" t="s">
        <v>595</v>
      </c>
      <c r="B105" s="0" t="s">
        <v>607</v>
      </c>
      <c r="C105" s="0" t="n">
        <v>2399000103</v>
      </c>
      <c r="D105" s="0" t="s">
        <v>610</v>
      </c>
      <c r="E105" s="5" t="n">
        <v>5</v>
      </c>
    </row>
    <row r="107" customFormat="false" ht="12.75" hidden="false" customHeight="false" outlineLevel="0" collapsed="false">
      <c r="A107" s="0" t="s">
        <v>595</v>
      </c>
      <c r="B107" s="0" t="s">
        <v>607</v>
      </c>
      <c r="C107" s="0" t="n">
        <v>2399000104</v>
      </c>
      <c r="D107" s="0" t="s">
        <v>611</v>
      </c>
      <c r="E107" s="5" t="n">
        <v>6</v>
      </c>
    </row>
    <row r="109" customFormat="false" ht="12.75" hidden="false" customHeight="false" outlineLevel="0" collapsed="false">
      <c r="A109" s="0" t="s">
        <v>595</v>
      </c>
      <c r="B109" s="0" t="s">
        <v>607</v>
      </c>
      <c r="C109" s="0" t="n">
        <v>2399004001</v>
      </c>
      <c r="D109" s="0" t="s">
        <v>612</v>
      </c>
      <c r="E109" s="5" t="n">
        <v>1</v>
      </c>
    </row>
    <row r="111" customFormat="false" ht="12.75" hidden="false" customHeight="false" outlineLevel="0" collapsed="false">
      <c r="A111" s="0" t="s">
        <v>595</v>
      </c>
      <c r="B111" s="0" t="s">
        <v>607</v>
      </c>
      <c r="C111" s="0" t="n">
        <v>2399012001</v>
      </c>
      <c r="D111" s="0" t="s">
        <v>613</v>
      </c>
      <c r="E111" s="5" t="n">
        <v>3</v>
      </c>
    </row>
    <row r="113" customFormat="false" ht="12.75" hidden="false" customHeight="false" outlineLevel="0" collapsed="false">
      <c r="A113" s="0" t="s">
        <v>595</v>
      </c>
      <c r="B113" s="0" t="s">
        <v>607</v>
      </c>
      <c r="C113" s="0" t="n">
        <v>2399014001</v>
      </c>
      <c r="D113" s="0" t="s">
        <v>614</v>
      </c>
      <c r="E113" s="5" t="n">
        <v>3</v>
      </c>
    </row>
    <row r="115" customFormat="false" ht="12.75" hidden="false" customHeight="false" outlineLevel="0" collapsed="false">
      <c r="A115" s="0" t="s">
        <v>595</v>
      </c>
      <c r="B115" s="0" t="s">
        <v>607</v>
      </c>
      <c r="C115" s="0" t="n">
        <v>2399016001</v>
      </c>
      <c r="D115" s="0" t="s">
        <v>615</v>
      </c>
      <c r="E115" s="5" t="n">
        <v>3</v>
      </c>
    </row>
    <row r="117" customFormat="false" ht="12.75" hidden="false" customHeight="false" outlineLevel="0" collapsed="false">
      <c r="A117" s="0" t="s">
        <v>595</v>
      </c>
      <c r="B117" s="0" t="s">
        <v>607</v>
      </c>
      <c r="C117" s="0" t="n">
        <v>2399018001</v>
      </c>
      <c r="D117" s="0" t="s">
        <v>616</v>
      </c>
      <c r="E117" s="5" t="n">
        <v>3</v>
      </c>
    </row>
    <row r="119" customFormat="false" ht="12.75" hidden="false" customHeight="false" outlineLevel="0" collapsed="false">
      <c r="A119" s="0" t="s">
        <v>595</v>
      </c>
      <c r="B119" s="0" t="s">
        <v>607</v>
      </c>
      <c r="C119" s="0" t="n">
        <v>2399028001</v>
      </c>
      <c r="D119" s="0" t="s">
        <v>617</v>
      </c>
      <c r="E119" s="5" t="n">
        <v>2</v>
      </c>
    </row>
    <row r="121" customFormat="false" ht="12.75" hidden="false" customHeight="false" outlineLevel="0" collapsed="false">
      <c r="A121" s="0" t="s">
        <v>595</v>
      </c>
      <c r="B121" s="0" t="s">
        <v>607</v>
      </c>
      <c r="C121" s="0" t="n">
        <v>2399030001</v>
      </c>
      <c r="D121" s="0" t="s">
        <v>618</v>
      </c>
      <c r="E121" s="5" t="n">
        <v>2</v>
      </c>
    </row>
    <row r="123" customFormat="false" ht="12.75" hidden="false" customHeight="false" outlineLevel="0" collapsed="false">
      <c r="A123" s="0" t="s">
        <v>595</v>
      </c>
      <c r="B123" s="0" t="s">
        <v>607</v>
      </c>
      <c r="C123" s="0" t="n">
        <v>2399032001</v>
      </c>
      <c r="D123" s="0" t="s">
        <v>619</v>
      </c>
      <c r="E123" s="5" t="n">
        <v>2</v>
      </c>
    </row>
    <row r="125" customFormat="false" ht="12.75" hidden="false" customHeight="false" outlineLevel="0" collapsed="false">
      <c r="A125" s="0" t="s">
        <v>595</v>
      </c>
      <c r="B125" s="0" t="s">
        <v>607</v>
      </c>
      <c r="C125" s="0" t="n">
        <v>2399034001</v>
      </c>
      <c r="D125" s="0" t="s">
        <v>620</v>
      </c>
      <c r="E125" s="5" t="n">
        <v>2</v>
      </c>
    </row>
    <row r="127" customFormat="false" ht="12.75" hidden="false" customHeight="false" outlineLevel="0" collapsed="false">
      <c r="A127" s="0" t="s">
        <v>595</v>
      </c>
      <c r="B127" s="0" t="s">
        <v>621</v>
      </c>
      <c r="C127" s="0" t="n">
        <v>2400001001</v>
      </c>
      <c r="D127" s="0" t="s">
        <v>622</v>
      </c>
      <c r="E127" s="5" t="n">
        <v>3</v>
      </c>
    </row>
    <row r="129" customFormat="false" ht="12.75" hidden="false" customHeight="false" outlineLevel="0" collapsed="false">
      <c r="A129" s="0" t="s">
        <v>595</v>
      </c>
      <c r="B129" s="0" t="s">
        <v>621</v>
      </c>
      <c r="C129" s="0" t="n">
        <v>2400003001</v>
      </c>
      <c r="D129" s="0" t="s">
        <v>623</v>
      </c>
      <c r="E129" s="5" t="n">
        <v>3</v>
      </c>
    </row>
    <row r="131" customFormat="false" ht="12.75" hidden="false" customHeight="false" outlineLevel="0" collapsed="false">
      <c r="A131" s="0" t="s">
        <v>595</v>
      </c>
      <c r="B131" s="0" t="s">
        <v>621</v>
      </c>
      <c r="C131" s="0" t="n">
        <v>2400005001</v>
      </c>
      <c r="D131" s="0" t="s">
        <v>624</v>
      </c>
      <c r="E131" s="5" t="n">
        <v>3</v>
      </c>
    </row>
    <row r="133" customFormat="false" ht="12.75" hidden="false" customHeight="false" outlineLevel="0" collapsed="false">
      <c r="A133" s="0" t="s">
        <v>595</v>
      </c>
      <c r="B133" s="0" t="s">
        <v>621</v>
      </c>
      <c r="C133" s="0" t="n">
        <v>2400007001</v>
      </c>
      <c r="D133" s="0" t="s">
        <v>625</v>
      </c>
      <c r="E133" s="5" t="n">
        <v>3</v>
      </c>
    </row>
    <row r="135" customFormat="false" ht="12.75" hidden="false" customHeight="false" outlineLevel="0" collapsed="false">
      <c r="A135" s="0" t="s">
        <v>595</v>
      </c>
      <c r="B135" s="0" t="s">
        <v>621</v>
      </c>
      <c r="C135" s="0" t="n">
        <v>2400009001</v>
      </c>
      <c r="D135" s="0" t="s">
        <v>626</v>
      </c>
      <c r="E135" s="5" t="n">
        <v>6</v>
      </c>
    </row>
    <row r="137" customFormat="false" ht="12.75" hidden="false" customHeight="false" outlineLevel="0" collapsed="false">
      <c r="A137" s="0" t="s">
        <v>595</v>
      </c>
      <c r="B137" s="0" t="s">
        <v>621</v>
      </c>
      <c r="C137" s="0" t="n">
        <v>2400011001</v>
      </c>
      <c r="D137" s="0" t="s">
        <v>627</v>
      </c>
      <c r="E137" s="5" t="n">
        <v>6</v>
      </c>
    </row>
    <row r="139" customFormat="false" ht="12.75" hidden="false" customHeight="false" outlineLevel="0" collapsed="false">
      <c r="A139" s="0" t="s">
        <v>595</v>
      </c>
      <c r="B139" s="0" t="s">
        <v>621</v>
      </c>
      <c r="C139" s="0" t="n">
        <v>2400013001</v>
      </c>
      <c r="D139" s="0" t="s">
        <v>628</v>
      </c>
      <c r="E139" s="5" t="n">
        <v>6</v>
      </c>
    </row>
    <row r="141" customFormat="false" ht="12.75" hidden="false" customHeight="false" outlineLevel="0" collapsed="false">
      <c r="A141" s="0" t="s">
        <v>595</v>
      </c>
      <c r="B141" s="0" t="s">
        <v>621</v>
      </c>
      <c r="C141" s="0" t="n">
        <v>2400015001</v>
      </c>
      <c r="D141" s="0" t="s">
        <v>629</v>
      </c>
      <c r="E141" s="5" t="n">
        <v>6</v>
      </c>
    </row>
    <row r="143" customFormat="false" ht="12.75" hidden="false" customHeight="false" outlineLevel="0" collapsed="false">
      <c r="A143" s="0" t="s">
        <v>595</v>
      </c>
      <c r="B143" s="0" t="s">
        <v>621</v>
      </c>
      <c r="C143" s="0" t="n">
        <v>2400017001</v>
      </c>
      <c r="D143" s="0" t="s">
        <v>630</v>
      </c>
      <c r="E143" s="5" t="n">
        <v>6</v>
      </c>
    </row>
    <row r="145" customFormat="false" ht="12.75" hidden="false" customHeight="false" outlineLevel="0" collapsed="false">
      <c r="A145" s="0" t="s">
        <v>595</v>
      </c>
      <c r="B145" s="0" t="s">
        <v>621</v>
      </c>
      <c r="C145" s="0" t="n">
        <v>2400019001</v>
      </c>
      <c r="D145" s="0" t="s">
        <v>631</v>
      </c>
      <c r="E145" s="5" t="n">
        <v>6</v>
      </c>
    </row>
    <row r="147" customFormat="false" ht="12.75" hidden="false" customHeight="false" outlineLevel="0" collapsed="false">
      <c r="A147" s="0" t="s">
        <v>595</v>
      </c>
      <c r="B147" s="0" t="s">
        <v>621</v>
      </c>
      <c r="C147" s="0" t="n">
        <v>2400021001</v>
      </c>
      <c r="D147" s="0" t="s">
        <v>632</v>
      </c>
      <c r="E147" s="5" t="n">
        <v>6</v>
      </c>
    </row>
    <row r="149" customFormat="false" ht="12.75" hidden="false" customHeight="false" outlineLevel="0" collapsed="false">
      <c r="A149" s="0" t="s">
        <v>595</v>
      </c>
      <c r="B149" s="0" t="s">
        <v>621</v>
      </c>
      <c r="C149" s="0" t="n">
        <v>2400023001</v>
      </c>
      <c r="D149" s="0" t="s">
        <v>633</v>
      </c>
      <c r="E149" s="5" t="n">
        <v>6</v>
      </c>
    </row>
    <row r="151" customFormat="false" ht="12.75" hidden="false" customHeight="false" outlineLevel="0" collapsed="false">
      <c r="A151" s="0" t="s">
        <v>595</v>
      </c>
      <c r="B151" s="0" t="s">
        <v>634</v>
      </c>
      <c r="C151" s="0" t="n">
        <v>2401002001</v>
      </c>
      <c r="D151" s="0" t="s">
        <v>635</v>
      </c>
      <c r="E151" s="5" t="n">
        <v>6</v>
      </c>
    </row>
    <row r="153" customFormat="false" ht="12.75" hidden="false" customHeight="false" outlineLevel="0" collapsed="false">
      <c r="A153" s="0" t="s">
        <v>595</v>
      </c>
      <c r="B153" s="0" t="s">
        <v>634</v>
      </c>
      <c r="C153" s="0" t="n">
        <v>2401004001</v>
      </c>
      <c r="D153" s="0" t="s">
        <v>636</v>
      </c>
      <c r="E153" s="5" t="n">
        <v>6</v>
      </c>
    </row>
    <row r="155" customFormat="false" ht="12.75" hidden="false" customHeight="false" outlineLevel="0" collapsed="false">
      <c r="A155" s="0" t="s">
        <v>595</v>
      </c>
      <c r="B155" s="0" t="s">
        <v>634</v>
      </c>
      <c r="C155" s="0" t="n">
        <v>2401010001</v>
      </c>
      <c r="D155" s="0" t="s">
        <v>637</v>
      </c>
      <c r="E155" s="5" t="n">
        <v>6</v>
      </c>
    </row>
    <row r="157" customFormat="false" ht="12.75" hidden="false" customHeight="false" outlineLevel="0" collapsed="false">
      <c r="A157" s="0" t="s">
        <v>595</v>
      </c>
      <c r="B157" s="0" t="s">
        <v>634</v>
      </c>
      <c r="C157" s="0" t="n">
        <v>2401012001</v>
      </c>
      <c r="D157" s="0" t="s">
        <v>638</v>
      </c>
      <c r="E157" s="5" t="n">
        <v>6</v>
      </c>
    </row>
    <row r="159" customFormat="false" ht="12.75" hidden="false" customHeight="false" outlineLevel="0" collapsed="false">
      <c r="A159" s="0" t="s">
        <v>595</v>
      </c>
      <c r="B159" s="0" t="s">
        <v>634</v>
      </c>
      <c r="C159" s="0" t="n">
        <v>2401014001</v>
      </c>
      <c r="D159" s="0" t="s">
        <v>639</v>
      </c>
      <c r="E159" s="5" t="n">
        <v>5</v>
      </c>
    </row>
    <row r="161" customFormat="false" ht="12.75" hidden="false" customHeight="false" outlineLevel="0" collapsed="false">
      <c r="A161" s="0" t="s">
        <v>595</v>
      </c>
      <c r="B161" s="0" t="s">
        <v>634</v>
      </c>
      <c r="C161" s="0" t="n">
        <v>2401016001</v>
      </c>
      <c r="D161" s="0" t="s">
        <v>640</v>
      </c>
      <c r="E161" s="5" t="n">
        <v>5</v>
      </c>
    </row>
    <row r="163" customFormat="false" ht="12.75" hidden="false" customHeight="false" outlineLevel="0" collapsed="false">
      <c r="A163" s="0" t="s">
        <v>595</v>
      </c>
      <c r="B163" s="0" t="s">
        <v>634</v>
      </c>
      <c r="C163" s="0" t="n">
        <v>2401018001</v>
      </c>
      <c r="D163" s="0" t="s">
        <v>641</v>
      </c>
      <c r="E163" s="5" t="n">
        <v>5</v>
      </c>
    </row>
    <row r="165" customFormat="false" ht="12.75" hidden="false" customHeight="false" outlineLevel="0" collapsed="false">
      <c r="A165" s="0" t="s">
        <v>595</v>
      </c>
      <c r="B165" s="0" t="s">
        <v>634</v>
      </c>
      <c r="C165" s="0" t="n">
        <v>2401020001</v>
      </c>
      <c r="D165" s="0" t="s">
        <v>642</v>
      </c>
      <c r="E165" s="5" t="n">
        <v>5</v>
      </c>
    </row>
    <row r="167" customFormat="false" ht="12.75" hidden="false" customHeight="false" outlineLevel="0" collapsed="false">
      <c r="A167" s="0" t="s">
        <v>595</v>
      </c>
      <c r="B167" s="0" t="s">
        <v>634</v>
      </c>
      <c r="C167" s="0" t="n">
        <v>2401022001</v>
      </c>
      <c r="D167" s="0" t="s">
        <v>643</v>
      </c>
      <c r="E167" s="5" t="n">
        <v>10</v>
      </c>
    </row>
    <row r="169" customFormat="false" ht="12.75" hidden="false" customHeight="false" outlineLevel="0" collapsed="false">
      <c r="A169" s="0" t="s">
        <v>595</v>
      </c>
      <c r="B169" s="0" t="s">
        <v>634</v>
      </c>
      <c r="C169" s="0" t="n">
        <v>2401024001</v>
      </c>
      <c r="D169" s="0" t="s">
        <v>644</v>
      </c>
      <c r="E169" s="5" t="n">
        <v>10</v>
      </c>
    </row>
    <row r="171" customFormat="false" ht="12.75" hidden="false" customHeight="false" outlineLevel="0" collapsed="false">
      <c r="A171" s="0" t="s">
        <v>595</v>
      </c>
      <c r="B171" s="0" t="s">
        <v>634</v>
      </c>
      <c r="C171" s="0" t="n">
        <v>2401026001</v>
      </c>
      <c r="D171" s="0" t="s">
        <v>645</v>
      </c>
      <c r="E171" s="5" t="n">
        <v>10</v>
      </c>
    </row>
    <row r="173" customFormat="false" ht="12.75" hidden="false" customHeight="false" outlineLevel="0" collapsed="false">
      <c r="A173" s="0" t="s">
        <v>595</v>
      </c>
      <c r="B173" s="0" t="s">
        <v>634</v>
      </c>
      <c r="C173" s="0" t="n">
        <v>2401028001</v>
      </c>
      <c r="D173" s="0" t="s">
        <v>646</v>
      </c>
      <c r="E173" s="5" t="n">
        <v>10</v>
      </c>
    </row>
    <row r="175" customFormat="false" ht="12.75" hidden="false" customHeight="false" outlineLevel="0" collapsed="false">
      <c r="A175" s="0" t="s">
        <v>595</v>
      </c>
      <c r="B175" s="0" t="s">
        <v>634</v>
      </c>
      <c r="C175" s="0" t="n">
        <v>2401035001</v>
      </c>
      <c r="D175" s="0" t="s">
        <v>647</v>
      </c>
      <c r="E175" s="5" t="n">
        <v>29</v>
      </c>
    </row>
    <row r="177" customFormat="false" ht="12.75" hidden="false" customHeight="false" outlineLevel="0" collapsed="false">
      <c r="A177" s="0" t="s">
        <v>595</v>
      </c>
      <c r="B177" s="0" t="s">
        <v>648</v>
      </c>
      <c r="C177" s="0" t="n">
        <v>2403000001</v>
      </c>
      <c r="D177" s="0" t="s">
        <v>649</v>
      </c>
      <c r="E177" s="5" t="n">
        <v>130</v>
      </c>
    </row>
    <row r="179" customFormat="false" ht="12.75" hidden="false" customHeight="false" outlineLevel="0" collapsed="false">
      <c r="A179" s="0" t="s">
        <v>595</v>
      </c>
      <c r="B179" s="0" t="s">
        <v>648</v>
      </c>
      <c r="C179" s="0" t="n">
        <v>2403000002</v>
      </c>
      <c r="D179" s="0" t="s">
        <v>650</v>
      </c>
      <c r="E179" s="5" t="n">
        <v>738</v>
      </c>
    </row>
    <row r="181" customFormat="false" ht="12.75" hidden="false" customHeight="false" outlineLevel="0" collapsed="false">
      <c r="A181" s="0" t="s">
        <v>595</v>
      </c>
      <c r="B181" s="0" t="s">
        <v>648</v>
      </c>
      <c r="C181" s="0" t="n">
        <v>2403008001</v>
      </c>
      <c r="D181" s="0" t="s">
        <v>651</v>
      </c>
      <c r="E181" s="5" t="n">
        <v>3</v>
      </c>
    </row>
    <row r="183" customFormat="false" ht="12.75" hidden="false" customHeight="false" outlineLevel="0" collapsed="false">
      <c r="A183" s="0" t="s">
        <v>595</v>
      </c>
      <c r="B183" s="0" t="s">
        <v>652</v>
      </c>
      <c r="C183" s="0" t="n">
        <v>2404000007</v>
      </c>
      <c r="D183" s="0" t="s">
        <v>653</v>
      </c>
      <c r="E183" s="5" t="n">
        <v>23</v>
      </c>
    </row>
    <row r="185" customFormat="false" ht="12.75" hidden="false" customHeight="false" outlineLevel="0" collapsed="false">
      <c r="A185" s="0" t="s">
        <v>595</v>
      </c>
      <c r="B185" s="0" t="s">
        <v>652</v>
      </c>
      <c r="C185" s="0" t="n">
        <v>2404000008</v>
      </c>
      <c r="D185" s="0" t="s">
        <v>654</v>
      </c>
      <c r="E185" s="5" t="n">
        <v>8</v>
      </c>
    </row>
    <row r="187" customFormat="false" ht="12.75" hidden="false" customHeight="false" outlineLevel="0" collapsed="false">
      <c r="A187" s="0" t="s">
        <v>595</v>
      </c>
      <c r="B187" s="0" t="s">
        <v>652</v>
      </c>
      <c r="C187" s="0" t="n">
        <v>2404005001</v>
      </c>
      <c r="D187" s="0" t="s">
        <v>655</v>
      </c>
      <c r="E187" s="5" t="n">
        <v>2</v>
      </c>
    </row>
    <row r="189" customFormat="false" ht="12.75" hidden="false" customHeight="false" outlineLevel="0" collapsed="false">
      <c r="A189" s="0" t="s">
        <v>595</v>
      </c>
      <c r="B189" s="0" t="s">
        <v>652</v>
      </c>
      <c r="C189" s="0" t="n">
        <v>2404007001</v>
      </c>
      <c r="D189" s="0" t="s">
        <v>656</v>
      </c>
      <c r="E189" s="5" t="n">
        <v>2</v>
      </c>
    </row>
    <row r="191" customFormat="false" ht="12.75" hidden="false" customHeight="false" outlineLevel="0" collapsed="false">
      <c r="A191" s="0" t="s">
        <v>595</v>
      </c>
      <c r="B191" s="0" t="s">
        <v>652</v>
      </c>
      <c r="C191" s="0" t="n">
        <v>2404009001</v>
      </c>
      <c r="D191" s="0" t="s">
        <v>657</v>
      </c>
      <c r="E191" s="5" t="n">
        <v>2</v>
      </c>
    </row>
    <row r="193" customFormat="false" ht="12.75" hidden="false" customHeight="false" outlineLevel="0" collapsed="false">
      <c r="A193" s="0" t="s">
        <v>595</v>
      </c>
      <c r="B193" s="0" t="s">
        <v>652</v>
      </c>
      <c r="C193" s="0" t="n">
        <v>2404011001</v>
      </c>
      <c r="D193" s="0" t="s">
        <v>658</v>
      </c>
      <c r="E193" s="5" t="n">
        <v>2</v>
      </c>
    </row>
    <row r="195" customFormat="false" ht="12.75" hidden="false" customHeight="false" outlineLevel="0" collapsed="false">
      <c r="A195" s="0" t="s">
        <v>595</v>
      </c>
      <c r="B195" s="0" t="s">
        <v>652</v>
      </c>
      <c r="C195" s="0" t="n">
        <v>2404015001</v>
      </c>
      <c r="D195" s="0" t="s">
        <v>647</v>
      </c>
      <c r="E195" s="5" t="n">
        <v>2</v>
      </c>
    </row>
    <row r="197" customFormat="false" ht="12.75" hidden="false" customHeight="false" outlineLevel="0" collapsed="false">
      <c r="A197" s="0" t="s">
        <v>595</v>
      </c>
      <c r="B197" s="0" t="s">
        <v>652</v>
      </c>
      <c r="C197" s="0" t="n">
        <v>2404016001</v>
      </c>
      <c r="D197" s="0" t="s">
        <v>659</v>
      </c>
      <c r="E197" s="5" t="n">
        <v>6</v>
      </c>
    </row>
    <row r="199" customFormat="false" ht="12.75" hidden="false" customHeight="false" outlineLevel="0" collapsed="false">
      <c r="A199" s="0" t="s">
        <v>595</v>
      </c>
      <c r="B199" s="0" t="s">
        <v>652</v>
      </c>
      <c r="C199" s="0" t="n">
        <v>2404017001</v>
      </c>
      <c r="D199" s="0" t="s">
        <v>660</v>
      </c>
      <c r="E199" s="5" t="n">
        <v>11</v>
      </c>
    </row>
    <row r="201" customFormat="false" ht="12.75" hidden="false" customHeight="false" outlineLevel="0" collapsed="false">
      <c r="A201" s="0" t="s">
        <v>595</v>
      </c>
      <c r="B201" s="0" t="s">
        <v>661</v>
      </c>
      <c r="C201" s="0" t="n">
        <v>2406000002</v>
      </c>
      <c r="D201" s="0" t="s">
        <v>662</v>
      </c>
      <c r="E201" s="5" t="n">
        <v>27</v>
      </c>
    </row>
    <row r="203" customFormat="false" ht="12.75" hidden="false" customHeight="false" outlineLevel="0" collapsed="false">
      <c r="A203" s="0" t="s">
        <v>595</v>
      </c>
      <c r="B203" s="0" t="s">
        <v>661</v>
      </c>
      <c r="C203" s="0" t="n">
        <v>2406000007</v>
      </c>
      <c r="D203" s="0" t="s">
        <v>663</v>
      </c>
      <c r="E203" s="5" t="n">
        <v>14</v>
      </c>
    </row>
    <row r="205" customFormat="false" ht="12.75" hidden="false" customHeight="false" outlineLevel="0" collapsed="false">
      <c r="A205" s="0" t="s">
        <v>595</v>
      </c>
      <c r="B205" s="0" t="s">
        <v>661</v>
      </c>
      <c r="C205" s="0" t="n">
        <v>2406000008</v>
      </c>
      <c r="D205" s="0" t="s">
        <v>612</v>
      </c>
      <c r="E205" s="5" t="n">
        <v>16</v>
      </c>
    </row>
    <row r="207" customFormat="false" ht="12.75" hidden="false" customHeight="false" outlineLevel="0" collapsed="false">
      <c r="A207" s="0" t="s">
        <v>595</v>
      </c>
      <c r="B207" s="0" t="s">
        <v>661</v>
      </c>
      <c r="C207" s="0" t="n">
        <v>2406000012</v>
      </c>
      <c r="D207" s="0" t="s">
        <v>664</v>
      </c>
      <c r="E207" s="5" t="n">
        <v>5</v>
      </c>
    </row>
    <row r="209" customFormat="false" ht="12.75" hidden="false" customHeight="false" outlineLevel="0" collapsed="false">
      <c r="A209" s="0" t="s">
        <v>595</v>
      </c>
      <c r="B209" s="0" t="s">
        <v>661</v>
      </c>
      <c r="C209" s="0" t="n">
        <v>2406000013</v>
      </c>
      <c r="D209" s="0" t="s">
        <v>665</v>
      </c>
      <c r="E209" s="5" t="n">
        <v>8</v>
      </c>
    </row>
    <row r="211" customFormat="false" ht="12.75" hidden="false" customHeight="false" outlineLevel="0" collapsed="false">
      <c r="A211" s="0" t="s">
        <v>595</v>
      </c>
      <c r="B211" s="0" t="s">
        <v>661</v>
      </c>
      <c r="C211" s="0" t="n">
        <v>2406007001</v>
      </c>
      <c r="D211" s="0" t="s">
        <v>606</v>
      </c>
      <c r="E211" s="5" t="n">
        <v>2</v>
      </c>
    </row>
    <row r="213" customFormat="false" ht="12.75" hidden="false" customHeight="false" outlineLevel="0" collapsed="false">
      <c r="A213" s="0" t="s">
        <v>595</v>
      </c>
      <c r="B213" s="0" t="s">
        <v>661</v>
      </c>
      <c r="C213" s="0" t="n">
        <v>2406008001</v>
      </c>
      <c r="D213" s="0" t="s">
        <v>666</v>
      </c>
      <c r="E213" s="5" t="n">
        <v>2</v>
      </c>
    </row>
    <row r="215" customFormat="false" ht="12.75" hidden="false" customHeight="false" outlineLevel="0" collapsed="false">
      <c r="A215" s="0" t="s">
        <v>595</v>
      </c>
      <c r="B215" s="0" t="s">
        <v>661</v>
      </c>
      <c r="C215" s="0" t="n">
        <v>2406009001</v>
      </c>
      <c r="D215" s="0" t="s">
        <v>667</v>
      </c>
      <c r="E215" s="5" t="n">
        <v>2</v>
      </c>
    </row>
    <row r="217" customFormat="false" ht="12.75" hidden="false" customHeight="false" outlineLevel="0" collapsed="false">
      <c r="A217" s="0" t="s">
        <v>595</v>
      </c>
      <c r="B217" s="0" t="s">
        <v>668</v>
      </c>
      <c r="C217" s="0" t="n">
        <v>2408000001</v>
      </c>
      <c r="D217" s="0" t="s">
        <v>649</v>
      </c>
      <c r="E217" s="5" t="n">
        <v>425</v>
      </c>
    </row>
    <row r="219" customFormat="false" ht="12.75" hidden="false" customHeight="false" outlineLevel="0" collapsed="false">
      <c r="A219" s="0" t="s">
        <v>595</v>
      </c>
      <c r="B219" s="0" t="s">
        <v>668</v>
      </c>
      <c r="C219" s="0" t="n">
        <v>2408000002</v>
      </c>
      <c r="D219" s="0" t="s">
        <v>650</v>
      </c>
      <c r="E219" s="5" t="n">
        <v>485</v>
      </c>
    </row>
    <row r="221" customFormat="false" ht="12.75" hidden="false" customHeight="false" outlineLevel="0" collapsed="false">
      <c r="A221" s="0" t="s">
        <v>595</v>
      </c>
      <c r="B221" s="0" t="s">
        <v>668</v>
      </c>
      <c r="C221" s="0" t="n">
        <v>2408007001</v>
      </c>
      <c r="D221" s="0" t="s">
        <v>669</v>
      </c>
      <c r="E221" s="5" t="n">
        <v>1</v>
      </c>
    </row>
    <row r="223" customFormat="false" ht="12.75" hidden="false" customHeight="false" outlineLevel="0" collapsed="false">
      <c r="A223" s="0" t="s">
        <v>595</v>
      </c>
      <c r="B223" s="0" t="s">
        <v>670</v>
      </c>
      <c r="C223" s="0" t="n">
        <v>2410002001</v>
      </c>
      <c r="D223" s="0" t="s">
        <v>671</v>
      </c>
      <c r="E223" s="5" t="n">
        <v>3</v>
      </c>
    </row>
    <row r="225" customFormat="false" ht="12.75" hidden="false" customHeight="false" outlineLevel="0" collapsed="false">
      <c r="A225" s="0" t="s">
        <v>595</v>
      </c>
      <c r="B225" s="0" t="s">
        <v>672</v>
      </c>
      <c r="C225" s="0" t="n">
        <v>2411000001</v>
      </c>
      <c r="D225" s="0" t="s">
        <v>649</v>
      </c>
      <c r="E225" s="5" t="n">
        <v>27</v>
      </c>
    </row>
    <row r="227" customFormat="false" ht="12.75" hidden="false" customHeight="false" outlineLevel="0" collapsed="false">
      <c r="A227" s="0" t="s">
        <v>595</v>
      </c>
      <c r="B227" s="0" t="s">
        <v>672</v>
      </c>
      <c r="C227" s="0" t="n">
        <v>2411000002</v>
      </c>
      <c r="D227" s="0" t="s">
        <v>650</v>
      </c>
      <c r="E227" s="5" t="n">
        <v>25</v>
      </c>
    </row>
    <row r="229" customFormat="false" ht="12.75" hidden="false" customHeight="false" outlineLevel="0" collapsed="false">
      <c r="A229" s="0" t="s">
        <v>595</v>
      </c>
      <c r="B229" s="0" t="s">
        <v>672</v>
      </c>
      <c r="C229" s="0" t="n">
        <v>2411000003</v>
      </c>
      <c r="D229" s="0" t="s">
        <v>673</v>
      </c>
      <c r="E229" s="5" t="n">
        <v>33</v>
      </c>
    </row>
    <row r="231" customFormat="false" ht="12.75" hidden="false" customHeight="false" outlineLevel="0" collapsed="false">
      <c r="A231" s="0" t="s">
        <v>595</v>
      </c>
      <c r="B231" s="0" t="s">
        <v>672</v>
      </c>
      <c r="C231" s="0" t="n">
        <v>2411000004</v>
      </c>
      <c r="D231" s="0" t="s">
        <v>674</v>
      </c>
      <c r="E231" s="5" t="n">
        <v>56</v>
      </c>
    </row>
    <row r="233" customFormat="false" ht="12.75" hidden="false" customHeight="false" outlineLevel="0" collapsed="false">
      <c r="A233" s="0" t="s">
        <v>595</v>
      </c>
      <c r="B233" s="0" t="s">
        <v>672</v>
      </c>
      <c r="C233" s="0" t="n">
        <v>2411012001</v>
      </c>
      <c r="D233" s="0" t="s">
        <v>675</v>
      </c>
      <c r="E233" s="5" t="n">
        <v>1</v>
      </c>
    </row>
    <row r="235" customFormat="false" ht="12.75" hidden="false" customHeight="false" outlineLevel="0" collapsed="false">
      <c r="A235" s="0" t="s">
        <v>676</v>
      </c>
      <c r="B235" s="0" t="s">
        <v>677</v>
      </c>
      <c r="C235" s="0" t="n">
        <v>2434005001</v>
      </c>
      <c r="D235" s="0" t="s">
        <v>678</v>
      </c>
      <c r="E235" s="5" t="n">
        <v>9</v>
      </c>
    </row>
    <row r="237" customFormat="false" ht="12.75" hidden="false" customHeight="false" outlineLevel="0" collapsed="false">
      <c r="A237" s="0" t="s">
        <v>676</v>
      </c>
      <c r="B237" s="0" t="s">
        <v>677</v>
      </c>
      <c r="C237" s="0" t="n">
        <v>2434006001</v>
      </c>
      <c r="D237" s="0" t="s">
        <v>679</v>
      </c>
      <c r="E237" s="5" t="n">
        <v>26</v>
      </c>
    </row>
    <row r="239" customFormat="false" ht="12.75" hidden="false" customHeight="false" outlineLevel="0" collapsed="false">
      <c r="A239" s="0" t="s">
        <v>545</v>
      </c>
      <c r="B239" s="0" t="s">
        <v>680</v>
      </c>
      <c r="C239" s="0" t="n">
        <v>5083004001</v>
      </c>
      <c r="D239" s="0" t="s">
        <v>681</v>
      </c>
      <c r="E239" s="5" t="n">
        <v>8</v>
      </c>
    </row>
    <row r="241" customFormat="false" ht="12.75" hidden="false" customHeight="false" outlineLevel="0" collapsed="false">
      <c r="A241" s="0" t="s">
        <v>676</v>
      </c>
      <c r="B241" s="0" t="s">
        <v>682</v>
      </c>
      <c r="C241" s="0" t="n">
        <v>6776002001</v>
      </c>
      <c r="D241" s="0" t="s">
        <v>683</v>
      </c>
      <c r="E241" s="5" t="n">
        <v>7</v>
      </c>
    </row>
    <row r="243" customFormat="false" ht="12.75" hidden="false" customHeight="false" outlineLevel="0" collapsed="false">
      <c r="A243" s="0" t="s">
        <v>571</v>
      </c>
      <c r="B243" s="0" t="s">
        <v>684</v>
      </c>
      <c r="C243" s="0" t="n">
        <v>7138002001</v>
      </c>
      <c r="D243" s="0" t="s">
        <v>685</v>
      </c>
      <c r="E243" s="5" t="n">
        <v>12</v>
      </c>
    </row>
    <row r="245" customFormat="false" ht="12.75" hidden="false" customHeight="false" outlineLevel="0" collapsed="false">
      <c r="A245" s="0" t="s">
        <v>571</v>
      </c>
      <c r="B245" s="0" t="s">
        <v>684</v>
      </c>
      <c r="C245" s="0" t="n">
        <v>7138003001</v>
      </c>
      <c r="D245" s="0" t="s">
        <v>686</v>
      </c>
      <c r="E245" s="5" t="n">
        <v>13</v>
      </c>
    </row>
    <row r="247" customFormat="false" ht="12.75" hidden="false" customHeight="false" outlineLevel="0" collapsed="false">
      <c r="A247" s="0" t="s">
        <v>545</v>
      </c>
      <c r="B247" s="0" t="s">
        <v>687</v>
      </c>
      <c r="C247" s="0" t="n">
        <v>7288000001</v>
      </c>
      <c r="D247" s="0" t="s">
        <v>688</v>
      </c>
      <c r="E247" s="5" t="n">
        <v>25</v>
      </c>
    </row>
    <row r="249" customFormat="false" ht="12.75" hidden="false" customHeight="false" outlineLevel="0" collapsed="false">
      <c r="A249" s="0" t="s">
        <v>545</v>
      </c>
      <c r="B249" s="0" t="s">
        <v>689</v>
      </c>
      <c r="C249" s="0" t="n">
        <v>8008001001</v>
      </c>
      <c r="D249" s="0" t="s">
        <v>690</v>
      </c>
      <c r="E249" s="5" t="n">
        <v>10</v>
      </c>
    </row>
    <row r="251" customFormat="false" ht="12.75" hidden="false" customHeight="false" outlineLevel="0" collapsed="false">
      <c r="A251" s="0" t="s">
        <v>571</v>
      </c>
      <c r="B251" s="0" t="s">
        <v>691</v>
      </c>
      <c r="C251" s="0" t="n">
        <v>8227003001</v>
      </c>
      <c r="D251" s="0" t="s">
        <v>692</v>
      </c>
      <c r="E251" s="5" t="n">
        <v>4</v>
      </c>
    </row>
    <row r="253" customFormat="false" ht="12.75" hidden="false" customHeight="false" outlineLevel="0" collapsed="false">
      <c r="A253" s="0" t="s">
        <v>571</v>
      </c>
      <c r="B253" s="0" t="s">
        <v>691</v>
      </c>
      <c r="C253" s="0" t="n">
        <v>8227004001</v>
      </c>
      <c r="D253" s="0" t="s">
        <v>693</v>
      </c>
      <c r="E253" s="5" t="n">
        <v>4</v>
      </c>
    </row>
    <row r="255" customFormat="false" ht="12.75" hidden="false" customHeight="false" outlineLevel="0" collapsed="false">
      <c r="A255" s="0" t="s">
        <v>571</v>
      </c>
      <c r="B255" s="0" t="s">
        <v>691</v>
      </c>
      <c r="C255" s="0" t="n">
        <v>8227005001</v>
      </c>
      <c r="D255" s="0" t="s">
        <v>694</v>
      </c>
      <c r="E255" s="5" t="n">
        <v>4</v>
      </c>
    </row>
    <row r="257" customFormat="false" ht="12.75" hidden="false" customHeight="false" outlineLevel="0" collapsed="false">
      <c r="A257" s="0" t="s">
        <v>571</v>
      </c>
      <c r="B257" s="0" t="s">
        <v>691</v>
      </c>
      <c r="C257" s="0" t="n">
        <v>8227006001</v>
      </c>
      <c r="D257" s="0" t="s">
        <v>695</v>
      </c>
      <c r="E257" s="5" t="n">
        <v>4</v>
      </c>
    </row>
    <row r="259" customFormat="false" ht="12.75" hidden="false" customHeight="false" outlineLevel="0" collapsed="false">
      <c r="A259" s="0" t="s">
        <v>571</v>
      </c>
      <c r="B259" s="0" t="s">
        <v>691</v>
      </c>
      <c r="C259" s="0" t="n">
        <v>8227007001</v>
      </c>
      <c r="D259" s="0" t="s">
        <v>696</v>
      </c>
      <c r="E259" s="5" t="n">
        <v>5</v>
      </c>
    </row>
    <row r="261" customFormat="false" ht="12.75" hidden="false" customHeight="false" outlineLevel="0" collapsed="false">
      <c r="A261" s="0" t="s">
        <v>571</v>
      </c>
      <c r="B261" s="0" t="s">
        <v>691</v>
      </c>
      <c r="C261" s="0" t="n">
        <v>8227008001</v>
      </c>
      <c r="D261" s="0" t="s">
        <v>697</v>
      </c>
      <c r="E261" s="5" t="n">
        <v>5</v>
      </c>
    </row>
    <row r="263" customFormat="false" ht="12.75" hidden="false" customHeight="false" outlineLevel="0" collapsed="false">
      <c r="A263" s="0" t="s">
        <v>571</v>
      </c>
      <c r="B263" s="0" t="s">
        <v>691</v>
      </c>
      <c r="C263" s="0" t="n">
        <v>8227009001</v>
      </c>
      <c r="D263" s="0" t="s">
        <v>698</v>
      </c>
      <c r="E263" s="5" t="n">
        <v>4</v>
      </c>
    </row>
    <row r="265" customFormat="false" ht="12.75" hidden="false" customHeight="false" outlineLevel="0" collapsed="false">
      <c r="A265" s="0" t="s">
        <v>571</v>
      </c>
      <c r="B265" s="0" t="s">
        <v>691</v>
      </c>
      <c r="C265" s="0" t="n">
        <v>8227010001</v>
      </c>
      <c r="D265" s="0" t="s">
        <v>699</v>
      </c>
      <c r="E265" s="5" t="n">
        <v>4</v>
      </c>
    </row>
    <row r="267" customFormat="false" ht="12.75" hidden="false" customHeight="false" outlineLevel="0" collapsed="false">
      <c r="A267" s="0" t="s">
        <v>700</v>
      </c>
      <c r="B267" s="0" t="s">
        <v>701</v>
      </c>
      <c r="C267" s="0" t="n">
        <v>10043001001</v>
      </c>
      <c r="D267" s="0" t="s">
        <v>702</v>
      </c>
      <c r="E267" s="5" t="n">
        <v>358</v>
      </c>
    </row>
    <row r="269" customFormat="false" ht="12.75" hidden="false" customHeight="false" outlineLevel="0" collapsed="false">
      <c r="A269" s="0" t="s">
        <v>545</v>
      </c>
      <c r="B269" s="0" t="s">
        <v>703</v>
      </c>
      <c r="C269" s="0" t="n">
        <v>10099001001</v>
      </c>
      <c r="D269" s="0" t="s">
        <v>704</v>
      </c>
      <c r="E269" s="5" t="n">
        <v>26</v>
      </c>
    </row>
    <row r="271" customFormat="false" ht="12.75" hidden="false" customHeight="false" outlineLevel="0" collapsed="false">
      <c r="A271" s="0" t="s">
        <v>705</v>
      </c>
      <c r="C271" s="0" t="n">
        <v>10308001001</v>
      </c>
      <c r="D271" s="0" t="s">
        <v>706</v>
      </c>
      <c r="E271" s="5" t="n">
        <v>167</v>
      </c>
    </row>
    <row r="273" customFormat="false" ht="12.75" hidden="false" customHeight="false" outlineLevel="0" collapsed="false">
      <c r="A273" s="0" t="s">
        <v>705</v>
      </c>
      <c r="C273" s="0" t="n">
        <v>10308001002</v>
      </c>
      <c r="D273" s="0" t="s">
        <v>707</v>
      </c>
      <c r="E273" s="5" t="n">
        <v>172</v>
      </c>
    </row>
    <row r="275" customFormat="false" ht="12.75" hidden="false" customHeight="false" outlineLevel="0" collapsed="false">
      <c r="A275" s="0" t="s">
        <v>708</v>
      </c>
      <c r="B275" s="0" t="s">
        <v>709</v>
      </c>
      <c r="C275" s="0" t="n">
        <v>10566001001</v>
      </c>
      <c r="D275" s="0" t="s">
        <v>710</v>
      </c>
      <c r="E275" s="5" t="n">
        <v>203</v>
      </c>
    </row>
    <row r="277" customFormat="false" ht="12.75" hidden="false" customHeight="false" outlineLevel="0" collapsed="false">
      <c r="A277" s="0" t="s">
        <v>708</v>
      </c>
      <c r="B277" s="0" t="s">
        <v>709</v>
      </c>
      <c r="C277" s="0" t="n">
        <v>10566002001</v>
      </c>
      <c r="D277" s="0" t="s">
        <v>711</v>
      </c>
      <c r="E277" s="5" t="n">
        <v>204</v>
      </c>
    </row>
    <row r="279" customFormat="false" ht="12.75" hidden="false" customHeight="false" outlineLevel="0" collapsed="false">
      <c r="A279" s="0" t="s">
        <v>712</v>
      </c>
      <c r="B279" s="0" t="s">
        <v>713</v>
      </c>
      <c r="C279" s="0" t="n">
        <v>10616001001</v>
      </c>
      <c r="D279" s="0" t="s">
        <v>714</v>
      </c>
      <c r="E279" s="5" t="n">
        <v>91</v>
      </c>
    </row>
    <row r="281" customFormat="false" ht="12.75" hidden="false" customHeight="false" outlineLevel="0" collapsed="false">
      <c r="A281" s="0" t="s">
        <v>712</v>
      </c>
      <c r="B281" s="0" t="s">
        <v>713</v>
      </c>
      <c r="C281" s="0" t="n">
        <v>10616001002</v>
      </c>
      <c r="D281" s="0" t="s">
        <v>715</v>
      </c>
      <c r="E281" s="5" t="n">
        <v>4</v>
      </c>
    </row>
    <row r="283" customFormat="false" ht="12.75" hidden="false" customHeight="false" outlineLevel="0" collapsed="false">
      <c r="A283" s="0" t="s">
        <v>716</v>
      </c>
      <c r="B283" s="0" t="s">
        <v>717</v>
      </c>
      <c r="C283" s="0" t="n">
        <v>10751002001</v>
      </c>
      <c r="D283" s="0" t="s">
        <v>718</v>
      </c>
      <c r="E283" s="5" t="n">
        <v>66</v>
      </c>
    </row>
    <row r="285" customFormat="false" ht="12.75" hidden="false" customHeight="false" outlineLevel="0" collapsed="false">
      <c r="A285" s="0" t="s">
        <v>719</v>
      </c>
      <c r="B285" s="0" t="s">
        <v>720</v>
      </c>
      <c r="C285" s="0" t="n">
        <v>10805002001</v>
      </c>
      <c r="D285" s="0" t="s">
        <v>721</v>
      </c>
      <c r="E285" s="5" t="n">
        <v>54</v>
      </c>
    </row>
    <row r="287" customFormat="false" ht="12.75" hidden="false" customHeight="false" outlineLevel="0" collapsed="false">
      <c r="A287" s="0" t="s">
        <v>716</v>
      </c>
      <c r="B287" s="0" t="s">
        <v>661</v>
      </c>
      <c r="C287" s="0" t="n">
        <v>50006005001</v>
      </c>
      <c r="D287" s="0" t="s">
        <v>722</v>
      </c>
      <c r="E287" s="5" t="n">
        <v>39</v>
      </c>
    </row>
    <row r="289" customFormat="false" ht="12.75" hidden="false" customHeight="false" outlineLevel="0" collapsed="false">
      <c r="A289" s="0" t="s">
        <v>716</v>
      </c>
      <c r="B289" s="0" t="s">
        <v>661</v>
      </c>
      <c r="C289" s="0" t="n">
        <v>50006006001</v>
      </c>
      <c r="D289" s="0" t="s">
        <v>723</v>
      </c>
      <c r="E289" s="5" t="n">
        <v>38</v>
      </c>
    </row>
    <row r="291" customFormat="false" ht="12.75" hidden="false" customHeight="false" outlineLevel="0" collapsed="false">
      <c r="A291" s="0" t="s">
        <v>716</v>
      </c>
      <c r="B291" s="0" t="s">
        <v>661</v>
      </c>
      <c r="C291" s="0" t="n">
        <v>50006007001</v>
      </c>
      <c r="D291" s="0" t="s">
        <v>724</v>
      </c>
      <c r="E291" s="5" t="n">
        <v>39</v>
      </c>
    </row>
    <row r="293" customFormat="false" ht="12.75" hidden="false" customHeight="false" outlineLevel="0" collapsed="false">
      <c r="A293" s="0" t="s">
        <v>716</v>
      </c>
      <c r="B293" s="0" t="s">
        <v>661</v>
      </c>
      <c r="C293" s="0" t="n">
        <v>50006008001</v>
      </c>
      <c r="D293" s="0" t="s">
        <v>725</v>
      </c>
      <c r="E293" s="5" t="n">
        <v>40</v>
      </c>
    </row>
    <row r="295" customFormat="false" ht="12.75" hidden="false" customHeight="false" outlineLevel="0" collapsed="false">
      <c r="A295" s="0" t="s">
        <v>716</v>
      </c>
      <c r="B295" s="0" t="s">
        <v>661</v>
      </c>
      <c r="C295" s="0" t="n">
        <v>50006009001</v>
      </c>
      <c r="D295" s="0" t="s">
        <v>726</v>
      </c>
      <c r="E295" s="5" t="n">
        <v>39</v>
      </c>
    </row>
    <row r="297" customFormat="false" ht="12.75" hidden="false" customHeight="false" outlineLevel="0" collapsed="false">
      <c r="A297" s="0" t="s">
        <v>727</v>
      </c>
      <c r="B297" s="0" t="s">
        <v>727</v>
      </c>
      <c r="C297" s="0" t="n">
        <v>50385001001</v>
      </c>
      <c r="D297" s="0" t="s">
        <v>728</v>
      </c>
      <c r="E297" s="5" t="n">
        <v>21</v>
      </c>
    </row>
    <row r="299" customFormat="false" ht="12.75" hidden="false" customHeight="false" outlineLevel="0" collapsed="false">
      <c r="A299" s="0" t="s">
        <v>727</v>
      </c>
      <c r="B299" s="0" t="s">
        <v>727</v>
      </c>
      <c r="C299" s="0" t="n">
        <v>50385002001</v>
      </c>
      <c r="D299" s="0" t="s">
        <v>728</v>
      </c>
      <c r="E299" s="5" t="n">
        <v>21</v>
      </c>
    </row>
    <row r="301" customFormat="false" ht="12.75" hidden="false" customHeight="false" outlineLevel="0" collapsed="false">
      <c r="A301" s="0" t="s">
        <v>716</v>
      </c>
      <c r="B301" s="0" t="s">
        <v>596</v>
      </c>
      <c r="C301" s="0" t="n">
        <v>50497001001</v>
      </c>
      <c r="D301" s="0" t="s">
        <v>729</v>
      </c>
      <c r="E301" s="5" t="n">
        <v>26</v>
      </c>
    </row>
    <row r="303" customFormat="false" ht="12.75" hidden="false" customHeight="false" outlineLevel="0" collapsed="false">
      <c r="A303" s="0" t="s">
        <v>716</v>
      </c>
      <c r="B303" s="0" t="s">
        <v>596</v>
      </c>
      <c r="C303" s="0" t="n">
        <v>50497002001</v>
      </c>
      <c r="D303" s="0" t="s">
        <v>730</v>
      </c>
      <c r="E303" s="5" t="n">
        <v>27</v>
      </c>
    </row>
    <row r="305" customFormat="false" ht="12.75" hidden="false" customHeight="false" outlineLevel="0" collapsed="false">
      <c r="A305" s="0" t="s">
        <v>716</v>
      </c>
      <c r="B305" s="0" t="s">
        <v>596</v>
      </c>
      <c r="C305" s="0" t="n">
        <v>50497004001</v>
      </c>
      <c r="D305" s="0" t="s">
        <v>731</v>
      </c>
      <c r="E305" s="5" t="n">
        <v>26</v>
      </c>
    </row>
    <row r="307" customFormat="false" ht="12.75" hidden="false" customHeight="false" outlineLevel="0" collapsed="false">
      <c r="A307" s="0" t="s">
        <v>732</v>
      </c>
      <c r="B307" s="0" t="s">
        <v>733</v>
      </c>
      <c r="C307" s="0" t="n">
        <v>50561001001</v>
      </c>
      <c r="D307" s="0" t="s">
        <v>734</v>
      </c>
      <c r="E307" s="5" t="n">
        <v>161</v>
      </c>
    </row>
    <row r="309" customFormat="false" ht="12.75" hidden="false" customHeight="false" outlineLevel="0" collapsed="false">
      <c r="A309" s="0" t="s">
        <v>732</v>
      </c>
      <c r="B309" s="0" t="s">
        <v>733</v>
      </c>
      <c r="C309" s="0" t="n">
        <v>50561001002</v>
      </c>
      <c r="D309" s="0" t="s">
        <v>735</v>
      </c>
      <c r="E309" s="5" t="n">
        <v>21</v>
      </c>
    </row>
    <row r="311" customFormat="false" ht="12.75" hidden="false" customHeight="false" outlineLevel="0" collapsed="false">
      <c r="A311" s="0" t="s">
        <v>732</v>
      </c>
      <c r="B311" s="0" t="s">
        <v>733</v>
      </c>
      <c r="C311" s="0" t="n">
        <v>50561002001</v>
      </c>
      <c r="D311" s="0" t="s">
        <v>736</v>
      </c>
      <c r="E311" s="5" t="n">
        <v>161</v>
      </c>
    </row>
    <row r="313" customFormat="false" ht="12.75" hidden="false" customHeight="false" outlineLevel="0" collapsed="false">
      <c r="A313" s="0" t="s">
        <v>732</v>
      </c>
      <c r="B313" s="0" t="s">
        <v>733</v>
      </c>
      <c r="C313" s="0" t="n">
        <v>50561002002</v>
      </c>
      <c r="D313" s="0" t="s">
        <v>737</v>
      </c>
      <c r="E313" s="5" t="n">
        <v>21</v>
      </c>
    </row>
    <row r="315" customFormat="false" ht="12.75" hidden="false" customHeight="false" outlineLevel="0" collapsed="false">
      <c r="A315" s="0" t="s">
        <v>738</v>
      </c>
      <c r="B315" s="0" t="s">
        <v>739</v>
      </c>
      <c r="C315" s="0" t="n">
        <v>50561086001</v>
      </c>
      <c r="D315" s="0" t="s">
        <v>740</v>
      </c>
      <c r="E315" s="5" t="n">
        <v>62</v>
      </c>
    </row>
    <row r="317" customFormat="false" ht="12.75" hidden="false" customHeight="false" outlineLevel="0" collapsed="false">
      <c r="A317" s="0" t="s">
        <v>738</v>
      </c>
      <c r="B317" s="0" t="s">
        <v>739</v>
      </c>
      <c r="C317" s="0" t="n">
        <v>50561087001</v>
      </c>
      <c r="D317" s="0" t="s">
        <v>740</v>
      </c>
      <c r="E317" s="5" t="n">
        <v>67</v>
      </c>
    </row>
    <row r="319" customFormat="false" ht="12.75" hidden="false" customHeight="false" outlineLevel="0" collapsed="false">
      <c r="A319" s="0" t="s">
        <v>738</v>
      </c>
      <c r="B319" s="0" t="s">
        <v>739</v>
      </c>
      <c r="C319" s="0" t="n">
        <v>50561088001</v>
      </c>
      <c r="D319" s="0" t="s">
        <v>741</v>
      </c>
      <c r="E319" s="5" t="n">
        <v>36</v>
      </c>
    </row>
    <row r="321" customFormat="false" ht="12.75" hidden="false" customHeight="false" outlineLevel="0" collapsed="false">
      <c r="A321" s="0" t="s">
        <v>742</v>
      </c>
      <c r="B321" s="0" t="s">
        <v>743</v>
      </c>
      <c r="C321" s="0" t="n">
        <v>50628748001</v>
      </c>
      <c r="D321" s="0" t="s">
        <v>744</v>
      </c>
      <c r="E321" s="5" t="n">
        <v>36</v>
      </c>
    </row>
    <row r="323" customFormat="false" ht="12.75" hidden="false" customHeight="false" outlineLevel="0" collapsed="false">
      <c r="A323" s="0" t="s">
        <v>742</v>
      </c>
      <c r="B323" s="0" t="s">
        <v>743</v>
      </c>
      <c r="C323" s="0" t="n">
        <v>50628749001</v>
      </c>
      <c r="D323" s="0" t="s">
        <v>745</v>
      </c>
      <c r="E323" s="5" t="n">
        <v>67</v>
      </c>
    </row>
    <row r="325" customFormat="false" ht="12.75" hidden="false" customHeight="false" outlineLevel="0" collapsed="false">
      <c r="A325" s="0" t="s">
        <v>742</v>
      </c>
      <c r="B325" s="0" t="s">
        <v>743</v>
      </c>
      <c r="C325" s="0" t="n">
        <v>50628749002</v>
      </c>
      <c r="D325" s="0" t="s">
        <v>715</v>
      </c>
      <c r="E325" s="5" t="n">
        <v>44</v>
      </c>
    </row>
    <row r="327" customFormat="false" ht="12.75" hidden="false" customHeight="false" outlineLevel="0" collapsed="false">
      <c r="A327" s="0" t="s">
        <v>742</v>
      </c>
      <c r="B327" s="0" t="s">
        <v>743</v>
      </c>
      <c r="C327" s="0" t="n">
        <v>50628751001</v>
      </c>
      <c r="D327" s="0" t="s">
        <v>746</v>
      </c>
      <c r="E327" s="5" t="n">
        <v>35</v>
      </c>
    </row>
    <row r="329" customFormat="false" ht="12.75" hidden="false" customHeight="false" outlineLevel="0" collapsed="false">
      <c r="A329" s="0" t="s">
        <v>742</v>
      </c>
      <c r="B329" s="0" t="s">
        <v>743</v>
      </c>
      <c r="C329" s="0" t="n">
        <v>50628752001</v>
      </c>
      <c r="D329" s="0" t="s">
        <v>747</v>
      </c>
      <c r="E329" s="5" t="n">
        <v>37</v>
      </c>
    </row>
    <row r="331" customFormat="false" ht="12.75" hidden="false" customHeight="false" outlineLevel="0" collapsed="false">
      <c r="A331" s="0" t="s">
        <v>748</v>
      </c>
      <c r="B331" s="0" t="s">
        <v>749</v>
      </c>
      <c r="C331" s="0" t="n">
        <v>50797001001</v>
      </c>
      <c r="D331" s="0" t="s">
        <v>750</v>
      </c>
      <c r="E331" s="5" t="n">
        <v>56</v>
      </c>
    </row>
    <row r="333" customFormat="false" ht="12.75" hidden="false" customHeight="false" outlineLevel="0" collapsed="false">
      <c r="A333" s="0" t="s">
        <v>748</v>
      </c>
      <c r="B333" s="0" t="s">
        <v>751</v>
      </c>
      <c r="C333" s="0" t="n">
        <v>50799001001</v>
      </c>
      <c r="D333" s="0" t="s">
        <v>752</v>
      </c>
      <c r="E333" s="5" t="n">
        <v>19</v>
      </c>
    </row>
    <row r="335" customFormat="false" ht="12.75" hidden="false" customHeight="false" outlineLevel="0" collapsed="false">
      <c r="A335" s="0" t="s">
        <v>748</v>
      </c>
      <c r="B335" s="0" t="s">
        <v>751</v>
      </c>
      <c r="C335" s="0" t="n">
        <v>50799003001</v>
      </c>
      <c r="D335" s="0" t="s">
        <v>753</v>
      </c>
      <c r="E335" s="5" t="n">
        <v>18</v>
      </c>
    </row>
    <row r="337" customFormat="false" ht="12.75" hidden="false" customHeight="false" outlineLevel="0" collapsed="false">
      <c r="A337" s="0" t="s">
        <v>754</v>
      </c>
      <c r="B337" s="0" t="s">
        <v>755</v>
      </c>
      <c r="C337" s="0" t="n">
        <v>50852002001</v>
      </c>
      <c r="D337" s="0" t="s">
        <v>756</v>
      </c>
      <c r="E337" s="5" t="n">
        <v>106</v>
      </c>
    </row>
    <row r="339" customFormat="false" ht="12.75" hidden="false" customHeight="false" outlineLevel="0" collapsed="false">
      <c r="A339" s="0" t="s">
        <v>757</v>
      </c>
      <c r="B339" s="0" t="s">
        <v>758</v>
      </c>
      <c r="C339" s="0" t="n">
        <v>54416189001</v>
      </c>
      <c r="D339" s="0" t="s">
        <v>759</v>
      </c>
      <c r="E339" s="5" t="n">
        <v>91</v>
      </c>
    </row>
    <row r="341" customFormat="false" ht="12.75" hidden="false" customHeight="false" outlineLevel="0" collapsed="false">
      <c r="A341" s="0" t="s">
        <v>760</v>
      </c>
      <c r="B341" s="0" t="s">
        <v>760</v>
      </c>
      <c r="C341" s="0" t="n">
        <v>54640001001</v>
      </c>
      <c r="D341" s="0" t="s">
        <v>761</v>
      </c>
      <c r="E341" s="5" t="n">
        <v>16</v>
      </c>
    </row>
    <row r="343" customFormat="false" ht="12.75" hidden="false" customHeight="false" outlineLevel="0" collapsed="false">
      <c r="A343" s="0" t="s">
        <v>760</v>
      </c>
      <c r="B343" s="0" t="s">
        <v>760</v>
      </c>
      <c r="C343" s="0" t="n">
        <v>54640002001</v>
      </c>
      <c r="D343" s="0" t="s">
        <v>762</v>
      </c>
      <c r="E343" s="5" t="n">
        <v>16</v>
      </c>
    </row>
    <row r="345" customFormat="false" ht="12.75" hidden="false" customHeight="false" outlineLevel="0" collapsed="false">
      <c r="A345" s="0" t="s">
        <v>545</v>
      </c>
      <c r="B345" s="0" t="s">
        <v>763</v>
      </c>
      <c r="C345" s="0" t="n">
        <v>54807001001</v>
      </c>
      <c r="D345" s="0" t="s">
        <v>764</v>
      </c>
      <c r="E345" s="5" t="n">
        <v>7</v>
      </c>
    </row>
    <row r="347" customFormat="false" ht="12.75" hidden="false" customHeight="false" outlineLevel="0" collapsed="false">
      <c r="A347" s="0" t="s">
        <v>765</v>
      </c>
      <c r="C347" s="0" t="n">
        <v>880016010001</v>
      </c>
      <c r="D347" s="0" t="s">
        <v>766</v>
      </c>
      <c r="E347" s="5" t="n">
        <v>129</v>
      </c>
    </row>
    <row r="349" customFormat="false" ht="12.75" hidden="false" customHeight="false" outlineLevel="0" collapsed="false">
      <c r="A349" s="0" t="s">
        <v>765</v>
      </c>
      <c r="C349" s="0" t="n">
        <v>880016010003</v>
      </c>
      <c r="D349" s="0" t="s">
        <v>767</v>
      </c>
      <c r="E349" s="5" t="n">
        <v>137</v>
      </c>
    </row>
    <row r="351" customFormat="false" ht="12.75" hidden="false" customHeight="false" outlineLevel="0" collapsed="false">
      <c r="A351" s="0" t="s">
        <v>765</v>
      </c>
      <c r="C351" s="0" t="s">
        <v>768</v>
      </c>
      <c r="D351" s="0" t="s">
        <v>769</v>
      </c>
      <c r="E351" s="5" t="n">
        <v>45</v>
      </c>
    </row>
    <row r="353" customFormat="false" ht="12.75" hidden="false" customHeight="false" outlineLevel="0" collapsed="false">
      <c r="C353" s="0" t="s">
        <v>435</v>
      </c>
      <c r="E353" s="5" t="n">
        <v>8200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J417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pane xSplit="0" ySplit="18" topLeftCell="BM378" activePane="bottomLeft" state="frozen"/>
      <selection pane="topLeft" activeCell="A1" activeCellId="0" sqref="A1"/>
      <selection pane="bottomLeft" activeCell="B330" activeCellId="0" sqref="B330"/>
    </sheetView>
  </sheetViews>
  <sheetFormatPr defaultColWidth="12.41796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32.99"/>
    <col collapsed="false" customWidth="true" hidden="true" outlineLevel="0" max="3" min="3" style="6" width="16.28"/>
    <col collapsed="false" customWidth="true" hidden="true" outlineLevel="0" max="4" min="4" style="6" width="15.28"/>
    <col collapsed="false" customWidth="true" hidden="false" outlineLevel="0" max="5" min="5" style="6" width="21.13"/>
    <col collapsed="false" customWidth="true" hidden="false" outlineLevel="0" max="6" min="6" style="6" width="13.14"/>
    <col collapsed="false" customWidth="true" hidden="false" outlineLevel="0" max="7" min="7" style="6" width="9.14"/>
    <col collapsed="false" customWidth="true" hidden="false" outlineLevel="0" max="8" min="8" style="6" width="7.85"/>
    <col collapsed="false" customWidth="true" hidden="false" outlineLevel="0" max="9" min="9" style="7" width="38.56"/>
    <col collapsed="false" customWidth="true" hidden="false" outlineLevel="0" max="10" min="10" style="8" width="12.56"/>
    <col collapsed="false" customWidth="true" hidden="false" outlineLevel="0" max="14" min="11" style="9" width="12.14"/>
    <col collapsed="false" customWidth="true" hidden="false" outlineLevel="0" max="15" min="15" style="9" width="11.28"/>
    <col collapsed="false" customWidth="true" hidden="false" outlineLevel="0" max="16" min="16" style="8" width="8.99"/>
    <col collapsed="false" customWidth="true" hidden="false" outlineLevel="0" max="17" min="17" style="8" width="11.13"/>
    <col collapsed="false" customWidth="true" hidden="false" outlineLevel="0" max="18" min="18" style="8" width="15.28"/>
    <col collapsed="false" customWidth="true" hidden="false" outlineLevel="0" max="19" min="19" style="9" width="9.56"/>
    <col collapsed="false" customWidth="true" hidden="false" outlineLevel="0" max="20" min="20" style="6" width="13.7"/>
    <col collapsed="false" customWidth="true" hidden="false" outlineLevel="0" max="21" min="21" style="10" width="9.56"/>
    <col collapsed="false" customWidth="true" hidden="false" outlineLevel="0" max="22" min="22" style="10" width="7.99"/>
    <col collapsed="false" customWidth="true" hidden="false" outlineLevel="0" max="23" min="23" style="8" width="11.28"/>
    <col collapsed="false" customWidth="true" hidden="false" outlineLevel="0" max="24" min="24" style="6" width="13.99"/>
    <col collapsed="false" customWidth="true" hidden="false" outlineLevel="0" max="25" min="25" style="8" width="11.28"/>
    <col collapsed="false" customWidth="true" hidden="false" outlineLevel="0" max="31" min="26" style="6" width="11.28"/>
    <col collapsed="false" customWidth="false" hidden="false" outlineLevel="0" max="35" min="32" style="6" width="12.42"/>
    <col collapsed="false" customWidth="true" hidden="false" outlineLevel="0" max="36" min="36" style="8" width="13.28"/>
    <col collapsed="false" customWidth="false" hidden="true" outlineLevel="0" max="37" min="37" style="8" width="12.42"/>
    <col collapsed="false" customWidth="false" hidden="true" outlineLevel="0" max="88" min="38" style="6" width="12.42"/>
    <col collapsed="false" customWidth="false" hidden="false" outlineLevel="0" max="257" min="89" style="6" width="12.42"/>
  </cols>
  <sheetData>
    <row r="1" customFormat="false" ht="12.75" hidden="false" customHeight="false" outlineLevel="0" collapsed="false">
      <c r="C1" s="11" t="s">
        <v>770</v>
      </c>
      <c r="D1" s="12" t="s">
        <v>771</v>
      </c>
      <c r="E1" s="13" t="s">
        <v>772</v>
      </c>
      <c r="F1" s="11" t="s">
        <v>773</v>
      </c>
      <c r="G1" s="14" t="s">
        <v>774</v>
      </c>
      <c r="H1" s="11" t="s">
        <v>775</v>
      </c>
      <c r="I1" s="15" t="s">
        <v>4</v>
      </c>
      <c r="J1" s="11" t="s">
        <v>776</v>
      </c>
      <c r="K1" s="16" t="n">
        <v>95</v>
      </c>
      <c r="L1" s="16" t="n">
        <v>96</v>
      </c>
      <c r="M1" s="16" t="n">
        <v>97</v>
      </c>
      <c r="N1" s="16" t="n">
        <v>98</v>
      </c>
      <c r="O1" s="16" t="s">
        <v>777</v>
      </c>
      <c r="P1" s="11" t="s">
        <v>777</v>
      </c>
      <c r="Q1" s="11" t="s">
        <v>778</v>
      </c>
      <c r="R1" s="11" t="s">
        <v>779</v>
      </c>
      <c r="S1" s="17" t="s">
        <v>780</v>
      </c>
      <c r="T1" s="18" t="s">
        <v>781</v>
      </c>
      <c r="U1" s="19" t="s">
        <v>782</v>
      </c>
      <c r="V1" s="19" t="s">
        <v>783</v>
      </c>
      <c r="W1" s="18" t="s">
        <v>784</v>
      </c>
      <c r="X1" s="18" t="s">
        <v>785</v>
      </c>
      <c r="Y1" s="18" t="s">
        <v>786</v>
      </c>
      <c r="Z1" s="18" t="s">
        <v>787</v>
      </c>
      <c r="AA1" s="18" t="s">
        <v>788</v>
      </c>
      <c r="AB1" s="18" t="s">
        <v>789</v>
      </c>
      <c r="AC1" s="18" t="s">
        <v>790</v>
      </c>
      <c r="AD1" s="18" t="s">
        <v>791</v>
      </c>
      <c r="AE1" s="18" t="s">
        <v>792</v>
      </c>
      <c r="AF1" s="18" t="s">
        <v>793</v>
      </c>
      <c r="AG1" s="18" t="s">
        <v>794</v>
      </c>
      <c r="AH1" s="18" t="s">
        <v>795</v>
      </c>
      <c r="AI1" s="18" t="s">
        <v>796</v>
      </c>
      <c r="AJ1" s="18" t="s">
        <v>797</v>
      </c>
      <c r="AK1" s="18" t="s">
        <v>783</v>
      </c>
      <c r="AL1" s="18"/>
    </row>
    <row r="2" customFormat="false" ht="12.75" hidden="false" customHeight="false" outlineLevel="0" collapsed="false">
      <c r="C2" s="20" t="s">
        <v>798</v>
      </c>
      <c r="D2" s="12" t="s">
        <v>799</v>
      </c>
      <c r="E2" s="13" t="s">
        <v>800</v>
      </c>
      <c r="F2" s="11" t="s">
        <v>801</v>
      </c>
      <c r="G2" s="14" t="s">
        <v>802</v>
      </c>
      <c r="H2" s="11"/>
      <c r="I2" s="15"/>
      <c r="J2" s="11" t="s">
        <v>803</v>
      </c>
      <c r="K2" s="16" t="s">
        <v>804</v>
      </c>
      <c r="L2" s="16" t="s">
        <v>804</v>
      </c>
      <c r="M2" s="16" t="s">
        <v>804</v>
      </c>
      <c r="N2" s="16" t="s">
        <v>804</v>
      </c>
      <c r="O2" s="16" t="s">
        <v>805</v>
      </c>
      <c r="P2" s="11" t="s">
        <v>806</v>
      </c>
      <c r="S2" s="9" t="s">
        <v>807</v>
      </c>
      <c r="AL2" s="9" t="n">
        <f aca="false">SUM(AJ19:AJ333)</f>
        <v>27770.5733124586</v>
      </c>
    </row>
    <row r="3" customFormat="false" ht="12.75" hidden="true" customHeight="false" outlineLevel="0" collapsed="false">
      <c r="A3" s="21" t="s">
        <v>808</v>
      </c>
      <c r="B3" s="22"/>
      <c r="C3" s="23"/>
      <c r="D3" s="24"/>
      <c r="E3" s="25"/>
      <c r="F3" s="26"/>
      <c r="G3" s="27"/>
      <c r="H3" s="26"/>
      <c r="I3" s="28"/>
      <c r="J3" s="26"/>
      <c r="K3" s="29"/>
      <c r="L3" s="29"/>
      <c r="M3" s="29"/>
      <c r="N3" s="29"/>
      <c r="O3" s="30"/>
      <c r="P3" s="31"/>
    </row>
    <row r="4" customFormat="false" ht="12.75" hidden="true" customHeight="false" outlineLevel="0" collapsed="false">
      <c r="A4" s="21" t="s">
        <v>809</v>
      </c>
      <c r="C4" s="32" t="n">
        <f aca="false">SUM(C19:C78)</f>
        <v>5220</v>
      </c>
      <c r="D4" s="33"/>
      <c r="E4" s="34"/>
      <c r="F4" s="31"/>
      <c r="G4" s="35"/>
      <c r="H4" s="31"/>
      <c r="I4" s="36"/>
      <c r="J4" s="31"/>
      <c r="K4" s="30"/>
      <c r="L4" s="30"/>
      <c r="M4" s="30"/>
      <c r="N4" s="30"/>
      <c r="O4" s="30"/>
      <c r="P4" s="31"/>
    </row>
    <row r="5" customFormat="false" ht="12.75" hidden="true" customHeight="false" outlineLevel="0" collapsed="false">
      <c r="A5" s="21" t="s">
        <v>810</v>
      </c>
      <c r="C5" s="32" t="n">
        <f aca="false">SUM(C83:C331)</f>
        <v>36577</v>
      </c>
      <c r="D5" s="33"/>
      <c r="E5" s="34"/>
      <c r="F5" s="31"/>
      <c r="G5" s="35"/>
      <c r="H5" s="31"/>
      <c r="I5" s="36"/>
      <c r="J5" s="31"/>
      <c r="K5" s="30"/>
      <c r="L5" s="30"/>
      <c r="M5" s="30"/>
      <c r="N5" s="30"/>
      <c r="O5" s="30"/>
      <c r="P5" s="31"/>
    </row>
    <row r="6" customFormat="false" ht="12.75" hidden="true" customHeight="false" outlineLevel="0" collapsed="false">
      <c r="A6" s="37" t="s">
        <v>811</v>
      </c>
      <c r="B6" s="22"/>
      <c r="C6" s="38" t="n">
        <f aca="false">SUM(C4:C5)</f>
        <v>41797</v>
      </c>
      <c r="D6" s="33"/>
      <c r="E6" s="34"/>
      <c r="F6" s="31"/>
      <c r="G6" s="35"/>
      <c r="H6" s="31"/>
      <c r="I6" s="36"/>
      <c r="J6" s="31"/>
      <c r="K6" s="30"/>
      <c r="L6" s="30"/>
      <c r="M6" s="30"/>
      <c r="N6" s="30"/>
      <c r="O6" s="30"/>
      <c r="P6" s="31"/>
    </row>
    <row r="7" customFormat="false" ht="12.75" hidden="true" customHeight="false" outlineLevel="0" collapsed="false">
      <c r="A7" s="21"/>
      <c r="C7" s="32"/>
      <c r="D7" s="33"/>
      <c r="E7" s="34"/>
      <c r="F7" s="31"/>
      <c r="G7" s="35"/>
      <c r="H7" s="31"/>
      <c r="I7" s="36"/>
      <c r="J7" s="31"/>
      <c r="K7" s="30"/>
      <c r="L7" s="30"/>
      <c r="M7" s="30"/>
      <c r="N7" s="30"/>
      <c r="O7" s="30"/>
      <c r="P7" s="31"/>
    </row>
    <row r="8" customFormat="false" ht="12.75" hidden="true" customHeight="false" outlineLevel="0" collapsed="false">
      <c r="A8" s="21" t="s">
        <v>812</v>
      </c>
      <c r="C8" s="32" t="n">
        <f aca="false">SUM(C345:C363)</f>
        <v>3893</v>
      </c>
      <c r="D8" s="33"/>
      <c r="E8" s="34"/>
      <c r="F8" s="31"/>
      <c r="G8" s="35"/>
      <c r="H8" s="31"/>
      <c r="I8" s="36"/>
      <c r="J8" s="31"/>
      <c r="K8" s="30"/>
      <c r="L8" s="30"/>
      <c r="M8" s="30"/>
      <c r="N8" s="30"/>
      <c r="O8" s="30"/>
      <c r="P8" s="31"/>
    </row>
    <row r="9" customFormat="false" ht="12.75" hidden="true" customHeight="false" outlineLevel="0" collapsed="false">
      <c r="A9" s="21" t="s">
        <v>813</v>
      </c>
      <c r="C9" s="32" t="n">
        <v>250</v>
      </c>
      <c r="D9" s="33"/>
      <c r="E9" s="34"/>
      <c r="F9" s="31"/>
      <c r="G9" s="35"/>
      <c r="H9" s="31"/>
      <c r="I9" s="36"/>
      <c r="J9" s="31"/>
      <c r="K9" s="30"/>
      <c r="L9" s="30"/>
      <c r="M9" s="30"/>
      <c r="N9" s="30"/>
      <c r="O9" s="30"/>
      <c r="P9" s="31"/>
    </row>
    <row r="10" customFormat="false" ht="12.75" hidden="true" customHeight="false" outlineLevel="0" collapsed="false">
      <c r="A10" s="37" t="s">
        <v>814</v>
      </c>
      <c r="B10" s="22"/>
      <c r="C10" s="38" t="n">
        <f aca="false">SUM(C6:C9)</f>
        <v>45940</v>
      </c>
      <c r="D10" s="33"/>
      <c r="E10" s="34"/>
      <c r="F10" s="31"/>
      <c r="G10" s="35"/>
      <c r="H10" s="31"/>
      <c r="I10" s="36"/>
      <c r="J10" s="31"/>
      <c r="K10" s="30"/>
      <c r="L10" s="30"/>
      <c r="M10" s="30"/>
      <c r="N10" s="30"/>
      <c r="O10" s="30"/>
      <c r="P10" s="31"/>
    </row>
    <row r="11" customFormat="false" ht="12.75" hidden="true" customHeight="false" outlineLevel="0" collapsed="false">
      <c r="A11" s="21" t="s">
        <v>815</v>
      </c>
      <c r="C11" s="32" t="n">
        <v>115</v>
      </c>
      <c r="D11" s="33"/>
      <c r="E11" s="34"/>
      <c r="F11" s="31"/>
      <c r="G11" s="35"/>
      <c r="H11" s="31"/>
      <c r="I11" s="36"/>
      <c r="J11" s="31"/>
      <c r="K11" s="30"/>
      <c r="L11" s="30"/>
      <c r="M11" s="30"/>
      <c r="N11" s="30"/>
      <c r="O11" s="30"/>
      <c r="P11" s="31"/>
    </row>
    <row r="12" customFormat="false" ht="12.75" hidden="true" customHeight="false" outlineLevel="0" collapsed="false">
      <c r="A12" s="21" t="s">
        <v>816</v>
      </c>
      <c r="C12" s="32" t="n">
        <v>55</v>
      </c>
      <c r="D12" s="33"/>
      <c r="E12" s="34"/>
      <c r="F12" s="31"/>
      <c r="G12" s="35"/>
      <c r="H12" s="31"/>
      <c r="I12" s="36"/>
      <c r="J12" s="31"/>
      <c r="K12" s="30"/>
      <c r="L12" s="30"/>
      <c r="M12" s="30"/>
      <c r="N12" s="30"/>
      <c r="O12" s="30"/>
      <c r="P12" s="31"/>
    </row>
    <row r="13" customFormat="false" ht="12.75" hidden="true" customHeight="false" outlineLevel="0" collapsed="false">
      <c r="A13" s="21"/>
      <c r="C13" s="32" t="n">
        <f aca="false">SUM(C10:C12)</f>
        <v>46110</v>
      </c>
      <c r="D13" s="33"/>
      <c r="E13" s="34"/>
      <c r="F13" s="31"/>
      <c r="G13" s="35"/>
      <c r="H13" s="31"/>
      <c r="I13" s="36"/>
      <c r="J13" s="31"/>
      <c r="K13" s="30"/>
      <c r="L13" s="30"/>
      <c r="M13" s="30"/>
      <c r="N13" s="30"/>
      <c r="O13" s="30"/>
      <c r="P13" s="31"/>
    </row>
    <row r="14" customFormat="false" ht="12.75" hidden="true" customHeight="false" outlineLevel="0" collapsed="false">
      <c r="A14" s="21"/>
      <c r="C14" s="32"/>
      <c r="D14" s="33"/>
      <c r="E14" s="34"/>
      <c r="F14" s="31"/>
      <c r="G14" s="35"/>
      <c r="H14" s="31"/>
      <c r="I14" s="36"/>
      <c r="J14" s="31"/>
      <c r="K14" s="30"/>
      <c r="L14" s="30"/>
      <c r="M14" s="30"/>
      <c r="N14" s="30"/>
      <c r="O14" s="30"/>
      <c r="P14" s="31"/>
    </row>
    <row r="15" customFormat="false" ht="12.75" hidden="false" customHeight="false" outlineLevel="0" collapsed="false">
      <c r="A15" s="21" t="s">
        <v>537</v>
      </c>
      <c r="B15" s="21" t="s">
        <v>817</v>
      </c>
      <c r="C15" s="32"/>
      <c r="D15" s="39" t="s">
        <v>770</v>
      </c>
      <c r="E15" s="34"/>
      <c r="F15" s="31"/>
      <c r="G15" s="35"/>
      <c r="H15" s="31"/>
      <c r="I15" s="36"/>
      <c r="J15" s="31"/>
      <c r="K15" s="30" t="s">
        <v>818</v>
      </c>
      <c r="L15" s="30" t="s">
        <v>818</v>
      </c>
      <c r="M15" s="30" t="s">
        <v>818</v>
      </c>
      <c r="N15" s="30" t="s">
        <v>818</v>
      </c>
      <c r="O15" s="30" t="s">
        <v>818</v>
      </c>
      <c r="P15" s="31"/>
      <c r="Q15" s="8" t="s">
        <v>819</v>
      </c>
      <c r="R15" s="6" t="s">
        <v>820</v>
      </c>
      <c r="S15" s="9" t="n">
        <v>30405</v>
      </c>
      <c r="T15" s="6" t="n">
        <f aca="false">+S17/S18</f>
        <v>0.723815908835757</v>
      </c>
    </row>
    <row r="16" customFormat="false" ht="12.75" hidden="false" customHeight="false" outlineLevel="0" collapsed="false">
      <c r="A16" s="21" t="s">
        <v>821</v>
      </c>
      <c r="C16" s="32"/>
      <c r="D16" s="33"/>
      <c r="E16" s="34"/>
      <c r="F16" s="31"/>
      <c r="G16" s="35"/>
      <c r="H16" s="31"/>
      <c r="I16" s="36"/>
      <c r="J16" s="31"/>
      <c r="K16" s="30"/>
      <c r="L16" s="30"/>
      <c r="M16" s="30"/>
      <c r="N16" s="30"/>
      <c r="O16" s="30"/>
      <c r="P16" s="31"/>
      <c r="R16" s="6" t="s">
        <v>822</v>
      </c>
      <c r="S16" s="9" t="n">
        <f aca="false">+S15*0.92</f>
        <v>27972.6</v>
      </c>
      <c r="U16" s="10" t="n">
        <f aca="false">SUM(U19:U333)</f>
        <v>27770.6</v>
      </c>
      <c r="V16" s="10" t="n">
        <f aca="false">SUM(V19:V333)</f>
        <v>128407.1705</v>
      </c>
      <c r="W16" s="10" t="n">
        <f aca="false">SUM(W19:W333)</f>
        <v>25042.6929671727</v>
      </c>
      <c r="X16" s="8" t="n">
        <f aca="false">SUM(X19:X340)</f>
        <v>1</v>
      </c>
      <c r="Y16" s="10" t="n">
        <f aca="false">+U16-W16</f>
        <v>2727.90703282732</v>
      </c>
      <c r="Z16" s="10" t="n">
        <f aca="false">SUM(Z19:Z333)</f>
        <v>27375.5623338181</v>
      </c>
      <c r="AA16" s="10" t="n">
        <f aca="false">+U16-Z16</f>
        <v>395.037666181852</v>
      </c>
      <c r="AB16" s="10" t="n">
        <f aca="false">SUM(AB19:AB333)</f>
        <v>27712.7335370179</v>
      </c>
      <c r="AC16" s="10" t="n">
        <f aca="false">+U16-AB16</f>
        <v>57.8664629821251</v>
      </c>
      <c r="AD16" s="10" t="n">
        <f aca="false">SUM(AD19:AD333)</f>
        <v>27762.1235233885</v>
      </c>
      <c r="AE16" s="10" t="n">
        <f aca="false">+U16-+AD16</f>
        <v>8.47647661152587</v>
      </c>
      <c r="AF16" s="10" t="n">
        <f aca="false">SUM(AF19:AF333)</f>
        <v>27769.358336832</v>
      </c>
      <c r="AG16" s="10" t="n">
        <f aca="false">+U16-+AF16</f>
        <v>1.24166316796982</v>
      </c>
      <c r="AH16" s="10" t="n">
        <f aca="false">SUM(AH19:AH333)</f>
        <v>27770.4181169496</v>
      </c>
      <c r="AI16" s="10" t="n">
        <f aca="false">+U16-+AH16</f>
        <v>0.18188305039439</v>
      </c>
      <c r="AJ16" s="9" t="n">
        <f aca="false">SUM(AJ19:AJ384)</f>
        <v>41349.7733124586</v>
      </c>
      <c r="AL16" s="9" t="n">
        <f aca="false">30405+2860+8085</f>
        <v>41350</v>
      </c>
    </row>
    <row r="17" customFormat="false" ht="12.75" hidden="false" customHeight="false" outlineLevel="0" collapsed="false">
      <c r="A17" s="21"/>
      <c r="C17" s="32"/>
      <c r="D17" s="33"/>
      <c r="E17" s="34"/>
      <c r="F17" s="31"/>
      <c r="G17" s="35"/>
      <c r="H17" s="31"/>
      <c r="I17" s="36"/>
      <c r="J17" s="31"/>
      <c r="K17" s="30"/>
      <c r="L17" s="30"/>
      <c r="M17" s="30"/>
      <c r="N17" s="30"/>
      <c r="O17" s="30"/>
      <c r="P17" s="31"/>
      <c r="R17" s="6" t="s">
        <v>823</v>
      </c>
      <c r="S17" s="9" t="n">
        <f aca="false">+S16-(202)</f>
        <v>27770.6</v>
      </c>
      <c r="Y17" s="10" t="n">
        <f aca="false">SUM(Y19:Y340)</f>
        <v>2727.90703282732</v>
      </c>
      <c r="AA17" s="10" t="n">
        <f aca="false">SUM(AA19:AA340)</f>
        <v>395.037666181852</v>
      </c>
      <c r="AB17" s="10"/>
      <c r="AC17" s="10" t="n">
        <f aca="false">SUM(AC19:AC340)</f>
        <v>57.8664629821251</v>
      </c>
      <c r="AD17" s="10"/>
      <c r="AE17" s="10" t="n">
        <f aca="false">SUM(AE19:AE340)</f>
        <v>8.47647661152587</v>
      </c>
      <c r="AF17" s="10"/>
      <c r="AG17" s="10" t="n">
        <f aca="false">SUM(AG19:AG340)</f>
        <v>1.24166316796982</v>
      </c>
      <c r="AH17" s="10"/>
      <c r="AI17" s="10" t="n">
        <f aca="false">SUM(AI19:AI340)</f>
        <v>0.181838357730828</v>
      </c>
    </row>
    <row r="18" customFormat="false" ht="12.75" hidden="false" customHeight="false" outlineLevel="0" collapsed="false">
      <c r="A18" s="21"/>
      <c r="C18" s="32"/>
      <c r="D18" s="33"/>
      <c r="E18" s="34"/>
      <c r="F18" s="31"/>
      <c r="G18" s="35"/>
      <c r="H18" s="31"/>
      <c r="I18" s="36"/>
      <c r="J18" s="31"/>
      <c r="K18" s="30"/>
      <c r="L18" s="30"/>
      <c r="M18" s="30"/>
      <c r="N18" s="30"/>
      <c r="O18" s="30"/>
      <c r="P18" s="31"/>
      <c r="R18" s="6" t="s">
        <v>824</v>
      </c>
      <c r="S18" s="9" t="n">
        <f aca="false">SUM(S19:S333)</f>
        <v>38366.937865</v>
      </c>
      <c r="AA18" s="10"/>
      <c r="AB18" s="10"/>
      <c r="AC18" s="10"/>
      <c r="AD18" s="10"/>
      <c r="AE18" s="10"/>
      <c r="AF18" s="10"/>
      <c r="AG18" s="10"/>
      <c r="AH18" s="10"/>
      <c r="AI18" s="10"/>
    </row>
    <row r="19" customFormat="false" ht="12.75" hidden="false" customHeight="false" outlineLevel="0" collapsed="false">
      <c r="A19" s="22" t="s">
        <v>825</v>
      </c>
      <c r="B19" s="22" t="s">
        <v>826</v>
      </c>
      <c r="C19" s="38" t="n">
        <v>60</v>
      </c>
      <c r="D19" s="24" t="n">
        <f aca="false">C19/$C$6</f>
        <v>0.00143550972557839</v>
      </c>
      <c r="E19" s="25" t="s">
        <v>827</v>
      </c>
      <c r="F19" s="26" t="s">
        <v>828</v>
      </c>
      <c r="G19" s="40" t="s">
        <v>829</v>
      </c>
      <c r="H19" s="41" t="s">
        <v>830</v>
      </c>
      <c r="I19" s="28" t="s">
        <v>831</v>
      </c>
      <c r="J19" s="26" t="n">
        <v>25</v>
      </c>
      <c r="K19" s="29" t="n">
        <v>882183</v>
      </c>
      <c r="L19" s="29" t="n">
        <v>869576</v>
      </c>
      <c r="M19" s="29" t="n">
        <v>0</v>
      </c>
      <c r="N19" s="29" t="n">
        <v>0</v>
      </c>
      <c r="O19" s="30" t="n">
        <v>882183</v>
      </c>
      <c r="P19" s="31" t="s">
        <v>832</v>
      </c>
      <c r="Q19" s="8" t="n">
        <v>0.15</v>
      </c>
      <c r="R19" s="42"/>
      <c r="S19" s="30" t="n">
        <f aca="false">+O19*Q19/2000</f>
        <v>66.163725</v>
      </c>
      <c r="U19" s="10" t="n">
        <f aca="false">+S19*$T$15</f>
        <v>47.8903567428341</v>
      </c>
      <c r="V19" s="10" t="n">
        <v>0</v>
      </c>
      <c r="W19" s="8" t="n">
        <f aca="false">IF(U19&gt;V19,V19,U19)</f>
        <v>0</v>
      </c>
      <c r="X19" s="6" t="n">
        <f aca="false">+U19/$U$16</f>
        <v>0.00172449845314232</v>
      </c>
      <c r="Y19" s="10" t="n">
        <f aca="false">+X19*$Y$16</f>
        <v>4.70427145842677</v>
      </c>
      <c r="Z19" s="8" t="n">
        <f aca="false">IF(W19+Y19&gt;V19,V19,W19+Y19)</f>
        <v>0</v>
      </c>
      <c r="AA19" s="10" t="n">
        <f aca="false">+$AA$16*X19</f>
        <v>0.681241844263556</v>
      </c>
      <c r="AB19" s="8" t="n">
        <f aca="false">IF(Z19+AA19&gt;V19,V19,Z19+AA19)</f>
        <v>0</v>
      </c>
      <c r="AC19" s="10" t="n">
        <f aca="false">+X19*$AC$16</f>
        <v>0.099790625901492</v>
      </c>
      <c r="AD19" s="8" t="n">
        <f aca="false">IF(AB19+AC19&gt;V19,V19,AB19+AC19)</f>
        <v>0</v>
      </c>
      <c r="AE19" s="10" t="n">
        <f aca="false">+X19*$AE$16</f>
        <v>0.0146176708046734</v>
      </c>
      <c r="AF19" s="8" t="n">
        <f aca="false">IF(AD19+AE19&gt;V19,V19,AD19+AE19)</f>
        <v>0</v>
      </c>
      <c r="AG19" s="10" t="n">
        <f aca="false">+X19*$AG$16</f>
        <v>0.00214124621248774</v>
      </c>
      <c r="AH19" s="8" t="n">
        <f aca="false">IF(AF19+AG19&gt;V19,V19,AF19+AG19)</f>
        <v>0</v>
      </c>
      <c r="AI19" s="10" t="n">
        <f aca="false">+X19*$AI$16</f>
        <v>0.000313657039057932</v>
      </c>
      <c r="AJ19" s="8" t="n">
        <f aca="false">IF(AH19+AI19&gt;V19,V19,AH19+AI19)</f>
        <v>0</v>
      </c>
      <c r="AK19" s="10" t="n">
        <f aca="false">+V19</f>
        <v>0</v>
      </c>
      <c r="AL19" s="6" t="str">
        <f aca="false">IF(AJ19&gt;V19,"'fail'","'pass'")</f>
        <v>'pass'</v>
      </c>
    </row>
    <row r="20" customFormat="false" ht="12.75" hidden="false" customHeight="false" outlineLevel="0" collapsed="false">
      <c r="A20" s="43" t="s">
        <v>833</v>
      </c>
      <c r="B20" s="43" t="s">
        <v>834</v>
      </c>
      <c r="C20" s="44" t="n">
        <v>35</v>
      </c>
      <c r="D20" s="45" t="n">
        <f aca="false">C20/$C$6</f>
        <v>0.000837380673254061</v>
      </c>
      <c r="E20" s="46" t="s">
        <v>835</v>
      </c>
      <c r="F20" s="47" t="s">
        <v>836</v>
      </c>
      <c r="G20" s="48" t="n">
        <v>1</v>
      </c>
      <c r="H20" s="47" t="s">
        <v>830</v>
      </c>
      <c r="I20" s="44" t="s">
        <v>837</v>
      </c>
      <c r="J20" s="47" t="n">
        <v>121</v>
      </c>
      <c r="K20" s="49" t="n">
        <v>0</v>
      </c>
      <c r="L20" s="49" t="n">
        <v>9765</v>
      </c>
      <c r="M20" s="49" t="n">
        <v>3844819</v>
      </c>
      <c r="N20" s="49" t="n">
        <v>4149126</v>
      </c>
      <c r="O20" s="30" t="n">
        <v>4149126</v>
      </c>
      <c r="P20" s="31" t="s">
        <v>838</v>
      </c>
      <c r="Q20" s="8" t="n">
        <f aca="false">IF(J20&gt;25,0.15,0)</f>
        <v>0.15</v>
      </c>
      <c r="S20" s="30" t="n">
        <f aca="false">+O20*Q20/2000</f>
        <v>311.18445</v>
      </c>
      <c r="U20" s="10" t="n">
        <f aca="false">+S20*$T$15</f>
        <v>225.240255492305</v>
      </c>
      <c r="V20" s="10" t="n">
        <f aca="false">60.1/2</f>
        <v>30.05</v>
      </c>
      <c r="W20" s="10" t="n">
        <f aca="false">IF(U20&gt;V20,V20,U20)</f>
        <v>30.05</v>
      </c>
      <c r="X20" s="6" t="n">
        <f aca="false">+U20/$U$16</f>
        <v>0.00811074501423467</v>
      </c>
      <c r="Y20" s="10" t="n">
        <f aca="false">+X20*$Y$16</f>
        <v>22.1253583657999</v>
      </c>
      <c r="Z20" s="9" t="n">
        <f aca="false">IF(W20+Y20&gt;V20,V20,W20+Y20)</f>
        <v>30.05</v>
      </c>
      <c r="AA20" s="10" t="n">
        <f aca="false">+$AA$16*X20</f>
        <v>3.20404978141935</v>
      </c>
      <c r="AB20" s="10" t="n">
        <f aca="false">IF(Z20+AA20&gt;V20,V20,Z20+AA20)</f>
        <v>30.05</v>
      </c>
      <c r="AC20" s="10" t="n">
        <f aca="false">+X20*$AC$16</f>
        <v>0.469340126123666</v>
      </c>
      <c r="AD20" s="10" t="n">
        <f aca="false">IF(AB20+AC20&gt;V20,V20,AB20+AC20)</f>
        <v>30.05</v>
      </c>
      <c r="AE20" s="10" t="n">
        <f aca="false">+X20*$AE$16</f>
        <v>0.0687505404152102</v>
      </c>
      <c r="AF20" s="9" t="n">
        <f aca="false">IF(AD20+AE20&gt;V20,V20,AD20+AE20)</f>
        <v>30.05</v>
      </c>
      <c r="AG20" s="10" t="n">
        <f aca="false">+X20*$AG$16</f>
        <v>0.01007081334897</v>
      </c>
      <c r="AH20" s="9" t="n">
        <f aca="false">IF(AF20+AG20&gt;V20,V20,AF20+AG20)</f>
        <v>30.05</v>
      </c>
      <c r="AI20" s="10" t="n">
        <f aca="false">+X20*$AI$16</f>
        <v>0.00147520704416009</v>
      </c>
      <c r="AJ20" s="9" t="n">
        <f aca="false">IF(AH20+AI20&gt;V20,V20,AH20+AI20)</f>
        <v>30.05</v>
      </c>
      <c r="AK20" s="10" t="n">
        <f aca="false">+V20</f>
        <v>30.05</v>
      </c>
      <c r="AL20" s="6" t="str">
        <f aca="false">IF(AJ20&gt;V20,"'fail'","'pass'")</f>
        <v>'pass'</v>
      </c>
    </row>
    <row r="21" customFormat="false" ht="12.75" hidden="false" customHeight="false" outlineLevel="0" collapsed="false">
      <c r="A21" s="43" t="s">
        <v>839</v>
      </c>
      <c r="B21" s="43" t="s">
        <v>834</v>
      </c>
      <c r="C21" s="44" t="n">
        <v>35</v>
      </c>
      <c r="D21" s="45" t="n">
        <f aca="false">C21/$C$6</f>
        <v>0.000837380673254061</v>
      </c>
      <c r="E21" s="46" t="s">
        <v>840</v>
      </c>
      <c r="F21" s="47" t="s">
        <v>836</v>
      </c>
      <c r="G21" s="48" t="n">
        <v>2</v>
      </c>
      <c r="H21" s="47" t="s">
        <v>830</v>
      </c>
      <c r="I21" s="44" t="s">
        <v>837</v>
      </c>
      <c r="J21" s="47" t="n">
        <v>121</v>
      </c>
      <c r="K21" s="49" t="n">
        <v>0</v>
      </c>
      <c r="L21" s="49" t="n">
        <v>12016</v>
      </c>
      <c r="M21" s="49" t="n">
        <v>3737221</v>
      </c>
      <c r="N21" s="49" t="n">
        <v>3631797</v>
      </c>
      <c r="O21" s="30" t="n">
        <v>3737221</v>
      </c>
      <c r="P21" s="31" t="s">
        <v>841</v>
      </c>
      <c r="Q21" s="8" t="n">
        <f aca="false">IF(J21&gt;25,0.15,0)</f>
        <v>0.15</v>
      </c>
      <c r="S21" s="30" t="n">
        <f aca="false">+O21*Q21/2000</f>
        <v>280.291575</v>
      </c>
      <c r="U21" s="10" t="n">
        <f aca="false">+S21*$T$15</f>
        <v>202.879501097631</v>
      </c>
      <c r="V21" s="10" t="n">
        <f aca="false">60.1/2</f>
        <v>30.05</v>
      </c>
      <c r="W21" s="10" t="n">
        <f aca="false">IF(U21&gt;V21,V21,U21)</f>
        <v>30.05</v>
      </c>
      <c r="X21" s="6" t="n">
        <f aca="false">+U21/$U$16</f>
        <v>0.00730554979358137</v>
      </c>
      <c r="Y21" s="10" t="n">
        <f aca="false">+X21*$Y$16</f>
        <v>19.9288606605808</v>
      </c>
      <c r="Z21" s="9" t="n">
        <f aca="false">IF(W21+Y21&gt;V21,V21,W21+Y21)</f>
        <v>30.05</v>
      </c>
      <c r="AA21" s="10" t="n">
        <f aca="false">+$AA$16*X21</f>
        <v>2.88596734063169</v>
      </c>
      <c r="AB21" s="10" t="n">
        <f aca="false">IF(Z21+AA21&gt;V21,V21,Z21+AA21)</f>
        <v>30.05</v>
      </c>
      <c r="AC21" s="10" t="n">
        <f aca="false">+X21*$AC$16</f>
        <v>0.422746326694348</v>
      </c>
      <c r="AD21" s="10" t="n">
        <f aca="false">IF(AB21+AC21&gt;V21,V21,AB21+AC21)</f>
        <v>30.05</v>
      </c>
      <c r="AE21" s="10" t="n">
        <f aca="false">+X21*$AE$16</f>
        <v>0.0619253219596301</v>
      </c>
      <c r="AF21" s="9" t="n">
        <f aca="false">IF(AD21+AE21&gt;V21,V21,AD21+AE21)</f>
        <v>30.05</v>
      </c>
      <c r="AG21" s="10" t="n">
        <f aca="false">+X21*$AG$16</f>
        <v>0.0090710321004595</v>
      </c>
      <c r="AH21" s="9" t="n">
        <f aca="false">IF(AF21+AG21&gt;V21,V21,AF21+AG21)</f>
        <v>30.05</v>
      </c>
      <c r="AI21" s="10" t="n">
        <f aca="false">+X21*$AI$16</f>
        <v>0.00132875568126469</v>
      </c>
      <c r="AJ21" s="9" t="n">
        <f aca="false">IF(AH21+AI21&gt;V21,V21,AH21+AI21)</f>
        <v>30.05</v>
      </c>
      <c r="AK21" s="10" t="n">
        <f aca="false">+V21</f>
        <v>30.05</v>
      </c>
      <c r="AL21" s="6" t="str">
        <f aca="false">IF(AJ21&gt;V21,"'fail'","'pass'")</f>
        <v>'pass'</v>
      </c>
    </row>
    <row r="22" customFormat="false" ht="12.75" hidden="false" customHeight="false" outlineLevel="0" collapsed="false">
      <c r="A22" s="43" t="s">
        <v>842</v>
      </c>
      <c r="B22" s="43" t="s">
        <v>843</v>
      </c>
      <c r="C22" s="50" t="n">
        <v>89</v>
      </c>
      <c r="D22" s="45" t="n">
        <f aca="false">C22/$C$6</f>
        <v>0.00212933942627461</v>
      </c>
      <c r="E22" s="46" t="s">
        <v>844</v>
      </c>
      <c r="F22" s="47" t="s">
        <v>845</v>
      </c>
      <c r="G22" s="48" t="n">
        <v>1</v>
      </c>
      <c r="H22" s="47" t="s">
        <v>846</v>
      </c>
      <c r="I22" s="44" t="s">
        <v>847</v>
      </c>
      <c r="J22" s="47" t="n">
        <v>142.8</v>
      </c>
      <c r="K22" s="49" t="n">
        <f aca="false">7051204/2</f>
        <v>3525602</v>
      </c>
      <c r="L22" s="49" t="n">
        <f aca="false">6719383/2</f>
        <v>3359691.5</v>
      </c>
      <c r="M22" s="49" t="n">
        <f aca="false">6555109/2</f>
        <v>3277554.5</v>
      </c>
      <c r="N22" s="49" t="n">
        <f aca="false">6568615/2</f>
        <v>3284307.5</v>
      </c>
      <c r="O22" s="49" t="n">
        <f aca="false">7051204/2</f>
        <v>3525602</v>
      </c>
      <c r="P22" s="31" t="s">
        <v>848</v>
      </c>
      <c r="Q22" s="8" t="n">
        <f aca="false">IF(J22&gt;25,0.15,0)</f>
        <v>0.15</v>
      </c>
      <c r="S22" s="30" t="n">
        <f aca="false">+O22*Q22/2000</f>
        <v>264.42015</v>
      </c>
      <c r="T22" s="6" t="s">
        <v>439</v>
      </c>
      <c r="U22" s="10" t="n">
        <f aca="false">+S22*$T$15</f>
        <v>191.391511186737</v>
      </c>
      <c r="V22" s="10" t="n">
        <v>81.4</v>
      </c>
      <c r="W22" s="10" t="n">
        <f aca="false">IF(U22&gt;V22,V22,U22)</f>
        <v>81.4</v>
      </c>
      <c r="X22" s="6" t="n">
        <f aca="false">+U22/$U$16</f>
        <v>0.00689187526329058</v>
      </c>
      <c r="Y22" s="10" t="n">
        <f aca="false">+X22*$Y$16</f>
        <v>18.800395000099</v>
      </c>
      <c r="Z22" s="9" t="n">
        <f aca="false">IF(W22+Y22&gt;V22,V22,W22+Y22)</f>
        <v>81.4</v>
      </c>
      <c r="AA22" s="10" t="n">
        <f aca="false">+$AA$16*X22</f>
        <v>2.72255031962674</v>
      </c>
      <c r="AB22" s="10" t="n">
        <f aca="false">IF(Z22+AA22&gt;V22,V22,Z22+AA22)</f>
        <v>81.4</v>
      </c>
      <c r="AC22" s="10" t="n">
        <f aca="false">+X22*$AC$16</f>
        <v>0.398808444800628</v>
      </c>
      <c r="AD22" s="10" t="n">
        <f aca="false">IF(AB22+AC22&gt;V22,V22,AB22+AC22)</f>
        <v>81.4</v>
      </c>
      <c r="AE22" s="10" t="n">
        <f aca="false">+X22*$AE$16</f>
        <v>0.0584188194788362</v>
      </c>
      <c r="AF22" s="9" t="n">
        <f aca="false">IF(AD22+AE22&gt;V22,V22,AD22+AE22)</f>
        <v>81.4</v>
      </c>
      <c r="AG22" s="10" t="n">
        <f aca="false">+X22*$AG$16</f>
        <v>0.0085573876726702</v>
      </c>
      <c r="AH22" s="9" t="n">
        <f aca="false">IF(AF22+AG22&gt;V22,V22,AF22+AG22)</f>
        <v>81.4</v>
      </c>
      <c r="AI22" s="10" t="n">
        <f aca="false">+X22*$AI$16</f>
        <v>0.00125351529582493</v>
      </c>
      <c r="AJ22" s="9" t="n">
        <f aca="false">IF(AH22+AI22&gt;V22,V22,AH22+AI22)</f>
        <v>81.4</v>
      </c>
      <c r="AK22" s="10" t="s">
        <v>849</v>
      </c>
      <c r="AL22" s="6" t="str">
        <f aca="false">IF(AJ22&gt;V22,"'fail'","'pass'")</f>
        <v>'pass'</v>
      </c>
    </row>
    <row r="23" customFormat="false" ht="12.75" hidden="false" customHeight="false" outlineLevel="0" collapsed="false">
      <c r="A23" s="43" t="s">
        <v>842</v>
      </c>
      <c r="B23" s="43" t="s">
        <v>843</v>
      </c>
      <c r="C23" s="50" t="n">
        <v>88</v>
      </c>
      <c r="D23" s="45" t="n">
        <f aca="false">C23/$C$6</f>
        <v>0.00210541426418164</v>
      </c>
      <c r="E23" s="46" t="s">
        <v>850</v>
      </c>
      <c r="F23" s="47" t="s">
        <v>845</v>
      </c>
      <c r="G23" s="48" t="n">
        <v>2</v>
      </c>
      <c r="H23" s="47" t="s">
        <v>846</v>
      </c>
      <c r="I23" s="44" t="s">
        <v>847</v>
      </c>
      <c r="J23" s="47" t="n">
        <v>142.8</v>
      </c>
      <c r="K23" s="49" t="n">
        <v>3525602</v>
      </c>
      <c r="L23" s="49" t="n">
        <v>3359692</v>
      </c>
      <c r="M23" s="49" t="n">
        <v>3277555</v>
      </c>
      <c r="N23" s="49" t="n">
        <v>3284308</v>
      </c>
      <c r="O23" s="49" t="n">
        <f aca="false">7051204/2</f>
        <v>3525602</v>
      </c>
      <c r="P23" s="31" t="s">
        <v>848</v>
      </c>
      <c r="Q23" s="8" t="n">
        <f aca="false">IF(J23&gt;25,0.15,0)</f>
        <v>0.15</v>
      </c>
      <c r="S23" s="30" t="n">
        <f aca="false">+O23*Q23/2000</f>
        <v>264.42015</v>
      </c>
      <c r="U23" s="10" t="n">
        <f aca="false">+S23*$T$15</f>
        <v>191.391511186737</v>
      </c>
      <c r="V23" s="10" t="n">
        <v>81.4</v>
      </c>
      <c r="W23" s="10" t="n">
        <f aca="false">IF(U23&gt;V23,V23,U23)</f>
        <v>81.4</v>
      </c>
      <c r="X23" s="6" t="n">
        <f aca="false">+U23/$U$16</f>
        <v>0.00689187526329058</v>
      </c>
      <c r="Y23" s="10" t="n">
        <f aca="false">+X23*$Y$16</f>
        <v>18.800395000099</v>
      </c>
      <c r="Z23" s="9" t="n">
        <f aca="false">IF(W23+Y23&gt;V23,V23,W23+Y23)</f>
        <v>81.4</v>
      </c>
      <c r="AA23" s="10" t="n">
        <f aca="false">+$AA$16*X23</f>
        <v>2.72255031962674</v>
      </c>
      <c r="AB23" s="10" t="n">
        <f aca="false">IF(Z23+AA23&gt;V23,V23,Z23+AA23)</f>
        <v>81.4</v>
      </c>
      <c r="AC23" s="10" t="n">
        <f aca="false">+X23*$AC$16</f>
        <v>0.398808444800628</v>
      </c>
      <c r="AD23" s="10" t="n">
        <f aca="false">IF(AB23+AC23&gt;V23,V23,AB23+AC23)</f>
        <v>81.4</v>
      </c>
      <c r="AE23" s="10" t="n">
        <f aca="false">+X23*$AE$16</f>
        <v>0.0584188194788362</v>
      </c>
      <c r="AF23" s="9" t="n">
        <f aca="false">IF(AD23+AE23&gt;V23,V23,AD23+AE23)</f>
        <v>81.4</v>
      </c>
      <c r="AG23" s="10" t="n">
        <f aca="false">+X23*$AG$16</f>
        <v>0.0085573876726702</v>
      </c>
      <c r="AH23" s="9" t="n">
        <f aca="false">IF(AF23+AG23&gt;V23,V23,AF23+AG23)</f>
        <v>81.4</v>
      </c>
      <c r="AI23" s="10" t="n">
        <f aca="false">+X23*$AI$16</f>
        <v>0.00125351529582493</v>
      </c>
      <c r="AJ23" s="9" t="n">
        <f aca="false">IF(AH23+AI23&gt;V23,V23,AH23+AI23)</f>
        <v>81.4</v>
      </c>
      <c r="AK23" s="10" t="n">
        <f aca="false">+V23</f>
        <v>81.4</v>
      </c>
      <c r="AL23" s="6" t="str">
        <f aca="false">IF(AJ23&gt;V23,"'fail'","'pass'")</f>
        <v>'pass'</v>
      </c>
    </row>
    <row r="24" customFormat="false" ht="12.75" hidden="false" customHeight="false" outlineLevel="0" collapsed="false">
      <c r="A24" s="43" t="s">
        <v>851</v>
      </c>
      <c r="B24" s="43" t="s">
        <v>852</v>
      </c>
      <c r="C24" s="50" t="n">
        <v>115</v>
      </c>
      <c r="D24" s="45" t="n">
        <f aca="false">C24/$C$6</f>
        <v>0.00275139364069192</v>
      </c>
      <c r="E24" s="46" t="s">
        <v>853</v>
      </c>
      <c r="F24" s="47" t="s">
        <v>854</v>
      </c>
      <c r="G24" s="48" t="s">
        <v>829</v>
      </c>
      <c r="H24" s="47" t="s">
        <v>846</v>
      </c>
      <c r="I24" s="44" t="s">
        <v>855</v>
      </c>
      <c r="J24" s="47" t="n">
        <v>60</v>
      </c>
      <c r="K24" s="49" t="n">
        <v>1979739</v>
      </c>
      <c r="L24" s="49" t="n">
        <v>1746305</v>
      </c>
      <c r="M24" s="49" t="n">
        <v>1975729</v>
      </c>
      <c r="N24" s="49" t="n">
        <v>1574096</v>
      </c>
      <c r="O24" s="49" t="n">
        <v>1979739</v>
      </c>
      <c r="P24" s="31" t="s">
        <v>832</v>
      </c>
      <c r="Q24" s="8" t="n">
        <f aca="false">IF(J24&gt;25,0.15,0)</f>
        <v>0.15</v>
      </c>
      <c r="R24" s="42"/>
      <c r="S24" s="30" t="n">
        <f aca="false">+O24*Q24/2000</f>
        <v>148.480425</v>
      </c>
      <c r="U24" s="10" t="n">
        <f aca="false">+S24*$T$15</f>
        <v>107.472493765694</v>
      </c>
      <c r="V24" s="10" t="n">
        <v>142.8</v>
      </c>
      <c r="W24" s="10" t="n">
        <f aca="false">IF(U24&gt;V24,V24,U24)</f>
        <v>107.472493765694</v>
      </c>
      <c r="X24" s="6" t="n">
        <f aca="false">+U24/$U$16</f>
        <v>0.00387000978609373</v>
      </c>
      <c r="Y24" s="10" t="n">
        <f aca="false">+X24*$Y$16</f>
        <v>10.5570269125956</v>
      </c>
      <c r="Z24" s="9" t="n">
        <f aca="false">IF(W24+Y24&gt;V24,V24,W24+Y24)</f>
        <v>118.02952067829</v>
      </c>
      <c r="AA24" s="10" t="n">
        <f aca="false">+$AA$16*X24</f>
        <v>1.52879963399939</v>
      </c>
      <c r="AB24" s="10" t="n">
        <f aca="false">IF(Z24+AA24&gt;V24,V24,Z24+AA24)</f>
        <v>119.55832031229</v>
      </c>
      <c r="AC24" s="10" t="n">
        <f aca="false">+X24*$AC$16</f>
        <v>0.223943778027455</v>
      </c>
      <c r="AD24" s="10" t="n">
        <f aca="false">IF(AB24+AC24&gt;V24,V24,AB24+AC24)</f>
        <v>119.782264090317</v>
      </c>
      <c r="AE24" s="10" t="n">
        <f aca="false">+X24*$AE$16</f>
        <v>0.0328040474381997</v>
      </c>
      <c r="AF24" s="9" t="n">
        <f aca="false">IF(AD24+AE24&gt;V24,V24,AD24+AE24)</f>
        <v>119.815068137755</v>
      </c>
      <c r="AG24" s="10" t="n">
        <f aca="false">+X24*$AG$16</f>
        <v>0.00480524861107534</v>
      </c>
      <c r="AH24" s="9" t="n">
        <f aca="false">IF(AF24+AG24&gt;V24,V24,AF24+AG24)</f>
        <v>119.819873386366</v>
      </c>
      <c r="AI24" s="10" t="n">
        <f aca="false">+X24*$AI$16</f>
        <v>0.000703889184950868</v>
      </c>
      <c r="AJ24" s="9" t="n">
        <f aca="false">IF(AH24+AI24&gt;V24,V24,AH24+AI24)</f>
        <v>119.820577275551</v>
      </c>
      <c r="AK24" s="10" t="n">
        <f aca="false">+V24</f>
        <v>142.8</v>
      </c>
      <c r="AL24" s="6" t="str">
        <f aca="false">IF(AJ24&gt;V24,"'fail'","'pass'")</f>
        <v>'pass'</v>
      </c>
    </row>
    <row r="25" customFormat="false" ht="12.75" hidden="false" customHeight="false" outlineLevel="0" collapsed="false">
      <c r="A25" s="43" t="s">
        <v>856</v>
      </c>
      <c r="B25" s="43" t="s">
        <v>857</v>
      </c>
      <c r="C25" s="50" t="n">
        <v>128</v>
      </c>
      <c r="D25" s="45" t="n">
        <f aca="false">C25/$C$6</f>
        <v>0.00306242074790057</v>
      </c>
      <c r="E25" s="46" t="s">
        <v>858</v>
      </c>
      <c r="F25" s="47" t="s">
        <v>859</v>
      </c>
      <c r="G25" s="48" t="n">
        <v>1</v>
      </c>
      <c r="H25" s="47" t="s">
        <v>846</v>
      </c>
      <c r="I25" s="44" t="s">
        <v>860</v>
      </c>
      <c r="J25" s="47" t="n">
        <v>62</v>
      </c>
      <c r="K25" s="49" t="n">
        <v>2023466</v>
      </c>
      <c r="L25" s="49" t="n">
        <v>777010</v>
      </c>
      <c r="M25" s="49"/>
      <c r="N25" s="49"/>
      <c r="O25" s="30" t="n">
        <v>2023466</v>
      </c>
      <c r="P25" s="31" t="s">
        <v>832</v>
      </c>
      <c r="Q25" s="8" t="n">
        <f aca="false">IF(J25&gt;25,0.15,0)</f>
        <v>0.15</v>
      </c>
      <c r="S25" s="30" t="n">
        <f aca="false">+O25*Q25/2000</f>
        <v>151.75995</v>
      </c>
      <c r="U25" s="10" t="n">
        <f aca="false">+S25*$T$15</f>
        <v>109.846266134119</v>
      </c>
      <c r="V25" s="10" t="n">
        <v>0</v>
      </c>
      <c r="W25" s="10" t="n">
        <f aca="false">IF(U25&gt;V25,V25,U25)</f>
        <v>0</v>
      </c>
      <c r="X25" s="6" t="n">
        <f aca="false">+U25/$U$16</f>
        <v>0.0039554876788445</v>
      </c>
      <c r="Y25" s="10" t="n">
        <f aca="false">+X25*$Y$16</f>
        <v>10.7902026573817</v>
      </c>
      <c r="Z25" s="9" t="n">
        <f aca="false">IF(W25+Y25&gt;V25,V25,W25+Y25)</f>
        <v>0</v>
      </c>
      <c r="AA25" s="10" t="n">
        <f aca="false">+$AA$16*X25</f>
        <v>1.5625666212618</v>
      </c>
      <c r="AB25" s="10" t="n">
        <f aca="false">IF(Z25+AA25&gt;V25,V25,Z25+AA25)</f>
        <v>0</v>
      </c>
      <c r="AC25" s="10" t="n">
        <f aca="false">+X25*$AC$16</f>
        <v>0.228890081344107</v>
      </c>
      <c r="AD25" s="10" t="n">
        <f aca="false">IF(AB25+AC25&gt;V25,V25,AB25+AC25)</f>
        <v>0</v>
      </c>
      <c r="AE25" s="10" t="n">
        <f aca="false">+X25*$AE$16</f>
        <v>0.0335285987969042</v>
      </c>
      <c r="AF25" s="9" t="n">
        <f aca="false">IF(AD25+AE25&gt;V25,V25,AD25+AE25)</f>
        <v>0</v>
      </c>
      <c r="AG25" s="10" t="n">
        <f aca="false">+X25*$AG$16</f>
        <v>0.00491138336217965</v>
      </c>
      <c r="AH25" s="9" t="n">
        <f aca="false">IF(AF25+AG25&gt;V25,V25,AF25+AG25)</f>
        <v>0</v>
      </c>
      <c r="AI25" s="10" t="n">
        <f aca="false">+X25*$AI$16</f>
        <v>0.000719436164825663</v>
      </c>
      <c r="AJ25" s="9" t="n">
        <f aca="false">IF(AH25+AI25&gt;V25,V25,AH25+AI25)</f>
        <v>0</v>
      </c>
      <c r="AK25" s="10" t="n">
        <f aca="false">+V25</f>
        <v>0</v>
      </c>
      <c r="AL25" s="6" t="str">
        <f aca="false">IF(AJ25&gt;V25,"'fail'","'pass'")</f>
        <v>'pass'</v>
      </c>
    </row>
    <row r="26" customFormat="false" ht="12.75" hidden="false" customHeight="false" outlineLevel="0" collapsed="false">
      <c r="A26" s="43" t="s">
        <v>861</v>
      </c>
      <c r="B26" s="43" t="s">
        <v>862</v>
      </c>
      <c r="C26" s="50" t="n">
        <v>740</v>
      </c>
      <c r="D26" s="45" t="n">
        <f aca="false">C26/$C$6</f>
        <v>0.0177046199488002</v>
      </c>
      <c r="E26" s="46" t="s">
        <v>863</v>
      </c>
      <c r="F26" s="47" t="s">
        <v>864</v>
      </c>
      <c r="G26" s="48" t="s">
        <v>865</v>
      </c>
      <c r="H26" s="47" t="s">
        <v>846</v>
      </c>
      <c r="I26" s="44" t="s">
        <v>866</v>
      </c>
      <c r="J26" s="47" t="n">
        <v>90.6</v>
      </c>
      <c r="K26" s="49" t="n">
        <f aca="false">3848909/5</f>
        <v>769781.8</v>
      </c>
      <c r="L26" s="49" t="n">
        <f aca="false">3084694/5</f>
        <v>616938.8</v>
      </c>
      <c r="M26" s="49" t="n">
        <f aca="false">3603142/5</f>
        <v>720628.4</v>
      </c>
      <c r="N26" s="49" t="n">
        <f aca="false">3612929/5</f>
        <v>722585.8</v>
      </c>
      <c r="O26" s="49" t="n">
        <f aca="false">3848909/5</f>
        <v>769781.8</v>
      </c>
      <c r="P26" s="31" t="s">
        <v>848</v>
      </c>
      <c r="Q26" s="8" t="n">
        <v>0.17</v>
      </c>
      <c r="S26" s="30" t="n">
        <f aca="false">+O26*Q26/2000</f>
        <v>65.431453</v>
      </c>
      <c r="U26" s="10" t="n">
        <f aca="false">+S26*$T$15</f>
        <v>47.3603266196391</v>
      </c>
      <c r="V26" s="10" t="n">
        <v>206.6</v>
      </c>
      <c r="W26" s="10" t="n">
        <f aca="false">IF(U26&gt;V26,V26,U26)</f>
        <v>47.3603266196391</v>
      </c>
      <c r="X26" s="6" t="n">
        <f aca="false">+U26/$U$16</f>
        <v>0.0017054124368807</v>
      </c>
      <c r="Y26" s="10" t="n">
        <f aca="false">+X26*$Y$16</f>
        <v>4.65220658043804</v>
      </c>
      <c r="Z26" s="9" t="n">
        <f aca="false">IF(W26+Y26&gt;V26,V26,W26+Y26)</f>
        <v>52.0125332000772</v>
      </c>
      <c r="AA26" s="10" t="n">
        <f aca="false">+$AA$16*X26</f>
        <v>0.673702148942856</v>
      </c>
      <c r="AB26" s="10" t="n">
        <f aca="false">IF(Z26+AA26&gt;V26,V26,Z26+AA26)</f>
        <v>52.68623534902</v>
      </c>
      <c r="AC26" s="10" t="n">
        <f aca="false">+X26*$AC$16</f>
        <v>0.0986861856480127</v>
      </c>
      <c r="AD26" s="10" t="n">
        <f aca="false">IF(AB26+AC26&gt;V26,V26,AB26+AC26)</f>
        <v>52.784921534668</v>
      </c>
      <c r="AE26" s="10" t="n">
        <f aca="false">+X26*$AE$16</f>
        <v>0.0144558886342246</v>
      </c>
      <c r="AF26" s="9" t="n">
        <f aca="false">IF(AD26+AE26&gt;V26,V26,AD26+AE26)</f>
        <v>52.7993774233023</v>
      </c>
      <c r="AG26" s="10" t="n">
        <f aca="false">+X26*$AG$16</f>
        <v>0.00211754780907242</v>
      </c>
      <c r="AH26" s="9" t="n">
        <f aca="false">IF(AF26+AG26&gt;V26,V26,AF26+AG26)</f>
        <v>52.8014949711113</v>
      </c>
      <c r="AI26" s="10" t="n">
        <f aca="false">+X26*$AI$16</f>
        <v>0.000310185616200392</v>
      </c>
      <c r="AJ26" s="9" t="n">
        <f aca="false">IF(AH26+AI26&gt;V26,V26,AH26+AI26)</f>
        <v>52.8018051567275</v>
      </c>
      <c r="AK26" s="10" t="n">
        <f aca="false">+V26</f>
        <v>206.6</v>
      </c>
      <c r="AL26" s="6" t="str">
        <f aca="false">IF(AJ26&gt;V26,"'fail'","'pass'")</f>
        <v>'pass'</v>
      </c>
    </row>
    <row r="27" customFormat="false" ht="12.75" hidden="false" customHeight="false" outlineLevel="0" collapsed="false">
      <c r="A27" s="43" t="s">
        <v>861</v>
      </c>
      <c r="B27" s="43" t="s">
        <v>862</v>
      </c>
      <c r="C27" s="50" t="n">
        <v>0</v>
      </c>
      <c r="D27" s="45" t="n">
        <f aca="false">C27/$C$6</f>
        <v>0</v>
      </c>
      <c r="E27" s="46" t="s">
        <v>867</v>
      </c>
      <c r="F27" s="47" t="s">
        <v>864</v>
      </c>
      <c r="G27" s="48" t="s">
        <v>868</v>
      </c>
      <c r="H27" s="47" t="s">
        <v>846</v>
      </c>
      <c r="I27" s="44" t="s">
        <v>866</v>
      </c>
      <c r="J27" s="47" t="n">
        <v>90.6</v>
      </c>
      <c r="K27" s="49" t="n">
        <f aca="false">3848909/5</f>
        <v>769781.8</v>
      </c>
      <c r="L27" s="49" t="n">
        <f aca="false">3084694/5</f>
        <v>616938.8</v>
      </c>
      <c r="M27" s="49" t="n">
        <f aca="false">3603142/5</f>
        <v>720628.4</v>
      </c>
      <c r="N27" s="49" t="n">
        <f aca="false">3612929/5</f>
        <v>722585.8</v>
      </c>
      <c r="O27" s="49" t="n">
        <f aca="false">3848909/5</f>
        <v>769781.8</v>
      </c>
      <c r="P27" s="31" t="s">
        <v>848</v>
      </c>
      <c r="Q27" s="8" t="n">
        <v>0.17</v>
      </c>
      <c r="S27" s="30" t="n">
        <f aca="false">+O27*Q27/2000</f>
        <v>65.431453</v>
      </c>
      <c r="U27" s="10" t="n">
        <f aca="false">+S27*$T$15</f>
        <v>47.3603266196391</v>
      </c>
      <c r="V27" s="10" t="n">
        <v>206.6</v>
      </c>
      <c r="W27" s="10" t="n">
        <f aca="false">IF(U27&gt;V27,V27,U27)</f>
        <v>47.3603266196391</v>
      </c>
      <c r="X27" s="6" t="n">
        <f aca="false">+U27/$U$16</f>
        <v>0.0017054124368807</v>
      </c>
      <c r="Y27" s="10" t="n">
        <f aca="false">+X27*$Y$16</f>
        <v>4.65220658043804</v>
      </c>
      <c r="Z27" s="9" t="n">
        <f aca="false">IF(W27+Y27&gt;V27,V27,W27+Y27)</f>
        <v>52.0125332000772</v>
      </c>
      <c r="AA27" s="10" t="n">
        <f aca="false">+$AA$16*X27</f>
        <v>0.673702148942856</v>
      </c>
      <c r="AB27" s="10" t="n">
        <f aca="false">IF(Z27+AA27&gt;V27,V27,Z27+AA27)</f>
        <v>52.68623534902</v>
      </c>
      <c r="AC27" s="10" t="n">
        <f aca="false">+X27*$AC$16</f>
        <v>0.0986861856480127</v>
      </c>
      <c r="AD27" s="10" t="n">
        <f aca="false">IF(AB27+AC27&gt;V27,V27,AB27+AC27)</f>
        <v>52.784921534668</v>
      </c>
      <c r="AE27" s="10" t="n">
        <f aca="false">+X27*$AE$16</f>
        <v>0.0144558886342246</v>
      </c>
      <c r="AF27" s="9" t="n">
        <f aca="false">IF(AD27+AE27&gt;V27,V27,AD27+AE27)</f>
        <v>52.7993774233023</v>
      </c>
      <c r="AG27" s="10" t="n">
        <f aca="false">+X27*$AG$16</f>
        <v>0.00211754780907242</v>
      </c>
      <c r="AH27" s="9" t="n">
        <f aca="false">IF(AF27+AG27&gt;V27,V27,AF27+AG27)</f>
        <v>52.8014949711113</v>
      </c>
      <c r="AI27" s="10" t="n">
        <f aca="false">+X27*$AI$16</f>
        <v>0.000310185616200392</v>
      </c>
      <c r="AJ27" s="9" t="n">
        <f aca="false">IF(AH27+AI27&gt;V27,V27,AH27+AI27)</f>
        <v>52.8018051567275</v>
      </c>
      <c r="AK27" s="10" t="n">
        <f aca="false">+V27</f>
        <v>206.6</v>
      </c>
      <c r="AL27" s="6" t="str">
        <f aca="false">IF(AJ27&gt;V27,"'fail'","'pass'")</f>
        <v>'pass'</v>
      </c>
    </row>
    <row r="28" customFormat="false" ht="12.75" hidden="false" customHeight="false" outlineLevel="0" collapsed="false">
      <c r="A28" s="43" t="s">
        <v>861</v>
      </c>
      <c r="B28" s="43" t="s">
        <v>862</v>
      </c>
      <c r="C28" s="50" t="n">
        <v>0</v>
      </c>
      <c r="D28" s="45" t="n">
        <f aca="false">C28/$C$6</f>
        <v>0</v>
      </c>
      <c r="E28" s="46" t="s">
        <v>869</v>
      </c>
      <c r="F28" s="47" t="s">
        <v>864</v>
      </c>
      <c r="G28" s="48" t="s">
        <v>870</v>
      </c>
      <c r="H28" s="47" t="s">
        <v>846</v>
      </c>
      <c r="I28" s="44" t="s">
        <v>866</v>
      </c>
      <c r="J28" s="47" t="n">
        <v>90.6</v>
      </c>
      <c r="K28" s="49" t="n">
        <f aca="false">3848909/5</f>
        <v>769781.8</v>
      </c>
      <c r="L28" s="49" t="n">
        <f aca="false">3084694/5</f>
        <v>616938.8</v>
      </c>
      <c r="M28" s="49" t="n">
        <f aca="false">3603142/5</f>
        <v>720628.4</v>
      </c>
      <c r="N28" s="49" t="n">
        <f aca="false">3612929/5</f>
        <v>722585.8</v>
      </c>
      <c r="O28" s="49" t="n">
        <f aca="false">3848909/5</f>
        <v>769781.8</v>
      </c>
      <c r="P28" s="31" t="s">
        <v>848</v>
      </c>
      <c r="Q28" s="8" t="n">
        <v>0.17</v>
      </c>
      <c r="S28" s="30" t="n">
        <f aca="false">+O28*Q28/2000</f>
        <v>65.431453</v>
      </c>
      <c r="U28" s="10" t="n">
        <f aca="false">+S28*$T$15</f>
        <v>47.3603266196391</v>
      </c>
      <c r="V28" s="10" t="n">
        <v>206.6</v>
      </c>
      <c r="W28" s="10" t="n">
        <f aca="false">IF(U28&gt;V28,V28,U28)</f>
        <v>47.3603266196391</v>
      </c>
      <c r="X28" s="6" t="n">
        <f aca="false">+U28/$U$16</f>
        <v>0.0017054124368807</v>
      </c>
      <c r="Y28" s="10" t="n">
        <f aca="false">+X28*$Y$16</f>
        <v>4.65220658043804</v>
      </c>
      <c r="Z28" s="9" t="n">
        <f aca="false">IF(W28+Y28&gt;V28,V28,W28+Y28)</f>
        <v>52.0125332000772</v>
      </c>
      <c r="AA28" s="10" t="n">
        <f aca="false">+$AA$16*X28</f>
        <v>0.673702148942856</v>
      </c>
      <c r="AB28" s="10" t="n">
        <f aca="false">IF(Z28+AA28&gt;V28,V28,Z28+AA28)</f>
        <v>52.68623534902</v>
      </c>
      <c r="AC28" s="10" t="n">
        <f aca="false">+X28*$AC$16</f>
        <v>0.0986861856480127</v>
      </c>
      <c r="AD28" s="10" t="n">
        <f aca="false">IF(AB28+AC28&gt;V28,V28,AB28+AC28)</f>
        <v>52.784921534668</v>
      </c>
      <c r="AE28" s="10" t="n">
        <f aca="false">+X28*$AE$16</f>
        <v>0.0144558886342246</v>
      </c>
      <c r="AF28" s="9" t="n">
        <f aca="false">IF(AD28+AE28&gt;V28,V28,AD28+AE28)</f>
        <v>52.7993774233023</v>
      </c>
      <c r="AG28" s="10" t="n">
        <f aca="false">+X28*$AG$16</f>
        <v>0.00211754780907242</v>
      </c>
      <c r="AH28" s="9" t="n">
        <f aca="false">IF(AF28+AG28&gt;V28,V28,AF28+AG28)</f>
        <v>52.8014949711113</v>
      </c>
      <c r="AI28" s="10" t="n">
        <f aca="false">+X28*$AI$16</f>
        <v>0.000310185616200392</v>
      </c>
      <c r="AJ28" s="9" t="n">
        <f aca="false">IF(AH28+AI28&gt;V28,V28,AH28+AI28)</f>
        <v>52.8018051567275</v>
      </c>
      <c r="AK28" s="10" t="n">
        <f aca="false">+V28</f>
        <v>206.6</v>
      </c>
      <c r="AL28" s="6" t="str">
        <f aca="false">IF(AJ28&gt;V28,"'fail'","'pass'")</f>
        <v>'pass'</v>
      </c>
    </row>
    <row r="29" customFormat="false" ht="12.75" hidden="false" customHeight="false" outlineLevel="0" collapsed="false">
      <c r="A29" s="43" t="s">
        <v>861</v>
      </c>
      <c r="B29" s="43" t="s">
        <v>862</v>
      </c>
      <c r="C29" s="50" t="n">
        <v>0</v>
      </c>
      <c r="D29" s="45" t="n">
        <f aca="false">C29/$C$6</f>
        <v>0</v>
      </c>
      <c r="E29" s="46" t="s">
        <v>871</v>
      </c>
      <c r="F29" s="47" t="s">
        <v>864</v>
      </c>
      <c r="G29" s="48" t="s">
        <v>872</v>
      </c>
      <c r="H29" s="47" t="s">
        <v>846</v>
      </c>
      <c r="I29" s="44" t="s">
        <v>866</v>
      </c>
      <c r="J29" s="47" t="n">
        <v>90.6</v>
      </c>
      <c r="K29" s="49" t="n">
        <f aca="false">3848909/5</f>
        <v>769781.8</v>
      </c>
      <c r="L29" s="49" t="n">
        <f aca="false">3084694/5</f>
        <v>616938.8</v>
      </c>
      <c r="M29" s="49" t="n">
        <f aca="false">3603142/5</f>
        <v>720628.4</v>
      </c>
      <c r="N29" s="49" t="n">
        <f aca="false">3612929/5</f>
        <v>722585.8</v>
      </c>
      <c r="O29" s="49" t="n">
        <f aca="false">3848909/5</f>
        <v>769781.8</v>
      </c>
      <c r="P29" s="31" t="s">
        <v>848</v>
      </c>
      <c r="Q29" s="8" t="n">
        <v>0.17</v>
      </c>
      <c r="S29" s="30" t="n">
        <f aca="false">+O29*Q29/2000</f>
        <v>65.431453</v>
      </c>
      <c r="U29" s="10" t="n">
        <f aca="false">+S29*$T$15</f>
        <v>47.3603266196391</v>
      </c>
      <c r="V29" s="10" t="n">
        <v>206.6</v>
      </c>
      <c r="W29" s="10" t="n">
        <f aca="false">IF(U29&gt;V29,V29,U29)</f>
        <v>47.3603266196391</v>
      </c>
      <c r="X29" s="6" t="n">
        <f aca="false">+U29/$U$16</f>
        <v>0.0017054124368807</v>
      </c>
      <c r="Y29" s="10" t="n">
        <f aca="false">+X29*$Y$16</f>
        <v>4.65220658043804</v>
      </c>
      <c r="Z29" s="9" t="n">
        <f aca="false">IF(W29+Y29&gt;V29,V29,W29+Y29)</f>
        <v>52.0125332000772</v>
      </c>
      <c r="AA29" s="10" t="n">
        <f aca="false">+$AA$16*X29</f>
        <v>0.673702148942856</v>
      </c>
      <c r="AB29" s="10" t="n">
        <f aca="false">IF(Z29+AA29&gt;V29,V29,Z29+AA29)</f>
        <v>52.68623534902</v>
      </c>
      <c r="AC29" s="10" t="n">
        <f aca="false">+X29*$AC$16</f>
        <v>0.0986861856480127</v>
      </c>
      <c r="AD29" s="10" t="n">
        <f aca="false">IF(AB29+AC29&gt;V29,V29,AB29+AC29)</f>
        <v>52.784921534668</v>
      </c>
      <c r="AE29" s="10" t="n">
        <f aca="false">+X29*$AE$16</f>
        <v>0.0144558886342246</v>
      </c>
      <c r="AF29" s="9" t="n">
        <f aca="false">IF(AD29+AE29&gt;V29,V29,AD29+AE29)</f>
        <v>52.7993774233023</v>
      </c>
      <c r="AG29" s="10" t="n">
        <f aca="false">+X29*$AG$16</f>
        <v>0.00211754780907242</v>
      </c>
      <c r="AH29" s="9" t="n">
        <f aca="false">IF(AF29+AG29&gt;V29,V29,AF29+AG29)</f>
        <v>52.8014949711113</v>
      </c>
      <c r="AI29" s="10" t="n">
        <f aca="false">+X29*$AI$16</f>
        <v>0.000310185616200392</v>
      </c>
      <c r="AJ29" s="9" t="n">
        <f aca="false">IF(AH29+AI29&gt;V29,V29,AH29+AI29)</f>
        <v>52.8018051567275</v>
      </c>
      <c r="AK29" s="10" t="n">
        <f aca="false">+V29</f>
        <v>206.6</v>
      </c>
      <c r="AL29" s="6" t="str">
        <f aca="false">IF(AJ29&gt;V29,"'fail'","'pass'")</f>
        <v>'pass'</v>
      </c>
    </row>
    <row r="30" customFormat="false" ht="12.75" hidden="false" customHeight="false" outlineLevel="0" collapsed="false">
      <c r="A30" s="43" t="s">
        <v>861</v>
      </c>
      <c r="B30" s="43" t="s">
        <v>862</v>
      </c>
      <c r="C30" s="50" t="n">
        <v>0</v>
      </c>
      <c r="D30" s="45" t="n">
        <f aca="false">C30/$C$6</f>
        <v>0</v>
      </c>
      <c r="E30" s="46" t="s">
        <v>873</v>
      </c>
      <c r="F30" s="47" t="s">
        <v>864</v>
      </c>
      <c r="G30" s="48" t="s">
        <v>874</v>
      </c>
      <c r="H30" s="47" t="s">
        <v>846</v>
      </c>
      <c r="I30" s="44" t="s">
        <v>866</v>
      </c>
      <c r="J30" s="47" t="n">
        <v>90.6</v>
      </c>
      <c r="K30" s="49" t="n">
        <f aca="false">3848909/5</f>
        <v>769781.8</v>
      </c>
      <c r="L30" s="49" t="n">
        <f aca="false">3084694/5</f>
        <v>616938.8</v>
      </c>
      <c r="M30" s="49" t="n">
        <f aca="false">3603142/5</f>
        <v>720628.4</v>
      </c>
      <c r="N30" s="49" t="n">
        <f aca="false">3612929/5</f>
        <v>722585.8</v>
      </c>
      <c r="O30" s="49" t="n">
        <f aca="false">3848909/5</f>
        <v>769781.8</v>
      </c>
      <c r="P30" s="31" t="s">
        <v>848</v>
      </c>
      <c r="Q30" s="8" t="n">
        <v>0.17</v>
      </c>
      <c r="S30" s="30" t="n">
        <f aca="false">+O30*Q30/2000</f>
        <v>65.431453</v>
      </c>
      <c r="U30" s="10" t="n">
        <f aca="false">+S30*$T$15</f>
        <v>47.3603266196391</v>
      </c>
      <c r="V30" s="10" t="n">
        <v>206.6</v>
      </c>
      <c r="W30" s="10" t="n">
        <f aca="false">IF(U30&gt;V30,V30,U30)</f>
        <v>47.3603266196391</v>
      </c>
      <c r="X30" s="6" t="n">
        <f aca="false">+U30/$U$16</f>
        <v>0.0017054124368807</v>
      </c>
      <c r="Y30" s="10" t="n">
        <f aca="false">+X30*$Y$16</f>
        <v>4.65220658043804</v>
      </c>
      <c r="Z30" s="9" t="n">
        <f aca="false">IF(W30+Y30&gt;V30,V30,W30+Y30)</f>
        <v>52.0125332000772</v>
      </c>
      <c r="AA30" s="10" t="n">
        <f aca="false">+$AA$16*X30</f>
        <v>0.673702148942856</v>
      </c>
      <c r="AB30" s="10" t="n">
        <f aca="false">IF(Z30+AA30&gt;V30,V30,Z30+AA30)</f>
        <v>52.68623534902</v>
      </c>
      <c r="AC30" s="10" t="n">
        <f aca="false">+X30*$AC$16</f>
        <v>0.0986861856480127</v>
      </c>
      <c r="AD30" s="10" t="n">
        <f aca="false">IF(AB30+AC30&gt;V30,V30,AB30+AC30)</f>
        <v>52.784921534668</v>
      </c>
      <c r="AE30" s="10" t="n">
        <f aca="false">+X30*$AE$16</f>
        <v>0.0144558886342246</v>
      </c>
      <c r="AF30" s="9" t="n">
        <f aca="false">IF(AD30+AE30&gt;V30,V30,AD30+AE30)</f>
        <v>52.7993774233023</v>
      </c>
      <c r="AG30" s="10" t="n">
        <f aca="false">+X30*$AG$16</f>
        <v>0.00211754780907242</v>
      </c>
      <c r="AH30" s="9" t="n">
        <f aca="false">IF(AF30+AG30&gt;V30,V30,AF30+AG30)</f>
        <v>52.8014949711113</v>
      </c>
      <c r="AI30" s="10" t="n">
        <f aca="false">+X30*$AI$16</f>
        <v>0.000310185616200392</v>
      </c>
      <c r="AJ30" s="9" t="n">
        <f aca="false">IF(AH30+AI30&gt;V30,V30,AH30+AI30)</f>
        <v>52.8018051567275</v>
      </c>
      <c r="AK30" s="10" t="n">
        <f aca="false">+V30</f>
        <v>206.6</v>
      </c>
      <c r="AL30" s="6" t="str">
        <f aca="false">IF(AJ30&gt;V30,"'fail'","'pass'")</f>
        <v>'pass'</v>
      </c>
    </row>
    <row r="31" customFormat="false" ht="12.75" hidden="false" customHeight="false" outlineLevel="0" collapsed="false">
      <c r="A31" s="43" t="s">
        <v>875</v>
      </c>
      <c r="B31" s="43" t="s">
        <v>876</v>
      </c>
      <c r="C31" s="50" t="n">
        <v>145</v>
      </c>
      <c r="D31" s="45" t="n">
        <f aca="false">C31/$C$6</f>
        <v>0.00346914850348111</v>
      </c>
      <c r="E31" s="46" t="s">
        <v>877</v>
      </c>
      <c r="F31" s="47" t="s">
        <v>878</v>
      </c>
      <c r="G31" s="48" t="s">
        <v>879</v>
      </c>
      <c r="H31" s="47" t="s">
        <v>846</v>
      </c>
      <c r="I31" s="44" t="s">
        <v>880</v>
      </c>
      <c r="J31" s="47" t="n">
        <v>47</v>
      </c>
      <c r="K31" s="49" t="n">
        <v>1458200</v>
      </c>
      <c r="L31" s="49" t="n">
        <v>1366396</v>
      </c>
      <c r="M31" s="49" t="n">
        <v>1062634</v>
      </c>
      <c r="N31" s="49" t="n">
        <v>963094</v>
      </c>
      <c r="O31" s="30" t="n">
        <v>1458200</v>
      </c>
      <c r="P31" s="31" t="s">
        <v>832</v>
      </c>
      <c r="Q31" s="8" t="n">
        <f aca="false">IF(J31&gt;25,0.15,0)</f>
        <v>0.15</v>
      </c>
      <c r="R31" s="42"/>
      <c r="S31" s="30" t="n">
        <f aca="false">+O31*Q31/2000</f>
        <v>109.365</v>
      </c>
      <c r="U31" s="10" t="n">
        <f aca="false">+S31*$T$15</f>
        <v>79.1601268698226</v>
      </c>
      <c r="V31" s="10" t="n">
        <v>147.2</v>
      </c>
      <c r="W31" s="10" t="n">
        <f aca="false">IF(U31&gt;V31,V31,U31)</f>
        <v>79.1601268698226</v>
      </c>
      <c r="X31" s="6" t="n">
        <f aca="false">+U31/$U$16</f>
        <v>0.00285050113680736</v>
      </c>
      <c r="Y31" s="10" t="n">
        <f aca="false">+X31*$Y$16</f>
        <v>7.77590209817909</v>
      </c>
      <c r="Z31" s="9" t="n">
        <f aca="false">IF(W31+Y31&gt;V31,V31,W31+Y31)</f>
        <v>86.9360289680017</v>
      </c>
      <c r="AA31" s="10" t="n">
        <f aca="false">+$AA$16*X31</f>
        <v>1.1260553165331</v>
      </c>
      <c r="AB31" s="10" t="n">
        <f aca="false">IF(Z31+AA31&gt;V31,V31,Z31+AA31)</f>
        <v>88.0620842845348</v>
      </c>
      <c r="AC31" s="10" t="n">
        <f aca="false">+X31*$AC$16</f>
        <v>0.164948418513569</v>
      </c>
      <c r="AD31" s="10" t="n">
        <f aca="false">IF(AB31+AC31&gt;V31,V31,AB31+AC31)</f>
        <v>88.2270327030483</v>
      </c>
      <c r="AE31" s="10" t="n">
        <f aca="false">+X31*$AE$16</f>
        <v>0.0241622062172755</v>
      </c>
      <c r="AF31" s="9" t="n">
        <f aca="false">IF(AD31+AE31&gt;V31,V31,AD31+AE31)</f>
        <v>88.2511949092656</v>
      </c>
      <c r="AG31" s="10" t="n">
        <f aca="false">+X31*$AG$16</f>
        <v>0.0035393622718298</v>
      </c>
      <c r="AH31" s="9" t="n">
        <f aca="false">IF(AF31+AG31&gt;V31,V31,AF31+AG31)</f>
        <v>88.2547342715374</v>
      </c>
      <c r="AI31" s="10" t="n">
        <f aca="false">+X31*$AI$16</f>
        <v>0.0005184578419152</v>
      </c>
      <c r="AJ31" s="9" t="n">
        <f aca="false">IF(AH31+AI31&gt;V31,V31,AH31+AI31)</f>
        <v>88.2552527293794</v>
      </c>
      <c r="AK31" s="10" t="n">
        <f aca="false">+V31</f>
        <v>147.2</v>
      </c>
      <c r="AL31" s="6" t="str">
        <f aca="false">IF(AJ31&gt;V31,"'fail'","'pass'")</f>
        <v>'pass'</v>
      </c>
    </row>
    <row r="32" customFormat="false" ht="12.75" hidden="false" customHeight="false" outlineLevel="0" collapsed="false">
      <c r="A32" s="43" t="s">
        <v>881</v>
      </c>
      <c r="B32" s="43" t="s">
        <v>882</v>
      </c>
      <c r="C32" s="50" t="n">
        <v>36</v>
      </c>
      <c r="D32" s="45" t="n">
        <f aca="false">C32/$C$6</f>
        <v>0.000861305835347035</v>
      </c>
      <c r="E32" s="46" t="s">
        <v>883</v>
      </c>
      <c r="F32" s="47" t="s">
        <v>884</v>
      </c>
      <c r="G32" s="48" t="s">
        <v>829</v>
      </c>
      <c r="H32" s="47" t="s">
        <v>830</v>
      </c>
      <c r="I32" s="44" t="s">
        <v>882</v>
      </c>
      <c r="J32" s="47" t="n">
        <v>79</v>
      </c>
      <c r="K32" s="49" t="n">
        <f aca="false">1597389/2</f>
        <v>798694.5</v>
      </c>
      <c r="L32" s="49" t="n">
        <f aca="false">990073/2</f>
        <v>495036.5</v>
      </c>
      <c r="M32" s="49" t="n">
        <f aca="false">2237161/2</f>
        <v>1118580.5</v>
      </c>
      <c r="N32" s="49" t="n">
        <f aca="false">2065866/2</f>
        <v>1032933</v>
      </c>
      <c r="O32" s="30" t="n">
        <v>1118581</v>
      </c>
      <c r="P32" s="31" t="s">
        <v>885</v>
      </c>
      <c r="Q32" s="8" t="n">
        <v>0.15</v>
      </c>
      <c r="S32" s="30" t="n">
        <f aca="false">+O32*Q32/2000</f>
        <v>83.893575</v>
      </c>
      <c r="U32" s="10" t="n">
        <f aca="false">+S32*$T$15</f>
        <v>60.7235042341058</v>
      </c>
      <c r="V32" s="10" t="n">
        <v>43.978</v>
      </c>
      <c r="W32" s="10" t="n">
        <f aca="false">IF(U32&gt;V32,V32,U32)</f>
        <v>43.978</v>
      </c>
      <c r="X32" s="6" t="n">
        <f aca="false">+U32/$U$16</f>
        <v>0.00218661117275485</v>
      </c>
      <c r="Y32" s="10" t="n">
        <f aca="false">+X32*$Y$16</f>
        <v>5.96487199621675</v>
      </c>
      <c r="Z32" s="9" t="n">
        <f aca="false">IF(W32+Y32&gt;V32,V32,W32+Y32)</f>
        <v>43.978</v>
      </c>
      <c r="AA32" s="10" t="n">
        <f aca="false">+$AA$16*X32</f>
        <v>0.863793774532237</v>
      </c>
      <c r="AB32" s="10" t="n">
        <f aca="false">IF(Z32+AA32&gt;V32,V32,Z32+AA32)</f>
        <v>43.978</v>
      </c>
      <c r="AC32" s="10" t="n">
        <f aca="false">+X32*$AC$16</f>
        <v>0.12653145448452</v>
      </c>
      <c r="AD32" s="10" t="n">
        <f aca="false">IF(AB32+AC32&gt;V32,V32,AB32+AC32)</f>
        <v>43.978</v>
      </c>
      <c r="AE32" s="10" t="n">
        <f aca="false">+X32*$AE$16</f>
        <v>0.0185347584643576</v>
      </c>
      <c r="AF32" s="9" t="n">
        <f aca="false">IF(AD32+AE32&gt;V32,V32,AD32+AE32)</f>
        <v>43.978</v>
      </c>
      <c r="AG32" s="10" t="n">
        <f aca="false">+X32*$AG$16</f>
        <v>0.00271503455588098</v>
      </c>
      <c r="AH32" s="9" t="n">
        <f aca="false">IF(AF32+AG32&gt;V32,V32,AF32+AG32)</f>
        <v>43.978</v>
      </c>
      <c r="AI32" s="10" t="n">
        <f aca="false">+X32*$AI$16</f>
        <v>0.000397707510127106</v>
      </c>
      <c r="AJ32" s="9" t="n">
        <f aca="false">IF(AH32+AI32&gt;V32,V32,AH32+AI32)</f>
        <v>43.978</v>
      </c>
      <c r="AK32" s="10" t="n">
        <f aca="false">+V32</f>
        <v>43.978</v>
      </c>
      <c r="AL32" s="6" t="str">
        <f aca="false">IF(AJ32&gt;V32,"'fail'","'pass'")</f>
        <v>'pass'</v>
      </c>
    </row>
    <row r="33" customFormat="false" ht="12.75" hidden="false" customHeight="false" outlineLevel="0" collapsed="false">
      <c r="A33" s="43" t="s">
        <v>881</v>
      </c>
      <c r="B33" s="43" t="s">
        <v>882</v>
      </c>
      <c r="C33" s="50" t="n">
        <v>14</v>
      </c>
      <c r="D33" s="45" t="n">
        <f aca="false">C33/$C$6</f>
        <v>0.000334952269301625</v>
      </c>
      <c r="E33" s="46" t="s">
        <v>886</v>
      </c>
      <c r="F33" s="47" t="s">
        <v>884</v>
      </c>
      <c r="G33" s="48" t="s">
        <v>887</v>
      </c>
      <c r="H33" s="47" t="s">
        <v>830</v>
      </c>
      <c r="I33" s="44" t="s">
        <v>882</v>
      </c>
      <c r="J33" s="47" t="n">
        <v>79</v>
      </c>
      <c r="K33" s="49" t="n">
        <f aca="false">1597389/2</f>
        <v>798694.5</v>
      </c>
      <c r="L33" s="49" t="n">
        <f aca="false">990073/2</f>
        <v>495036.5</v>
      </c>
      <c r="M33" s="49" t="n">
        <f aca="false">2237161/2</f>
        <v>1118580.5</v>
      </c>
      <c r="N33" s="49" t="n">
        <f aca="false">2065866/2</f>
        <v>1032933</v>
      </c>
      <c r="O33" s="30" t="n">
        <v>1118581</v>
      </c>
      <c r="P33" s="31" t="s">
        <v>885</v>
      </c>
      <c r="Q33" s="8" t="n">
        <v>0.15</v>
      </c>
      <c r="S33" s="30" t="n">
        <f aca="false">+O33*Q33/2000</f>
        <v>83.893575</v>
      </c>
      <c r="U33" s="10" t="n">
        <f aca="false">+S33*$T$15</f>
        <v>60.7235042341058</v>
      </c>
      <c r="V33" s="10" t="n">
        <v>24.189</v>
      </c>
      <c r="W33" s="10" t="n">
        <f aca="false">IF(U33&gt;V33,V33,U33)</f>
        <v>24.189</v>
      </c>
      <c r="X33" s="6" t="n">
        <f aca="false">+U33/$U$16</f>
        <v>0.00218661117275485</v>
      </c>
      <c r="Y33" s="10" t="n">
        <f aca="false">+X33*$Y$16</f>
        <v>5.96487199621675</v>
      </c>
      <c r="Z33" s="9" t="n">
        <f aca="false">IF(W33+Y33&gt;V33,V33,W33+Y33)</f>
        <v>24.189</v>
      </c>
      <c r="AA33" s="10" t="n">
        <f aca="false">+$AA$16*X33</f>
        <v>0.863793774532237</v>
      </c>
      <c r="AB33" s="10" t="n">
        <f aca="false">IF(Z33+AA33&gt;V33,V33,Z33+AA33)</f>
        <v>24.189</v>
      </c>
      <c r="AC33" s="10" t="n">
        <f aca="false">+X33*$AC$16</f>
        <v>0.12653145448452</v>
      </c>
      <c r="AD33" s="10" t="n">
        <f aca="false">IF(AB33+AC33&gt;V33,V33,AB33+AC33)</f>
        <v>24.189</v>
      </c>
      <c r="AE33" s="10" t="n">
        <f aca="false">+X33*$AE$16</f>
        <v>0.0185347584643576</v>
      </c>
      <c r="AF33" s="9" t="n">
        <f aca="false">IF(AD33+AE33&gt;V33,V33,AD33+AE33)</f>
        <v>24.189</v>
      </c>
      <c r="AG33" s="10" t="n">
        <f aca="false">+X33*$AG$16</f>
        <v>0.00271503455588098</v>
      </c>
      <c r="AH33" s="9" t="n">
        <f aca="false">IF(AF33+AG33&gt;V33,V33,AF33+AG33)</f>
        <v>24.189</v>
      </c>
      <c r="AI33" s="10" t="n">
        <f aca="false">+X33*$AI$16</f>
        <v>0.000397707510127106</v>
      </c>
      <c r="AJ33" s="9" t="n">
        <f aca="false">IF(AH33+AI33&gt;V33,V33,AH33+AI33)</f>
        <v>24.189</v>
      </c>
      <c r="AK33" s="10" t="n">
        <f aca="false">+V33</f>
        <v>24.189</v>
      </c>
      <c r="AL33" s="6" t="str">
        <f aca="false">IF(AJ33&gt;V33,"'fail'","'pass'")</f>
        <v>'pass'</v>
      </c>
    </row>
    <row r="34" customFormat="false" ht="12.75" hidden="false" customHeight="false" outlineLevel="0" collapsed="false">
      <c r="A34" s="43" t="s">
        <v>881</v>
      </c>
      <c r="B34" s="43" t="s">
        <v>888</v>
      </c>
      <c r="C34" s="50" t="n">
        <v>113</v>
      </c>
      <c r="D34" s="45" t="n">
        <f aca="false">C34/$C$6</f>
        <v>0.00270354331650597</v>
      </c>
      <c r="E34" s="46" t="s">
        <v>889</v>
      </c>
      <c r="F34" s="47" t="s">
        <v>890</v>
      </c>
      <c r="G34" s="48" t="s">
        <v>829</v>
      </c>
      <c r="H34" s="47" t="s">
        <v>830</v>
      </c>
      <c r="I34" s="44" t="s">
        <v>891</v>
      </c>
      <c r="J34" s="47" t="n">
        <v>60</v>
      </c>
      <c r="K34" s="49" t="n">
        <v>1333970</v>
      </c>
      <c r="L34" s="49" t="n">
        <v>1362072</v>
      </c>
      <c r="M34" s="49" t="n">
        <v>1154173</v>
      </c>
      <c r="N34" s="49" t="n">
        <v>1209773</v>
      </c>
      <c r="O34" s="30" t="n">
        <v>1362072</v>
      </c>
      <c r="P34" s="31" t="s">
        <v>892</v>
      </c>
      <c r="Q34" s="8" t="n">
        <f aca="false">IF(J34&gt;25,0.15,0)</f>
        <v>0.15</v>
      </c>
      <c r="S34" s="30" t="n">
        <f aca="false">+O34*Q34/2000</f>
        <v>102.1554</v>
      </c>
      <c r="U34" s="10" t="n">
        <f aca="false">+S34*$T$15</f>
        <v>73.9417036934803</v>
      </c>
      <c r="V34" s="10" t="n">
        <v>127</v>
      </c>
      <c r="W34" s="10" t="n">
        <f aca="false">IF(U34&gt;V34,V34,U34)</f>
        <v>73.9417036934803</v>
      </c>
      <c r="X34" s="6" t="n">
        <f aca="false">+U34/$U$16</f>
        <v>0.00266258934605231</v>
      </c>
      <c r="Y34" s="10" t="n">
        <f aca="false">+X34*$Y$16</f>
        <v>7.2632962026272</v>
      </c>
      <c r="Z34" s="9" t="n">
        <f aca="false">IF(W34+Y34&gt;V34,V34,W34+Y34)</f>
        <v>81.2049998961075</v>
      </c>
      <c r="AA34" s="10" t="n">
        <f aca="false">+$AA$16*X34</f>
        <v>1.05182308126517</v>
      </c>
      <c r="AB34" s="10" t="n">
        <f aca="false">IF(Z34+AA34&gt;V34,V34,Z34+AA34)</f>
        <v>82.2568229773727</v>
      </c>
      <c r="AC34" s="10" t="n">
        <f aca="false">+X34*$AC$16</f>
        <v>0.154074627829937</v>
      </c>
      <c r="AD34" s="10" t="n">
        <f aca="false">IF(AB34+AC34&gt;V34,V34,AB34+AC34)</f>
        <v>82.4108976052026</v>
      </c>
      <c r="AE34" s="10" t="n">
        <f aca="false">+X34*$AE$16</f>
        <v>0.0225693763179104</v>
      </c>
      <c r="AF34" s="9" t="n">
        <f aca="false">IF(AD34+AE34&gt;V34,V34,AD34+AE34)</f>
        <v>82.4334669815205</v>
      </c>
      <c r="AG34" s="10" t="n">
        <f aca="false">+X34*$AG$16</f>
        <v>0.003306039122422</v>
      </c>
      <c r="AH34" s="9" t="n">
        <f aca="false">IF(AF34+AG34&gt;V34,V34,AF34+AG34)</f>
        <v>82.436773020643</v>
      </c>
      <c r="AI34" s="10" t="n">
        <f aca="false">+X34*$AI$16</f>
        <v>0.000484279872207598</v>
      </c>
      <c r="AJ34" s="9" t="n">
        <f aca="false">IF(AH34+AI34&gt;V34,V34,AH34+AI34)</f>
        <v>82.4372573005152</v>
      </c>
      <c r="AK34" s="10" t="n">
        <f aca="false">+V34</f>
        <v>127</v>
      </c>
      <c r="AL34" s="6" t="str">
        <f aca="false">IF(AJ34&gt;V34,"'fail'","'pass'")</f>
        <v>'pass'</v>
      </c>
    </row>
    <row r="35" customFormat="false" ht="12.75" hidden="false" customHeight="false" outlineLevel="0" collapsed="false">
      <c r="A35" s="43" t="s">
        <v>881</v>
      </c>
      <c r="B35" s="43" t="s">
        <v>888</v>
      </c>
      <c r="C35" s="50" t="n">
        <v>114</v>
      </c>
      <c r="D35" s="45" t="n">
        <f aca="false">C35/$C$6</f>
        <v>0.00272746847859894</v>
      </c>
      <c r="E35" s="46" t="s">
        <v>893</v>
      </c>
      <c r="F35" s="47" t="s">
        <v>890</v>
      </c>
      <c r="G35" s="48" t="s">
        <v>887</v>
      </c>
      <c r="H35" s="47" t="s">
        <v>830</v>
      </c>
      <c r="I35" s="44" t="s">
        <v>891</v>
      </c>
      <c r="J35" s="47" t="n">
        <v>60</v>
      </c>
      <c r="K35" s="49" t="n">
        <v>1399596</v>
      </c>
      <c r="L35" s="49" t="n">
        <v>1296152</v>
      </c>
      <c r="M35" s="49" t="n">
        <v>1198752</v>
      </c>
      <c r="N35" s="49" t="n">
        <v>1304645</v>
      </c>
      <c r="O35" s="30" t="n">
        <v>1399596</v>
      </c>
      <c r="P35" s="31" t="s">
        <v>832</v>
      </c>
      <c r="Q35" s="8" t="n">
        <f aca="false">IF(J35&gt;25,0.15,0)</f>
        <v>0.15</v>
      </c>
      <c r="S35" s="30" t="n">
        <f aca="false">+O35*Q35/2000</f>
        <v>104.9697</v>
      </c>
      <c r="U35" s="10" t="n">
        <f aca="false">+S35*$T$15</f>
        <v>75.9787388057168</v>
      </c>
      <c r="V35" s="10" t="n">
        <v>127</v>
      </c>
      <c r="W35" s="10" t="n">
        <f aca="false">IF(U35&gt;V35,V35,U35)</f>
        <v>75.9787388057168</v>
      </c>
      <c r="X35" s="6" t="n">
        <f aca="false">+U35/$U$16</f>
        <v>0.00273594156430602</v>
      </c>
      <c r="Y35" s="10" t="n">
        <f aca="false">+X35*$Y$16</f>
        <v>7.46339423467498</v>
      </c>
      <c r="Z35" s="9" t="n">
        <f aca="false">IF(W35+Y35&gt;V35,V35,W35+Y35)</f>
        <v>83.4421330403918</v>
      </c>
      <c r="AA35" s="10" t="n">
        <f aca="false">+$AA$16*X35</f>
        <v>1.08079997037338</v>
      </c>
      <c r="AB35" s="10" t="n">
        <f aca="false">IF(Z35+AA35&gt;V35,V35,Z35+AA35)</f>
        <v>84.5229330107651</v>
      </c>
      <c r="AC35" s="10" t="n">
        <f aca="false">+X35*$AC$16</f>
        <v>0.158319261252172</v>
      </c>
      <c r="AD35" s="10" t="n">
        <f aca="false">IF(AB35+AC35&gt;V35,V35,AB35+AC35)</f>
        <v>84.6812522720173</v>
      </c>
      <c r="AE35" s="10" t="n">
        <f aca="false">+X35*$AE$16</f>
        <v>0.0231911446803415</v>
      </c>
      <c r="AF35" s="9" t="n">
        <f aca="false">IF(AD35+AE35&gt;V35,V35,AD35+AE35)</f>
        <v>84.7044434166977</v>
      </c>
      <c r="AG35" s="10" t="n">
        <f aca="false">+X35*$AG$16</f>
        <v>0.00339711787011652</v>
      </c>
      <c r="AH35" s="9" t="n">
        <f aca="false">IF(AF35+AG35&gt;V35,V35,AF35+AG35)</f>
        <v>84.7078405345678</v>
      </c>
      <c r="AI35" s="10" t="n">
        <f aca="false">+X35*$AI$16</f>
        <v>0.000497621397416778</v>
      </c>
      <c r="AJ35" s="9" t="n">
        <f aca="false">IF(AH35+AI35&gt;V35,V35,AH35+AI35)</f>
        <v>84.7083381559652</v>
      </c>
      <c r="AK35" s="10" t="n">
        <f aca="false">+V35</f>
        <v>127</v>
      </c>
      <c r="AL35" s="6" t="str">
        <f aca="false">IF(AJ35&gt;V35,"'fail'","'pass'")</f>
        <v>'pass'</v>
      </c>
    </row>
    <row r="36" customFormat="false" ht="12.75" hidden="false" customHeight="false" outlineLevel="0" collapsed="false">
      <c r="A36" s="43" t="s">
        <v>894</v>
      </c>
      <c r="B36" s="43" t="s">
        <v>895</v>
      </c>
      <c r="C36" s="50" t="n">
        <v>64</v>
      </c>
      <c r="D36" s="45" t="n">
        <f aca="false">C36/$C$6</f>
        <v>0.00153121037395028</v>
      </c>
      <c r="E36" s="46" t="s">
        <v>896</v>
      </c>
      <c r="F36" s="47" t="s">
        <v>897</v>
      </c>
      <c r="G36" s="48" t="s">
        <v>829</v>
      </c>
      <c r="H36" s="47" t="s">
        <v>846</v>
      </c>
      <c r="I36" s="44" t="s">
        <v>898</v>
      </c>
      <c r="J36" s="47" t="n">
        <v>1125.7</v>
      </c>
      <c r="K36" s="49" t="n">
        <v>1463623</v>
      </c>
      <c r="L36" s="49" t="n">
        <v>1588471</v>
      </c>
      <c r="M36" s="49" t="n">
        <v>3280273</v>
      </c>
      <c r="N36" s="49" t="n">
        <v>2246557</v>
      </c>
      <c r="O36" s="30" t="n">
        <v>3280273</v>
      </c>
      <c r="P36" s="31" t="s">
        <v>885</v>
      </c>
      <c r="Q36" s="8" t="n">
        <v>0.15</v>
      </c>
      <c r="S36" s="30" t="n">
        <f aca="false">+O36*Q36/2000</f>
        <v>246.020475</v>
      </c>
      <c r="U36" s="10" t="n">
        <f aca="false">+S36*$T$15</f>
        <v>178.07353370433</v>
      </c>
      <c r="V36" s="10" t="n">
        <f aca="false">164786/2000</f>
        <v>82.393</v>
      </c>
      <c r="W36" s="10" t="n">
        <f aca="false">IF(U36&gt;V36,V36,U36)</f>
        <v>82.393</v>
      </c>
      <c r="X36" s="6" t="n">
        <f aca="false">+U36/$U$16</f>
        <v>0.00641230415274894</v>
      </c>
      <c r="Y36" s="10" t="n">
        <f aca="false">+X36*$Y$16</f>
        <v>17.4921695949117</v>
      </c>
      <c r="Z36" s="9" t="n">
        <f aca="false">IF(W36+Y36&gt;V36,V36,W36+Y36)</f>
        <v>82.393</v>
      </c>
      <c r="AA36" s="10" t="n">
        <f aca="false">+$AA$16*X36</f>
        <v>2.53310166735014</v>
      </c>
      <c r="AB36" s="10" t="n">
        <f aca="false">IF(Z36+AA36&gt;V36,V36,Z36+AA36)</f>
        <v>82.393</v>
      </c>
      <c r="AC36" s="10" t="n">
        <f aca="false">+X36*$AC$16</f>
        <v>0.371057360885173</v>
      </c>
      <c r="AD36" s="10" t="n">
        <f aca="false">IF(AB36+AC36&gt;V36,V36,AB36+AC36)</f>
        <v>82.393</v>
      </c>
      <c r="AE36" s="10" t="n">
        <f aca="false">+X36*$AE$16</f>
        <v>0.0543537461767666</v>
      </c>
      <c r="AF36" s="9" t="n">
        <f aca="false">IF(AD36+AE36&gt;V36,V36,AD36+AE36)</f>
        <v>82.393</v>
      </c>
      <c r="AG36" s="10" t="n">
        <f aca="false">+X36*$AG$16</f>
        <v>0.00796192188828827</v>
      </c>
      <c r="AH36" s="9" t="n">
        <f aca="false">IF(AF36+AG36&gt;V36,V36,AF36+AG36)</f>
        <v>82.393</v>
      </c>
      <c r="AI36" s="10" t="n">
        <f aca="false">+X36*$AI$16</f>
        <v>0.00116628943935859</v>
      </c>
      <c r="AJ36" s="9" t="n">
        <f aca="false">IF(AH36+AI36&gt;V36,V36,AH36+AI36)</f>
        <v>82.393</v>
      </c>
      <c r="AK36" s="10" t="n">
        <f aca="false">+V36</f>
        <v>82.393</v>
      </c>
      <c r="AL36" s="6" t="str">
        <f aca="false">IF(AJ36&gt;V36,"'fail'","'pass'")</f>
        <v>'pass'</v>
      </c>
    </row>
    <row r="37" customFormat="false" ht="12.75" hidden="false" customHeight="false" outlineLevel="0" collapsed="false">
      <c r="A37" s="43" t="s">
        <v>894</v>
      </c>
      <c r="B37" s="43" t="s">
        <v>899</v>
      </c>
      <c r="C37" s="50" t="n">
        <v>78</v>
      </c>
      <c r="D37" s="45" t="n">
        <f aca="false">C37/$C$6</f>
        <v>0.00186616264325191</v>
      </c>
      <c r="E37" s="46" t="s">
        <v>900</v>
      </c>
      <c r="F37" s="47" t="s">
        <v>901</v>
      </c>
      <c r="G37" s="48" t="s">
        <v>829</v>
      </c>
      <c r="H37" s="47" t="s">
        <v>846</v>
      </c>
      <c r="I37" s="44" t="s">
        <v>902</v>
      </c>
      <c r="J37" s="47" t="n">
        <v>63.8</v>
      </c>
      <c r="K37" s="49" t="n">
        <v>406770</v>
      </c>
      <c r="L37" s="49" t="n">
        <v>685535</v>
      </c>
      <c r="M37" s="49" t="n">
        <v>225927</v>
      </c>
      <c r="N37" s="49" t="n">
        <v>373426</v>
      </c>
      <c r="O37" s="30" t="n">
        <v>685535</v>
      </c>
      <c r="P37" s="31" t="s">
        <v>892</v>
      </c>
      <c r="Q37" s="8" t="n">
        <f aca="false">IF(J37&gt;25,0.15,0)</f>
        <v>0.15</v>
      </c>
      <c r="S37" s="30" t="n">
        <f aca="false">+O37*Q37/2000</f>
        <v>51.415125</v>
      </c>
      <c r="U37" s="10" t="n">
        <f aca="false">+S37*$T$15</f>
        <v>37.2150854297791</v>
      </c>
      <c r="V37" s="10" t="n">
        <f aca="false">195134/2000</f>
        <v>97.567</v>
      </c>
      <c r="W37" s="10" t="n">
        <f aca="false">IF(U37&gt;V37,V37,U37)</f>
        <v>37.2150854297791</v>
      </c>
      <c r="X37" s="6" t="n">
        <f aca="false">+U37/$U$16</f>
        <v>0.00134008935456127</v>
      </c>
      <c r="Y37" s="10" t="n">
        <f aca="false">+X37*$Y$16</f>
        <v>3.6556391749247</v>
      </c>
      <c r="Z37" s="9" t="n">
        <f aca="false">IF(W37+Y37&gt;V37,V37,W37+Y37)</f>
        <v>40.8707246047038</v>
      </c>
      <c r="AA37" s="10" t="n">
        <f aca="false">+$AA$16*X37</f>
        <v>0.529385771101026</v>
      </c>
      <c r="AB37" s="10" t="n">
        <f aca="false">IF(Z37+AA37&gt;V37,V37,Z37+AA37)</f>
        <v>41.4001103758048</v>
      </c>
      <c r="AC37" s="10" t="n">
        <f aca="false">+X37*$AC$16</f>
        <v>0.0775462310284594</v>
      </c>
      <c r="AD37" s="10" t="n">
        <f aca="false">IF(AB37+AC37&gt;V37,V37,AB37+AC37)</f>
        <v>41.4776566068333</v>
      </c>
      <c r="AE37" s="10" t="n">
        <f aca="false">+X37*$AE$16</f>
        <v>0.0113592360712934</v>
      </c>
      <c r="AF37" s="9" t="n">
        <f aca="false">IF(AD37+AE37&gt;V37,V37,AD37+AE37)</f>
        <v>41.4890158429045</v>
      </c>
      <c r="AG37" s="10" t="n">
        <f aca="false">+X37*$AG$16</f>
        <v>0.00166393959334717</v>
      </c>
      <c r="AH37" s="9" t="n">
        <f aca="false">IF(AF37+AG37&gt;V37,V37,AF37+AG37)</f>
        <v>41.4906797824979</v>
      </c>
      <c r="AI37" s="10" t="n">
        <f aca="false">+X37*$AI$16</f>
        <v>0.000243739539608652</v>
      </c>
      <c r="AJ37" s="9" t="n">
        <f aca="false">IF(AH37+AI37&gt;V37,V37,AH37+AI37)</f>
        <v>41.4909235220375</v>
      </c>
      <c r="AK37" s="10" t="n">
        <f aca="false">+V37</f>
        <v>97.567</v>
      </c>
      <c r="AL37" s="6" t="str">
        <f aca="false">IF(AJ37&gt;V37,"'fail'","'pass'")</f>
        <v>'pass'</v>
      </c>
    </row>
    <row r="38" customFormat="false" ht="12.75" hidden="false" customHeight="false" outlineLevel="0" collapsed="false">
      <c r="A38" s="43" t="s">
        <v>894</v>
      </c>
      <c r="B38" s="43" t="s">
        <v>903</v>
      </c>
      <c r="C38" s="50" t="n">
        <v>41</v>
      </c>
      <c r="D38" s="45" t="n">
        <f aca="false">C38/$C$6</f>
        <v>0.000980931645811901</v>
      </c>
      <c r="E38" s="46" t="s">
        <v>904</v>
      </c>
      <c r="F38" s="47" t="s">
        <v>905</v>
      </c>
      <c r="G38" s="48" t="s">
        <v>829</v>
      </c>
      <c r="H38" s="47" t="s">
        <v>846</v>
      </c>
      <c r="I38" s="44" t="s">
        <v>906</v>
      </c>
      <c r="J38" s="47" t="n">
        <v>90.7</v>
      </c>
      <c r="K38" s="49" t="n">
        <v>781100</v>
      </c>
      <c r="L38" s="49" t="n">
        <v>990073</v>
      </c>
      <c r="M38" s="49" t="n">
        <v>497227</v>
      </c>
      <c r="N38" s="49" t="n">
        <v>557571</v>
      </c>
      <c r="O38" s="30" t="n">
        <v>990073</v>
      </c>
      <c r="P38" s="31" t="s">
        <v>892</v>
      </c>
      <c r="Q38" s="8" t="n">
        <f aca="false">IF(J38&gt;25,0.15,0)</f>
        <v>0.15</v>
      </c>
      <c r="S38" s="30" t="n">
        <f aca="false">+O38*Q38/2000</f>
        <v>74.255475</v>
      </c>
      <c r="U38" s="10" t="n">
        <f aca="false">+S38*$T$15</f>
        <v>53.7472941231558</v>
      </c>
      <c r="V38" s="10" t="n">
        <f aca="false">105481/2000</f>
        <v>52.7405</v>
      </c>
      <c r="W38" s="10" t="n">
        <f aca="false">IF(U38&gt;V38,V38,U38)</f>
        <v>52.7405</v>
      </c>
      <c r="X38" s="6" t="n">
        <f aca="false">+U38/$U$16</f>
        <v>0.00193540269649038</v>
      </c>
      <c r="Y38" s="10" t="n">
        <f aca="false">+X38*$Y$16</f>
        <v>5.27959862710908</v>
      </c>
      <c r="Z38" s="9" t="n">
        <f aca="false">IF(W38+Y38&gt;V38,V38,W38+Y38)</f>
        <v>52.7405</v>
      </c>
      <c r="AA38" s="10" t="n">
        <f aca="false">+$AA$16*X38</f>
        <v>0.764556964343624</v>
      </c>
      <c r="AB38" s="10" t="n">
        <f aca="false">IF(Z38+AA38&gt;V38,V38,Z38+AA38)</f>
        <v>52.7405</v>
      </c>
      <c r="AC38" s="10" t="n">
        <f aca="false">+X38*$AC$16</f>
        <v>0.111994908491966</v>
      </c>
      <c r="AD38" s="10" t="n">
        <f aca="false">IF(AB38+AC38&gt;V38,V38,AB38+AC38)</f>
        <v>52.7405</v>
      </c>
      <c r="AE38" s="10" t="n">
        <f aca="false">+X38*$AE$16</f>
        <v>0.0164053956906848</v>
      </c>
      <c r="AF38" s="9" t="n">
        <f aca="false">IF(AD38+AE38&gt;V38,V38,AD38+AE38)</f>
        <v>52.7405</v>
      </c>
      <c r="AG38" s="10" t="n">
        <f aca="false">+X38*$AG$16</f>
        <v>0.00240311824342158</v>
      </c>
      <c r="AH38" s="9" t="n">
        <f aca="false">IF(AF38+AG38&gt;V38,V38,AF38+AG38)</f>
        <v>52.7405</v>
      </c>
      <c r="AI38" s="10" t="n">
        <f aca="false">+X38*$AI$16</f>
        <v>0.000352016946179199</v>
      </c>
      <c r="AJ38" s="9" t="n">
        <f aca="false">IF(AH38+AI38&gt;V38,V38,AH38+AI38)</f>
        <v>52.7405</v>
      </c>
      <c r="AK38" s="10" t="n">
        <f aca="false">+V38</f>
        <v>52.7405</v>
      </c>
      <c r="AL38" s="6" t="str">
        <f aca="false">IF(AJ38&gt;V38,"'fail'","'pass'")</f>
        <v>'pass'</v>
      </c>
    </row>
    <row r="39" customFormat="false" ht="12.75" hidden="false" customHeight="false" outlineLevel="0" collapsed="false">
      <c r="A39" s="43" t="s">
        <v>894</v>
      </c>
      <c r="B39" s="43" t="s">
        <v>907</v>
      </c>
      <c r="C39" s="50" t="n">
        <v>131</v>
      </c>
      <c r="D39" s="45" t="n">
        <f aca="false">C39/$C$6</f>
        <v>0.00313419623417949</v>
      </c>
      <c r="E39" s="46" t="s">
        <v>908</v>
      </c>
      <c r="F39" s="47" t="s">
        <v>909</v>
      </c>
      <c r="G39" s="48" t="s">
        <v>829</v>
      </c>
      <c r="H39" s="47" t="s">
        <v>846</v>
      </c>
      <c r="I39" s="44" t="s">
        <v>910</v>
      </c>
      <c r="J39" s="47" t="n">
        <v>57.6</v>
      </c>
      <c r="K39" s="49" t="n">
        <v>1612698</v>
      </c>
      <c r="L39" s="49" t="n">
        <v>631681</v>
      </c>
      <c r="M39" s="49" t="n">
        <v>1406966</v>
      </c>
      <c r="N39" s="49" t="n">
        <v>1270469</v>
      </c>
      <c r="O39" s="30" t="n">
        <v>1612698</v>
      </c>
      <c r="P39" s="31" t="s">
        <v>832</v>
      </c>
      <c r="Q39" s="8" t="n">
        <f aca="false">IF(J39&gt;25,0.15,0)</f>
        <v>0.15</v>
      </c>
      <c r="S39" s="30" t="n">
        <f aca="false">+O39*Q39/2000</f>
        <v>120.95235</v>
      </c>
      <c r="U39" s="10" t="n">
        <f aca="false">+S39*$T$15</f>
        <v>87.5472351410706</v>
      </c>
      <c r="V39" s="10" t="n">
        <f aca="false">324273/2000</f>
        <v>162.1365</v>
      </c>
      <c r="W39" s="10" t="n">
        <f aca="false">IF(U39&gt;V39,V39,U39)</f>
        <v>87.5472351410706</v>
      </c>
      <c r="X39" s="6" t="n">
        <f aca="false">+U39/$U$16</f>
        <v>0.00315251507497391</v>
      </c>
      <c r="Y39" s="10" t="n">
        <f aca="false">+X39*$Y$16</f>
        <v>8.5997680441155</v>
      </c>
      <c r="Z39" s="9" t="n">
        <f aca="false">IF(W39+Y39&gt;V39,V39,W39+Y39)</f>
        <v>96.1470031851861</v>
      </c>
      <c r="AA39" s="10" t="n">
        <f aca="false">+$AA$16*X39</f>
        <v>1.2453621978208</v>
      </c>
      <c r="AB39" s="10" t="n">
        <f aca="false">IF(Z39+AA39&gt;V39,V39,Z39+AA39)</f>
        <v>97.3923653830069</v>
      </c>
      <c r="AC39" s="10" t="n">
        <f aca="false">+X39*$AC$16</f>
        <v>0.182424896886569</v>
      </c>
      <c r="AD39" s="10" t="n">
        <f aca="false">IF(AB39+AC39&gt;V39,V39,AB39+AC39)</f>
        <v>97.5747902798935</v>
      </c>
      <c r="AE39" s="10" t="n">
        <f aca="false">+X39*$AE$16</f>
        <v>0.0267222203004991</v>
      </c>
      <c r="AF39" s="9" t="n">
        <f aca="false">IF(AD39+AE39&gt;V39,V39,AD39+AE39)</f>
        <v>97.601512500194</v>
      </c>
      <c r="AG39" s="10" t="n">
        <f aca="false">+X39*$AG$16</f>
        <v>0.00391436185506472</v>
      </c>
      <c r="AH39" s="9" t="n">
        <f aca="false">IF(AF39+AG39&gt;V39,V39,AF39+AG39)</f>
        <v>97.605426862049</v>
      </c>
      <c r="AI39" s="10" t="n">
        <f aca="false">+X39*$AI$16</f>
        <v>0.000573389058250555</v>
      </c>
      <c r="AJ39" s="9" t="n">
        <f aca="false">IF(AH39+AI39&gt;V39,V39,AH39+AI39)</f>
        <v>97.6060002511073</v>
      </c>
      <c r="AK39" s="10" t="n">
        <f aca="false">+V39</f>
        <v>162.1365</v>
      </c>
      <c r="AL39" s="6" t="str">
        <f aca="false">IF(AJ39&gt;V39,"'fail'","'pass'")</f>
        <v>'pass'</v>
      </c>
    </row>
    <row r="40" customFormat="false" ht="12.75" hidden="false" customHeight="false" outlineLevel="0" collapsed="false">
      <c r="A40" s="43" t="s">
        <v>894</v>
      </c>
      <c r="B40" s="43" t="s">
        <v>911</v>
      </c>
      <c r="C40" s="50" t="n">
        <v>111</v>
      </c>
      <c r="D40" s="45" t="n">
        <f aca="false">C40/$C$6</f>
        <v>0.00265569299232002</v>
      </c>
      <c r="E40" s="46" t="s">
        <v>912</v>
      </c>
      <c r="F40" s="47" t="s">
        <v>913</v>
      </c>
      <c r="G40" s="48" t="s">
        <v>829</v>
      </c>
      <c r="H40" s="47" t="s">
        <v>846</v>
      </c>
      <c r="I40" s="44" t="s">
        <v>914</v>
      </c>
      <c r="J40" s="47" t="n">
        <v>56.7</v>
      </c>
      <c r="K40" s="49" t="n">
        <v>1704660</v>
      </c>
      <c r="L40" s="49" t="n">
        <v>488779</v>
      </c>
      <c r="M40" s="49" t="n">
        <v>1341987</v>
      </c>
      <c r="N40" s="49" t="n">
        <v>1352108</v>
      </c>
      <c r="O40" s="30" t="n">
        <v>1704660</v>
      </c>
      <c r="P40" s="31" t="s">
        <v>832</v>
      </c>
      <c r="Q40" s="8" t="n">
        <f aca="false">IF(J40&gt;25,0.15,0)</f>
        <v>0.15</v>
      </c>
      <c r="S40" s="30" t="n">
        <f aca="false">+O40*Q40/2000</f>
        <v>127.8495</v>
      </c>
      <c r="U40" s="10" t="n">
        <f aca="false">+S40*$T$15</f>
        <v>92.5395020366971</v>
      </c>
      <c r="V40" s="10" t="n">
        <f aca="false">264675/2000</f>
        <v>132.3375</v>
      </c>
      <c r="W40" s="10" t="n">
        <f aca="false">IF(U40&gt;V40,V40,U40)</f>
        <v>92.5395020366971</v>
      </c>
      <c r="X40" s="6" t="n">
        <f aca="false">+U40/$U$16</f>
        <v>0.00333228313528325</v>
      </c>
      <c r="Y40" s="10" t="n">
        <f aca="false">+X40*$Y$16</f>
        <v>9.09015860011107</v>
      </c>
      <c r="Z40" s="9" t="n">
        <f aca="false">IF(W40+Y40&gt;V40,V40,W40+Y40)</f>
        <v>101.629660636808</v>
      </c>
      <c r="AA40" s="10" t="n">
        <f aca="false">+$AA$16*X40</f>
        <v>1.31637735281944</v>
      </c>
      <c r="AB40" s="10" t="n">
        <f aca="false">IF(Z40+AA40&gt;V40,V40,Z40+AA40)</f>
        <v>102.946037989628</v>
      </c>
      <c r="AC40" s="10" t="n">
        <f aca="false">+X40*$AC$16</f>
        <v>0.192827438693828</v>
      </c>
      <c r="AD40" s="10" t="n">
        <f aca="false">IF(AB40+AC40&gt;V40,V40,AB40+AC40)</f>
        <v>103.138865428321</v>
      </c>
      <c r="AE40" s="10" t="n">
        <f aca="false">+X40*$AE$16</f>
        <v>0.0282460200592106</v>
      </c>
      <c r="AF40" s="9" t="n">
        <f aca="false">IF(AD40+AE40&gt;V40,V40,AD40+AE40)</f>
        <v>103.167111448381</v>
      </c>
      <c r="AG40" s="10" t="n">
        <f aca="false">+X40*$AG$16</f>
        <v>0.00413757323432821</v>
      </c>
      <c r="AH40" s="9" t="n">
        <f aca="false">IF(AF40+AG40&gt;V40,V40,AF40+AG40)</f>
        <v>103.171249021615</v>
      </c>
      <c r="AI40" s="10" t="n">
        <f aca="false">+X40*$AI$16</f>
        <v>0.0006060858214231</v>
      </c>
      <c r="AJ40" s="9" t="n">
        <f aca="false">IF(AH40+AI40&gt;V40,V40,AH40+AI40)</f>
        <v>103.171855107436</v>
      </c>
      <c r="AK40" s="10" t="n">
        <f aca="false">+V40</f>
        <v>132.3375</v>
      </c>
      <c r="AL40" s="6" t="str">
        <f aca="false">IF(AJ40&gt;V40,"'fail'","'pass'")</f>
        <v>'pass'</v>
      </c>
    </row>
    <row r="41" customFormat="false" ht="12.75" hidden="false" customHeight="false" outlineLevel="0" collapsed="false">
      <c r="A41" s="43" t="s">
        <v>894</v>
      </c>
      <c r="B41" s="43" t="s">
        <v>915</v>
      </c>
      <c r="C41" s="50" t="n">
        <v>128</v>
      </c>
      <c r="D41" s="45" t="n">
        <f aca="false">C41/$C$6</f>
        <v>0.00306242074790057</v>
      </c>
      <c r="E41" s="46" t="s">
        <v>916</v>
      </c>
      <c r="F41" s="47" t="s">
        <v>917</v>
      </c>
      <c r="G41" s="48" t="s">
        <v>829</v>
      </c>
      <c r="H41" s="47" t="s">
        <v>846</v>
      </c>
      <c r="I41" s="44" t="s">
        <v>918</v>
      </c>
      <c r="J41" s="47" t="n">
        <v>60</v>
      </c>
      <c r="K41" s="49" t="n">
        <v>797260</v>
      </c>
      <c r="L41" s="49" t="n">
        <v>701842</v>
      </c>
      <c r="M41" s="49" t="n">
        <v>334414</v>
      </c>
      <c r="N41" s="49" t="n">
        <v>524678</v>
      </c>
      <c r="O41" s="30" t="n">
        <v>797260</v>
      </c>
      <c r="P41" s="31" t="s">
        <v>832</v>
      </c>
      <c r="Q41" s="8" t="n">
        <f aca="false">IF(J41&gt;25,0.15,0)</f>
        <v>0.15</v>
      </c>
      <c r="S41" s="30" t="n">
        <f aca="false">+O41*Q41/2000</f>
        <v>59.7945</v>
      </c>
      <c r="U41" s="10" t="n">
        <f aca="false">+S41*$T$15</f>
        <v>43.2802103608797</v>
      </c>
      <c r="V41" s="10" t="n">
        <f aca="false">305486/2000</f>
        <v>152.743</v>
      </c>
      <c r="W41" s="10" t="n">
        <f aca="false">IF(U41&gt;V41,V41,U41)</f>
        <v>43.2802103608797</v>
      </c>
      <c r="X41" s="6" t="n">
        <f aca="false">+U41/$U$16</f>
        <v>0.0015584902868818</v>
      </c>
      <c r="Y41" s="10" t="n">
        <f aca="false">+X41*$Y$16</f>
        <v>4.25141661417793</v>
      </c>
      <c r="Z41" s="9" t="n">
        <f aca="false">IF(W41+Y41&gt;V41,V41,W41+Y41)</f>
        <v>47.5316269750576</v>
      </c>
      <c r="AA41" s="10" t="n">
        <f aca="false">+$AA$16*X41</f>
        <v>0.615662365696871</v>
      </c>
      <c r="AB41" s="10" t="n">
        <f aca="false">IF(Z41+AA41&gt;V41,V41,Z41+AA41)</f>
        <v>48.1472893407545</v>
      </c>
      <c r="AC41" s="10" t="n">
        <f aca="false">+X41*$AC$16</f>
        <v>0.0901843204938471</v>
      </c>
      <c r="AD41" s="10" t="n">
        <f aca="false">IF(AB41+AC41&gt;V41,V41,AB41+AC41)</f>
        <v>48.2374736612483</v>
      </c>
      <c r="AE41" s="10" t="n">
        <f aca="false">+X41*$AE$16</f>
        <v>0.0132105064660438</v>
      </c>
      <c r="AF41" s="9" t="n">
        <f aca="false">IF(AD41+AE41&gt;V41,V41,AD41+AE41)</f>
        <v>48.2506841677144</v>
      </c>
      <c r="AG41" s="10" t="n">
        <f aca="false">+X41*$AG$16</f>
        <v>0.00193511998685985</v>
      </c>
      <c r="AH41" s="9" t="n">
        <f aca="false">IF(AF41+AG41&gt;V41,V41,AF41+AG41)</f>
        <v>48.2526192877012</v>
      </c>
      <c r="AI41" s="10" t="n">
        <f aca="false">+X41*$AI$16</f>
        <v>0.00028346296738809</v>
      </c>
      <c r="AJ41" s="9" t="n">
        <f aca="false">IF(AH41+AI41&gt;V41,V41,AH41+AI41)</f>
        <v>48.2529027506686</v>
      </c>
      <c r="AK41" s="10" t="n">
        <f aca="false">+V41</f>
        <v>152.743</v>
      </c>
      <c r="AL41" s="6" t="str">
        <f aca="false">IF(AJ41&gt;V41,"'fail'","'pass'")</f>
        <v>'pass'</v>
      </c>
    </row>
    <row r="42" customFormat="false" ht="12.75" hidden="false" customHeight="false" outlineLevel="0" collapsed="false">
      <c r="A42" s="43" t="s">
        <v>919</v>
      </c>
      <c r="B42" s="43" t="s">
        <v>920</v>
      </c>
      <c r="C42" s="50" t="n">
        <v>63</v>
      </c>
      <c r="D42" s="45" t="n">
        <f aca="false">C42/$C$6</f>
        <v>0.00150728521185731</v>
      </c>
      <c r="E42" s="46" t="s">
        <v>921</v>
      </c>
      <c r="F42" s="47" t="s">
        <v>922</v>
      </c>
      <c r="G42" s="48" t="s">
        <v>923</v>
      </c>
      <c r="H42" s="47" t="s">
        <v>846</v>
      </c>
      <c r="I42" s="44" t="s">
        <v>924</v>
      </c>
      <c r="J42" s="47" t="n">
        <v>49.9</v>
      </c>
      <c r="K42" s="49" t="n">
        <f aca="false">+(505021+455103+189849+329321+467305)/3</f>
        <v>648866.333333333</v>
      </c>
      <c r="L42" s="49" t="n">
        <f aca="false">+(492880+451889+306758+475640+345515)/3</f>
        <v>690894</v>
      </c>
      <c r="M42" s="49" t="n">
        <f aca="false">+(356951+396429+384321+383145+405730)/3</f>
        <v>642192</v>
      </c>
      <c r="N42" s="49" t="n">
        <f aca="false">+(479774+450380+384830+374806+331419)/3</f>
        <v>673736.333333333</v>
      </c>
      <c r="O42" s="49" t="n">
        <f aca="false">+(492880+451889+306758+475640+345515)/3</f>
        <v>690894</v>
      </c>
      <c r="P42" s="31" t="s">
        <v>925</v>
      </c>
      <c r="Q42" s="8" t="n">
        <f aca="false">IF(J42&gt;25,0.15,0)</f>
        <v>0.15</v>
      </c>
      <c r="S42" s="30" t="n">
        <f aca="false">+O42*Q42/2000</f>
        <v>51.81705</v>
      </c>
      <c r="U42" s="10" t="n">
        <f aca="false">+S42*$T$15</f>
        <v>37.5060051389379</v>
      </c>
      <c r="V42" s="10" t="n">
        <v>118.666666666667</v>
      </c>
      <c r="W42" s="10" t="n">
        <f aca="false">IF(U42&gt;V42,V42,U42)</f>
        <v>37.5060051389379</v>
      </c>
      <c r="X42" s="6" t="n">
        <f aca="false">+U42/$U$16</f>
        <v>0.00135056517104196</v>
      </c>
      <c r="Y42" s="10" t="n">
        <f aca="false">+X42*$Y$16</f>
        <v>3.684216228377</v>
      </c>
      <c r="Z42" s="9" t="n">
        <f aca="false">IF(W42+Y42&gt;V42,V42,W42+Y42)</f>
        <v>41.1902213673149</v>
      </c>
      <c r="AA42" s="10" t="n">
        <f aca="false">+$AA$16*X42</f>
        <v>0.53352411319491</v>
      </c>
      <c r="AB42" s="10" t="n">
        <f aca="false">IF(Z42+AA42&gt;V42,V42,Z42+AA42)</f>
        <v>41.7237454805098</v>
      </c>
      <c r="AC42" s="10" t="n">
        <f aca="false">+X42*$AC$16</f>
        <v>0.078152429475047</v>
      </c>
      <c r="AD42" s="10" t="n">
        <f aca="false">IF(AB42+AC42&gt;V42,V42,AB42+AC42)</f>
        <v>41.8018979099848</v>
      </c>
      <c r="AE42" s="10" t="n">
        <f aca="false">+X42*$AE$16</f>
        <v>0.0114480340846786</v>
      </c>
      <c r="AF42" s="9" t="n">
        <f aca="false">IF(AD42+AE42&gt;V42,V42,AD42+AE42)</f>
        <v>41.8133459440695</v>
      </c>
      <c r="AG42" s="10" t="n">
        <f aca="false">+X42*$AG$16</f>
        <v>0.00167694702882566</v>
      </c>
      <c r="AH42" s="9" t="n">
        <f aca="false">IF(AF42+AG42&gt;V42,V42,AF42+AG42)</f>
        <v>41.8150228910983</v>
      </c>
      <c r="AI42" s="10" t="n">
        <f aca="false">+X42*$AI$16</f>
        <v>0.000245644913065533</v>
      </c>
      <c r="AJ42" s="9" t="n">
        <f aca="false">IF(AH42+AI42&gt;V42,V42,AH42+AI42)</f>
        <v>41.8152685360114</v>
      </c>
      <c r="AK42" s="10" t="n">
        <f aca="false">+V42</f>
        <v>118.666666666667</v>
      </c>
      <c r="AL42" s="6" t="str">
        <f aca="false">IF(AJ42&gt;V42,"'fail'","'pass'")</f>
        <v>'pass'</v>
      </c>
    </row>
    <row r="43" customFormat="false" ht="12.75" hidden="false" customHeight="false" outlineLevel="0" collapsed="false">
      <c r="A43" s="43" t="s">
        <v>919</v>
      </c>
      <c r="B43" s="43" t="s">
        <v>920</v>
      </c>
      <c r="C43" s="50" t="n">
        <v>64</v>
      </c>
      <c r="D43" s="45" t="n">
        <f aca="false">C43/$C$6</f>
        <v>0.00153121037395028</v>
      </c>
      <c r="E43" s="46" t="s">
        <v>926</v>
      </c>
      <c r="F43" s="47" t="s">
        <v>922</v>
      </c>
      <c r="G43" s="48" t="s">
        <v>927</v>
      </c>
      <c r="H43" s="47" t="s">
        <v>846</v>
      </c>
      <c r="I43" s="44" t="s">
        <v>924</v>
      </c>
      <c r="J43" s="47" t="n">
        <v>49.9</v>
      </c>
      <c r="K43" s="49" t="n">
        <f aca="false">+(505021+455103+189849+329321+467305)/3</f>
        <v>648866.333333333</v>
      </c>
      <c r="L43" s="49" t="n">
        <f aca="false">+(492880+451889+306758+475640+345515)/3</f>
        <v>690894</v>
      </c>
      <c r="M43" s="49" t="n">
        <f aca="false">+(356951+396429+384321+383145+405730)/3</f>
        <v>642192</v>
      </c>
      <c r="N43" s="49" t="n">
        <f aca="false">+(479774+450380+384830+374806+331419)/3</f>
        <v>673736.333333333</v>
      </c>
      <c r="O43" s="49" t="n">
        <f aca="false">+(492880+451889+306758+475640+345515)/3</f>
        <v>690894</v>
      </c>
      <c r="P43" s="31" t="s">
        <v>925</v>
      </c>
      <c r="Q43" s="8" t="n">
        <f aca="false">IF(J43&gt;25,0.15,0)</f>
        <v>0.15</v>
      </c>
      <c r="S43" s="30" t="n">
        <f aca="false">+O43*Q43/2000</f>
        <v>51.81705</v>
      </c>
      <c r="U43" s="10" t="n">
        <f aca="false">+S43*$T$15</f>
        <v>37.5060051389379</v>
      </c>
      <c r="V43" s="10" t="n">
        <v>118.666666666667</v>
      </c>
      <c r="W43" s="10" t="n">
        <f aca="false">IF(U43&gt;V43,V43,U43)</f>
        <v>37.5060051389379</v>
      </c>
      <c r="X43" s="6" t="n">
        <f aca="false">+U43/$U$16</f>
        <v>0.00135056517104196</v>
      </c>
      <c r="Y43" s="10" t="n">
        <f aca="false">+X43*$Y$16</f>
        <v>3.684216228377</v>
      </c>
      <c r="Z43" s="9" t="n">
        <f aca="false">IF(W43+Y43&gt;V43,V43,W43+Y43)</f>
        <v>41.1902213673149</v>
      </c>
      <c r="AA43" s="10" t="n">
        <f aca="false">+$AA$16*X43</f>
        <v>0.53352411319491</v>
      </c>
      <c r="AB43" s="10" t="n">
        <f aca="false">IF(Z43+AA43&gt;V43,V43,Z43+AA43)</f>
        <v>41.7237454805098</v>
      </c>
      <c r="AC43" s="10" t="n">
        <f aca="false">+X43*$AC$16</f>
        <v>0.078152429475047</v>
      </c>
      <c r="AD43" s="10" t="n">
        <f aca="false">IF(AB43+AC43&gt;V43,V43,AB43+AC43)</f>
        <v>41.8018979099848</v>
      </c>
      <c r="AE43" s="10" t="n">
        <f aca="false">+X43*$AE$16</f>
        <v>0.0114480340846786</v>
      </c>
      <c r="AF43" s="9" t="n">
        <f aca="false">IF(AD43+AE43&gt;V43,V43,AD43+AE43)</f>
        <v>41.8133459440695</v>
      </c>
      <c r="AG43" s="10" t="n">
        <f aca="false">+X43*$AG$16</f>
        <v>0.00167694702882566</v>
      </c>
      <c r="AH43" s="9" t="n">
        <f aca="false">IF(AF43+AG43&gt;V43,V43,AF43+AG43)</f>
        <v>41.8150228910983</v>
      </c>
      <c r="AI43" s="10" t="n">
        <f aca="false">+X43*$AI$16</f>
        <v>0.000245644913065533</v>
      </c>
      <c r="AJ43" s="9" t="n">
        <f aca="false">IF(AH43+AI43&gt;V43,V43,AH43+AI43)</f>
        <v>41.8152685360114</v>
      </c>
      <c r="AK43" s="10" t="n">
        <f aca="false">+V43</f>
        <v>118.666666666667</v>
      </c>
      <c r="AL43" s="6" t="str">
        <f aca="false">IF(AJ43&gt;V43,"'fail'","'pass'")</f>
        <v>'pass'</v>
      </c>
    </row>
    <row r="44" customFormat="false" ht="12.75" hidden="false" customHeight="false" outlineLevel="0" collapsed="false">
      <c r="A44" s="43" t="s">
        <v>919</v>
      </c>
      <c r="B44" s="43" t="s">
        <v>920</v>
      </c>
      <c r="C44" s="50" t="n">
        <v>64</v>
      </c>
      <c r="D44" s="45" t="n">
        <f aca="false">C44/$C$6</f>
        <v>0.00153121037395028</v>
      </c>
      <c r="E44" s="46" t="s">
        <v>928</v>
      </c>
      <c r="F44" s="47" t="s">
        <v>922</v>
      </c>
      <c r="G44" s="48" t="s">
        <v>929</v>
      </c>
      <c r="H44" s="47" t="s">
        <v>846</v>
      </c>
      <c r="I44" s="44" t="s">
        <v>924</v>
      </c>
      <c r="J44" s="47" t="n">
        <v>49.9</v>
      </c>
      <c r="K44" s="49" t="n">
        <f aca="false">+(505021+455103+189849+329321+467305)/3</f>
        <v>648866.333333333</v>
      </c>
      <c r="L44" s="49" t="n">
        <f aca="false">+(492880+451889+306758+475640+345515)/3</f>
        <v>690894</v>
      </c>
      <c r="M44" s="49" t="n">
        <f aca="false">+(356951+396429+384321+383145+405730)/3</f>
        <v>642192</v>
      </c>
      <c r="N44" s="49" t="n">
        <f aca="false">+(479774+450380+384830+374806+331419)/3</f>
        <v>673736.333333333</v>
      </c>
      <c r="O44" s="49" t="n">
        <f aca="false">+(492880+451889+306758+475640+345515)/3</f>
        <v>690894</v>
      </c>
      <c r="P44" s="31" t="s">
        <v>925</v>
      </c>
      <c r="Q44" s="8" t="n">
        <f aca="false">IF(J44&gt;25,0.15,0)</f>
        <v>0.15</v>
      </c>
      <c r="S44" s="30" t="n">
        <f aca="false">+O44*Q44/2000</f>
        <v>51.81705</v>
      </c>
      <c r="U44" s="10" t="n">
        <f aca="false">+S44*$T$15</f>
        <v>37.5060051389379</v>
      </c>
      <c r="V44" s="10" t="n">
        <v>118.666666666667</v>
      </c>
      <c r="W44" s="10" t="n">
        <f aca="false">IF(U44&gt;V44,V44,U44)</f>
        <v>37.5060051389379</v>
      </c>
      <c r="X44" s="6" t="n">
        <f aca="false">+U44/$U$16</f>
        <v>0.00135056517104196</v>
      </c>
      <c r="Y44" s="10" t="n">
        <f aca="false">+X44*$Y$16</f>
        <v>3.684216228377</v>
      </c>
      <c r="Z44" s="9" t="n">
        <f aca="false">IF(W44+Y44&gt;V44,V44,W44+Y44)</f>
        <v>41.1902213673149</v>
      </c>
      <c r="AA44" s="10" t="n">
        <f aca="false">+$AA$16*X44</f>
        <v>0.53352411319491</v>
      </c>
      <c r="AB44" s="10" t="n">
        <f aca="false">IF(Z44+AA44&gt;V44,V44,Z44+AA44)</f>
        <v>41.7237454805098</v>
      </c>
      <c r="AC44" s="10" t="n">
        <f aca="false">+X44*$AC$16</f>
        <v>0.078152429475047</v>
      </c>
      <c r="AD44" s="10" t="n">
        <f aca="false">IF(AB44+AC44&gt;V44,V44,AB44+AC44)</f>
        <v>41.8018979099848</v>
      </c>
      <c r="AE44" s="10" t="n">
        <f aca="false">+X44*$AE$16</f>
        <v>0.0114480340846786</v>
      </c>
      <c r="AF44" s="9" t="n">
        <f aca="false">IF(AD44+AE44&gt;V44,V44,AD44+AE44)</f>
        <v>41.8133459440695</v>
      </c>
      <c r="AG44" s="10" t="n">
        <f aca="false">+X44*$AG$16</f>
        <v>0.00167694702882566</v>
      </c>
      <c r="AH44" s="9" t="n">
        <f aca="false">IF(AF44+AG44&gt;V44,V44,AF44+AG44)</f>
        <v>41.8150228910983</v>
      </c>
      <c r="AI44" s="10" t="n">
        <f aca="false">+X44*$AI$16</f>
        <v>0.000245644913065533</v>
      </c>
      <c r="AJ44" s="9" t="n">
        <f aca="false">IF(AH44+AI44&gt;V44,V44,AH44+AI44)</f>
        <v>41.8152685360114</v>
      </c>
      <c r="AK44" s="10" t="n">
        <f aca="false">+V44</f>
        <v>118.666666666667</v>
      </c>
      <c r="AL44" s="6" t="str">
        <f aca="false">IF(AJ44&gt;V44,"'fail'","'pass'")</f>
        <v>'pass'</v>
      </c>
    </row>
    <row r="45" customFormat="false" ht="12.75" hidden="false" customHeight="false" outlineLevel="0" collapsed="false">
      <c r="A45" s="43" t="s">
        <v>930</v>
      </c>
      <c r="B45" s="43" t="s">
        <v>931</v>
      </c>
      <c r="C45" s="50" t="n">
        <v>29</v>
      </c>
      <c r="D45" s="45" t="n">
        <f aca="false">C45/$C$6</f>
        <v>0.000693829700696222</v>
      </c>
      <c r="E45" s="46" t="s">
        <v>932</v>
      </c>
      <c r="F45" s="47" t="s">
        <v>933</v>
      </c>
      <c r="G45" s="48" t="s">
        <v>934</v>
      </c>
      <c r="H45" s="47" t="s">
        <v>846</v>
      </c>
      <c r="I45" s="44" t="s">
        <v>931</v>
      </c>
      <c r="J45" s="47" t="n">
        <v>55</v>
      </c>
      <c r="K45" s="49" t="n">
        <v>1271844</v>
      </c>
      <c r="L45" s="49" t="n">
        <v>0</v>
      </c>
      <c r="M45" s="49" t="n">
        <v>0</v>
      </c>
      <c r="N45" s="49" t="n">
        <v>0</v>
      </c>
      <c r="O45" s="30" t="n">
        <v>1271844</v>
      </c>
      <c r="P45" s="31" t="s">
        <v>832</v>
      </c>
      <c r="Q45" s="8" t="n">
        <f aca="false">IF(J45&gt;25,0.15,0)</f>
        <v>0.15</v>
      </c>
      <c r="S45" s="30" t="n">
        <f aca="false">+O45*Q45/2000</f>
        <v>95.3883</v>
      </c>
      <c r="U45" s="10" t="n">
        <f aca="false">+S45*$T$15</f>
        <v>69.0435690567979</v>
      </c>
      <c r="V45" s="10" t="n">
        <v>32</v>
      </c>
      <c r="W45" s="10" t="n">
        <f aca="false">IF(U45&gt;V45,V45,U45)</f>
        <v>32</v>
      </c>
      <c r="X45" s="6" t="n">
        <f aca="false">+U45/$U$16</f>
        <v>0.00248621092294721</v>
      </c>
      <c r="Y45" s="10" t="n">
        <f aca="false">+X45*$Y$16</f>
        <v>6.78215226179981</v>
      </c>
      <c r="Z45" s="9" t="n">
        <f aca="false">IF(W45+Y45&gt;V45,V45,W45+Y45)</f>
        <v>32</v>
      </c>
      <c r="AA45" s="10" t="n">
        <f aca="false">+$AA$16*X45</f>
        <v>0.982146960636895</v>
      </c>
      <c r="AB45" s="10" t="n">
        <f aca="false">IF(Z45+AA45&gt;V45,V45,Z45+AA45)</f>
        <v>32</v>
      </c>
      <c r="AC45" s="10" t="n">
        <f aca="false">+X45*$AC$16</f>
        <v>0.14386823233848</v>
      </c>
      <c r="AD45" s="10" t="n">
        <f aca="false">IF(AB45+AC45&gt;V45,V45,AB45+AC45)</f>
        <v>32</v>
      </c>
      <c r="AE45" s="10" t="n">
        <f aca="false">+X45*$AE$16</f>
        <v>0.0210743087396822</v>
      </c>
      <c r="AF45" s="9" t="n">
        <f aca="false">IF(AD45+AE45&gt;V45,V45,AD45+AE45)</f>
        <v>32</v>
      </c>
      <c r="AG45" s="10" t="n">
        <f aca="false">+X45*$AG$16</f>
        <v>0.0030870365308278</v>
      </c>
      <c r="AH45" s="9" t="n">
        <f aca="false">IF(AF45+AG45&gt;V45,V45,AF45+AG45)</f>
        <v>32</v>
      </c>
      <c r="AI45" s="10" t="n">
        <f aca="false">+X45*$AI$16</f>
        <v>0.000452199626589491</v>
      </c>
      <c r="AJ45" s="9" t="n">
        <f aca="false">IF(AH45+AI45&gt;V45,V45,AH45+AI45)</f>
        <v>32</v>
      </c>
      <c r="AK45" s="10" t="n">
        <f aca="false">+V45</f>
        <v>32</v>
      </c>
      <c r="AL45" s="6" t="str">
        <f aca="false">IF(AJ45&gt;V45,"'fail'","'pass'")</f>
        <v>'pass'</v>
      </c>
    </row>
    <row r="46" customFormat="false" ht="12.75" hidden="false" customHeight="false" outlineLevel="0" collapsed="false">
      <c r="A46" s="43" t="s">
        <v>930</v>
      </c>
      <c r="B46" s="43" t="s">
        <v>935</v>
      </c>
      <c r="C46" s="44" t="n">
        <v>39</v>
      </c>
      <c r="D46" s="45" t="n">
        <f aca="false">C46/$C$6</f>
        <v>0.000933081321625954</v>
      </c>
      <c r="E46" s="46" t="s">
        <v>936</v>
      </c>
      <c r="F46" s="47" t="s">
        <v>937</v>
      </c>
      <c r="G46" s="48" t="s">
        <v>829</v>
      </c>
      <c r="H46" s="47" t="s">
        <v>846</v>
      </c>
      <c r="I46" s="44" t="s">
        <v>935</v>
      </c>
      <c r="J46" s="47" t="n">
        <v>100</v>
      </c>
      <c r="K46" s="49" t="n">
        <v>188469</v>
      </c>
      <c r="L46" s="49" t="n">
        <v>738160</v>
      </c>
      <c r="M46" s="49" t="n">
        <v>82630</v>
      </c>
      <c r="N46" s="49" t="n">
        <v>15483</v>
      </c>
      <c r="O46" s="30" t="n">
        <v>738160</v>
      </c>
      <c r="P46" s="31" t="s">
        <v>892</v>
      </c>
      <c r="Q46" s="8" t="n">
        <f aca="false">IF(J46&gt;25,0.15,0)</f>
        <v>0.15</v>
      </c>
      <c r="S46" s="30" t="n">
        <f aca="false">+O46*Q46/2000</f>
        <v>55.362</v>
      </c>
      <c r="U46" s="10" t="n">
        <f aca="false">+S46*$T$15</f>
        <v>40.0718963449652</v>
      </c>
      <c r="V46" s="10" t="n">
        <v>60.97</v>
      </c>
      <c r="W46" s="10" t="n">
        <f aca="false">IF(U46&gt;V46,V46,U46)</f>
        <v>40.0718963449652</v>
      </c>
      <c r="X46" s="6" t="n">
        <f aca="false">+U46/$U$16</f>
        <v>0.00144296112957463</v>
      </c>
      <c r="Y46" s="10" t="n">
        <f aca="false">+X46*$Y$16</f>
        <v>3.93626381346309</v>
      </c>
      <c r="Z46" s="9" t="n">
        <f aca="false">IF(W46+Y46&gt;V46,V46,W46+Y46)</f>
        <v>44.0081601584283</v>
      </c>
      <c r="AA46" s="10" t="n">
        <f aca="false">+$AA$16*X46</f>
        <v>0.57002399701829</v>
      </c>
      <c r="AB46" s="10" t="n">
        <f aca="false">IF(Z46+AA46&gt;V46,V46,Z46+AA46)</f>
        <v>44.5781841554466</v>
      </c>
      <c r="AC46" s="10" t="n">
        <f aca="false">+X46*$AC$16</f>
        <v>0.0834990567891757</v>
      </c>
      <c r="AD46" s="10" t="n">
        <f aca="false">IF(AB46+AC46&gt;V46,V46,AB46+AC46)</f>
        <v>44.6616832122357</v>
      </c>
      <c r="AE46" s="10" t="n">
        <f aca="false">+X46*$AE$16</f>
        <v>0.0122312262661803</v>
      </c>
      <c r="AF46" s="9" t="n">
        <f aca="false">IF(AD46+AE46&gt;V46,V46,AD46+AE46)</f>
        <v>44.6739144385019</v>
      </c>
      <c r="AG46" s="10" t="n">
        <f aca="false">+X46*$AG$16</f>
        <v>0.00179167168740494</v>
      </c>
      <c r="AH46" s="9" t="n">
        <f aca="false">IF(AF46+AG46&gt;V46,V46,AF46+AG46)</f>
        <v>44.6757061101893</v>
      </c>
      <c r="AI46" s="10" t="n">
        <f aca="false">+X46*$AI$16</f>
        <v>0.000262450171847568</v>
      </c>
      <c r="AJ46" s="9" t="n">
        <f aca="false">IF(AH46+AI46&gt;V46,V46,AH46+AI46)</f>
        <v>44.6759685603612</v>
      </c>
      <c r="AK46" s="10" t="n">
        <f aca="false">+V46</f>
        <v>60.97</v>
      </c>
      <c r="AL46" s="6" t="str">
        <f aca="false">IF(AJ46&gt;V46,"'fail'","'pass'")</f>
        <v>'pass'</v>
      </c>
    </row>
    <row r="47" customFormat="false" ht="12.75" hidden="false" customHeight="false" outlineLevel="0" collapsed="false">
      <c r="A47" s="43" t="s">
        <v>930</v>
      </c>
      <c r="B47" s="43" t="s">
        <v>938</v>
      </c>
      <c r="C47" s="50" t="n">
        <v>144</v>
      </c>
      <c r="D47" s="45" t="n">
        <f aca="false">C47/$C$6</f>
        <v>0.00344522334138814</v>
      </c>
      <c r="E47" s="46" t="s">
        <v>939</v>
      </c>
      <c r="F47" s="47" t="s">
        <v>940</v>
      </c>
      <c r="G47" s="48" t="s">
        <v>829</v>
      </c>
      <c r="H47" s="47" t="s">
        <v>941</v>
      </c>
      <c r="I47" s="44" t="s">
        <v>938</v>
      </c>
      <c r="J47" s="47" t="n">
        <v>59</v>
      </c>
      <c r="K47" s="49" t="n">
        <v>1246587</v>
      </c>
      <c r="L47" s="49" t="n">
        <v>1253045</v>
      </c>
      <c r="M47" s="49" t="n">
        <v>1249950</v>
      </c>
      <c r="N47" s="49" t="n">
        <v>3834</v>
      </c>
      <c r="O47" s="30" t="n">
        <v>1254461</v>
      </c>
      <c r="P47" s="31" t="s">
        <v>925</v>
      </c>
      <c r="Q47" s="8" t="n">
        <f aca="false">IF(J47&gt;25,0.15,0)</f>
        <v>0.15</v>
      </c>
      <c r="S47" s="30" t="n">
        <f aca="false">+O47*Q47/2000</f>
        <v>94.084575</v>
      </c>
      <c r="U47" s="10" t="n">
        <f aca="false">+S47*$T$15</f>
        <v>68.099912161051</v>
      </c>
      <c r="V47" s="10" t="n">
        <v>182.7</v>
      </c>
      <c r="W47" s="10" t="n">
        <f aca="false">IF(U47&gt;V47,V47,U47)</f>
        <v>68.099912161051</v>
      </c>
      <c r="X47" s="6" t="n">
        <f aca="false">+U47/$U$16</f>
        <v>0.00245223049415753</v>
      </c>
      <c r="Y47" s="10" t="n">
        <f aca="false">+X47*$Y$16</f>
        <v>6.68945681112593</v>
      </c>
      <c r="Z47" s="9" t="n">
        <f aca="false">IF(W47+Y47&gt;V47,V47,W47+Y47)</f>
        <v>74.7893689721769</v>
      </c>
      <c r="AA47" s="10" t="n">
        <f aca="false">+$AA$16*X47</f>
        <v>0.968723411351958</v>
      </c>
      <c r="AB47" s="10" t="n">
        <f aca="false">IF(Z47+AA47&gt;V47,V47,Z47+AA47)</f>
        <v>75.7580923835289</v>
      </c>
      <c r="AC47" s="10" t="n">
        <f aca="false">+X47*$AC$16</f>
        <v>0.141901905113805</v>
      </c>
      <c r="AD47" s="10" t="n">
        <f aca="false">IF(AB47+AC47&gt;V47,V47,AB47+AC47)</f>
        <v>75.8999942886427</v>
      </c>
      <c r="AE47" s="10" t="n">
        <f aca="false">+X47*$AE$16</f>
        <v>0.0207862744297968</v>
      </c>
      <c r="AF47" s="9" t="n">
        <f aca="false">IF(AD47+AE47&gt;V47,V47,AD47+AE47)</f>
        <v>75.9207805630725</v>
      </c>
      <c r="AG47" s="10" t="n">
        <f aca="false">+X47*$AG$16</f>
        <v>0.00304484428396783</v>
      </c>
      <c r="AH47" s="9" t="n">
        <f aca="false">IF(AF47+AG47&gt;V47,V47,AF47+AG47)</f>
        <v>75.9238254073564</v>
      </c>
      <c r="AI47" s="10" t="n">
        <f aca="false">+X47*$AI$16</f>
        <v>0.000446019162547513</v>
      </c>
      <c r="AJ47" s="9" t="n">
        <f aca="false">IF(AH47+AI47&gt;V47,V47,AH47+AI47)</f>
        <v>75.924271426519</v>
      </c>
      <c r="AK47" s="10" t="n">
        <f aca="false">+V47</f>
        <v>182.7</v>
      </c>
      <c r="AL47" s="6" t="str">
        <f aca="false">IF(AJ47&gt;V47,"'fail'","'pass'")</f>
        <v>'pass'</v>
      </c>
    </row>
    <row r="48" customFormat="false" ht="12.75" hidden="false" customHeight="false" outlineLevel="0" collapsed="false">
      <c r="A48" s="43" t="s">
        <v>930</v>
      </c>
      <c r="B48" s="43" t="s">
        <v>942</v>
      </c>
      <c r="C48" s="50" t="n">
        <v>147</v>
      </c>
      <c r="D48" s="45" t="n">
        <f aca="false">C48/$C$6</f>
        <v>0.00351699882766706</v>
      </c>
      <c r="E48" s="46" t="s">
        <v>943</v>
      </c>
      <c r="F48" s="47" t="s">
        <v>944</v>
      </c>
      <c r="G48" s="48" t="s">
        <v>829</v>
      </c>
      <c r="H48" s="47" t="s">
        <v>846</v>
      </c>
      <c r="I48" s="44" t="s">
        <v>942</v>
      </c>
      <c r="J48" s="47" t="n">
        <v>56</v>
      </c>
      <c r="K48" s="49" t="n">
        <v>0</v>
      </c>
      <c r="L48" s="49" t="n">
        <v>58379</v>
      </c>
      <c r="M48" s="49" t="n">
        <v>0</v>
      </c>
      <c r="N48" s="49" t="n">
        <v>0</v>
      </c>
      <c r="O48" s="30" t="n">
        <v>58379</v>
      </c>
      <c r="P48" s="31" t="s">
        <v>892</v>
      </c>
      <c r="Q48" s="8" t="n">
        <f aca="false">IF(J48&gt;25,0.15,0)</f>
        <v>0.15</v>
      </c>
      <c r="S48" s="30" t="n">
        <f aca="false">+O48*Q48/2000</f>
        <v>4.378425</v>
      </c>
      <c r="U48" s="10" t="n">
        <f aca="false">+S48*$T$15</f>
        <v>3.1691736706442</v>
      </c>
      <c r="V48" s="10" t="n">
        <v>0</v>
      </c>
      <c r="W48" s="10" t="n">
        <f aca="false">IF(U48&gt;V48,V48,U48)</f>
        <v>0</v>
      </c>
      <c r="X48" s="6" t="n">
        <f aca="false">+U48/$U$16</f>
        <v>0.000114119740684184</v>
      </c>
      <c r="Y48" s="10" t="n">
        <f aca="false">+X48*$Y$16</f>
        <v>0.311308043196816</v>
      </c>
      <c r="Z48" s="9" t="n">
        <f aca="false">IF(W48+Y48&gt;V48,V48,W48+Y48)</f>
        <v>0</v>
      </c>
      <c r="AA48" s="10" t="n">
        <f aca="false">+$AA$16*X48</f>
        <v>0.0450815960251582</v>
      </c>
      <c r="AB48" s="10" t="n">
        <f aca="false">IF(Z48+AA48&gt;V48,V48,Z48+AA48)</f>
        <v>0</v>
      </c>
      <c r="AC48" s="10" t="n">
        <f aca="false">+X48*$AC$16</f>
        <v>0.00660370574983105</v>
      </c>
      <c r="AD48" s="10" t="n">
        <f aca="false">IF(AB48+AC48&gt;V48,V48,AB48+AC48)</f>
        <v>0</v>
      </c>
      <c r="AE48" s="10" t="n">
        <f aca="false">+X48*$AE$16</f>
        <v>0.000967333312822883</v>
      </c>
      <c r="AF48" s="9" t="n">
        <f aca="false">IF(AD48+AE48&gt;V48,V48,AD48+AE48)</f>
        <v>0</v>
      </c>
      <c r="AG48" s="10" t="n">
        <f aca="false">+X48*$AG$16</f>
        <v>0.000141698278745818</v>
      </c>
      <c r="AH48" s="9" t="n">
        <f aca="false">IF(AF48+AG48&gt;V48,V48,AF48+AG48)</f>
        <v>0</v>
      </c>
      <c r="AI48" s="10" t="n">
        <f aca="false">+X48*$AI$16</f>
        <v>2.07564465458562E-005</v>
      </c>
      <c r="AJ48" s="9" t="n">
        <f aca="false">IF(AH48+AI48&gt;V48,V48,AH48+AI48)</f>
        <v>0</v>
      </c>
      <c r="AK48" s="10" t="n">
        <f aca="false">+V48</f>
        <v>0</v>
      </c>
      <c r="AL48" s="6" t="str">
        <f aca="false">IF(AJ48&gt;V48,"'fail'","'pass'")</f>
        <v>'pass'</v>
      </c>
    </row>
    <row r="49" customFormat="false" ht="12.75" hidden="false" customHeight="false" outlineLevel="0" collapsed="false">
      <c r="A49" s="43" t="s">
        <v>930</v>
      </c>
      <c r="B49" s="43" t="s">
        <v>945</v>
      </c>
      <c r="C49" s="50" t="n">
        <v>43</v>
      </c>
      <c r="D49" s="45" t="n">
        <f aca="false">C49/$C$6</f>
        <v>0.00102878196999785</v>
      </c>
      <c r="E49" s="46" t="s">
        <v>946</v>
      </c>
      <c r="F49" s="47" t="s">
        <v>947</v>
      </c>
      <c r="G49" s="48" t="s">
        <v>829</v>
      </c>
      <c r="H49" s="47" t="s">
        <v>846</v>
      </c>
      <c r="I49" s="44" t="s">
        <v>945</v>
      </c>
      <c r="J49" s="47" t="n">
        <v>100</v>
      </c>
      <c r="K49" s="49" t="n">
        <v>124418</v>
      </c>
      <c r="L49" s="49" t="n">
        <v>18360</v>
      </c>
      <c r="M49" s="49" t="n">
        <v>0</v>
      </c>
      <c r="N49" s="49" t="n">
        <v>0</v>
      </c>
      <c r="O49" s="30" t="n">
        <v>124418</v>
      </c>
      <c r="P49" s="31" t="s">
        <v>832</v>
      </c>
      <c r="Q49" s="8" t="n">
        <f aca="false">IF(J49&gt;25,0.15,0)</f>
        <v>0.15</v>
      </c>
      <c r="S49" s="30" t="n">
        <f aca="false">+O49*Q49/2000</f>
        <v>9.33135</v>
      </c>
      <c r="U49" s="10" t="n">
        <f aca="false">+S49*$T$15</f>
        <v>6.75417958091454</v>
      </c>
      <c r="V49" s="10" t="n">
        <v>57.736</v>
      </c>
      <c r="W49" s="10" t="n">
        <f aca="false">IF(U49&gt;V49,V49,U49)</f>
        <v>6.75417958091454</v>
      </c>
      <c r="X49" s="6" t="n">
        <f aca="false">+U49/$U$16</f>
        <v>0.000243213311232546</v>
      </c>
      <c r="Y49" s="10" t="n">
        <f aca="false">+X49*$Y$16</f>
        <v>0.663463302188483</v>
      </c>
      <c r="Z49" s="9" t="n">
        <f aca="false">IF(W49+Y49&gt;V49,V49,W49+Y49)</f>
        <v>7.41764288310303</v>
      </c>
      <c r="AA49" s="10" t="n">
        <f aca="false">+$AA$16*X49</f>
        <v>0.0960784188536654</v>
      </c>
      <c r="AB49" s="10" t="n">
        <f aca="false">IF(Z49+AA49&gt;V49,V49,Z49+AA49)</f>
        <v>7.51372130195669</v>
      </c>
      <c r="AC49" s="10" t="n">
        <f aca="false">+X49*$AC$16</f>
        <v>0.0140738940711982</v>
      </c>
      <c r="AD49" s="10" t="n">
        <f aca="false">IF(AB49+AC49&gt;V49,V49,AB49+AC49)</f>
        <v>7.52779519602789</v>
      </c>
      <c r="AE49" s="10" t="n">
        <f aca="false">+X49*$AE$16</f>
        <v>0.00206159194427444</v>
      </c>
      <c r="AF49" s="9" t="n">
        <f aca="false">IF(AD49+AE49&gt;V49,V49,AD49+AE49)</f>
        <v>7.52985678797216</v>
      </c>
      <c r="AG49" s="10" t="n">
        <f aca="false">+X49*$AG$16</f>
        <v>0.000301989010517433</v>
      </c>
      <c r="AH49" s="9" t="n">
        <f aca="false">IF(AF49+AG49&gt;V49,V49,AF49+AG49)</f>
        <v>7.53015877698268</v>
      </c>
      <c r="AI49" s="10" t="n">
        <f aca="false">+X49*$AI$16</f>
        <v>4.42363789434956E-005</v>
      </c>
      <c r="AJ49" s="9" t="n">
        <f aca="false">IF(AH49+AI49&gt;V49,V49,AH49+AI49)</f>
        <v>7.53020301336163</v>
      </c>
      <c r="AK49" s="10" t="n">
        <f aca="false">+V49</f>
        <v>57.736</v>
      </c>
      <c r="AL49" s="6" t="str">
        <f aca="false">IF(AJ49&gt;V49,"'fail'","'pass'")</f>
        <v>'pass'</v>
      </c>
    </row>
    <row r="50" customFormat="false" ht="12.75" hidden="false" customHeight="false" outlineLevel="0" collapsed="false">
      <c r="A50" s="43" t="s">
        <v>930</v>
      </c>
      <c r="B50" s="43" t="s">
        <v>948</v>
      </c>
      <c r="C50" s="50" t="n">
        <v>144</v>
      </c>
      <c r="D50" s="45" t="n">
        <f aca="false">C50/$C$6</f>
        <v>0.00344522334138814</v>
      </c>
      <c r="E50" s="46" t="s">
        <v>949</v>
      </c>
      <c r="F50" s="47" t="s">
        <v>950</v>
      </c>
      <c r="G50" s="48" t="s">
        <v>829</v>
      </c>
      <c r="H50" s="47" t="s">
        <v>846</v>
      </c>
      <c r="I50" s="44" t="s">
        <v>951</v>
      </c>
      <c r="J50" s="47" t="n">
        <v>59</v>
      </c>
      <c r="K50" s="49" t="n">
        <v>1225105</v>
      </c>
      <c r="L50" s="49" t="n">
        <v>1254461</v>
      </c>
      <c r="M50" s="49" t="n">
        <v>1280956</v>
      </c>
      <c r="N50" s="49" t="n">
        <v>366016</v>
      </c>
      <c r="O50" s="30" t="n">
        <v>1280956</v>
      </c>
      <c r="P50" s="31" t="s">
        <v>925</v>
      </c>
      <c r="Q50" s="8" t="n">
        <f aca="false">IF(J50&gt;25,0.15,0)</f>
        <v>0.15</v>
      </c>
      <c r="S50" s="30" t="n">
        <f aca="false">+O50*Q50/2000</f>
        <v>96.0717</v>
      </c>
      <c r="U50" s="10" t="n">
        <f aca="false">+S50*$T$15</f>
        <v>69.5382248488962</v>
      </c>
      <c r="V50" s="10" t="n">
        <v>182.7</v>
      </c>
      <c r="W50" s="10" t="n">
        <f aca="false">IF(U50&gt;V50,V50,U50)</f>
        <v>69.5382248488962</v>
      </c>
      <c r="X50" s="6" t="n">
        <f aca="false">+U50/$U$16</f>
        <v>0.00250402313413813</v>
      </c>
      <c r="Y50" s="10" t="n">
        <f aca="false">+X50*$Y$16</f>
        <v>6.83074231797771</v>
      </c>
      <c r="Z50" s="9" t="n">
        <f aca="false">IF(W50+Y50&gt;V50,V50,W50+Y50)</f>
        <v>76.3689671668739</v>
      </c>
      <c r="AA50" s="10" t="n">
        <f aca="false">+$AA$16*X50</f>
        <v>0.989183454975291</v>
      </c>
      <c r="AB50" s="10" t="n">
        <f aca="false">IF(Z50+AA50&gt;V50,V50,Z50+AA50)</f>
        <v>77.3581506218492</v>
      </c>
      <c r="AC50" s="10" t="n">
        <f aca="false">+X50*$AC$16</f>
        <v>0.144898961997989</v>
      </c>
      <c r="AD50" s="10" t="n">
        <f aca="false">IF(AB50+AC50&gt;V50,V50,AB50+AC50)</f>
        <v>77.5030495838472</v>
      </c>
      <c r="AE50" s="10" t="n">
        <f aca="false">+X50*$AE$16</f>
        <v>0.0212252935312415</v>
      </c>
      <c r="AF50" s="9" t="n">
        <f aca="false">IF(AD50+AE50&gt;V50,V50,AD50+AE50)</f>
        <v>77.5242748773785</v>
      </c>
      <c r="AG50" s="10" t="n">
        <f aca="false">+X50*$AG$16</f>
        <v>0.00310915329740366</v>
      </c>
      <c r="AH50" s="9" t="n">
        <f aca="false">IF(AF50+AG50&gt;V50,V50,AF50+AG50)</f>
        <v>77.5273840306759</v>
      </c>
      <c r="AI50" s="10" t="n">
        <f aca="false">+X50*$AI$16</f>
        <v>0.000455439365895163</v>
      </c>
      <c r="AJ50" s="9" t="n">
        <f aca="false">IF(AH50+AI50&gt;V50,V50,AH50+AI50)</f>
        <v>77.5278394700417</v>
      </c>
      <c r="AK50" s="10" t="n">
        <f aca="false">+V50</f>
        <v>182.7</v>
      </c>
      <c r="AL50" s="6" t="str">
        <f aca="false">IF(AJ50&gt;V50,"'fail'","'pass'")</f>
        <v>'pass'</v>
      </c>
    </row>
    <row r="51" customFormat="false" ht="12.75" hidden="false" customHeight="false" outlineLevel="0" collapsed="false">
      <c r="A51" s="43" t="s">
        <v>952</v>
      </c>
      <c r="B51" s="43" t="s">
        <v>952</v>
      </c>
      <c r="C51" s="50" t="n">
        <v>30</v>
      </c>
      <c r="D51" s="45" t="n">
        <f aca="false">C51/$C$6</f>
        <v>0.000717754862789195</v>
      </c>
      <c r="E51" s="46" t="s">
        <v>953</v>
      </c>
      <c r="F51" s="47" t="s">
        <v>954</v>
      </c>
      <c r="G51" s="48" t="s">
        <v>955</v>
      </c>
      <c r="H51" s="47" t="s">
        <v>846</v>
      </c>
      <c r="I51" s="44" t="s">
        <v>956</v>
      </c>
      <c r="J51" s="47"/>
      <c r="K51" s="49" t="n">
        <v>1039991</v>
      </c>
      <c r="L51" s="49" t="n">
        <v>1155853</v>
      </c>
      <c r="M51" s="49" t="n">
        <v>1179507</v>
      </c>
      <c r="N51" s="49" t="n">
        <v>1241243</v>
      </c>
      <c r="O51" s="30" t="n">
        <v>1241243</v>
      </c>
      <c r="P51" s="31" t="s">
        <v>957</v>
      </c>
      <c r="Q51" s="8" t="n">
        <v>0.15</v>
      </c>
      <c r="S51" s="30" t="n">
        <f aca="false">+O51*Q51/2000</f>
        <v>93.093225</v>
      </c>
      <c r="U51" s="10" t="n">
        <f aca="false">+S51*$T$15</f>
        <v>67.3823572598266</v>
      </c>
      <c r="V51" s="10" t="n">
        <v>41.7</v>
      </c>
      <c r="W51" s="10" t="n">
        <f aca="false">IF(U51&gt;V51,V51,U51)</f>
        <v>41.7</v>
      </c>
      <c r="X51" s="6" t="n">
        <f aca="false">+U51/$U$16</f>
        <v>0.00242639184100547</v>
      </c>
      <c r="Y51" s="10" t="n">
        <f aca="false">+X51*$Y$16</f>
        <v>6.61897136747367</v>
      </c>
      <c r="Z51" s="9" t="n">
        <f aca="false">IF(W51+Y51&gt;V51,V51,W51+Y51)</f>
        <v>41.7</v>
      </c>
      <c r="AA51" s="10" t="n">
        <f aca="false">+$AA$16*X51</f>
        <v>0.958516170113489</v>
      </c>
      <c r="AB51" s="10" t="n">
        <f aca="false">IF(Z51+AA51&gt;V51,V51,Z51+AA51)</f>
        <v>41.7</v>
      </c>
      <c r="AC51" s="10" t="n">
        <f aca="false">+X51*$AC$16</f>
        <v>0.140406713647674</v>
      </c>
      <c r="AD51" s="10" t="n">
        <f aca="false">IF(AB51+AC51&gt;V51,V51,AB51+AC51)</f>
        <v>41.7</v>
      </c>
      <c r="AE51" s="10" t="n">
        <f aca="false">+X51*$AE$16</f>
        <v>0.0205672536906801</v>
      </c>
      <c r="AF51" s="9" t="n">
        <f aca="false">IF(AD51+AE51&gt;V51,V51,AD51+AE51)</f>
        <v>41.7</v>
      </c>
      <c r="AG51" s="10" t="n">
        <f aca="false">+X51*$AG$16</f>
        <v>0.00301276138003898</v>
      </c>
      <c r="AH51" s="9" t="n">
        <f aca="false">IF(AF51+AG51&gt;V51,V51,AF51+AG51)</f>
        <v>41.7</v>
      </c>
      <c r="AI51" s="10" t="n">
        <f aca="false">+X51*$AI$16</f>
        <v>0.000441319549494135</v>
      </c>
      <c r="AJ51" s="9" t="n">
        <f aca="false">IF(AH51+AI51&gt;V51,V51,AH51+AI51)</f>
        <v>41.7</v>
      </c>
      <c r="AK51" s="10" t="n">
        <f aca="false">+V51</f>
        <v>41.7</v>
      </c>
      <c r="AL51" s="6" t="str">
        <f aca="false">IF(AJ51&gt;V51,"'fail'","'pass'")</f>
        <v>'pass'</v>
      </c>
    </row>
    <row r="52" customFormat="false" ht="12.75" hidden="false" customHeight="false" outlineLevel="0" collapsed="false">
      <c r="A52" s="43" t="s">
        <v>952</v>
      </c>
      <c r="B52" s="43" t="s">
        <v>952</v>
      </c>
      <c r="C52" s="50" t="n">
        <v>29</v>
      </c>
      <c r="D52" s="45"/>
      <c r="E52" s="46" t="s">
        <v>958</v>
      </c>
      <c r="F52" s="47" t="s">
        <v>954</v>
      </c>
      <c r="G52" s="48" t="s">
        <v>959</v>
      </c>
      <c r="H52" s="47" t="s">
        <v>846</v>
      </c>
      <c r="I52" s="44" t="s">
        <v>956</v>
      </c>
      <c r="J52" s="47"/>
      <c r="K52" s="49" t="n">
        <v>518785</v>
      </c>
      <c r="L52" s="49" t="n">
        <v>562252</v>
      </c>
      <c r="M52" s="49" t="n">
        <v>427678</v>
      </c>
      <c r="N52" s="49" t="n">
        <v>851714</v>
      </c>
      <c r="O52" s="30" t="n">
        <v>851714</v>
      </c>
      <c r="P52" s="31" t="s">
        <v>957</v>
      </c>
      <c r="Q52" s="8" t="n">
        <v>0.15</v>
      </c>
      <c r="S52" s="30" t="n">
        <f aca="false">+O52*Q52/2000</f>
        <v>63.87855</v>
      </c>
      <c r="U52" s="10" t="n">
        <f aca="false">+S52*$T$15</f>
        <v>46.2363107233604</v>
      </c>
      <c r="V52" s="10" t="n">
        <v>41.7</v>
      </c>
      <c r="W52" s="10" t="n">
        <f aca="false">IF(U52&gt;V52,V52,U52)</f>
        <v>41.7</v>
      </c>
      <c r="X52" s="6" t="n">
        <f aca="false">+U52/$U$16</f>
        <v>0.00166493740586665</v>
      </c>
      <c r="Y52" s="10" t="n">
        <f aca="false">+X52*$Y$16</f>
        <v>4.54179445868091</v>
      </c>
      <c r="Z52" s="9" t="n">
        <f aca="false">IF(W52+Y52&gt;V52,V52,W52+Y52)</f>
        <v>41.7</v>
      </c>
      <c r="AA52" s="10" t="n">
        <f aca="false">+$AA$16*X52</f>
        <v>0.657712987152428</v>
      </c>
      <c r="AB52" s="10" t="n">
        <f aca="false">IF(Z52+AA52&gt;V52,V52,Z52+AA52)</f>
        <v>41.7</v>
      </c>
      <c r="AC52" s="10" t="n">
        <f aca="false">+X52*$AC$16</f>
        <v>0.0963440387641378</v>
      </c>
      <c r="AD52" s="10" t="n">
        <f aca="false">IF(AB52+AC52&gt;V52,V52,AB52+AC52)</f>
        <v>41.7</v>
      </c>
      <c r="AE52" s="10" t="n">
        <f aca="false">+X52*$AE$16</f>
        <v>0.0141128029804832</v>
      </c>
      <c r="AF52" s="9" t="n">
        <f aca="false">IF(AD52+AE52&gt;V52,V52,AD52+AE52)</f>
        <v>41.7</v>
      </c>
      <c r="AG52" s="10" t="n">
        <f aca="false">+X52*$AG$16</f>
        <v>0.00206729145383983</v>
      </c>
      <c r="AH52" s="9" t="n">
        <f aca="false">IF(AF52+AG52&gt;V52,V52,AF52+AG52)</f>
        <v>41.7</v>
      </c>
      <c r="AI52" s="10" t="n">
        <f aca="false">+X52*$AI$16</f>
        <v>0.000302823894094749</v>
      </c>
      <c r="AJ52" s="9" t="n">
        <f aca="false">IF(AH52+AI52&gt;V52,V52,AH52+AI52)</f>
        <v>41.7</v>
      </c>
      <c r="AK52" s="10" t="n">
        <f aca="false">+V52</f>
        <v>41.7</v>
      </c>
      <c r="AL52" s="6" t="str">
        <f aca="false">IF(AJ52&gt;V52,"'fail'","'pass'")</f>
        <v>'pass'</v>
      </c>
    </row>
    <row r="53" customFormat="false" ht="12.75" hidden="false" customHeight="false" outlineLevel="0" collapsed="false">
      <c r="A53" s="43" t="s">
        <v>960</v>
      </c>
      <c r="B53" s="43" t="s">
        <v>961</v>
      </c>
      <c r="C53" s="50" t="n">
        <v>46</v>
      </c>
      <c r="D53" s="45" t="n">
        <f aca="false">C53/$C$6</f>
        <v>0.00110055745627677</v>
      </c>
      <c r="E53" s="46" t="s">
        <v>962</v>
      </c>
      <c r="F53" s="47" t="s">
        <v>963</v>
      </c>
      <c r="G53" s="48" t="s">
        <v>964</v>
      </c>
      <c r="H53" s="47" t="s">
        <v>846</v>
      </c>
      <c r="I53" s="44" t="s">
        <v>960</v>
      </c>
      <c r="J53" s="47" t="n">
        <v>79</v>
      </c>
      <c r="K53" s="49" t="n">
        <v>186168</v>
      </c>
      <c r="L53" s="49" t="n">
        <v>233720</v>
      </c>
      <c r="M53" s="49" t="n">
        <v>893340</v>
      </c>
      <c r="N53" s="49" t="n">
        <v>1042430</v>
      </c>
      <c r="O53" s="30" t="n">
        <v>1042430</v>
      </c>
      <c r="P53" s="31" t="s">
        <v>957</v>
      </c>
      <c r="Q53" s="8" t="n">
        <f aca="false">IF(J53&gt;25,0.15,0)</f>
        <v>0.15</v>
      </c>
      <c r="S53" s="30" t="n">
        <f aca="false">+O53*Q53/2000</f>
        <v>78.18225</v>
      </c>
      <c r="U53" s="10" t="n">
        <f aca="false">+S53*$T$15</f>
        <v>56.5895563385744</v>
      </c>
      <c r="V53" s="10" t="n">
        <v>69.6</v>
      </c>
      <c r="W53" s="10" t="n">
        <f aca="false">IF(U53&gt;V53,V53,U53)</f>
        <v>56.5895563385744</v>
      </c>
      <c r="X53" s="6" t="n">
        <f aca="false">+U53/$U$16</f>
        <v>0.00203775058293931</v>
      </c>
      <c r="Y53" s="10" t="n">
        <f aca="false">+X53*$Y$16</f>
        <v>5.55879414634812</v>
      </c>
      <c r="Z53" s="9" t="n">
        <f aca="false">IF(W53+Y53&gt;V53,V53,W53+Y53)</f>
        <v>62.1483504849225</v>
      </c>
      <c r="AA53" s="10" t="n">
        <f aca="false">+$AA$16*X53</f>
        <v>0.804988234545053</v>
      </c>
      <c r="AB53" s="10" t="n">
        <f aca="false">IF(Z53+AA53&gt;V53,V53,Z53+AA53)</f>
        <v>62.9533387194675</v>
      </c>
      <c r="AC53" s="10" t="n">
        <f aca="false">+X53*$AC$16</f>
        <v>0.117917418674461</v>
      </c>
      <c r="AD53" s="10" t="n">
        <f aca="false">IF(AB53+AC53&gt;V53,V53,AB53+AC53)</f>
        <v>63.071256138142</v>
      </c>
      <c r="AE53" s="10" t="n">
        <f aca="false">+X53*$AE$16</f>
        <v>0.0172729451564083</v>
      </c>
      <c r="AF53" s="9" t="n">
        <f aca="false">IF(AD53+AE53&gt;V53,V53,AD53+AE53)</f>
        <v>63.0885290832984</v>
      </c>
      <c r="AG53" s="10" t="n">
        <f aca="false">+X53*$AG$16</f>
        <v>0.00253019984434477</v>
      </c>
      <c r="AH53" s="9" t="n">
        <f aca="false">IF(AF53+AG53&gt;V53,V53,AF53+AG53)</f>
        <v>63.0910592831428</v>
      </c>
      <c r="AI53" s="10" t="n">
        <f aca="false">+X53*$AI$16</f>
        <v>0.000370632291967948</v>
      </c>
      <c r="AJ53" s="9" t="n">
        <f aca="false">IF(AH53+AI53&gt;V53,V53,AH53+AI53)</f>
        <v>63.0914299154347</v>
      </c>
      <c r="AK53" s="10" t="n">
        <f aca="false">+V53</f>
        <v>69.6</v>
      </c>
      <c r="AL53" s="6" t="str">
        <f aca="false">IF(AJ53&gt;V53,"'fail'","'pass'")</f>
        <v>'pass'</v>
      </c>
    </row>
    <row r="54" customFormat="false" ht="12.75" hidden="false" customHeight="false" outlineLevel="0" collapsed="false">
      <c r="A54" s="43" t="s">
        <v>965</v>
      </c>
      <c r="B54" s="43" t="s">
        <v>966</v>
      </c>
      <c r="C54" s="50" t="n">
        <v>144</v>
      </c>
      <c r="D54" s="45" t="n">
        <f aca="false">C54/$C$6</f>
        <v>0.00344522334138814</v>
      </c>
      <c r="E54" s="46" t="s">
        <v>967</v>
      </c>
      <c r="F54" s="47" t="s">
        <v>968</v>
      </c>
      <c r="G54" s="48" t="s">
        <v>969</v>
      </c>
      <c r="H54" s="47" t="s">
        <v>830</v>
      </c>
      <c r="I54" s="44" t="s">
        <v>966</v>
      </c>
      <c r="J54" s="47" t="n">
        <v>63.9</v>
      </c>
      <c r="K54" s="49" t="n">
        <v>1601900</v>
      </c>
      <c r="L54" s="49" t="n">
        <v>1663702</v>
      </c>
      <c r="M54" s="49" t="n">
        <v>1492027</v>
      </c>
      <c r="N54" s="49" t="n">
        <v>1633888</v>
      </c>
      <c r="O54" s="30" t="n">
        <v>1663702</v>
      </c>
      <c r="P54" s="31" t="s">
        <v>892</v>
      </c>
      <c r="Q54" s="8" t="n">
        <f aca="false">IF(J54&gt;25,0.15,0)</f>
        <v>0.15</v>
      </c>
      <c r="S54" s="30" t="n">
        <f aca="false">+O54*Q54/2000</f>
        <v>124.77765</v>
      </c>
      <c r="U54" s="10" t="n">
        <f aca="false">+S54*$T$15</f>
        <v>90.31604813714</v>
      </c>
      <c r="V54" s="10" t="n">
        <v>187.6</v>
      </c>
      <c r="W54" s="10" t="n">
        <f aca="false">IF(U54&gt;V54,V54,U54)</f>
        <v>90.31604813714</v>
      </c>
      <c r="X54" s="6" t="n">
        <f aca="false">+U54/$U$16</f>
        <v>0.00325221810609566</v>
      </c>
      <c r="Y54" s="10" t="n">
        <f aca="false">+X54*$Y$16</f>
        <v>8.8717486439067</v>
      </c>
      <c r="Z54" s="9" t="n">
        <f aca="false">IF(W54+Y54&gt;V54,V54,W54+Y54)</f>
        <v>99.1877967810467</v>
      </c>
      <c r="AA54" s="10" t="n">
        <f aca="false">+$AA$16*X54</f>
        <v>1.28474865054639</v>
      </c>
      <c r="AB54" s="10" t="n">
        <f aca="false">IF(Z54+AA54&gt;V54,V54,Z54+AA54)</f>
        <v>100.472545431593</v>
      </c>
      <c r="AC54" s="10" t="n">
        <f aca="false">+X54*$AC$16</f>
        <v>0.188194358646181</v>
      </c>
      <c r="AD54" s="10" t="n">
        <f aca="false">IF(AB54+AC54&gt;V54,V54,AB54+AC54)</f>
        <v>100.660739790239</v>
      </c>
      <c r="AE54" s="10" t="n">
        <f aca="false">+X54*$AE$16</f>
        <v>0.0275673507119008</v>
      </c>
      <c r="AF54" s="9" t="n">
        <f aca="false">IF(AD54+AE54&gt;V54,V54,AD54+AE54)</f>
        <v>100.688307140951</v>
      </c>
      <c r="AG54" s="10" t="n">
        <f aca="false">+X54*$AG$16</f>
        <v>0.00403815943654354</v>
      </c>
      <c r="AH54" s="9" t="n">
        <f aca="false">IF(AF54+AG54&gt;V54,V54,AF54+AG54)</f>
        <v>100.692345300388</v>
      </c>
      <c r="AI54" s="10" t="n">
        <f aca="false">+X54*$AI$16</f>
        <v>0.000591523349684544</v>
      </c>
      <c r="AJ54" s="9" t="n">
        <f aca="false">IF(AH54+AI54&gt;V54,V54,AH54+AI54)</f>
        <v>100.692936823737</v>
      </c>
      <c r="AK54" s="10" t="n">
        <f aca="false">+V54</f>
        <v>187.6</v>
      </c>
      <c r="AL54" s="6" t="str">
        <f aca="false">IF(AJ54&gt;V54,"'fail'","'pass'")</f>
        <v>'pass'</v>
      </c>
    </row>
    <row r="55" customFormat="false" ht="12.75" hidden="false" customHeight="false" outlineLevel="0" collapsed="false">
      <c r="A55" s="43" t="s">
        <v>965</v>
      </c>
      <c r="B55" s="43" t="s">
        <v>966</v>
      </c>
      <c r="C55" s="50" t="n">
        <v>144</v>
      </c>
      <c r="D55" s="45" t="n">
        <f aca="false">C55/$C$6</f>
        <v>0.00344522334138814</v>
      </c>
      <c r="E55" s="46" t="s">
        <v>970</v>
      </c>
      <c r="F55" s="47" t="s">
        <v>968</v>
      </c>
      <c r="G55" s="48" t="n">
        <v>11855</v>
      </c>
      <c r="H55" s="47" t="s">
        <v>830</v>
      </c>
      <c r="I55" s="44" t="s">
        <v>966</v>
      </c>
      <c r="J55" s="47" t="n">
        <v>63.9</v>
      </c>
      <c r="K55" s="49" t="n">
        <v>1669600</v>
      </c>
      <c r="L55" s="49" t="n">
        <v>1704189</v>
      </c>
      <c r="M55" s="49" t="n">
        <v>1534222</v>
      </c>
      <c r="N55" s="49" t="n">
        <v>1594125</v>
      </c>
      <c r="O55" s="30" t="n">
        <v>1704189</v>
      </c>
      <c r="P55" s="31" t="s">
        <v>892</v>
      </c>
      <c r="Q55" s="8" t="n">
        <f aca="false">IF(J55&gt;25,0.15,0)</f>
        <v>0.15</v>
      </c>
      <c r="S55" s="30" t="n">
        <f aca="false">+O55*Q55/2000</f>
        <v>127.814175</v>
      </c>
      <c r="U55" s="10" t="n">
        <f aca="false">+S55*$T$15</f>
        <v>92.5139332397175</v>
      </c>
      <c r="V55" s="10" t="n">
        <v>187.6</v>
      </c>
      <c r="W55" s="10" t="n">
        <f aca="false">IF(U55&gt;V55,V55,U55)</f>
        <v>92.5139332397175</v>
      </c>
      <c r="X55" s="6" t="n">
        <f aca="false">+U55/$U$16</f>
        <v>0.00333136242067933</v>
      </c>
      <c r="Y55" s="10" t="n">
        <f aca="false">+X55*$Y$16</f>
        <v>9.08764697626781</v>
      </c>
      <c r="Z55" s="9" t="n">
        <f aca="false">IF(W55+Y55&gt;V55,V55,W55+Y55)</f>
        <v>101.601580215985</v>
      </c>
      <c r="AA55" s="10" t="n">
        <f aca="false">+$AA$16*X55</f>
        <v>1.31601363587109</v>
      </c>
      <c r="AB55" s="10" t="n">
        <f aca="false">IF(Z55+AA55&gt;V55,V55,Z55+AA55)</f>
        <v>102.917593851856</v>
      </c>
      <c r="AC55" s="10" t="n">
        <f aca="false">+X55*$AC$16</f>
        <v>0.192774160196283</v>
      </c>
      <c r="AD55" s="10" t="n">
        <f aca="false">IF(AB55+AC55&gt;V55,V55,AB55+AC55)</f>
        <v>103.110368012053</v>
      </c>
      <c r="AE55" s="10" t="n">
        <f aca="false">+X55*$AE$16</f>
        <v>0.0282382156434046</v>
      </c>
      <c r="AF55" s="9" t="n">
        <f aca="false">IF(AD55+AE55&gt;V55,V55,AD55+AE55)</f>
        <v>103.138606227696</v>
      </c>
      <c r="AG55" s="10" t="n">
        <f aca="false">+X55*$AG$16</f>
        <v>0.00413643001691631</v>
      </c>
      <c r="AH55" s="9" t="n">
        <f aca="false">IF(AF55+AG55&gt;V55,V55,AF55+AG55)</f>
        <v>103.142742657713</v>
      </c>
      <c r="AI55" s="10" t="n">
        <f aca="false">+X55*$AI$16</f>
        <v>0.000605918359042397</v>
      </c>
      <c r="AJ55" s="9" t="n">
        <f aca="false">IF(AH55+AI55&gt;V55,V55,AH55+AI55)</f>
        <v>103.143348576072</v>
      </c>
      <c r="AK55" s="10" t="n">
        <f aca="false">+V55</f>
        <v>187.6</v>
      </c>
      <c r="AL55" s="6" t="str">
        <f aca="false">IF(AJ55&gt;V55,"'fail'","'pass'")</f>
        <v>'pass'</v>
      </c>
    </row>
    <row r="56" customFormat="false" ht="12.75" hidden="false" customHeight="false" outlineLevel="0" collapsed="false">
      <c r="A56" s="43" t="s">
        <v>965</v>
      </c>
      <c r="B56" s="43" t="s">
        <v>966</v>
      </c>
      <c r="C56" s="50" t="n">
        <v>144</v>
      </c>
      <c r="D56" s="45" t="n">
        <f aca="false">C56/$C$6</f>
        <v>0.00344522334138814</v>
      </c>
      <c r="E56" s="46" t="s">
        <v>971</v>
      </c>
      <c r="F56" s="47" t="s">
        <v>968</v>
      </c>
      <c r="G56" s="48" t="n">
        <v>11856</v>
      </c>
      <c r="H56" s="47" t="s">
        <v>830</v>
      </c>
      <c r="I56" s="44" t="s">
        <v>966</v>
      </c>
      <c r="J56" s="47" t="n">
        <v>63.9</v>
      </c>
      <c r="K56" s="49" t="n">
        <v>1653100</v>
      </c>
      <c r="L56" s="49" t="n">
        <v>1239241</v>
      </c>
      <c r="M56" s="49" t="n">
        <v>1672122</v>
      </c>
      <c r="N56" s="49" t="n">
        <v>1641891</v>
      </c>
      <c r="O56" s="30" t="n">
        <v>1672122</v>
      </c>
      <c r="P56" s="31" t="s">
        <v>885</v>
      </c>
      <c r="Q56" s="8" t="n">
        <f aca="false">IF(J56&gt;25,0.15,0)</f>
        <v>0.15</v>
      </c>
      <c r="S56" s="30" t="n">
        <f aca="false">+O56*Q56/2000</f>
        <v>125.40915</v>
      </c>
      <c r="U56" s="10" t="n">
        <f aca="false">+S56*$T$15</f>
        <v>90.7731378835698</v>
      </c>
      <c r="V56" s="10" t="n">
        <v>187.6</v>
      </c>
      <c r="W56" s="10" t="n">
        <f aca="false">IF(U56&gt;V56,V56,U56)</f>
        <v>90.7731378835698</v>
      </c>
      <c r="X56" s="6" t="n">
        <f aca="false">+U56/$U$16</f>
        <v>0.00326867759009779</v>
      </c>
      <c r="Y56" s="10" t="n">
        <f aca="false">+X56*$Y$16</f>
        <v>8.91664858607284</v>
      </c>
      <c r="Z56" s="9" t="n">
        <f aca="false">IF(W56+Y56&gt;V56,V56,W56+Y56)</f>
        <v>99.6897864696426</v>
      </c>
      <c r="AA56" s="10" t="n">
        <f aca="false">+$AA$16*X56</f>
        <v>1.29125076669315</v>
      </c>
      <c r="AB56" s="10" t="n">
        <f aca="false">IF(Z56+AA56&gt;V56,V56,Z56+AA56)</f>
        <v>100.981037236336</v>
      </c>
      <c r="AC56" s="10" t="n">
        <f aca="false">+X56*$AC$16</f>
        <v>0.189146810767896</v>
      </c>
      <c r="AD56" s="10" t="n">
        <f aca="false">IF(AB56+AC56&gt;V56,V56,AB56+AC56)</f>
        <v>101.170184047104</v>
      </c>
      <c r="AE56" s="10" t="n">
        <f aca="false">+X56*$AE$16</f>
        <v>0.0277068691430827</v>
      </c>
      <c r="AF56" s="9" t="n">
        <f aca="false">IF(AD56+AE56&gt;V56,V56,AD56+AE56)</f>
        <v>101.197890916247</v>
      </c>
      <c r="AG56" s="10" t="n">
        <f aca="false">+X56*$AG$16</f>
        <v>0.00405859657159278</v>
      </c>
      <c r="AH56" s="9" t="n">
        <f aca="false">IF(AF56+AG56&gt;V56,V56,AF56+AG56)</f>
        <v>101.201949512818</v>
      </c>
      <c r="AI56" s="10" t="n">
        <f aca="false">+X56*$AI$16</f>
        <v>0.000594517050842771</v>
      </c>
      <c r="AJ56" s="9" t="n">
        <f aca="false">IF(AH56+AI56&gt;V56,V56,AH56+AI56)</f>
        <v>101.202544029869</v>
      </c>
      <c r="AK56" s="10" t="n">
        <f aca="false">+V56</f>
        <v>187.6</v>
      </c>
      <c r="AL56" s="6" t="str">
        <f aca="false">IF(AJ56&gt;V56,"'fail'","'pass'")</f>
        <v>'pass'</v>
      </c>
    </row>
    <row r="57" customFormat="false" ht="12.75" hidden="false" customHeight="false" outlineLevel="0" collapsed="false">
      <c r="A57" s="43" t="s">
        <v>972</v>
      </c>
      <c r="B57" s="43" t="s">
        <v>973</v>
      </c>
      <c r="C57" s="50" t="n">
        <v>103</v>
      </c>
      <c r="D57" s="45" t="n">
        <f aca="false">C57/$C$6</f>
        <v>0.00246429169557624</v>
      </c>
      <c r="E57" s="46" t="s">
        <v>974</v>
      </c>
      <c r="F57" s="47" t="s">
        <v>975</v>
      </c>
      <c r="G57" s="48" t="s">
        <v>829</v>
      </c>
      <c r="H57" s="47" t="s">
        <v>846</v>
      </c>
      <c r="I57" s="44" t="s">
        <v>973</v>
      </c>
      <c r="J57" s="47" t="n">
        <v>49</v>
      </c>
      <c r="K57" s="49" t="n">
        <v>1317034</v>
      </c>
      <c r="L57" s="49" t="n">
        <v>614084</v>
      </c>
      <c r="M57" s="49" t="n">
        <v>0</v>
      </c>
      <c r="N57" s="49" t="n">
        <v>0</v>
      </c>
      <c r="O57" s="30" t="n">
        <v>1317034</v>
      </c>
      <c r="P57" s="31" t="s">
        <v>832</v>
      </c>
      <c r="Q57" s="8" t="n">
        <f aca="false">IF(J57&gt;25,0.15,0)</f>
        <v>0.15</v>
      </c>
      <c r="S57" s="30" t="n">
        <f aca="false">+O57*Q57/2000</f>
        <v>98.77755</v>
      </c>
      <c r="U57" s="10" t="n">
        <f aca="false">+S57*$T$15</f>
        <v>71.4967621258195</v>
      </c>
      <c r="V57" s="10" t="n">
        <v>0</v>
      </c>
      <c r="W57" s="10" t="n">
        <f aca="false">IF(U57&gt;V57,V57,U57)</f>
        <v>0</v>
      </c>
      <c r="X57" s="6" t="n">
        <f aca="false">+U57/$U$16</f>
        <v>0.00257454869991356</v>
      </c>
      <c r="Y57" s="10" t="n">
        <f aca="false">+X57*$Y$16</f>
        <v>7.02312950485064</v>
      </c>
      <c r="Z57" s="9" t="n">
        <f aca="false">IF(W57+Y57&gt;V57,V57,W57+Y57)</f>
        <v>0</v>
      </c>
      <c r="AA57" s="10" t="n">
        <f aca="false">+$AA$16*X57</f>
        <v>1.01704370988537</v>
      </c>
      <c r="AB57" s="10" t="n">
        <f aca="false">IF(Z57+AA57&gt;V57,V57,Z57+AA57)</f>
        <v>0</v>
      </c>
      <c r="AC57" s="10" t="n">
        <f aca="false">+X57*$AC$16</f>
        <v>0.148980027039226</v>
      </c>
      <c r="AD57" s="10" t="n">
        <f aca="false">IF(AB57+AC57&gt;V57,V57,AB57+AC57)</f>
        <v>0</v>
      </c>
      <c r="AE57" s="10" t="n">
        <f aca="false">+X57*$AE$16</f>
        <v>0.0218231018400516</v>
      </c>
      <c r="AF57" s="9" t="n">
        <f aca="false">IF(AD57+AE57&gt;V57,V57,AD57+AE57)</f>
        <v>0</v>
      </c>
      <c r="AG57" s="10" t="n">
        <f aca="false">+X57*$AG$16</f>
        <v>0.00319672229482725</v>
      </c>
      <c r="AH57" s="9" t="n">
        <f aca="false">IF(AF57+AG57&gt;V57,V57,AF57+AG57)</f>
        <v>0</v>
      </c>
      <c r="AI57" s="10" t="n">
        <f aca="false">+X57*$AI$16</f>
        <v>0.000468266770929189</v>
      </c>
      <c r="AJ57" s="9" t="n">
        <f aca="false">IF(AH57+AI57&gt;V57,V57,AH57+AI57)</f>
        <v>0</v>
      </c>
      <c r="AK57" s="10" t="n">
        <f aca="false">+V57</f>
        <v>0</v>
      </c>
      <c r="AL57" s="6" t="str">
        <f aca="false">IF(AJ57&gt;V57,"'fail'","'pass'")</f>
        <v>'pass'</v>
      </c>
    </row>
    <row r="58" customFormat="false" ht="12.75" hidden="false" customHeight="false" outlineLevel="0" collapsed="false">
      <c r="A58" s="43" t="s">
        <v>976</v>
      </c>
      <c r="B58" s="43" t="s">
        <v>977</v>
      </c>
      <c r="C58" s="50" t="n">
        <v>111</v>
      </c>
      <c r="D58" s="45" t="n">
        <f aca="false">C58/$C$6</f>
        <v>0.00265569299232002</v>
      </c>
      <c r="E58" s="46" t="s">
        <v>978</v>
      </c>
      <c r="F58" s="47" t="s">
        <v>979</v>
      </c>
      <c r="G58" s="48" t="s">
        <v>829</v>
      </c>
      <c r="H58" s="47" t="s">
        <v>846</v>
      </c>
      <c r="I58" s="44" t="s">
        <v>980</v>
      </c>
      <c r="J58" s="47" t="n">
        <v>41</v>
      </c>
      <c r="K58" s="49" t="n">
        <v>1389786</v>
      </c>
      <c r="L58" s="49" t="n">
        <v>1474388</v>
      </c>
      <c r="M58" s="49" t="n">
        <v>1416926</v>
      </c>
      <c r="N58" s="49" t="n">
        <v>1467771</v>
      </c>
      <c r="O58" s="30" t="n">
        <v>1474388</v>
      </c>
      <c r="P58" s="31" t="s">
        <v>892</v>
      </c>
      <c r="Q58" s="8" t="n">
        <f aca="false">IF(J58&gt;25,0.15,0)</f>
        <v>0.15</v>
      </c>
      <c r="S58" s="30" t="n">
        <f aca="false">+O58*Q58/2000</f>
        <v>110.5791</v>
      </c>
      <c r="U58" s="10" t="n">
        <f aca="false">+S58*$T$15</f>
        <v>80.0389117647401</v>
      </c>
      <c r="V58" s="10" t="n">
        <v>106</v>
      </c>
      <c r="W58" s="10" t="n">
        <f aca="false">IF(U58&gt;V58,V58,U58)</f>
        <v>80.0389117647401</v>
      </c>
      <c r="X58" s="6" t="n">
        <f aca="false">+U58/$U$16</f>
        <v>0.00288214556994592</v>
      </c>
      <c r="Y58" s="10" t="n">
        <f aca="false">+X58*$Y$16</f>
        <v>7.86222516988758</v>
      </c>
      <c r="Z58" s="9" t="n">
        <f aca="false">IF(W58+Y58&gt;V58,V58,W58+Y58)</f>
        <v>87.9011369346277</v>
      </c>
      <c r="AA58" s="10" t="n">
        <f aca="false">+$AA$16*X58</f>
        <v>1.1385560595478</v>
      </c>
      <c r="AB58" s="10" t="n">
        <f aca="false">IF(Z58+AA58&gt;V58,V58,Z58+AA58)</f>
        <v>89.0396929941755</v>
      </c>
      <c r="AC58" s="10" t="n">
        <f aca="false">+X58*$AC$16</f>
        <v>0.166779569932371</v>
      </c>
      <c r="AD58" s="10" t="n">
        <f aca="false">IF(AB58+AC58&gt;V58,V58,AB58+AC58)</f>
        <v>89.2064725641078</v>
      </c>
      <c r="AE58" s="10" t="n">
        <f aca="false">+X58*$AE$16</f>
        <v>0.0244304395146595</v>
      </c>
      <c r="AF58" s="9" t="n">
        <f aca="false">IF(AD58+AE58&gt;V58,V58,AD58+AE58)</f>
        <v>89.2309030036225</v>
      </c>
      <c r="AG58" s="10" t="n">
        <f aca="false">+X58*$AG$16</f>
        <v>0.00357865399892923</v>
      </c>
      <c r="AH58" s="9" t="n">
        <f aca="false">IF(AF58+AG58&gt;V58,V58,AF58+AG58)</f>
        <v>89.2344816576214</v>
      </c>
      <c r="AI58" s="10" t="n">
        <f aca="false">+X58*$AI$16</f>
        <v>0.000524213427942441</v>
      </c>
      <c r="AJ58" s="9" t="n">
        <f aca="false">IF(AH58+AI58&gt;V58,V58,AH58+AI58)</f>
        <v>89.2350058710494</v>
      </c>
      <c r="AK58" s="10" t="n">
        <f aca="false">+V58</f>
        <v>106</v>
      </c>
      <c r="AL58" s="6" t="str">
        <f aca="false">IF(AJ58&gt;V58,"'fail'","'pass'")</f>
        <v>'pass'</v>
      </c>
    </row>
    <row r="59" customFormat="false" ht="12.75" hidden="false" customHeight="false" outlineLevel="0" collapsed="false">
      <c r="A59" s="43" t="s">
        <v>981</v>
      </c>
      <c r="B59" s="43" t="s">
        <v>982</v>
      </c>
      <c r="C59" s="50" t="n">
        <v>79</v>
      </c>
      <c r="D59" s="45" t="n">
        <f aca="false">C59/$C$6</f>
        <v>0.00189008780534488</v>
      </c>
      <c r="E59" s="46" t="s">
        <v>983</v>
      </c>
      <c r="F59" s="47" t="s">
        <v>984</v>
      </c>
      <c r="G59" s="48" t="s">
        <v>985</v>
      </c>
      <c r="H59" s="47" t="s">
        <v>846</v>
      </c>
      <c r="I59" s="44" t="s">
        <v>986</v>
      </c>
      <c r="J59" s="47" t="n">
        <v>55</v>
      </c>
      <c r="K59" s="49" t="n">
        <v>922050</v>
      </c>
      <c r="L59" s="49" t="n">
        <v>1385665</v>
      </c>
      <c r="M59" s="49" t="n">
        <v>1440000</v>
      </c>
      <c r="N59" s="49" t="n">
        <v>1190000</v>
      </c>
      <c r="O59" s="30" t="n">
        <v>1440000</v>
      </c>
      <c r="P59" s="31" t="s">
        <v>885</v>
      </c>
      <c r="Q59" s="8" t="n">
        <f aca="false">IF(J59&gt;25,0.15,0)</f>
        <v>0.15</v>
      </c>
      <c r="S59" s="30" t="n">
        <f aca="false">+O59*Q59/2000</f>
        <v>108</v>
      </c>
      <c r="U59" s="10" t="n">
        <f aca="false">+S59*$T$15</f>
        <v>78.1721181542618</v>
      </c>
      <c r="V59" s="10" t="n">
        <v>96</v>
      </c>
      <c r="W59" s="10" t="n">
        <f aca="false">IF(U59&gt;V59,V59,U59)</f>
        <v>78.1721181542618</v>
      </c>
      <c r="X59" s="6" t="n">
        <f aca="false">+U59/$U$16</f>
        <v>0.00281492362981937</v>
      </c>
      <c r="Y59" s="10" t="n">
        <f aca="false">+X59*$Y$16</f>
        <v>7.67884996665607</v>
      </c>
      <c r="Z59" s="9" t="n">
        <f aca="false">IF(W59+Y59&gt;V59,V59,W59+Y59)</f>
        <v>85.8509681209179</v>
      </c>
      <c r="AA59" s="10" t="n">
        <f aca="false">+$AA$16*X59</f>
        <v>1.11200086120399</v>
      </c>
      <c r="AB59" s="10" t="n">
        <f aca="false">IF(Z59+AA59&gt;V59,V59,Z59+AA59)</f>
        <v>86.9629689821219</v>
      </c>
      <c r="AC59" s="10" t="n">
        <f aca="false">+X59*$AC$16</f>
        <v>0.162889674022452</v>
      </c>
      <c r="AD59" s="10" t="n">
        <f aca="false">IF(AB59+AC59&gt;V59,V59,AB59+AC59)</f>
        <v>87.1258586561443</v>
      </c>
      <c r="AE59" s="10" t="n">
        <f aca="false">+X59*$AE$16</f>
        <v>0.0238606343113954</v>
      </c>
      <c r="AF59" s="9" t="n">
        <f aca="false">IF(AD59+AE59&gt;V59,V59,AD59+AE59)</f>
        <v>87.1497192904557</v>
      </c>
      <c r="AG59" s="10" t="n">
        <f aca="false">+X59*$AG$16</f>
        <v>0.00349518699179462</v>
      </c>
      <c r="AH59" s="9" t="n">
        <f aca="false">IF(AF59+AG59&gt;V59,V59,AF59+AG59)</f>
        <v>87.1532144774475</v>
      </c>
      <c r="AI59" s="10" t="n">
        <f aca="false">+X59*$AI$16</f>
        <v>0.000511986896418796</v>
      </c>
      <c r="AJ59" s="9" t="n">
        <f aca="false">IF(AH59+AI59&gt;V59,V59,AH59+AI59)</f>
        <v>87.1537264643439</v>
      </c>
      <c r="AK59" s="10" t="n">
        <f aca="false">+V59</f>
        <v>96</v>
      </c>
      <c r="AL59" s="6" t="str">
        <f aca="false">IF(AJ59&gt;V59,"'fail'","'pass'")</f>
        <v>'pass'</v>
      </c>
    </row>
    <row r="60" customFormat="false" ht="12.75" hidden="false" customHeight="false" outlineLevel="0" collapsed="false">
      <c r="A60" s="43" t="s">
        <v>987</v>
      </c>
      <c r="B60" s="43" t="s">
        <v>988</v>
      </c>
      <c r="C60" s="50" t="n">
        <v>35</v>
      </c>
      <c r="D60" s="45" t="n">
        <f aca="false">C60/$C$6</f>
        <v>0.000837380673254061</v>
      </c>
      <c r="E60" s="46" t="s">
        <v>989</v>
      </c>
      <c r="F60" s="47" t="s">
        <v>990</v>
      </c>
      <c r="G60" s="48" t="s">
        <v>829</v>
      </c>
      <c r="H60" s="47" t="s">
        <v>846</v>
      </c>
      <c r="I60" s="44" t="s">
        <v>991</v>
      </c>
      <c r="J60" s="47" t="n">
        <v>3.8</v>
      </c>
      <c r="K60" s="49" t="n">
        <v>1450260</v>
      </c>
      <c r="L60" s="49" t="n">
        <v>1413186</v>
      </c>
      <c r="M60" s="49" t="n">
        <v>1432183</v>
      </c>
      <c r="N60" s="49" t="n">
        <v>469547</v>
      </c>
      <c r="O60" s="30" t="n">
        <v>1450260</v>
      </c>
      <c r="P60" s="31" t="s">
        <v>848</v>
      </c>
      <c r="Q60" s="8" t="n">
        <v>0.15</v>
      </c>
      <c r="S60" s="30" t="n">
        <f aca="false">+O60*Q60/2000</f>
        <v>108.7695</v>
      </c>
      <c r="U60" s="10" t="n">
        <f aca="false">+S60*$T$15</f>
        <v>78.7290944961109</v>
      </c>
      <c r="V60" s="10" t="n">
        <v>32.26</v>
      </c>
      <c r="W60" s="10" t="n">
        <f aca="false">IF(U60&gt;V60,V60,U60)</f>
        <v>32.26</v>
      </c>
      <c r="X60" s="6" t="n">
        <f aca="false">+U60/$U$16</f>
        <v>0.00283497996068183</v>
      </c>
      <c r="Y60" s="10" t="n">
        <f aca="false">+X60*$Y$16</f>
        <v>7.7335617726685</v>
      </c>
      <c r="Z60" s="9" t="n">
        <f aca="false">IF(W60+Y60&gt;V60,V60,W60+Y60)</f>
        <v>32.26</v>
      </c>
      <c r="AA60" s="10" t="n">
        <f aca="false">+$AA$16*X60</f>
        <v>1.11992386734007</v>
      </c>
      <c r="AB60" s="10" t="n">
        <f aca="false">IF(Z60+AA60&gt;V60,V60,Z60+AA60)</f>
        <v>32.26</v>
      </c>
      <c r="AC60" s="10" t="n">
        <f aca="false">+X60*$AC$16</f>
        <v>0.164050262949862</v>
      </c>
      <c r="AD60" s="10" t="n">
        <f aca="false">IF(AB60+AC60&gt;V60,V60,AB60+AC60)</f>
        <v>32.26</v>
      </c>
      <c r="AE60" s="10" t="n">
        <f aca="false">+X60*$AE$16</f>
        <v>0.0240306413308641</v>
      </c>
      <c r="AF60" s="9" t="n">
        <f aca="false">IF(AD60+AE60&gt;V60,V60,AD60+AE60)</f>
        <v>32.26</v>
      </c>
      <c r="AG60" s="10" t="n">
        <f aca="false">+X60*$AG$16</f>
        <v>0.00352009019911116</v>
      </c>
      <c r="AH60" s="9" t="n">
        <f aca="false">IF(AF60+AG60&gt;V60,V60,AF60+AG60)</f>
        <v>32.26</v>
      </c>
      <c r="AI60" s="10" t="n">
        <f aca="false">+X60*$AI$16</f>
        <v>0.00051563480305578</v>
      </c>
      <c r="AJ60" s="9" t="n">
        <f aca="false">IF(AH60+AI60&gt;V60,V60,AH60+AI60)</f>
        <v>32.26</v>
      </c>
      <c r="AK60" s="10" t="n">
        <f aca="false">+V60</f>
        <v>32.26</v>
      </c>
      <c r="AL60" s="6" t="str">
        <f aca="false">IF(AJ60&gt;V60,"'fail'","'pass'")</f>
        <v>'pass'</v>
      </c>
    </row>
    <row r="61" customFormat="false" ht="12.75" hidden="false" customHeight="false" outlineLevel="0" collapsed="false">
      <c r="A61" s="43" t="s">
        <v>987</v>
      </c>
      <c r="B61" s="43" t="s">
        <v>988</v>
      </c>
      <c r="C61" s="50" t="n">
        <v>14</v>
      </c>
      <c r="D61" s="45" t="n">
        <f aca="false">C61/$C$6</f>
        <v>0.000334952269301625</v>
      </c>
      <c r="E61" s="46" t="s">
        <v>992</v>
      </c>
      <c r="F61" s="47" t="s">
        <v>990</v>
      </c>
      <c r="G61" s="48" t="s">
        <v>887</v>
      </c>
      <c r="H61" s="47" t="s">
        <v>846</v>
      </c>
      <c r="I61" s="44" t="s">
        <v>991</v>
      </c>
      <c r="J61" s="47" t="n">
        <v>3.8</v>
      </c>
      <c r="K61" s="49" t="n">
        <v>760540</v>
      </c>
      <c r="L61" s="49" t="n">
        <v>805740</v>
      </c>
      <c r="M61" s="49" t="n">
        <v>811334</v>
      </c>
      <c r="N61" s="49" t="n">
        <v>260037</v>
      </c>
      <c r="O61" s="30" t="n">
        <v>811740</v>
      </c>
      <c r="P61" s="31" t="s">
        <v>885</v>
      </c>
      <c r="Q61" s="8" t="n">
        <v>0.15</v>
      </c>
      <c r="S61" s="30" t="n">
        <f aca="false">+O61*Q61/2000</f>
        <v>60.8805</v>
      </c>
      <c r="U61" s="10" t="n">
        <f aca="false">+S61*$T$15</f>
        <v>44.0662744378753</v>
      </c>
      <c r="V61" s="10" t="n">
        <v>17.42</v>
      </c>
      <c r="W61" s="10" t="n">
        <f aca="false">IF(U61&gt;V61,V61,U61)</f>
        <v>17.42</v>
      </c>
      <c r="X61" s="6" t="n">
        <f aca="false">+U61/$U$16</f>
        <v>0.00158679590782609</v>
      </c>
      <c r="Y61" s="10" t="n">
        <f aca="false">+X61*$Y$16</f>
        <v>4.32863171662042</v>
      </c>
      <c r="Z61" s="9" t="n">
        <f aca="false">IF(W61+Y61&gt;V61,V61,W61+Y61)</f>
        <v>17.42</v>
      </c>
      <c r="AA61" s="10" t="n">
        <f aca="false">+$AA$16*X61</f>
        <v>0.626844152134533</v>
      </c>
      <c r="AB61" s="10" t="n">
        <f aca="false">IF(Z61+AA61&gt;V61,V61,Z61+AA61)</f>
        <v>17.42</v>
      </c>
      <c r="AC61" s="10" t="n">
        <f aca="false">+X61*$AC$16</f>
        <v>0.0918222666604062</v>
      </c>
      <c r="AD61" s="10" t="n">
        <f aca="false">IF(AB61+AC61&gt;V61,V61,AB61+AC61)</f>
        <v>17.42</v>
      </c>
      <c r="AE61" s="10" t="n">
        <f aca="false">+X61*$AE$16</f>
        <v>0.0134504383999528</v>
      </c>
      <c r="AF61" s="9" t="n">
        <f aca="false">IF(AD61+AE61&gt;V61,V61,AD61+AE61)</f>
        <v>17.42</v>
      </c>
      <c r="AG61" s="10" t="n">
        <f aca="false">+X61*$AG$16</f>
        <v>0.00197026603383289</v>
      </c>
      <c r="AH61" s="9" t="n">
        <f aca="false">IF(AF61+AG61&gt;V61,V61,AF61+AG61)</f>
        <v>17.42</v>
      </c>
      <c r="AI61" s="10" t="n">
        <f aca="false">+X61*$AI$16</f>
        <v>0.000288611280068745</v>
      </c>
      <c r="AJ61" s="9" t="n">
        <f aca="false">IF(AH61+AI61&gt;V61,V61,AH61+AI61)</f>
        <v>17.42</v>
      </c>
      <c r="AK61" s="10" t="n">
        <f aca="false">+V61</f>
        <v>17.42</v>
      </c>
      <c r="AL61" s="6" t="str">
        <f aca="false">IF(AJ61&gt;V61,"'fail'","'pass'")</f>
        <v>'pass'</v>
      </c>
    </row>
    <row r="62" customFormat="false" ht="12.75" hidden="false" customHeight="false" outlineLevel="0" collapsed="false">
      <c r="A62" s="43" t="s">
        <v>987</v>
      </c>
      <c r="B62" s="43" t="s">
        <v>993</v>
      </c>
      <c r="C62" s="50" t="n">
        <v>52</v>
      </c>
      <c r="D62" s="45" t="n">
        <f aca="false">C62/$C$6</f>
        <v>0.00124410842883461</v>
      </c>
      <c r="E62" s="46" t="s">
        <v>994</v>
      </c>
      <c r="F62" s="47" t="s">
        <v>995</v>
      </c>
      <c r="G62" s="48" t="s">
        <v>829</v>
      </c>
      <c r="H62" s="47" t="s">
        <v>846</v>
      </c>
      <c r="I62" s="44" t="s">
        <v>996</v>
      </c>
      <c r="J62" s="47" t="n">
        <v>101.9</v>
      </c>
      <c r="K62" s="49" t="n">
        <v>2600000</v>
      </c>
      <c r="L62" s="49" t="n">
        <v>2250712</v>
      </c>
      <c r="M62" s="49" t="n">
        <v>2635654</v>
      </c>
      <c r="N62" s="49" t="n">
        <v>1180326</v>
      </c>
      <c r="O62" s="30" t="n">
        <v>2635654</v>
      </c>
      <c r="P62" s="31" t="s">
        <v>885</v>
      </c>
      <c r="Q62" s="8" t="n">
        <f aca="false">IF(J62&gt;25,0.15,0)</f>
        <v>0.15</v>
      </c>
      <c r="S62" s="30" t="n">
        <f aca="false">+O62*Q62/2000</f>
        <v>197.67405</v>
      </c>
      <c r="U62" s="10" t="n">
        <f aca="false">+S62*$T$15</f>
        <v>143.079622153995</v>
      </c>
      <c r="V62" s="10" t="n">
        <v>64.6</v>
      </c>
      <c r="W62" s="10" t="n">
        <f aca="false">IF(U62&gt;V62,V62,U62)</f>
        <v>64.6</v>
      </c>
      <c r="X62" s="6" t="n">
        <f aca="false">+U62/$U$16</f>
        <v>0.00515219772543607</v>
      </c>
      <c r="Y62" s="10" t="n">
        <f aca="false">+X62*$Y$16</f>
        <v>14.054716409734</v>
      </c>
      <c r="Z62" s="9" t="n">
        <f aca="false">IF(W62+Y62&gt;V62,V62,W62+Y62)</f>
        <v>64.6</v>
      </c>
      <c r="AA62" s="10" t="n">
        <f aca="false">+$AA$16*X62</f>
        <v>2.03531216516371</v>
      </c>
      <c r="AB62" s="10" t="n">
        <f aca="false">IF(Z62+AA62&gt;V62,V62,Z62+AA62)</f>
        <v>64.6</v>
      </c>
      <c r="AC62" s="10" t="n">
        <f aca="false">+X62*$AC$16</f>
        <v>0.298139458955535</v>
      </c>
      <c r="AD62" s="10" t="n">
        <f aca="false">IF(AB62+AC62&gt;V62,V62,AB62+AC62)</f>
        <v>64.6</v>
      </c>
      <c r="AE62" s="10" t="n">
        <f aca="false">+X62*$AE$16</f>
        <v>0.0436724835176156</v>
      </c>
      <c r="AF62" s="9" t="n">
        <f aca="false">IF(AD62+AE62&gt;V62,V62,AD62+AE62)</f>
        <v>64.6</v>
      </c>
      <c r="AG62" s="10" t="n">
        <f aca="false">+X62*$AG$16</f>
        <v>0.00639729414977184</v>
      </c>
      <c r="AH62" s="9" t="n">
        <f aca="false">IF(AF62+AG62&gt;V62,V62,AF62+AG62)</f>
        <v>64.6</v>
      </c>
      <c r="AI62" s="10" t="n">
        <f aca="false">+X62*$AI$16</f>
        <v>0.00093709743853735</v>
      </c>
      <c r="AJ62" s="9" t="n">
        <f aca="false">IF(AH62+AI62&gt;V62,V62,AH62+AI62)</f>
        <v>64.6</v>
      </c>
      <c r="AK62" s="10" t="n">
        <f aca="false">+V62</f>
        <v>64.6</v>
      </c>
      <c r="AL62" s="6" t="str">
        <f aca="false">IF(AJ62&gt;V62,"'fail'","'pass'")</f>
        <v>'pass'</v>
      </c>
    </row>
    <row r="63" customFormat="false" ht="12.75" hidden="false" customHeight="false" outlineLevel="0" collapsed="false">
      <c r="A63" s="43" t="s">
        <v>987</v>
      </c>
      <c r="B63" s="43" t="s">
        <v>997</v>
      </c>
      <c r="C63" s="50" t="n">
        <v>53</v>
      </c>
      <c r="D63" s="45" t="n">
        <f aca="false">C63/$C$6</f>
        <v>0.00126803359092758</v>
      </c>
      <c r="E63" s="46" t="s">
        <v>998</v>
      </c>
      <c r="F63" s="47" t="s">
        <v>999</v>
      </c>
      <c r="G63" s="48" t="s">
        <v>829</v>
      </c>
      <c r="H63" s="47" t="s">
        <v>846</v>
      </c>
      <c r="I63" s="44" t="s">
        <v>1000</v>
      </c>
      <c r="J63" s="47" t="n">
        <v>170</v>
      </c>
      <c r="K63" s="49" t="n">
        <f aca="false">24554039/4</f>
        <v>6138509.75</v>
      </c>
      <c r="L63" s="49" t="n">
        <f aca="false">23155386/4</f>
        <v>5788846.5</v>
      </c>
      <c r="M63" s="49" t="n">
        <f aca="false">25187331/4</f>
        <v>6296832.75</v>
      </c>
      <c r="N63" s="49" t="n">
        <f aca="false">20593280/4</f>
        <v>5148320</v>
      </c>
      <c r="O63" s="49" t="n">
        <v>6296833</v>
      </c>
      <c r="P63" s="31" t="s">
        <v>885</v>
      </c>
      <c r="Q63" s="8" t="n">
        <f aca="false">IF(J63&gt;25,0.15,0)</f>
        <v>0.15</v>
      </c>
      <c r="S63" s="30" t="n">
        <f aca="false">+O63*Q63/2000</f>
        <v>472.262475</v>
      </c>
      <c r="U63" s="10" t="n">
        <f aca="false">+S63*$T$15</f>
        <v>341.831092551149</v>
      </c>
      <c r="V63" s="10" t="n">
        <v>62.4</v>
      </c>
      <c r="W63" s="10" t="n">
        <f aca="false">IF(U63&gt;V63,V63,U63)</f>
        <v>62.4</v>
      </c>
      <c r="X63" s="6" t="n">
        <f aca="false">+U63/$U$16</f>
        <v>0.0123091000032822</v>
      </c>
      <c r="Y63" s="10" t="n">
        <f aca="false">+X63*$Y$16</f>
        <v>33.5780804667284</v>
      </c>
      <c r="Z63" s="9" t="n">
        <f aca="false">IF(W63+Y63&gt;V63,V63,W63+Y63)</f>
        <v>62.4</v>
      </c>
      <c r="AA63" s="10" t="n">
        <f aca="false">+$AA$16*X63</f>
        <v>4.86255813809563</v>
      </c>
      <c r="AB63" s="10" t="n">
        <f aca="false">IF(Z63+AA63&gt;V63,V63,Z63+AA63)</f>
        <v>62.4</v>
      </c>
      <c r="AC63" s="10" t="n">
        <f aca="false">+X63*$AC$16</f>
        <v>0.712284079683206</v>
      </c>
      <c r="AD63" s="10" t="n">
        <f aca="false">IF(AB63+AC63&gt;V63,V63,AB63+AC63)</f>
        <v>62.4</v>
      </c>
      <c r="AE63" s="10" t="n">
        <f aca="false">+X63*$AE$16</f>
        <v>0.104337798286755</v>
      </c>
      <c r="AF63" s="9" t="n">
        <f aca="false">IF(AD63+AE63&gt;V63,V63,AD63+AE63)</f>
        <v>62.4</v>
      </c>
      <c r="AG63" s="10" t="n">
        <f aca="false">+X63*$AG$16</f>
        <v>0.0152837561049327</v>
      </c>
      <c r="AH63" s="9" t="n">
        <f aca="false">IF(AF63+AG63&gt;V63,V63,AF63+AG63)</f>
        <v>62.4</v>
      </c>
      <c r="AI63" s="10" t="n">
        <f aca="false">+X63*$AI$16</f>
        <v>0.00223881665620657</v>
      </c>
      <c r="AJ63" s="9" t="n">
        <f aca="false">IF(AH63+AI63&gt;V63,V63,AH63+AI63)</f>
        <v>62.4</v>
      </c>
      <c r="AK63" s="10" t="n">
        <f aca="false">+V63</f>
        <v>62.4</v>
      </c>
      <c r="AL63" s="6" t="str">
        <f aca="false">IF(AJ63&gt;V63,"'fail'","'pass'")</f>
        <v>'pass'</v>
      </c>
    </row>
    <row r="64" customFormat="false" ht="12.75" hidden="false" customHeight="false" outlineLevel="0" collapsed="false">
      <c r="A64" s="43" t="s">
        <v>987</v>
      </c>
      <c r="B64" s="43" t="s">
        <v>997</v>
      </c>
      <c r="C64" s="50" t="n">
        <v>53</v>
      </c>
      <c r="D64" s="45"/>
      <c r="E64" s="46" t="s">
        <v>1001</v>
      </c>
      <c r="F64" s="47" t="s">
        <v>999</v>
      </c>
      <c r="G64" s="48" t="s">
        <v>887</v>
      </c>
      <c r="H64" s="47" t="s">
        <v>846</v>
      </c>
      <c r="I64" s="44" t="s">
        <v>1000</v>
      </c>
      <c r="J64" s="47" t="n">
        <v>170</v>
      </c>
      <c r="K64" s="49" t="n">
        <f aca="false">24554039/4</f>
        <v>6138509.75</v>
      </c>
      <c r="L64" s="49" t="n">
        <f aca="false">23155386/4</f>
        <v>5788846.5</v>
      </c>
      <c r="M64" s="49" t="n">
        <f aca="false">25187331/4</f>
        <v>6296832.75</v>
      </c>
      <c r="N64" s="49" t="n">
        <f aca="false">20593280/4</f>
        <v>5148320</v>
      </c>
      <c r="O64" s="49" t="n">
        <v>6296833</v>
      </c>
      <c r="P64" s="31" t="s">
        <v>885</v>
      </c>
      <c r="Q64" s="8" t="n">
        <f aca="false">IF(J64&gt;25,0.15,0)</f>
        <v>0.15</v>
      </c>
      <c r="S64" s="30" t="n">
        <f aca="false">+O64*Q64/2000</f>
        <v>472.262475</v>
      </c>
      <c r="U64" s="10" t="n">
        <f aca="false">+S64*$T$15</f>
        <v>341.831092551149</v>
      </c>
      <c r="V64" s="10" t="n">
        <v>62.4</v>
      </c>
      <c r="W64" s="10" t="n">
        <f aca="false">IF(U64&gt;V64,V64,U64)</f>
        <v>62.4</v>
      </c>
      <c r="X64" s="6" t="n">
        <f aca="false">+U64/$U$16</f>
        <v>0.0123091000032822</v>
      </c>
      <c r="Y64" s="10" t="n">
        <f aca="false">+X64*$Y$16</f>
        <v>33.5780804667284</v>
      </c>
      <c r="Z64" s="9" t="n">
        <f aca="false">IF(W64+Y64&gt;V64,V64,W64+Y64)</f>
        <v>62.4</v>
      </c>
      <c r="AA64" s="10" t="n">
        <f aca="false">+$AA$16*X64</f>
        <v>4.86255813809563</v>
      </c>
      <c r="AB64" s="10" t="n">
        <f aca="false">IF(Z64+AA64&gt;V64,V64,Z64+AA64)</f>
        <v>62.4</v>
      </c>
      <c r="AC64" s="10" t="n">
        <f aca="false">+X64*$AC$16</f>
        <v>0.712284079683206</v>
      </c>
      <c r="AD64" s="10" t="n">
        <f aca="false">IF(AB64+AC64&gt;V64,V64,AB64+AC64)</f>
        <v>62.4</v>
      </c>
      <c r="AE64" s="10" t="n">
        <f aca="false">+X64*$AE$16</f>
        <v>0.104337798286755</v>
      </c>
      <c r="AF64" s="9" t="n">
        <f aca="false">IF(AD64+AE64&gt;V64,V64,AD64+AE64)</f>
        <v>62.4</v>
      </c>
      <c r="AG64" s="10" t="n">
        <f aca="false">+X64*$AG$16</f>
        <v>0.0152837561049327</v>
      </c>
      <c r="AH64" s="9" t="n">
        <f aca="false">IF(AF64+AG64&gt;V64,V64,AF64+AG64)</f>
        <v>62.4</v>
      </c>
      <c r="AI64" s="10" t="n">
        <f aca="false">+X64*$AI$16</f>
        <v>0.00223881665620657</v>
      </c>
      <c r="AJ64" s="9" t="n">
        <f aca="false">IF(AH64+AI64&gt;V64,V64,AH64+AI64)</f>
        <v>62.4</v>
      </c>
      <c r="AK64" s="10" t="n">
        <f aca="false">+V64</f>
        <v>62.4</v>
      </c>
      <c r="AL64" s="6" t="str">
        <f aca="false">IF(AJ64&gt;V64,"'fail'","'pass'")</f>
        <v>'pass'</v>
      </c>
    </row>
    <row r="65" customFormat="false" ht="12.75" hidden="false" customHeight="false" outlineLevel="0" collapsed="false">
      <c r="A65" s="43" t="s">
        <v>987</v>
      </c>
      <c r="B65" s="43" t="s">
        <v>997</v>
      </c>
      <c r="C65" s="50" t="n">
        <v>53</v>
      </c>
      <c r="D65" s="45"/>
      <c r="E65" s="46" t="s">
        <v>1002</v>
      </c>
      <c r="F65" s="47" t="s">
        <v>999</v>
      </c>
      <c r="G65" s="48" t="s">
        <v>1003</v>
      </c>
      <c r="H65" s="47" t="s">
        <v>846</v>
      </c>
      <c r="I65" s="44" t="s">
        <v>1000</v>
      </c>
      <c r="J65" s="47" t="n">
        <v>170</v>
      </c>
      <c r="K65" s="49" t="n">
        <f aca="false">24554039/4</f>
        <v>6138509.75</v>
      </c>
      <c r="L65" s="49" t="n">
        <f aca="false">23155386/4</f>
        <v>5788846.5</v>
      </c>
      <c r="M65" s="49" t="n">
        <f aca="false">25187331/4</f>
        <v>6296832.75</v>
      </c>
      <c r="N65" s="49" t="n">
        <f aca="false">20593280/4</f>
        <v>5148320</v>
      </c>
      <c r="O65" s="49" t="n">
        <v>6296833</v>
      </c>
      <c r="P65" s="31" t="s">
        <v>885</v>
      </c>
      <c r="Q65" s="8" t="n">
        <f aca="false">IF(J65&gt;25,0.15,0)</f>
        <v>0.15</v>
      </c>
      <c r="S65" s="30" t="n">
        <f aca="false">+O65*Q65/2000</f>
        <v>472.262475</v>
      </c>
      <c r="U65" s="10" t="n">
        <f aca="false">+S65*$T$15</f>
        <v>341.831092551149</v>
      </c>
      <c r="V65" s="10" t="n">
        <v>62.4</v>
      </c>
      <c r="W65" s="10" t="n">
        <f aca="false">IF(U65&gt;V65,V65,U65)</f>
        <v>62.4</v>
      </c>
      <c r="X65" s="6" t="n">
        <f aca="false">+U65/$U$16</f>
        <v>0.0123091000032822</v>
      </c>
      <c r="Y65" s="10" t="n">
        <f aca="false">+X65*$Y$16</f>
        <v>33.5780804667284</v>
      </c>
      <c r="Z65" s="9" t="n">
        <f aca="false">IF(W65+Y65&gt;V65,V65,W65+Y65)</f>
        <v>62.4</v>
      </c>
      <c r="AA65" s="10" t="n">
        <f aca="false">+$AA$16*X65</f>
        <v>4.86255813809563</v>
      </c>
      <c r="AB65" s="10" t="n">
        <f aca="false">IF(Z65+AA65&gt;V65,V65,Z65+AA65)</f>
        <v>62.4</v>
      </c>
      <c r="AC65" s="10" t="n">
        <f aca="false">+X65*$AC$16</f>
        <v>0.712284079683206</v>
      </c>
      <c r="AD65" s="10" t="n">
        <f aca="false">IF(AB65+AC65&gt;V65,V65,AB65+AC65)</f>
        <v>62.4</v>
      </c>
      <c r="AE65" s="10" t="n">
        <f aca="false">+X65*$AE$16</f>
        <v>0.104337798286755</v>
      </c>
      <c r="AF65" s="9" t="n">
        <f aca="false">IF(AD65+AE65&gt;V65,V65,AD65+AE65)</f>
        <v>62.4</v>
      </c>
      <c r="AG65" s="10" t="n">
        <f aca="false">+X65*$AG$16</f>
        <v>0.0152837561049327</v>
      </c>
      <c r="AH65" s="9" t="n">
        <f aca="false">IF(AF65+AG65&gt;V65,V65,AF65+AG65)</f>
        <v>62.4</v>
      </c>
      <c r="AI65" s="10" t="n">
        <f aca="false">+X65*$AI$16</f>
        <v>0.00223881665620657</v>
      </c>
      <c r="AJ65" s="9" t="n">
        <f aca="false">IF(AH65+AI65&gt;V65,V65,AH65+AI65)</f>
        <v>62.4</v>
      </c>
      <c r="AK65" s="10" t="n">
        <f aca="false">+V65</f>
        <v>62.4</v>
      </c>
      <c r="AL65" s="6" t="str">
        <f aca="false">IF(AJ65&gt;V65,"'fail'","'pass'")</f>
        <v>'pass'</v>
      </c>
    </row>
    <row r="66" customFormat="false" ht="12.75" hidden="false" customHeight="false" outlineLevel="0" collapsed="false">
      <c r="A66" s="43" t="s">
        <v>987</v>
      </c>
      <c r="B66" s="43" t="s">
        <v>997</v>
      </c>
      <c r="C66" s="50" t="n">
        <v>53</v>
      </c>
      <c r="D66" s="45"/>
      <c r="E66" s="46" t="s">
        <v>1004</v>
      </c>
      <c r="F66" s="47" t="s">
        <v>999</v>
      </c>
      <c r="G66" s="48" t="n">
        <v>4</v>
      </c>
      <c r="H66" s="47" t="s">
        <v>846</v>
      </c>
      <c r="I66" s="44" t="s">
        <v>1000</v>
      </c>
      <c r="J66" s="47" t="n">
        <v>170</v>
      </c>
      <c r="K66" s="49" t="n">
        <f aca="false">24554039/4</f>
        <v>6138509.75</v>
      </c>
      <c r="L66" s="49" t="n">
        <f aca="false">23155386/4</f>
        <v>5788846.5</v>
      </c>
      <c r="M66" s="49" t="n">
        <f aca="false">25187331/4</f>
        <v>6296832.75</v>
      </c>
      <c r="N66" s="49" t="n">
        <f aca="false">20593280/4</f>
        <v>5148320</v>
      </c>
      <c r="O66" s="49" t="n">
        <v>6296833</v>
      </c>
      <c r="P66" s="31" t="s">
        <v>885</v>
      </c>
      <c r="Q66" s="8" t="n">
        <f aca="false">IF(J66&gt;25,0.15,0)</f>
        <v>0.15</v>
      </c>
      <c r="S66" s="30" t="n">
        <f aca="false">+O66*Q66/2000</f>
        <v>472.262475</v>
      </c>
      <c r="U66" s="10" t="n">
        <f aca="false">+S66*$T$15</f>
        <v>341.831092551149</v>
      </c>
      <c r="V66" s="10" t="n">
        <v>62.4</v>
      </c>
      <c r="W66" s="10" t="n">
        <f aca="false">IF(U66&gt;V66,V66,U66)</f>
        <v>62.4</v>
      </c>
      <c r="X66" s="6" t="n">
        <f aca="false">+U66/$U$16</f>
        <v>0.0123091000032822</v>
      </c>
      <c r="Y66" s="10" t="n">
        <f aca="false">+X66*$Y$16</f>
        <v>33.5780804667284</v>
      </c>
      <c r="Z66" s="9" t="n">
        <f aca="false">IF(W66+Y66&gt;V66,V66,W66+Y66)</f>
        <v>62.4</v>
      </c>
      <c r="AA66" s="10" t="n">
        <f aca="false">+$AA$16*X66</f>
        <v>4.86255813809563</v>
      </c>
      <c r="AB66" s="10" t="n">
        <f aca="false">IF(Z66+AA66&gt;V66,V66,Z66+AA66)</f>
        <v>62.4</v>
      </c>
      <c r="AC66" s="10" t="n">
        <f aca="false">+X66*$AC$16</f>
        <v>0.712284079683206</v>
      </c>
      <c r="AD66" s="10" t="n">
        <f aca="false">IF(AB66+AC66&gt;V66,V66,AB66+AC66)</f>
        <v>62.4</v>
      </c>
      <c r="AE66" s="10" t="n">
        <f aca="false">+X66*$AE$16</f>
        <v>0.104337798286755</v>
      </c>
      <c r="AF66" s="9" t="n">
        <f aca="false">IF(AD66+AE66&gt;V66,V66,AD66+AE66)</f>
        <v>62.4</v>
      </c>
      <c r="AG66" s="10" t="n">
        <f aca="false">+X66*$AG$16</f>
        <v>0.0152837561049327</v>
      </c>
      <c r="AH66" s="9" t="n">
        <f aca="false">IF(AF66+AG66&gt;V66,V66,AF66+AG66)</f>
        <v>62.4</v>
      </c>
      <c r="AI66" s="10" t="n">
        <f aca="false">+X66*$AI$16</f>
        <v>0.00223881665620657</v>
      </c>
      <c r="AJ66" s="9" t="n">
        <f aca="false">IF(AH66+AI66&gt;V66,V66,AH66+AI66)</f>
        <v>62.4</v>
      </c>
      <c r="AK66" s="10" t="n">
        <f aca="false">+V66</f>
        <v>62.4</v>
      </c>
      <c r="AL66" s="6" t="str">
        <f aca="false">IF(AJ66&gt;V66,"'fail'","'pass'")</f>
        <v>'pass'</v>
      </c>
    </row>
    <row r="67" customFormat="false" ht="12.75" hidden="false" customHeight="false" outlineLevel="0" collapsed="false">
      <c r="A67" s="43" t="s">
        <v>987</v>
      </c>
      <c r="B67" s="43" t="s">
        <v>1005</v>
      </c>
      <c r="C67" s="50" t="n">
        <v>103</v>
      </c>
      <c r="D67" s="45" t="n">
        <f aca="false">C67/$C$6</f>
        <v>0.00246429169557624</v>
      </c>
      <c r="E67" s="46" t="s">
        <v>1006</v>
      </c>
      <c r="F67" s="47" t="s">
        <v>1007</v>
      </c>
      <c r="G67" s="48" t="s">
        <v>829</v>
      </c>
      <c r="H67" s="47" t="s">
        <v>846</v>
      </c>
      <c r="I67" s="44" t="s">
        <v>1008</v>
      </c>
      <c r="J67" s="47" t="n">
        <v>67.4</v>
      </c>
      <c r="K67" s="49" t="n">
        <v>1640540</v>
      </c>
      <c r="L67" s="49" t="n">
        <v>1668242</v>
      </c>
      <c r="M67" s="49" t="n">
        <v>1658580</v>
      </c>
      <c r="N67" s="49" t="n">
        <v>848828</v>
      </c>
      <c r="O67" s="30" t="n">
        <v>1668242</v>
      </c>
      <c r="P67" s="31" t="s">
        <v>925</v>
      </c>
      <c r="Q67" s="8" t="n">
        <f aca="false">IF(J67&gt;25,0.15,0)</f>
        <v>0.15</v>
      </c>
      <c r="S67" s="30" t="n">
        <f aca="false">+O67*Q67/2000</f>
        <v>125.11815</v>
      </c>
      <c r="U67" s="10" t="n">
        <f aca="false">+S67*$T$15</f>
        <v>90.5625074540986</v>
      </c>
      <c r="V67" s="10" t="n">
        <v>102.8</v>
      </c>
      <c r="W67" s="10" t="n">
        <f aca="false">IF(U67&gt;V67,V67,U67)</f>
        <v>90.5625074540986</v>
      </c>
      <c r="X67" s="6" t="n">
        <f aca="false">+U67/$U$16</f>
        <v>0.00326109293476189</v>
      </c>
      <c r="Y67" s="10" t="n">
        <f aca="false">+X67*$Y$16</f>
        <v>8.89595835144046</v>
      </c>
      <c r="Z67" s="9" t="n">
        <f aca="false">IF(W67+Y67&gt;V67,V67,W67+Y67)</f>
        <v>99.4584658055391</v>
      </c>
      <c r="AA67" s="10" t="n">
        <f aca="false">+$AA$16*X67</f>
        <v>1.28825454215046</v>
      </c>
      <c r="AB67" s="10" t="n">
        <f aca="false">IF(Z67+AA67&gt;V67,V67,Z67+AA67)</f>
        <v>100.74672034769</v>
      </c>
      <c r="AC67" s="10" t="n">
        <f aca="false">+X67*$AC$16</f>
        <v>0.188707913590669</v>
      </c>
      <c r="AD67" s="10" t="n">
        <f aca="false">IF(AB67+AC67&gt;V67,V67,AB67+AC67)</f>
        <v>100.93542826128</v>
      </c>
      <c r="AE67" s="10" t="n">
        <f aca="false">+X67*$AE$16</f>
        <v>0.0276425779895214</v>
      </c>
      <c r="AF67" s="9" t="n">
        <f aca="false">IF(AD67+AE67&gt;V67,V67,AD67+AE67)</f>
        <v>100.96307083927</v>
      </c>
      <c r="AG67" s="10" t="n">
        <f aca="false">+X67*$AG$16</f>
        <v>0.00404917898442044</v>
      </c>
      <c r="AH67" s="9" t="n">
        <f aca="false">IF(AF67+AG67&gt;V67,V67,AF67+AG67)</f>
        <v>100.967120018254</v>
      </c>
      <c r="AI67" s="10" t="n">
        <f aca="false">+X67*$AI$16</f>
        <v>0.000593137530594086</v>
      </c>
      <c r="AJ67" s="9" t="n">
        <f aca="false">IF(AH67+AI67&gt;V67,V67,AH67+AI67)</f>
        <v>100.967713155785</v>
      </c>
      <c r="AK67" s="10" t="n">
        <f aca="false">+V67</f>
        <v>102.8</v>
      </c>
      <c r="AL67" s="6" t="str">
        <f aca="false">IF(AJ67&gt;V67,"'fail'","'pass'")</f>
        <v>'pass'</v>
      </c>
    </row>
    <row r="68" customFormat="false" ht="12.75" hidden="false" customHeight="false" outlineLevel="0" collapsed="false">
      <c r="A68" s="43" t="s">
        <v>987</v>
      </c>
      <c r="B68" s="43" t="s">
        <v>1009</v>
      </c>
      <c r="C68" s="50" t="n">
        <v>108</v>
      </c>
      <c r="D68" s="45" t="n">
        <f aca="false">C68/$C$6</f>
        <v>0.0025839175060411</v>
      </c>
      <c r="E68" s="46" t="s">
        <v>1010</v>
      </c>
      <c r="F68" s="47" t="s">
        <v>1011</v>
      </c>
      <c r="G68" s="48" t="s">
        <v>829</v>
      </c>
      <c r="H68" s="47" t="s">
        <v>846</v>
      </c>
      <c r="I68" s="44" t="s">
        <v>1012</v>
      </c>
      <c r="J68" s="47" t="n">
        <v>65.3</v>
      </c>
      <c r="K68" s="49" t="n">
        <v>1720962</v>
      </c>
      <c r="L68" s="49" t="n">
        <v>1687346</v>
      </c>
      <c r="M68" s="49" t="n">
        <v>1725016</v>
      </c>
      <c r="N68" s="49" t="n">
        <v>767211</v>
      </c>
      <c r="O68" s="30" t="n">
        <v>1725016</v>
      </c>
      <c r="P68" s="31" t="s">
        <v>885</v>
      </c>
      <c r="Q68" s="8" t="n">
        <f aca="false">IF(J68&gt;25,0.15,0)</f>
        <v>0.15</v>
      </c>
      <c r="S68" s="30" t="n">
        <f aca="false">+O68*Q68/2000</f>
        <v>129.3762</v>
      </c>
      <c r="U68" s="10" t="n">
        <f aca="false">+S68*$T$15</f>
        <v>93.6445517847167</v>
      </c>
      <c r="V68" s="10" t="n">
        <v>98.2</v>
      </c>
      <c r="W68" s="10" t="n">
        <f aca="false">IF(U68&gt;V68,V68,U68)</f>
        <v>93.6445517847167</v>
      </c>
      <c r="X68" s="6" t="n">
        <f aca="false">+U68/$U$16</f>
        <v>0.00337207520848367</v>
      </c>
      <c r="Y68" s="10" t="n">
        <f aca="false">+X68*$Y$16</f>
        <v>9.19870767644527</v>
      </c>
      <c r="Z68" s="9" t="n">
        <f aca="false">IF(W68+Y68&gt;V68,V68,W68+Y68)</f>
        <v>98.2</v>
      </c>
      <c r="AA68" s="10" t="n">
        <f aca="false">+$AA$16*X68</f>
        <v>1.33209672054907</v>
      </c>
      <c r="AB68" s="10" t="n">
        <f aca="false">IF(Z68+AA68&gt;V68,V68,Z68+AA68)</f>
        <v>98.2</v>
      </c>
      <c r="AC68" s="10" t="n">
        <f aca="false">+X68*$AC$16</f>
        <v>0.195130065224662</v>
      </c>
      <c r="AD68" s="10" t="n">
        <f aca="false">IF(AB68+AC68&gt;V68,V68,AB68+AC68)</f>
        <v>98.2</v>
      </c>
      <c r="AE68" s="10" t="n">
        <f aca="false">+X68*$AE$16</f>
        <v>0.0285833166370181</v>
      </c>
      <c r="AF68" s="9" t="n">
        <f aca="false">IF(AD68+AE68&gt;V68,V68,AD68+AE68)</f>
        <v>98.2</v>
      </c>
      <c r="AG68" s="10" t="n">
        <f aca="false">+X68*$AG$16</f>
        <v>0.00418698158599832</v>
      </c>
      <c r="AH68" s="9" t="n">
        <f aca="false">IF(AF68+AG68&gt;V68,V68,AF68+AG68)</f>
        <v>98.2</v>
      </c>
      <c r="AI68" s="10" t="n">
        <f aca="false">+X68*$AI$16</f>
        <v>0.000613323325078309</v>
      </c>
      <c r="AJ68" s="9" t="n">
        <f aca="false">IF(AH68+AI68&gt;V68,V68,AH68+AI68)</f>
        <v>98.2</v>
      </c>
      <c r="AK68" s="10" t="n">
        <f aca="false">+V68</f>
        <v>98.2</v>
      </c>
      <c r="AL68" s="6" t="str">
        <f aca="false">IF(AJ68&gt;V68,"'fail'","'pass'")</f>
        <v>'pass'</v>
      </c>
    </row>
    <row r="69" customFormat="false" ht="12.75" hidden="false" customHeight="false" outlineLevel="0" collapsed="false">
      <c r="A69" s="43" t="s">
        <v>1013</v>
      </c>
      <c r="B69" s="43" t="s">
        <v>1013</v>
      </c>
      <c r="C69" s="50" t="n">
        <v>77</v>
      </c>
      <c r="D69" s="45" t="n">
        <f aca="false">C69/$C$6</f>
        <v>0.00184223748115893</v>
      </c>
      <c r="E69" s="46" t="s">
        <v>1014</v>
      </c>
      <c r="F69" s="47" t="s">
        <v>1015</v>
      </c>
      <c r="G69" s="48" t="s">
        <v>955</v>
      </c>
      <c r="H69" s="47" t="s">
        <v>846</v>
      </c>
      <c r="I69" s="44" t="s">
        <v>1013</v>
      </c>
      <c r="J69" s="47" t="n">
        <v>24.7</v>
      </c>
      <c r="K69" s="49" t="n">
        <v>794479</v>
      </c>
      <c r="L69" s="49" t="n">
        <v>822428</v>
      </c>
      <c r="M69" s="49" t="n">
        <v>812259</v>
      </c>
      <c r="N69" s="49" t="n">
        <v>833452</v>
      </c>
      <c r="O69" s="30" t="n">
        <v>833452</v>
      </c>
      <c r="P69" s="31" t="s">
        <v>957</v>
      </c>
      <c r="Q69" s="8" t="n">
        <v>0.15</v>
      </c>
      <c r="S69" s="30" t="n">
        <f aca="false">+O69*Q69/2000</f>
        <v>62.5089</v>
      </c>
      <c r="U69" s="10" t="n">
        <f aca="false">+S69*$T$15</f>
        <v>45.2449362638235</v>
      </c>
      <c r="V69" s="10" t="n">
        <v>159</v>
      </c>
      <c r="W69" s="10" t="n">
        <f aca="false">IF(U69&gt;V69,V69,U69)</f>
        <v>45.2449362638235</v>
      </c>
      <c r="X69" s="6" t="n">
        <f aca="false">+U69/$U$16</f>
        <v>0.00162923870077793</v>
      </c>
      <c r="Y69" s="10" t="n">
        <f aca="false">+X69*$Y$16</f>
        <v>4.44441171000655</v>
      </c>
      <c r="Z69" s="9" t="n">
        <f aca="false">IF(W69+Y69&gt;V69,V69,W69+Y69)</f>
        <v>49.68934797383</v>
      </c>
      <c r="AA69" s="10" t="n">
        <f aca="false">+$AA$16*X69</f>
        <v>0.643610654008464</v>
      </c>
      <c r="AB69" s="10" t="n">
        <f aca="false">IF(Z69+AA69&gt;V69,V69,Z69+AA69)</f>
        <v>50.3329586278385</v>
      </c>
      <c r="AC69" s="10" t="n">
        <f aca="false">+X69*$AC$16</f>
        <v>0.0942782809676114</v>
      </c>
      <c r="AD69" s="10" t="n">
        <f aca="false">IF(AB69+AC69&gt;V69,V69,AB69+AC69)</f>
        <v>50.4272369088061</v>
      </c>
      <c r="AE69" s="10" t="n">
        <f aca="false">+X69*$AE$16</f>
        <v>0.0138102037417369</v>
      </c>
      <c r="AF69" s="9" t="n">
        <f aca="false">IF(AD69+AE69&gt;V69,V69,AD69+AE69)</f>
        <v>50.4410471125478</v>
      </c>
      <c r="AG69" s="10" t="n">
        <f aca="false">+X69*$AG$16</f>
        <v>0.00202296568658695</v>
      </c>
      <c r="AH69" s="9" t="n">
        <f aca="false">IF(AF69+AG69&gt;V69,V69,AF69+AG69)</f>
        <v>50.4430700782344</v>
      </c>
      <c r="AI69" s="10" t="n">
        <f aca="false">+X69*$AI$16</f>
        <v>0.000296330904718082</v>
      </c>
      <c r="AJ69" s="9" t="n">
        <f aca="false">IF(AH69+AI69&gt;V69,V69,AH69+AI69)</f>
        <v>50.4433664091391</v>
      </c>
      <c r="AK69" s="10" t="n">
        <f aca="false">+V69</f>
        <v>159</v>
      </c>
      <c r="AL69" s="6" t="str">
        <f aca="false">IF(AJ69&gt;V69,"'fail'","'pass'")</f>
        <v>'pass'</v>
      </c>
    </row>
    <row r="70" customFormat="false" ht="12.75" hidden="false" customHeight="false" outlineLevel="0" collapsed="false">
      <c r="A70" s="43" t="s">
        <v>1013</v>
      </c>
      <c r="B70" s="43" t="s">
        <v>1013</v>
      </c>
      <c r="C70" s="50" t="n">
        <v>76</v>
      </c>
      <c r="D70" s="45"/>
      <c r="E70" s="46" t="s">
        <v>1016</v>
      </c>
      <c r="F70" s="47" t="s">
        <v>1015</v>
      </c>
      <c r="G70" s="48" t="s">
        <v>959</v>
      </c>
      <c r="H70" s="47"/>
      <c r="I70" s="44" t="s">
        <v>1013</v>
      </c>
      <c r="J70" s="47" t="n">
        <v>24.7</v>
      </c>
      <c r="K70" s="49" t="n">
        <v>794479</v>
      </c>
      <c r="L70" s="49" t="n">
        <v>822428</v>
      </c>
      <c r="M70" s="49" t="n">
        <v>812259</v>
      </c>
      <c r="N70" s="49" t="n">
        <v>833452</v>
      </c>
      <c r="O70" s="30" t="n">
        <v>833452</v>
      </c>
      <c r="P70" s="31" t="s">
        <v>957</v>
      </c>
      <c r="Q70" s="8" t="n">
        <v>0.15</v>
      </c>
      <c r="S70" s="30" t="n">
        <f aca="false">+O70*Q70/2000</f>
        <v>62.5089</v>
      </c>
      <c r="U70" s="10" t="n">
        <f aca="false">+S70*$T$15</f>
        <v>45.2449362638235</v>
      </c>
      <c r="V70" s="10" t="n">
        <v>159</v>
      </c>
      <c r="W70" s="10" t="n">
        <f aca="false">IF(U70&gt;V70,V70,U70)</f>
        <v>45.2449362638235</v>
      </c>
      <c r="X70" s="6" t="n">
        <f aca="false">+U70/$U$16</f>
        <v>0.00162923870077793</v>
      </c>
      <c r="Y70" s="10" t="n">
        <f aca="false">+X70*$Y$16</f>
        <v>4.44441171000655</v>
      </c>
      <c r="Z70" s="9" t="n">
        <f aca="false">IF(W70+Y70&gt;V70,V70,W70+Y70)</f>
        <v>49.68934797383</v>
      </c>
      <c r="AA70" s="10" t="n">
        <f aca="false">+$AA$16*X70</f>
        <v>0.643610654008464</v>
      </c>
      <c r="AB70" s="10" t="n">
        <f aca="false">IF(Z70+AA70&gt;V70,V70,Z70+AA70)</f>
        <v>50.3329586278385</v>
      </c>
      <c r="AC70" s="10" t="n">
        <f aca="false">+X70*$AC$16</f>
        <v>0.0942782809676114</v>
      </c>
      <c r="AD70" s="10" t="n">
        <f aca="false">IF(AB70+AC70&gt;V70,V70,AB70+AC70)</f>
        <v>50.4272369088061</v>
      </c>
      <c r="AE70" s="10" t="n">
        <f aca="false">+X70*$AE$16</f>
        <v>0.0138102037417369</v>
      </c>
      <c r="AF70" s="9" t="n">
        <f aca="false">IF(AD70+AE70&gt;V70,V70,AD70+AE70)</f>
        <v>50.4410471125478</v>
      </c>
      <c r="AG70" s="10" t="n">
        <f aca="false">+X70*$AG$16</f>
        <v>0.00202296568658695</v>
      </c>
      <c r="AH70" s="9" t="n">
        <f aca="false">IF(AF70+AG70&gt;V70,V70,AF70+AG70)</f>
        <v>50.4430700782344</v>
      </c>
      <c r="AI70" s="10" t="n">
        <f aca="false">+X70*$AI$16</f>
        <v>0.000296330904718082</v>
      </c>
      <c r="AJ70" s="9" t="n">
        <f aca="false">IF(AH70+AI70&gt;V70,V70,AH70+AI70)</f>
        <v>50.4433664091391</v>
      </c>
      <c r="AK70" s="10" t="n">
        <f aca="false">+V70</f>
        <v>159</v>
      </c>
      <c r="AL70" s="6" t="str">
        <f aca="false">IF(AJ70&gt;V70,"'fail'","'pass'")</f>
        <v>'pass'</v>
      </c>
    </row>
    <row r="71" customFormat="false" ht="12.75" hidden="false" customHeight="false" outlineLevel="0" collapsed="false">
      <c r="A71" s="43" t="s">
        <v>536</v>
      </c>
      <c r="B71" s="43" t="s">
        <v>1017</v>
      </c>
      <c r="C71" s="50" t="n">
        <v>172</v>
      </c>
      <c r="D71" s="45" t="n">
        <f aca="false">C71/$C$6</f>
        <v>0.00411512787999139</v>
      </c>
      <c r="E71" s="46" t="s">
        <v>1018</v>
      </c>
      <c r="F71" s="47" t="s">
        <v>1019</v>
      </c>
      <c r="G71" s="48" t="s">
        <v>1020</v>
      </c>
      <c r="H71" s="47" t="s">
        <v>846</v>
      </c>
      <c r="I71" s="44" t="s">
        <v>1021</v>
      </c>
      <c r="J71" s="47" t="n">
        <v>40</v>
      </c>
      <c r="K71" s="49" t="n">
        <v>1555350</v>
      </c>
      <c r="L71" s="49" t="n">
        <v>1566638</v>
      </c>
      <c r="M71" s="49" t="n">
        <v>1746003</v>
      </c>
      <c r="N71" s="49" t="n">
        <v>1720334</v>
      </c>
      <c r="O71" s="30" t="n">
        <v>1746003</v>
      </c>
      <c r="P71" s="31" t="s">
        <v>885</v>
      </c>
      <c r="Q71" s="8" t="n">
        <f aca="false">IF(J71&gt;25,0.15,0)</f>
        <v>0.15</v>
      </c>
      <c r="S71" s="30" t="n">
        <f aca="false">+O71*Q71/2000</f>
        <v>130.950225</v>
      </c>
      <c r="U71" s="10" t="n">
        <f aca="false">+S71*$T$15</f>
        <v>94.7838561206219</v>
      </c>
      <c r="V71" s="10" t="n">
        <v>169.7</v>
      </c>
      <c r="W71" s="10" t="n">
        <f aca="false">IF(U71&gt;V71,V71,U71)</f>
        <v>94.7838561206219</v>
      </c>
      <c r="X71" s="6" t="n">
        <f aca="false">+U71/$U$16</f>
        <v>0.00341310076558021</v>
      </c>
      <c r="Y71" s="10" t="n">
        <f aca="false">+X71*$Y$16</f>
        <v>9.31062158217459</v>
      </c>
      <c r="Z71" s="9" t="n">
        <f aca="false">IF(W71+Y71&gt;V71,V71,W71+Y71)</f>
        <v>104.094477702796</v>
      </c>
      <c r="AA71" s="10" t="n">
        <f aca="false">+$AA$16*X71</f>
        <v>1.3483033608783</v>
      </c>
      <c r="AB71" s="10" t="n">
        <f aca="false">IF(Z71+AA71&gt;V71,V71,Z71+AA71)</f>
        <v>105.442781063675</v>
      </c>
      <c r="AC71" s="10" t="n">
        <f aca="false">+X71*$AC$16</f>
        <v>0.19750406910571</v>
      </c>
      <c r="AD71" s="10" t="n">
        <f aca="false">IF(AB71+AC71&gt;V71,V71,AB71+AC71)</f>
        <v>105.64028513278</v>
      </c>
      <c r="AE71" s="10" t="n">
        <f aca="false">+X71*$AE$16</f>
        <v>0.0289310688122217</v>
      </c>
      <c r="AF71" s="9" t="n">
        <f aca="false">IF(AD71+AE71&gt;V71,V71,AD71+AE71)</f>
        <v>105.669216201593</v>
      </c>
      <c r="AG71" s="10" t="n">
        <f aca="false">+X71*$AG$16</f>
        <v>0.00423792150919054</v>
      </c>
      <c r="AH71" s="9" t="n">
        <f aca="false">IF(AF71+AG71&gt;V71,V71,AF71+AG71)</f>
        <v>105.673454123102</v>
      </c>
      <c r="AI71" s="10" t="n">
        <f aca="false">+X71*$AI$16</f>
        <v>0.000620785178547157</v>
      </c>
      <c r="AJ71" s="9" t="n">
        <f aca="false">IF(AH71+AI71&gt;V71,V71,AH71+AI71)</f>
        <v>105.67407490828</v>
      </c>
      <c r="AK71" s="10" t="n">
        <f aca="false">+V71</f>
        <v>169.7</v>
      </c>
      <c r="AL71" s="6" t="str">
        <f aca="false">IF(AJ71&gt;V71,"'fail'","'pass'")</f>
        <v>'pass'</v>
      </c>
    </row>
    <row r="72" customFormat="false" ht="12.75" hidden="false" customHeight="false" outlineLevel="0" collapsed="false">
      <c r="A72" s="43" t="s">
        <v>1022</v>
      </c>
      <c r="B72" s="43" t="s">
        <v>1022</v>
      </c>
      <c r="C72" s="50" t="n">
        <v>190</v>
      </c>
      <c r="D72" s="45" t="n">
        <f aca="false">C72/$C$6</f>
        <v>0.0045457807976649</v>
      </c>
      <c r="E72" s="46" t="s">
        <v>1023</v>
      </c>
      <c r="F72" s="47" t="s">
        <v>1024</v>
      </c>
      <c r="G72" s="48" t="s">
        <v>829</v>
      </c>
      <c r="H72" s="47" t="s">
        <v>846</v>
      </c>
      <c r="I72" s="44" t="s">
        <v>1022</v>
      </c>
      <c r="J72" s="47" t="n">
        <v>56</v>
      </c>
      <c r="K72" s="49" t="n">
        <v>1768602</v>
      </c>
      <c r="L72" s="49" t="n">
        <v>2132634</v>
      </c>
      <c r="M72" s="49" t="n">
        <v>2075955</v>
      </c>
      <c r="N72" s="49" t="n">
        <v>806666</v>
      </c>
      <c r="O72" s="30" t="n">
        <v>2132634</v>
      </c>
      <c r="P72" s="31" t="s">
        <v>832</v>
      </c>
      <c r="Q72" s="8" t="n">
        <f aca="false">IF(J72&gt;25,0.15,0)</f>
        <v>0.15</v>
      </c>
      <c r="S72" s="30" t="n">
        <f aca="false">+O72*Q72/2000</f>
        <v>159.94755</v>
      </c>
      <c r="U72" s="10" t="n">
        <f aca="false">+S72*$T$15</f>
        <v>115.772581269303</v>
      </c>
      <c r="V72" s="10" t="n">
        <v>381</v>
      </c>
      <c r="W72" s="10" t="n">
        <f aca="false">IF(U72&gt;V72,V72,U72)</f>
        <v>115.772581269303</v>
      </c>
      <c r="X72" s="6" t="n">
        <f aca="false">+U72/$U$16</f>
        <v>0.00416889016691403</v>
      </c>
      <c r="Y72" s="10" t="n">
        <f aca="false">+X72*$Y$16</f>
        <v>11.3723448054095</v>
      </c>
      <c r="Z72" s="9" t="n">
        <f aca="false">IF(W72+Y72&gt;V72,V72,W72+Y72)</f>
        <v>127.144926074712</v>
      </c>
      <c r="AA72" s="10" t="n">
        <f aca="false">+$AA$16*X72</f>
        <v>1.64686864210619</v>
      </c>
      <c r="AB72" s="10" t="n">
        <f aca="false">IF(Z72+AA72&gt;V72,V72,Z72+AA72)</f>
        <v>128.791794716818</v>
      </c>
      <c r="AC72" s="10" t="n">
        <f aca="false">+X72*$AC$16</f>
        <v>0.241238928520276</v>
      </c>
      <c r="AD72" s="10" t="n">
        <f aca="false">IF(AB72+AC72&gt;V72,V72,AB72+AC72)</f>
        <v>129.033033645339</v>
      </c>
      <c r="AE72" s="10" t="n">
        <f aca="false">+X72*$AE$16</f>
        <v>0.0353374999958669</v>
      </c>
      <c r="AF72" s="9" t="n">
        <f aca="false">IF(AD72+AE72&gt;V72,V72,AD72+AE72)</f>
        <v>129.068371145335</v>
      </c>
      <c r="AG72" s="10" t="n">
        <f aca="false">+X72*$AG$16</f>
        <v>0.0051763573715687</v>
      </c>
      <c r="AH72" s="9" t="n">
        <f aca="false">IF(AF72+AG72&gt;V72,V72,AF72+AG72)</f>
        <v>129.073547502706</v>
      </c>
      <c r="AI72" s="10" t="n">
        <f aca="false">+X72*$AI$16</f>
        <v>0.000758250460317501</v>
      </c>
      <c r="AJ72" s="9" t="n">
        <f aca="false">IF(AH72+AI72&gt;V72,V72,AH72+AI72)</f>
        <v>129.074305753166</v>
      </c>
      <c r="AK72" s="10" t="n">
        <f aca="false">+V72</f>
        <v>381</v>
      </c>
      <c r="AL72" s="6" t="str">
        <f aca="false">IF(AJ72&gt;V72,"'fail'","'pass'")</f>
        <v>'pass'</v>
      </c>
    </row>
    <row r="73" customFormat="false" ht="12.75" hidden="false" customHeight="false" outlineLevel="0" collapsed="false">
      <c r="A73" s="43" t="s">
        <v>1025</v>
      </c>
      <c r="B73" s="43" t="s">
        <v>1026</v>
      </c>
      <c r="C73" s="50" t="n">
        <v>25</v>
      </c>
      <c r="D73" s="45" t="n">
        <f aca="false">C73/$C$6</f>
        <v>0.00059812905232433</v>
      </c>
      <c r="E73" s="46" t="s">
        <v>1027</v>
      </c>
      <c r="F73" s="47" t="s">
        <v>1028</v>
      </c>
      <c r="G73" s="48" t="s">
        <v>1029</v>
      </c>
      <c r="H73" s="47" t="s">
        <v>846</v>
      </c>
      <c r="I73" s="44" t="s">
        <v>1030</v>
      </c>
      <c r="J73" s="47" t="n">
        <v>42</v>
      </c>
      <c r="K73" s="49" t="n">
        <f aca="false">534593/2</f>
        <v>267296.5</v>
      </c>
      <c r="L73" s="49" t="n">
        <f aca="false">534593/2</f>
        <v>267296.5</v>
      </c>
      <c r="M73" s="49" t="n">
        <f aca="false">2440013/2</f>
        <v>1220006.5</v>
      </c>
      <c r="N73" s="49" t="n">
        <f aca="false">1978968/2</f>
        <v>989484</v>
      </c>
      <c r="O73" s="49" t="n">
        <f aca="false">2440013/2</f>
        <v>1220006.5</v>
      </c>
      <c r="P73" s="31" t="s">
        <v>885</v>
      </c>
      <c r="Q73" s="8" t="n">
        <v>0.15</v>
      </c>
      <c r="S73" s="30" t="n">
        <f aca="false">+O73*Q73/2000</f>
        <v>91.5004875</v>
      </c>
      <c r="U73" s="10" t="n">
        <f aca="false">+S73*$T$15</f>
        <v>66.2295085187273</v>
      </c>
      <c r="V73" s="10" t="n">
        <f aca="false">32.9/2</f>
        <v>16.45</v>
      </c>
      <c r="W73" s="10" t="n">
        <f aca="false">IF(U73&gt;V73,V73,U73)</f>
        <v>16.45</v>
      </c>
      <c r="X73" s="6" t="n">
        <f aca="false">+U73/$U$16</f>
        <v>0.00238487855929391</v>
      </c>
      <c r="Y73" s="10" t="n">
        <f aca="false">+X73*$Y$16</f>
        <v>6.50572699433694</v>
      </c>
      <c r="Z73" s="9" t="n">
        <f aca="false">IF(W73+Y73&gt;V73,V73,W73+Y73)</f>
        <v>16.45</v>
      </c>
      <c r="AA73" s="10" t="n">
        <f aca="false">+$AA$16*X73</f>
        <v>0.942116860190602</v>
      </c>
      <c r="AB73" s="10" t="n">
        <f aca="false">IF(Z73+AA73&gt;V73,V73,Z73+AA73)</f>
        <v>16.45</v>
      </c>
      <c r="AC73" s="10" t="n">
        <f aca="false">+X73*$AC$16</f>
        <v>0.138004486868245</v>
      </c>
      <c r="AD73" s="10" t="n">
        <f aca="false">IF(AB73+AC73&gt;V73,V73,AB73+AC73)</f>
        <v>16.45</v>
      </c>
      <c r="AE73" s="10" t="n">
        <f aca="false">+X73*$AE$16</f>
        <v>0.0202153673291843</v>
      </c>
      <c r="AF73" s="9" t="n">
        <f aca="false">IF(AD73+AE73&gt;V73,V73,AD73+AE73)</f>
        <v>16.45</v>
      </c>
      <c r="AG73" s="10" t="n">
        <f aca="false">+X73*$AG$16</f>
        <v>0.00296121586715617</v>
      </c>
      <c r="AH73" s="9" t="n">
        <f aca="false">IF(AF73+AG73&gt;V73,V73,AF73+AG73)</f>
        <v>16.45</v>
      </c>
      <c r="AI73" s="10" t="n">
        <f aca="false">+X73*$AI$16</f>
        <v>0.000433768987184554</v>
      </c>
      <c r="AJ73" s="9" t="n">
        <f aca="false">IF(AH73+AI73&gt;V73,V73,AH73+AI73)</f>
        <v>16.45</v>
      </c>
      <c r="AK73" s="10" t="n">
        <f aca="false">+V73</f>
        <v>16.45</v>
      </c>
      <c r="AL73" s="6" t="str">
        <f aca="false">IF(AJ73&gt;V73,"'fail'","'pass'")</f>
        <v>'pass'</v>
      </c>
    </row>
    <row r="74" customFormat="false" ht="12.75" hidden="false" customHeight="false" outlineLevel="0" collapsed="false">
      <c r="A74" s="43" t="s">
        <v>1025</v>
      </c>
      <c r="B74" s="43" t="s">
        <v>1026</v>
      </c>
      <c r="C74" s="50" t="n">
        <v>25</v>
      </c>
      <c r="D74" s="45"/>
      <c r="E74" s="46" t="s">
        <v>1031</v>
      </c>
      <c r="F74" s="47" t="s">
        <v>1028</v>
      </c>
      <c r="G74" s="48" t="s">
        <v>1032</v>
      </c>
      <c r="H74" s="47" t="s">
        <v>846</v>
      </c>
      <c r="I74" s="44" t="s">
        <v>1030</v>
      </c>
      <c r="J74" s="47" t="n">
        <v>42</v>
      </c>
      <c r="K74" s="49" t="n">
        <f aca="false">534593/2</f>
        <v>267296.5</v>
      </c>
      <c r="L74" s="49" t="n">
        <f aca="false">534593/2</f>
        <v>267296.5</v>
      </c>
      <c r="M74" s="49" t="n">
        <f aca="false">2440013/2</f>
        <v>1220006.5</v>
      </c>
      <c r="N74" s="49" t="n">
        <f aca="false">1978968/2</f>
        <v>989484</v>
      </c>
      <c r="O74" s="49" t="n">
        <f aca="false">2440013/2</f>
        <v>1220006.5</v>
      </c>
      <c r="P74" s="31" t="s">
        <v>885</v>
      </c>
      <c r="Q74" s="8" t="n">
        <v>0.15</v>
      </c>
      <c r="S74" s="30" t="n">
        <f aca="false">+O74*Q74/2000</f>
        <v>91.5004875</v>
      </c>
      <c r="U74" s="10" t="n">
        <f aca="false">+S74*$T$15</f>
        <v>66.2295085187273</v>
      </c>
      <c r="V74" s="10" t="n">
        <f aca="false">32.9/2</f>
        <v>16.45</v>
      </c>
      <c r="W74" s="10" t="n">
        <f aca="false">IF(U74&gt;V74,V74,U74)</f>
        <v>16.45</v>
      </c>
      <c r="X74" s="6" t="n">
        <f aca="false">+U74/$U$16</f>
        <v>0.00238487855929391</v>
      </c>
      <c r="Y74" s="10" t="n">
        <f aca="false">+X74*$Y$16</f>
        <v>6.50572699433694</v>
      </c>
      <c r="Z74" s="9" t="n">
        <f aca="false">IF(W74+Y74&gt;V74,V74,W74+Y74)</f>
        <v>16.45</v>
      </c>
      <c r="AA74" s="10" t="n">
        <f aca="false">+$AA$16*X74</f>
        <v>0.942116860190602</v>
      </c>
      <c r="AB74" s="10" t="n">
        <f aca="false">IF(Z74+AA74&gt;V74,V74,Z74+AA74)</f>
        <v>16.45</v>
      </c>
      <c r="AC74" s="10" t="n">
        <f aca="false">+X74*$AC$16</f>
        <v>0.138004486868245</v>
      </c>
      <c r="AD74" s="10" t="n">
        <f aca="false">IF(AB74+AC74&gt;V74,V74,AB74+AC74)</f>
        <v>16.45</v>
      </c>
      <c r="AE74" s="10" t="n">
        <f aca="false">+X74*$AE$16</f>
        <v>0.0202153673291843</v>
      </c>
      <c r="AF74" s="9" t="n">
        <f aca="false">IF(AD74+AE74&gt;V74,V74,AD74+AE74)</f>
        <v>16.45</v>
      </c>
      <c r="AG74" s="10" t="n">
        <f aca="false">+X74*$AG$16</f>
        <v>0.00296121586715617</v>
      </c>
      <c r="AH74" s="9" t="n">
        <f aca="false">IF(AF74+AG74&gt;V74,V74,AF74+AG74)</f>
        <v>16.45</v>
      </c>
      <c r="AI74" s="10" t="n">
        <f aca="false">+X74*$AI$16</f>
        <v>0.000433768987184554</v>
      </c>
      <c r="AJ74" s="9" t="n">
        <f aca="false">IF(AH74+AI74&gt;V74,V74,AH74+AI74)</f>
        <v>16.45</v>
      </c>
      <c r="AK74" s="10" t="n">
        <f aca="false">+V74</f>
        <v>16.45</v>
      </c>
      <c r="AL74" s="6" t="str">
        <f aca="false">IF(AJ74&gt;V74,"'fail'","'pass'")</f>
        <v>'pass'</v>
      </c>
    </row>
    <row r="75" customFormat="false" ht="12.75" hidden="false" customHeight="false" outlineLevel="0" collapsed="false">
      <c r="A75" s="43" t="s">
        <v>1025</v>
      </c>
      <c r="B75" s="43" t="s">
        <v>1033</v>
      </c>
      <c r="C75" s="50" t="n">
        <v>101</v>
      </c>
      <c r="D75" s="45" t="n">
        <f aca="false">C75/$C$6</f>
        <v>0.00241644137139029</v>
      </c>
      <c r="E75" s="46" t="s">
        <v>1034</v>
      </c>
      <c r="F75" s="47" t="s">
        <v>1035</v>
      </c>
      <c r="G75" s="48" t="s">
        <v>1036</v>
      </c>
      <c r="H75" s="47" t="s">
        <v>846</v>
      </c>
      <c r="I75" s="44" t="s">
        <v>1037</v>
      </c>
      <c r="J75" s="47" t="n">
        <v>120</v>
      </c>
      <c r="K75" s="49" t="n">
        <v>1416203</v>
      </c>
      <c r="L75" s="49" t="n">
        <v>1071931</v>
      </c>
      <c r="M75" s="49" t="n">
        <v>1063828</v>
      </c>
      <c r="N75" s="49" t="n">
        <v>2529765</v>
      </c>
      <c r="O75" s="30" t="n">
        <v>2529765</v>
      </c>
      <c r="P75" s="31" t="s">
        <v>885</v>
      </c>
      <c r="Q75" s="8" t="n">
        <f aca="false">IF(J75&gt;25,0.15,0)</f>
        <v>0.15</v>
      </c>
      <c r="S75" s="30" t="n">
        <f aca="false">+O75*Q75/2000</f>
        <v>189.732375</v>
      </c>
      <c r="U75" s="10" t="n">
        <f aca="false">+S75*$T$15</f>
        <v>137.331311446192</v>
      </c>
      <c r="V75" s="10" t="n">
        <v>274</v>
      </c>
      <c r="W75" s="10" t="n">
        <f aca="false">IF(U75&gt;V75,V75,U75)</f>
        <v>137.331311446192</v>
      </c>
      <c r="X75" s="6" t="n">
        <f aca="false">+U75/$U$16</f>
        <v>0.00494520505304861</v>
      </c>
      <c r="Y75" s="10" t="n">
        <f aca="false">+X75*$Y$16</f>
        <v>13.4900596429845</v>
      </c>
      <c r="Z75" s="9" t="n">
        <f aca="false">IF(W75+Y75&gt;V75,V75,W75+Y75)</f>
        <v>150.821371089176</v>
      </c>
      <c r="AA75" s="10" t="n">
        <f aca="false">+$AA$16*X75</f>
        <v>1.95354226294702</v>
      </c>
      <c r="AB75" s="10" t="n">
        <f aca="false">IF(Z75+AA75&gt;V75,V75,Z75+AA75)</f>
        <v>152.774913352123</v>
      </c>
      <c r="AC75" s="10" t="n">
        <f aca="false">+X75*$AC$16</f>
        <v>0.286161525141255</v>
      </c>
      <c r="AD75" s="10" t="n">
        <f aca="false">IF(AB75+AC75&gt;V75,V75,AB75+AC75)</f>
        <v>153.061074877264</v>
      </c>
      <c r="AE75" s="10" t="n">
        <f aca="false">+X75*$AE$16</f>
        <v>0.0419179149713661</v>
      </c>
      <c r="AF75" s="9" t="n">
        <f aca="false">IF(AD75+AE75&gt;V75,V75,AD75+AE75)</f>
        <v>153.102992792236</v>
      </c>
      <c r="AG75" s="10" t="n">
        <f aca="false">+X75*$AG$16</f>
        <v>0.00614027897242869</v>
      </c>
      <c r="AH75" s="9" t="n">
        <f aca="false">IF(AF75+AG75&gt;V75,V75,AF75+AG75)</f>
        <v>153.109133071208</v>
      </c>
      <c r="AI75" s="10" t="n">
        <f aca="false">+X75*$AI$16</f>
        <v>0.000899448979874232</v>
      </c>
      <c r="AJ75" s="9" t="n">
        <f aca="false">IF(AH75+AI75&gt;V75,V75,AH75+AI75)</f>
        <v>153.110032520188</v>
      </c>
      <c r="AK75" s="10" t="n">
        <f aca="false">+V75</f>
        <v>274</v>
      </c>
      <c r="AL75" s="6" t="str">
        <f aca="false">IF(AJ75&gt;V75,"'fail'","'pass'")</f>
        <v>'pass'</v>
      </c>
    </row>
    <row r="76" customFormat="false" ht="12.75" hidden="false" customHeight="false" outlineLevel="0" collapsed="false">
      <c r="A76" s="43" t="s">
        <v>1025</v>
      </c>
      <c r="B76" s="43" t="s">
        <v>1038</v>
      </c>
      <c r="C76" s="50" t="n">
        <v>99</v>
      </c>
      <c r="D76" s="45" t="n">
        <f aca="false">C76/$C$6</f>
        <v>0.00236859104720435</v>
      </c>
      <c r="E76" s="46" t="s">
        <v>1039</v>
      </c>
      <c r="F76" s="47" t="s">
        <v>1035</v>
      </c>
      <c r="G76" s="48" t="s">
        <v>1040</v>
      </c>
      <c r="H76" s="47" t="s">
        <v>846</v>
      </c>
      <c r="I76" s="44" t="s">
        <v>1037</v>
      </c>
      <c r="J76" s="47" t="n">
        <v>118</v>
      </c>
      <c r="K76" s="49" t="n">
        <v>3166880</v>
      </c>
      <c r="L76" s="49" t="n">
        <v>2069836</v>
      </c>
      <c r="M76" s="49" t="n">
        <v>3264866</v>
      </c>
      <c r="N76" s="49" t="n">
        <v>3845067</v>
      </c>
      <c r="O76" s="30" t="n">
        <v>3845067</v>
      </c>
      <c r="P76" s="31" t="s">
        <v>957</v>
      </c>
      <c r="Q76" s="8" t="n">
        <f aca="false">IF(J76&gt;25,0.15,0)</f>
        <v>0.15</v>
      </c>
      <c r="S76" s="30" t="n">
        <f aca="false">+O76*Q76/2000</f>
        <v>288.380025</v>
      </c>
      <c r="U76" s="10" t="n">
        <f aca="false">+S76*$T$15</f>
        <v>208.734049885453</v>
      </c>
      <c r="V76" s="10" t="n">
        <v>85</v>
      </c>
      <c r="W76" s="10" t="n">
        <f aca="false">IF(U76&gt;V76,V76,U76)</f>
        <v>85</v>
      </c>
      <c r="X76" s="6" t="n">
        <f aca="false">+U76/$U$16</f>
        <v>0.00751636802537408</v>
      </c>
      <c r="Y76" s="10" t="n">
        <f aca="false">+X76*$Y$16</f>
        <v>20.5039531977364</v>
      </c>
      <c r="Z76" s="9" t="n">
        <f aca="false">IF(W76+Y76&gt;V76,V76,W76+Y76)</f>
        <v>85</v>
      </c>
      <c r="AA76" s="10" t="n">
        <f aca="false">+$AA$16*X76</f>
        <v>2.96924848290767</v>
      </c>
      <c r="AB76" s="10" t="n">
        <f aca="false">IF(Z76+AA76&gt;V76,V76,Z76+AA76)</f>
        <v>85</v>
      </c>
      <c r="AC76" s="10" t="n">
        <f aca="false">+X76*$AC$16</f>
        <v>0.434945632100338</v>
      </c>
      <c r="AD76" s="10" t="n">
        <f aca="false">IF(AB76+AC76&gt;V76,V76,AB76+AC76)</f>
        <v>85</v>
      </c>
      <c r="AE76" s="10" t="n">
        <f aca="false">+X76*$AE$16</f>
        <v>0.0637123177707043</v>
      </c>
      <c r="AF76" s="9" t="n">
        <f aca="false">IF(AD76+AE76&gt;V76,V76,AD76+AE76)</f>
        <v>85</v>
      </c>
      <c r="AG76" s="10" t="n">
        <f aca="false">+X76*$AG$16</f>
        <v>0.00933279733401303</v>
      </c>
      <c r="AH76" s="9" t="n">
        <f aca="false">IF(AF76+AG76&gt;V76,V76,AF76+AG76)</f>
        <v>85</v>
      </c>
      <c r="AI76" s="10" t="n">
        <f aca="false">+X76*$AI$16</f>
        <v>0.0013670999443419</v>
      </c>
      <c r="AJ76" s="9" t="n">
        <f aca="false">IF(AH76+AI76&gt;V76,V76,AH76+AI76)</f>
        <v>85</v>
      </c>
      <c r="AK76" s="10" t="n">
        <f aca="false">+V76</f>
        <v>85</v>
      </c>
      <c r="AL76" s="6" t="str">
        <f aca="false">IF(AJ76&gt;V76,"'fail'","'pass'")</f>
        <v>'pass'</v>
      </c>
    </row>
    <row r="77" customFormat="false" ht="12.75" hidden="false" customHeight="false" outlineLevel="0" collapsed="false">
      <c r="A77" s="43" t="s">
        <v>1025</v>
      </c>
      <c r="B77" s="43" t="s">
        <v>1038</v>
      </c>
      <c r="C77" s="50" t="n">
        <v>99</v>
      </c>
      <c r="D77" s="45" t="n">
        <f aca="false">C77/$C$6</f>
        <v>0.00236859104720435</v>
      </c>
      <c r="E77" s="46" t="s">
        <v>1041</v>
      </c>
      <c r="F77" s="47" t="s">
        <v>1035</v>
      </c>
      <c r="G77" s="48" t="s">
        <v>1042</v>
      </c>
      <c r="H77" s="47" t="s">
        <v>846</v>
      </c>
      <c r="I77" s="44" t="s">
        <v>1037</v>
      </c>
      <c r="J77" s="47" t="n">
        <v>118</v>
      </c>
      <c r="K77" s="49" t="n">
        <v>3570250</v>
      </c>
      <c r="L77" s="49" t="n">
        <v>3227307</v>
      </c>
      <c r="M77" s="49" t="n">
        <v>3372990</v>
      </c>
      <c r="N77" s="49" t="n">
        <v>3627580</v>
      </c>
      <c r="O77" s="30" t="n">
        <v>3627580</v>
      </c>
      <c r="P77" s="31" t="s">
        <v>957</v>
      </c>
      <c r="Q77" s="8" t="n">
        <f aca="false">IF(J77&gt;25,0.15,0)</f>
        <v>0.15</v>
      </c>
      <c r="S77" s="30" t="n">
        <f aca="false">+O77*Q77/2000</f>
        <v>272.0685</v>
      </c>
      <c r="U77" s="10" t="n">
        <f aca="false">+S77*$T$15</f>
        <v>196.927508593081</v>
      </c>
      <c r="V77" s="10" t="n">
        <v>85</v>
      </c>
      <c r="W77" s="10" t="n">
        <f aca="false">IF(U77&gt;V77,V77,U77)</f>
        <v>85</v>
      </c>
      <c r="X77" s="6" t="n">
        <f aca="false">+U77/$U$16</f>
        <v>0.00709122268129177</v>
      </c>
      <c r="Y77" s="10" t="n">
        <f aca="false">+X77*$Y$16</f>
        <v>19.3441962236404</v>
      </c>
      <c r="Z77" s="9" t="n">
        <f aca="false">IF(W77+Y77&gt;V77,V77,W77+Y77)</f>
        <v>85</v>
      </c>
      <c r="AA77" s="10" t="n">
        <f aca="false">+$AA$16*X77</f>
        <v>2.80130005839331</v>
      </c>
      <c r="AB77" s="10" t="n">
        <f aca="false">IF(Z77+AA77&gt;V77,V77,Z77+AA77)</f>
        <v>85</v>
      </c>
      <c r="AC77" s="10" t="n">
        <f aca="false">+X77*$AC$16</f>
        <v>0.410343974784976</v>
      </c>
      <c r="AD77" s="10" t="n">
        <f aca="false">IF(AB77+AC77&gt;V77,V77,AB77+AC77)</f>
        <v>85</v>
      </c>
      <c r="AE77" s="10" t="n">
        <f aca="false">+X77*$AE$16</f>
        <v>0.0601085832050914</v>
      </c>
      <c r="AF77" s="9" t="n">
        <f aca="false">IF(AD77+AE77&gt;V77,V77,AD77+AE77)</f>
        <v>85</v>
      </c>
      <c r="AG77" s="10" t="n">
        <f aca="false">+X77*$AG$16</f>
        <v>0.00880491001923217</v>
      </c>
      <c r="AH77" s="9" t="n">
        <f aca="false">IF(AF77+AG77&gt;V77,V77,AF77+AG77)</f>
        <v>85</v>
      </c>
      <c r="AI77" s="10" t="n">
        <f aca="false">+X77*$AI$16</f>
        <v>0.00128977321229923</v>
      </c>
      <c r="AJ77" s="9" t="n">
        <f aca="false">IF(AH77+AI77&gt;V77,V77,AH77+AI77)</f>
        <v>85</v>
      </c>
      <c r="AK77" s="10" t="n">
        <f aca="false">+V77</f>
        <v>85</v>
      </c>
      <c r="AL77" s="6" t="str">
        <f aca="false">IF(AJ77&gt;V77,"'fail'","'pass'")</f>
        <v>'pass'</v>
      </c>
    </row>
    <row r="78" customFormat="false" ht="12.75" hidden="false" customHeight="false" outlineLevel="0" collapsed="false">
      <c r="A78" s="43"/>
      <c r="B78" s="43"/>
      <c r="C78" s="50"/>
      <c r="D78" s="45"/>
      <c r="E78" s="46"/>
      <c r="F78" s="51"/>
      <c r="G78" s="52"/>
      <c r="H78" s="51"/>
      <c r="I78" s="53"/>
      <c r="J78" s="51"/>
      <c r="K78" s="54"/>
      <c r="L78" s="54"/>
      <c r="M78" s="54"/>
      <c r="N78" s="54"/>
      <c r="S78" s="30" t="n">
        <f aca="false">+O78*Q78/2000</f>
        <v>0</v>
      </c>
      <c r="W78" s="10" t="n">
        <f aca="false">IF(U78&gt;V78,V78,U78)</f>
        <v>0</v>
      </c>
      <c r="X78" s="6" t="n">
        <f aca="false">+U78/$U$16</f>
        <v>0</v>
      </c>
      <c r="Y78" s="10" t="n">
        <f aca="false">+X78*$Y$16</f>
        <v>0</v>
      </c>
      <c r="Z78" s="9" t="n">
        <f aca="false">IF(W78+Y78&gt;V78,V78,W78+Y78)</f>
        <v>0</v>
      </c>
      <c r="AA78" s="10" t="n">
        <f aca="false">+$AA$16*X78</f>
        <v>0</v>
      </c>
      <c r="AB78" s="10" t="n">
        <f aca="false">IF(Z78+AA78&gt;V78,V78,Z78+AA78)</f>
        <v>0</v>
      </c>
      <c r="AC78" s="10" t="n">
        <f aca="false">+X78*$AC$16</f>
        <v>0</v>
      </c>
      <c r="AD78" s="10" t="n">
        <f aca="false">IF(AB78+AC78&gt;V78,V78,AB78+AC78)</f>
        <v>0</v>
      </c>
      <c r="AE78" s="10" t="n">
        <f aca="false">+X78*$AE$16</f>
        <v>0</v>
      </c>
      <c r="AF78" s="9" t="n">
        <f aca="false">IF(AD78+AE78&gt;V78,V78,AD78+AE78)</f>
        <v>0</v>
      </c>
      <c r="AG78" s="10" t="n">
        <f aca="false">+X78*$AG$16</f>
        <v>0</v>
      </c>
      <c r="AH78" s="9" t="n">
        <f aca="false">IF(AF78+AG78&gt;V78,V78,AF78+AG78)</f>
        <v>0</v>
      </c>
      <c r="AI78" s="10" t="n">
        <f aca="false">+X78*$AI$16</f>
        <v>0</v>
      </c>
      <c r="AJ78" s="9"/>
      <c r="AK78" s="10" t="n">
        <f aca="false">+V78</f>
        <v>0</v>
      </c>
      <c r="AL78" s="6" t="str">
        <f aca="false">IF(AJ78&gt;V78,"'fail'","'pass'")</f>
        <v>'pass'</v>
      </c>
    </row>
    <row r="79" customFormat="false" ht="12.75" hidden="false" customHeight="false" outlineLevel="0" collapsed="false">
      <c r="C79" s="32"/>
      <c r="D79" s="33"/>
      <c r="E79" s="34"/>
      <c r="F79" s="8"/>
      <c r="G79" s="55"/>
      <c r="H79" s="8"/>
      <c r="S79" s="30" t="n">
        <f aca="false">+O79*Q79/2000</f>
        <v>0</v>
      </c>
      <c r="W79" s="10" t="n">
        <f aca="false">IF(U79&gt;V79,V79,U79)</f>
        <v>0</v>
      </c>
      <c r="X79" s="6" t="n">
        <f aca="false">+U79/$U$16</f>
        <v>0</v>
      </c>
      <c r="Y79" s="10" t="n">
        <f aca="false">+X79*$Y$16</f>
        <v>0</v>
      </c>
      <c r="Z79" s="9" t="n">
        <f aca="false">IF(W79+Y79&gt;V79,V79,W79+Y79)</f>
        <v>0</v>
      </c>
      <c r="AA79" s="10" t="n">
        <f aca="false">+$AA$16*X79</f>
        <v>0</v>
      </c>
      <c r="AB79" s="10" t="n">
        <f aca="false">IF(Z79+AA79&gt;V79,V79,Z79+AA79)</f>
        <v>0</v>
      </c>
      <c r="AC79" s="10" t="n">
        <f aca="false">+X79*$AC$16</f>
        <v>0</v>
      </c>
      <c r="AD79" s="10" t="n">
        <f aca="false">IF(AB79+AC79&gt;V79,V79,AB79+AC79)</f>
        <v>0</v>
      </c>
      <c r="AE79" s="10" t="n">
        <f aca="false">+X79*$AE$16</f>
        <v>0</v>
      </c>
      <c r="AF79" s="9" t="n">
        <f aca="false">IF(AD79+AE79&gt;V79,V79,AD79+AE79)</f>
        <v>0</v>
      </c>
      <c r="AG79" s="10" t="n">
        <f aca="false">+X79*$AG$16</f>
        <v>0</v>
      </c>
      <c r="AH79" s="9" t="n">
        <f aca="false">IF(AF79+AG79&gt;V79,V79,AF79+AG79)</f>
        <v>0</v>
      </c>
      <c r="AI79" s="10" t="n">
        <f aca="false">+X79*$AI$16</f>
        <v>0</v>
      </c>
      <c r="AJ79" s="9"/>
      <c r="AK79" s="10" t="n">
        <f aca="false">+V79</f>
        <v>0</v>
      </c>
      <c r="AL79" s="6" t="str">
        <f aca="false">IF(AJ79&gt;V79,"'fail'","'pass'")</f>
        <v>'pass'</v>
      </c>
    </row>
    <row r="80" customFormat="false" ht="12.75" hidden="false" customHeight="false" outlineLevel="0" collapsed="false">
      <c r="C80" s="32"/>
      <c r="D80" s="33"/>
      <c r="E80" s="34"/>
      <c r="F80" s="8"/>
      <c r="G80" s="55"/>
      <c r="H80" s="8"/>
      <c r="S80" s="30" t="n">
        <f aca="false">+O80*Q80/2000</f>
        <v>0</v>
      </c>
      <c r="W80" s="10" t="n">
        <f aca="false">IF(U80&gt;V80,V80,U80)</f>
        <v>0</v>
      </c>
      <c r="X80" s="6" t="n">
        <f aca="false">+U80/$U$16</f>
        <v>0</v>
      </c>
      <c r="Y80" s="10" t="n">
        <f aca="false">+X80*$Y$16</f>
        <v>0</v>
      </c>
      <c r="Z80" s="9" t="n">
        <f aca="false">IF(W80+Y80&gt;V80,V80,W80+Y80)</f>
        <v>0</v>
      </c>
      <c r="AA80" s="10" t="n">
        <f aca="false">+$AA$16*X80</f>
        <v>0</v>
      </c>
      <c r="AB80" s="10" t="n">
        <f aca="false">IF(Z80+AA80&gt;V80,V80,Z80+AA80)</f>
        <v>0</v>
      </c>
      <c r="AC80" s="10" t="n">
        <f aca="false">+X80*$AC$16</f>
        <v>0</v>
      </c>
      <c r="AD80" s="10" t="n">
        <f aca="false">IF(AB80+AC80&gt;V80,V80,AB80+AC80)</f>
        <v>0</v>
      </c>
      <c r="AE80" s="10" t="n">
        <f aca="false">+X80*$AE$16</f>
        <v>0</v>
      </c>
      <c r="AF80" s="9" t="n">
        <f aca="false">IF(AD80+AE80&gt;V80,V80,AD80+AE80)</f>
        <v>0</v>
      </c>
      <c r="AG80" s="10" t="n">
        <f aca="false">+X80*$AG$16</f>
        <v>0</v>
      </c>
      <c r="AH80" s="9" t="n">
        <f aca="false">IF(AF80+AG80&gt;V80,V80,AF80+AG80)</f>
        <v>0</v>
      </c>
      <c r="AI80" s="10" t="n">
        <f aca="false">+X80*$AI$16</f>
        <v>0</v>
      </c>
      <c r="AJ80" s="9"/>
      <c r="AK80" s="10" t="n">
        <f aca="false">+V80</f>
        <v>0</v>
      </c>
      <c r="AL80" s="6" t="str">
        <f aca="false">IF(AJ80&gt;V80,"'fail'","'pass'")</f>
        <v>'pass'</v>
      </c>
    </row>
    <row r="81" customFormat="false" ht="12.75" hidden="false" customHeight="false" outlineLevel="0" collapsed="false">
      <c r="A81" s="21"/>
      <c r="C81" s="32"/>
      <c r="D81" s="33"/>
      <c r="E81" s="34"/>
      <c r="F81" s="8"/>
      <c r="G81" s="55"/>
      <c r="H81" s="8"/>
      <c r="S81" s="30" t="n">
        <f aca="false">+O81*Q81/2000</f>
        <v>0</v>
      </c>
      <c r="W81" s="10" t="n">
        <f aca="false">IF(U81&gt;V81,V81,U81)</f>
        <v>0</v>
      </c>
      <c r="X81" s="6" t="n">
        <f aca="false">+U81/$U$16</f>
        <v>0</v>
      </c>
      <c r="Y81" s="10" t="n">
        <f aca="false">+X81*$Y$16</f>
        <v>0</v>
      </c>
      <c r="Z81" s="9" t="n">
        <f aca="false">IF(W81+Y81&gt;V81,V81,W81+Y81)</f>
        <v>0</v>
      </c>
      <c r="AA81" s="10" t="n">
        <f aca="false">+$AA$16*X81</f>
        <v>0</v>
      </c>
      <c r="AB81" s="10" t="n">
        <f aca="false">IF(Z81+AA81&gt;V81,V81,Z81+AA81)</f>
        <v>0</v>
      </c>
      <c r="AC81" s="10" t="n">
        <f aca="false">+X81*$AC$16</f>
        <v>0</v>
      </c>
      <c r="AD81" s="10" t="n">
        <f aca="false">IF(AB81+AC81&gt;V81,V81,AB81+AC81)</f>
        <v>0</v>
      </c>
      <c r="AE81" s="10" t="n">
        <f aca="false">+X81*$AE$16</f>
        <v>0</v>
      </c>
      <c r="AF81" s="9" t="n">
        <f aca="false">IF(AD81+AE81&gt;V81,V81,AD81+AE81)</f>
        <v>0</v>
      </c>
      <c r="AG81" s="10" t="n">
        <f aca="false">+X81*$AG$16</f>
        <v>0</v>
      </c>
      <c r="AH81" s="9" t="n">
        <f aca="false">IF(AF81+AG81&gt;V81,V81,AF81+AG81)</f>
        <v>0</v>
      </c>
      <c r="AI81" s="10" t="n">
        <f aca="false">+X81*$AI$16</f>
        <v>0</v>
      </c>
      <c r="AJ81" s="9"/>
      <c r="AK81" s="10" t="n">
        <f aca="false">+V81</f>
        <v>0</v>
      </c>
      <c r="AL81" s="6" t="str">
        <f aca="false">IF(AJ81&gt;V81,"'fail'","'pass'")</f>
        <v>'pass'</v>
      </c>
    </row>
    <row r="82" customFormat="false" ht="12.75" hidden="false" customHeight="false" outlineLevel="0" collapsed="false">
      <c r="A82" s="21" t="s">
        <v>1043</v>
      </c>
      <c r="C82" s="32"/>
      <c r="D82" s="33"/>
      <c r="E82" s="34"/>
      <c r="F82" s="8"/>
      <c r="G82" s="55"/>
      <c r="H82" s="8"/>
      <c r="S82" s="30" t="n">
        <f aca="false">+O82*Q82/2000</f>
        <v>0</v>
      </c>
      <c r="W82" s="10" t="n">
        <f aca="false">IF(U82&gt;V82,V82,U82)</f>
        <v>0</v>
      </c>
      <c r="X82" s="6" t="n">
        <f aca="false">+U82/$U$16</f>
        <v>0</v>
      </c>
      <c r="Y82" s="10" t="n">
        <f aca="false">+X82*$Y$16</f>
        <v>0</v>
      </c>
      <c r="Z82" s="9" t="n">
        <f aca="false">IF(W82+Y82&gt;V82,V82,W82+Y82)</f>
        <v>0</v>
      </c>
      <c r="AA82" s="10" t="n">
        <f aca="false">+$AA$16*X82</f>
        <v>0</v>
      </c>
      <c r="AB82" s="10" t="n">
        <f aca="false">IF(Z82+AA82&gt;V82,V82,Z82+AA82)</f>
        <v>0</v>
      </c>
      <c r="AC82" s="10" t="n">
        <f aca="false">+X82*$AC$16</f>
        <v>0</v>
      </c>
      <c r="AD82" s="10" t="n">
        <f aca="false">IF(AB82+AC82&gt;V82,V82,AB82+AC82)</f>
        <v>0</v>
      </c>
      <c r="AE82" s="10" t="n">
        <f aca="false">+X82*$AE$16</f>
        <v>0</v>
      </c>
      <c r="AF82" s="9" t="n">
        <f aca="false">IF(AD82+AE82&gt;V82,V82,AD82+AE82)</f>
        <v>0</v>
      </c>
      <c r="AG82" s="10" t="n">
        <f aca="false">+X82*$AG$16</f>
        <v>0</v>
      </c>
      <c r="AH82" s="9" t="n">
        <f aca="false">IF(AF82+AG82&gt;V82,V82,AF82+AG82)</f>
        <v>0</v>
      </c>
      <c r="AI82" s="10" t="n">
        <f aca="false">+X82*$AI$16</f>
        <v>0</v>
      </c>
      <c r="AJ82" s="9"/>
      <c r="AK82" s="10" t="n">
        <f aca="false">+V82</f>
        <v>0</v>
      </c>
      <c r="AL82" s="6" t="str">
        <f aca="false">IF(AJ82&gt;V82,"'fail'","'pass'")</f>
        <v>'pass'</v>
      </c>
    </row>
    <row r="83" customFormat="false" ht="12.75" hidden="false" customHeight="false" outlineLevel="0" collapsed="false">
      <c r="A83" s="22" t="s">
        <v>1044</v>
      </c>
      <c r="B83" s="22"/>
      <c r="C83" s="38"/>
      <c r="D83" s="24"/>
      <c r="E83" s="25"/>
      <c r="F83" s="26"/>
      <c r="G83" s="27"/>
      <c r="H83" s="26"/>
      <c r="I83" s="28"/>
      <c r="J83" s="26"/>
      <c r="K83" s="29"/>
      <c r="L83" s="29"/>
      <c r="M83" s="29"/>
      <c r="N83" s="29"/>
      <c r="O83" s="30"/>
      <c r="P83" s="31"/>
      <c r="S83" s="30" t="n">
        <f aca="false">+O83*Q83/2000</f>
        <v>0</v>
      </c>
      <c r="W83" s="10" t="n">
        <f aca="false">IF(U83&gt;V83,V83,U83)</f>
        <v>0</v>
      </c>
      <c r="X83" s="6" t="n">
        <f aca="false">+U83/$U$16</f>
        <v>0</v>
      </c>
      <c r="Y83" s="10" t="n">
        <f aca="false">+X83*$Y$16</f>
        <v>0</v>
      </c>
      <c r="Z83" s="9" t="n">
        <f aca="false">IF(W83+Y83&gt;V83,V83,W83+Y83)</f>
        <v>0</v>
      </c>
      <c r="AA83" s="10" t="n">
        <f aca="false">+$AA$16*X83</f>
        <v>0</v>
      </c>
      <c r="AB83" s="10" t="n">
        <f aca="false">IF(Z83+AA83&gt;V83,V83,Z83+AA83)</f>
        <v>0</v>
      </c>
      <c r="AC83" s="10" t="n">
        <f aca="false">+X83*$AC$16</f>
        <v>0</v>
      </c>
      <c r="AD83" s="10" t="n">
        <f aca="false">IF(AB83+AC83&gt;V83,V83,AB83+AC83)</f>
        <v>0</v>
      </c>
      <c r="AE83" s="10" t="n">
        <f aca="false">+X83*$AE$16</f>
        <v>0</v>
      </c>
      <c r="AF83" s="9" t="n">
        <f aca="false">IF(AD83+AE83&gt;V83,V83,AD83+AE83)</f>
        <v>0</v>
      </c>
      <c r="AG83" s="10" t="n">
        <f aca="false">+X83*$AG$16</f>
        <v>0</v>
      </c>
      <c r="AH83" s="9" t="n">
        <f aca="false">IF(AF83+AG83&gt;V83,V83,AF83+AG83)</f>
        <v>0</v>
      </c>
      <c r="AI83" s="10" t="n">
        <f aca="false">+X83*$AI$16</f>
        <v>0</v>
      </c>
      <c r="AJ83" s="9"/>
      <c r="AK83" s="10" t="n">
        <f aca="false">+V83</f>
        <v>0</v>
      </c>
      <c r="AL83" s="6" t="str">
        <f aca="false">IF(AJ83&gt;V83,"'fail'","'pass'")</f>
        <v>'pass'</v>
      </c>
    </row>
    <row r="84" customFormat="false" ht="12.75" hidden="false" customHeight="false" outlineLevel="0" collapsed="false">
      <c r="A84" s="43"/>
      <c r="B84" s="43" t="s">
        <v>1045</v>
      </c>
      <c r="C84" s="50" t="n">
        <v>25</v>
      </c>
      <c r="D84" s="45" t="n">
        <f aca="false">C84/$C$6</f>
        <v>0.00059812905232433</v>
      </c>
      <c r="E84" s="47" t="s">
        <v>1046</v>
      </c>
      <c r="F84" s="47" t="s">
        <v>1047</v>
      </c>
      <c r="G84" s="48" t="s">
        <v>829</v>
      </c>
      <c r="H84" s="47" t="s">
        <v>830</v>
      </c>
      <c r="I84" s="44" t="s">
        <v>1048</v>
      </c>
      <c r="J84" s="51" t="n">
        <v>65</v>
      </c>
      <c r="K84" s="54" t="n">
        <v>531169</v>
      </c>
      <c r="L84" s="54" t="n">
        <v>78890</v>
      </c>
      <c r="M84" s="54" t="n">
        <v>242006</v>
      </c>
      <c r="N84" s="54" t="n">
        <v>608892</v>
      </c>
      <c r="O84" s="30" t="n">
        <v>608892</v>
      </c>
      <c r="P84" s="31" t="s">
        <v>838</v>
      </c>
      <c r="Q84" s="8" t="n">
        <f aca="false">IF(J84&gt;25,0.15,0)</f>
        <v>0.15</v>
      </c>
      <c r="S84" s="30" t="n">
        <f aca="false">+O84*Q84/2000</f>
        <v>45.6669</v>
      </c>
      <c r="U84" s="10" t="n">
        <f aca="false">+S84*$T$15</f>
        <v>33.0544287272116</v>
      </c>
      <c r="V84" s="10" t="n">
        <v>325.4</v>
      </c>
      <c r="W84" s="10" t="n">
        <f aca="false">IF(U84&gt;V84,V84,U84)</f>
        <v>33.0544287272116</v>
      </c>
      <c r="X84" s="6" t="n">
        <f aca="false">+U84/$U$16</f>
        <v>0.00119026699917221</v>
      </c>
      <c r="Y84" s="10" t="n">
        <f aca="false">+X84*$Y$16</f>
        <v>3.24693771798413</v>
      </c>
      <c r="Z84" s="9" t="n">
        <f aca="false">IF(W84+Y84&gt;V84,V84,W84+Y84)</f>
        <v>36.3013664451958</v>
      </c>
      <c r="AA84" s="10" t="n">
        <f aca="false">+$AA$16*X84</f>
        <v>0.470200297486264</v>
      </c>
      <c r="AB84" s="10" t="n">
        <f aca="false">IF(Z84+AA84&gt;V84,V84,Z84+AA84)</f>
        <v>36.771566742682</v>
      </c>
      <c r="AC84" s="10" t="n">
        <f aca="false">+X84*$AC$16</f>
        <v>0.0688765412464435</v>
      </c>
      <c r="AD84" s="10" t="n">
        <f aca="false">IF(AB84+AC84&gt;V84,V84,AB84+AC84)</f>
        <v>36.8404432839285</v>
      </c>
      <c r="AE84" s="10" t="n">
        <f aca="false">+X84*$AE$16</f>
        <v>0.0100892703799543</v>
      </c>
      <c r="AF84" s="9" t="n">
        <f aca="false">IF(AD84+AE84&gt;V84,V84,AD84+AE84)</f>
        <v>36.8505325543084</v>
      </c>
      <c r="AG84" s="10" t="n">
        <f aca="false">+X84*$AG$16</f>
        <v>0.00147791069292209</v>
      </c>
      <c r="AH84" s="9" t="n">
        <f aca="false">IF(AF84+AG84&gt;V84,V84,AF84+AG84)</f>
        <v>36.8520104650014</v>
      </c>
      <c r="AI84" s="10" t="n">
        <f aca="false">+X84*$AI$16</f>
        <v>0.000216489392593218</v>
      </c>
      <c r="AJ84" s="9" t="n">
        <f aca="false">IF(AH84+AI84&gt;V84,V84,AH84+AI84)</f>
        <v>36.852226954394</v>
      </c>
      <c r="AK84" s="10" t="n">
        <f aca="false">+V84</f>
        <v>325.4</v>
      </c>
      <c r="AL84" s="6" t="str">
        <f aca="false">IF(AJ84&gt;V84,"'fail'","'pass'")</f>
        <v>'pass'</v>
      </c>
    </row>
    <row r="85" customFormat="false" ht="12.75" hidden="false" customHeight="false" outlineLevel="0" collapsed="false">
      <c r="B85" s="43" t="s">
        <v>1049</v>
      </c>
      <c r="C85" s="50" t="n">
        <v>25</v>
      </c>
      <c r="D85" s="45" t="n">
        <f aca="false">C85/$C$6</f>
        <v>0.00059812905232433</v>
      </c>
      <c r="E85" s="47" t="s">
        <v>1050</v>
      </c>
      <c r="F85" s="46" t="s">
        <v>1047</v>
      </c>
      <c r="G85" s="48" t="n">
        <v>2</v>
      </c>
      <c r="H85" s="47" t="s">
        <v>830</v>
      </c>
      <c r="I85" s="44" t="s">
        <v>1048</v>
      </c>
      <c r="J85" s="51" t="n">
        <v>65</v>
      </c>
      <c r="K85" s="54" t="n">
        <v>707481</v>
      </c>
      <c r="L85" s="54" t="n">
        <v>246128</v>
      </c>
      <c r="M85" s="54" t="n">
        <v>617814</v>
      </c>
      <c r="N85" s="54" t="n">
        <v>803081</v>
      </c>
      <c r="O85" s="30" t="n">
        <v>803081</v>
      </c>
      <c r="P85" s="31" t="s">
        <v>838</v>
      </c>
      <c r="Q85" s="8" t="n">
        <f aca="false">IF(J85&gt;25,0.15,0)</f>
        <v>0.15</v>
      </c>
      <c r="S85" s="30" t="n">
        <f aca="false">+O85*Q85/2000</f>
        <v>60.231075</v>
      </c>
      <c r="U85" s="10" t="n">
        <f aca="false">+S85*$T$15</f>
        <v>43.5962102912797</v>
      </c>
      <c r="V85" s="10" t="n">
        <v>414.9</v>
      </c>
      <c r="W85" s="10" t="n">
        <f aca="false">IF(U85&gt;V85,V85,U85)</f>
        <v>43.5962102912797</v>
      </c>
      <c r="X85" s="6" t="n">
        <f aca="false">+U85/$U$16</f>
        <v>0.00156986922469373</v>
      </c>
      <c r="Y85" s="10" t="n">
        <f aca="false">+X85*$Y$16</f>
        <v>4.2824572986612</v>
      </c>
      <c r="Z85" s="9" t="n">
        <f aca="false">IF(W85+Y85&gt;V85,V85,W85+Y85)</f>
        <v>47.8786675899409</v>
      </c>
      <c r="AA85" s="10" t="n">
        <f aca="false">+$AA$16*X85</f>
        <v>0.620157474733724</v>
      </c>
      <c r="AB85" s="10" t="n">
        <f aca="false">IF(Z85+AA85&gt;V85,V85,Z85+AA85)</f>
        <v>48.4988250646746</v>
      </c>
      <c r="AC85" s="10" t="n">
        <f aca="false">+X85*$AC$16</f>
        <v>0.090842779377517</v>
      </c>
      <c r="AD85" s="10" t="n">
        <f aca="false">IF(AB85+AC85&gt;V85,V85,AB85+AC85)</f>
        <v>48.5896678440521</v>
      </c>
      <c r="AE85" s="10" t="n">
        <f aca="false">+X85*$AE$16</f>
        <v>0.0133069597662706</v>
      </c>
      <c r="AF85" s="9" t="n">
        <f aca="false">IF(AD85+AE85&gt;V85,V85,AD85+AE85)</f>
        <v>48.6029748038184</v>
      </c>
      <c r="AG85" s="10" t="n">
        <f aca="false">+X85*$AG$16</f>
        <v>0.00194924879483154</v>
      </c>
      <c r="AH85" s="9" t="n">
        <f aca="false">IF(AF85+AG85&gt;V85,V85,AF85+AG85)</f>
        <v>48.6049240526132</v>
      </c>
      <c r="AI85" s="10" t="n">
        <f aca="false">+X85*$AI$16</f>
        <v>0.000285532603307571</v>
      </c>
      <c r="AJ85" s="9" t="n">
        <f aca="false">IF(AH85+AI85&gt;V85,V85,AH85+AI85)</f>
        <v>48.6052095852165</v>
      </c>
      <c r="AK85" s="10" t="n">
        <f aca="false">+V85</f>
        <v>414.9</v>
      </c>
      <c r="AL85" s="6" t="str">
        <f aca="false">IF(AJ85&gt;V85,"'fail'","'pass'")</f>
        <v>'pass'</v>
      </c>
    </row>
    <row r="86" customFormat="false" ht="12.75" hidden="false" customHeight="false" outlineLevel="0" collapsed="false">
      <c r="B86" s="43" t="s">
        <v>1051</v>
      </c>
      <c r="C86" s="50" t="n">
        <v>504</v>
      </c>
      <c r="D86" s="45" t="n">
        <f aca="false">C86/$C$6</f>
        <v>0.0120582816948585</v>
      </c>
      <c r="E86" s="47" t="s">
        <v>1052</v>
      </c>
      <c r="F86" s="46" t="s">
        <v>1047</v>
      </c>
      <c r="G86" s="48" t="n">
        <v>3</v>
      </c>
      <c r="H86" s="47" t="s">
        <v>830</v>
      </c>
      <c r="I86" s="44" t="s">
        <v>1048</v>
      </c>
      <c r="J86" s="51" t="n">
        <v>135</v>
      </c>
      <c r="K86" s="54" t="n">
        <v>3585487</v>
      </c>
      <c r="L86" s="54" t="n">
        <v>3751249</v>
      </c>
      <c r="M86" s="54" t="n">
        <v>3744753</v>
      </c>
      <c r="N86" s="54" t="n">
        <v>3902120</v>
      </c>
      <c r="O86" s="30" t="n">
        <v>3902120</v>
      </c>
      <c r="P86" s="31" t="s">
        <v>838</v>
      </c>
      <c r="Q86" s="8" t="n">
        <f aca="false">IF(J86&gt;25,0.15,0)</f>
        <v>0.15</v>
      </c>
      <c r="S86" s="30" t="n">
        <f aca="false">+O86*Q86/2000</f>
        <v>292.659</v>
      </c>
      <c r="U86" s="10" t="n">
        <f aca="false">+S86*$T$15</f>
        <v>211.831240063964</v>
      </c>
      <c r="V86" s="10" t="n">
        <v>1031</v>
      </c>
      <c r="W86" s="10" t="n">
        <f aca="false">IF(U86&gt;V86,V86,U86)</f>
        <v>211.831240063964</v>
      </c>
      <c r="X86" s="6" t="n">
        <f aca="false">+U86/$U$16</f>
        <v>0.00762789569054914</v>
      </c>
      <c r="Y86" s="10" t="n">
        <f aca="false">+X86*$Y$16</f>
        <v>20.8081902999222</v>
      </c>
      <c r="Z86" s="9" t="n">
        <f aca="false">IF(W86+Y86&gt;V86,V86,W86+Y86)</f>
        <v>232.639430363886</v>
      </c>
      <c r="AA86" s="10" t="n">
        <f aca="false">+$AA$16*X86</f>
        <v>3.01330611147314</v>
      </c>
      <c r="AB86" s="10" t="n">
        <f aca="false">IF(Z86+AA86&gt;V86,V86,Z86+AA86)</f>
        <v>235.652736475359</v>
      </c>
      <c r="AC86" s="10" t="n">
        <f aca="false">+X86*$AC$16</f>
        <v>0.441399343608673</v>
      </c>
      <c r="AD86" s="10" t="n">
        <f aca="false">IF(AB86+AC86&gt;V86,V86,AB86+AC86)</f>
        <v>236.094135818968</v>
      </c>
      <c r="AE86" s="10" t="n">
        <f aca="false">+X86*$AE$16</f>
        <v>0.0646576794160987</v>
      </c>
      <c r="AF86" s="9" t="n">
        <f aca="false">IF(AD86+AE86&gt;V86,V86,AD86+AE86)</f>
        <v>236.158793498384</v>
      </c>
      <c r="AG86" s="10" t="n">
        <f aca="false">+X86*$AG$16</f>
        <v>0.00947127712807057</v>
      </c>
      <c r="AH86" s="9" t="n">
        <f aca="false">IF(AF86+AG86&gt;V86,V86,AF86+AG86)</f>
        <v>236.168264775512</v>
      </c>
      <c r="AI86" s="10" t="n">
        <f aca="false">+X86*$AI$16</f>
        <v>0.0013873849362873</v>
      </c>
      <c r="AJ86" s="9" t="n">
        <f aca="false">IF(AH86+AI86&gt;V86,V86,AH86+AI86)</f>
        <v>236.169652160448</v>
      </c>
      <c r="AK86" s="10" t="n">
        <f aca="false">+V86</f>
        <v>1031</v>
      </c>
      <c r="AL86" s="6" t="str">
        <f aca="false">IF(AJ86&gt;V86,"'fail'","'pass'")</f>
        <v>'pass'</v>
      </c>
    </row>
    <row r="87" customFormat="false" ht="12.75" hidden="false" customHeight="false" outlineLevel="0" collapsed="false">
      <c r="B87" s="43" t="s">
        <v>1053</v>
      </c>
      <c r="C87" s="50" t="n">
        <v>912</v>
      </c>
      <c r="D87" s="45" t="n">
        <f aca="false">C87/$C$6</f>
        <v>0.0218197478287915</v>
      </c>
      <c r="E87" s="47" t="s">
        <v>1054</v>
      </c>
      <c r="F87" s="46" t="s">
        <v>1047</v>
      </c>
      <c r="G87" s="48" t="n">
        <v>4</v>
      </c>
      <c r="H87" s="47" t="s">
        <v>830</v>
      </c>
      <c r="I87" s="44" t="s">
        <v>1048</v>
      </c>
      <c r="J87" s="51" t="n">
        <v>235</v>
      </c>
      <c r="K87" s="54" t="n">
        <v>3302362</v>
      </c>
      <c r="L87" s="54" t="n">
        <v>5026576</v>
      </c>
      <c r="M87" s="54" t="n">
        <v>6924200</v>
      </c>
      <c r="N87" s="54" t="n">
        <v>8084827</v>
      </c>
      <c r="O87" s="30" t="n">
        <v>8084827</v>
      </c>
      <c r="P87" s="31" t="s">
        <v>838</v>
      </c>
      <c r="Q87" s="8" t="n">
        <f aca="false">IF(J87&gt;25,0.15,0)</f>
        <v>0.15</v>
      </c>
      <c r="S87" s="30" t="n">
        <f aca="false">+O87*Q87/2000</f>
        <v>606.362025</v>
      </c>
      <c r="U87" s="10" t="n">
        <f aca="false">+S87*$T$15</f>
        <v>438.894480208865</v>
      </c>
      <c r="V87" s="10" t="n">
        <v>1865.3</v>
      </c>
      <c r="W87" s="10" t="n">
        <f aca="false">IF(U87&gt;V87,V87,U87)</f>
        <v>438.894480208865</v>
      </c>
      <c r="X87" s="6" t="n">
        <f aca="false">+U87/$U$16</f>
        <v>0.0158042851147928</v>
      </c>
      <c r="Y87" s="10" t="n">
        <f aca="false">+X87*$Y$16</f>
        <v>43.1126205134515</v>
      </c>
      <c r="Z87" s="9" t="n">
        <f aca="false">IF(W87+Y87&gt;V87,V87,W87+Y87)</f>
        <v>482.007100722317</v>
      </c>
      <c r="AA87" s="10" t="n">
        <f aca="false">+$AA$16*X87</f>
        <v>6.24328790742033</v>
      </c>
      <c r="AB87" s="10" t="n">
        <f aca="false">IF(Z87+AA87&gt;V87,V87,Z87+AA87)</f>
        <v>488.250388629737</v>
      </c>
      <c r="AC87" s="10" t="n">
        <f aca="false">+X87*$AC$16</f>
        <v>0.914538079554109</v>
      </c>
      <c r="AD87" s="10" t="n">
        <f aca="false">IF(AB87+AC87&gt;V87,V87,AB87+AC87)</f>
        <v>489.164926709291</v>
      </c>
      <c r="AE87" s="10" t="n">
        <f aca="false">+X87*$AE$16</f>
        <v>0.133964653137428</v>
      </c>
      <c r="AF87" s="9" t="n">
        <f aca="false">IF(AD87+AE87&gt;V87,V87,AD87+AE87)</f>
        <v>489.298891362429</v>
      </c>
      <c r="AG87" s="10" t="n">
        <f aca="false">+X87*$AG$16</f>
        <v>0.0196235987231319</v>
      </c>
      <c r="AH87" s="9" t="n">
        <f aca="false">IF(AF87+AG87&gt;V87,V87,AF87+AG87)</f>
        <v>489.318514961152</v>
      </c>
      <c r="AI87" s="10" t="n">
        <f aca="false">+X87*$AI$16</f>
        <v>0.00287453158598117</v>
      </c>
      <c r="AJ87" s="9" t="n">
        <f aca="false">IF(AH87+AI87&gt;V87,V87,AH87+AI87)</f>
        <v>489.321389492738</v>
      </c>
      <c r="AK87" s="10" t="n">
        <f aca="false">+V87</f>
        <v>1865.3</v>
      </c>
      <c r="AL87" s="6" t="str">
        <f aca="false">IF(AJ87&gt;V87,"'fail'","'pass'")</f>
        <v>'pass'</v>
      </c>
    </row>
    <row r="88" customFormat="false" ht="12.75" hidden="false" customHeight="false" outlineLevel="0" collapsed="false">
      <c r="B88" s="43" t="s">
        <v>1055</v>
      </c>
      <c r="C88" s="50" t="n">
        <v>1067</v>
      </c>
      <c r="D88" s="45" t="n">
        <f aca="false">C88/$C$6</f>
        <v>0.0255281479532024</v>
      </c>
      <c r="E88" s="47" t="s">
        <v>1056</v>
      </c>
      <c r="F88" s="46" t="s">
        <v>1057</v>
      </c>
      <c r="G88" s="48" t="n">
        <v>1</v>
      </c>
      <c r="H88" s="47" t="s">
        <v>830</v>
      </c>
      <c r="I88" s="44" t="s">
        <v>1058</v>
      </c>
      <c r="J88" s="51" t="n">
        <v>600</v>
      </c>
      <c r="K88" s="54" t="n">
        <v>5340571</v>
      </c>
      <c r="L88" s="54" t="n">
        <v>0</v>
      </c>
      <c r="M88" s="54" t="n">
        <v>4588108</v>
      </c>
      <c r="N88" s="54" t="n">
        <v>10669152</v>
      </c>
      <c r="O88" s="30" t="n">
        <v>10669152</v>
      </c>
      <c r="P88" s="31" t="s">
        <v>838</v>
      </c>
      <c r="Q88" s="8" t="n">
        <f aca="false">IF(J88&gt;25,0.15,0)</f>
        <v>0.15</v>
      </c>
      <c r="S88" s="30" t="n">
        <f aca="false">+O88*Q88/2000</f>
        <v>800.1864</v>
      </c>
      <c r="U88" s="10" t="n">
        <f aca="false">+S88*$T$15</f>
        <v>579.187646354013</v>
      </c>
      <c r="V88" s="10" t="n">
        <v>3227.2</v>
      </c>
      <c r="W88" s="10" t="n">
        <f aca="false">IF(U88&gt;V88,V88,U88)</f>
        <v>579.187646354013</v>
      </c>
      <c r="X88" s="6" t="n">
        <f aca="false">+U88/$U$16</f>
        <v>0.0208561444964824</v>
      </c>
      <c r="Y88" s="10" t="n">
        <f aca="false">+X88*$Y$16</f>
        <v>56.8936232496171</v>
      </c>
      <c r="Z88" s="9" t="n">
        <f aca="false">IF(W88+Y88&gt;V88,V88,W88+Y88)</f>
        <v>636.08126960363</v>
      </c>
      <c r="AA88" s="10" t="n">
        <f aca="false">+$AA$16*X88</f>
        <v>8.23896264744186</v>
      </c>
      <c r="AB88" s="10" t="n">
        <f aca="false">IF(Z88+AA88&gt;V88,V88,Z88+AA88)</f>
        <v>644.320232251072</v>
      </c>
      <c r="AC88" s="10" t="n">
        <f aca="false">+X88*$AC$16</f>
        <v>1.20687131345555</v>
      </c>
      <c r="AD88" s="10" t="n">
        <f aca="false">IF(AB88+AC88&gt;V88,V88,AB88+AC88)</f>
        <v>645.527103564527</v>
      </c>
      <c r="AE88" s="10" t="n">
        <f aca="false">+X88*$AE$16</f>
        <v>0.176786621031037</v>
      </c>
      <c r="AF88" s="9" t="n">
        <f aca="false">IF(AD88+AE88&gt;V88,V88,AD88+AE88)</f>
        <v>645.703890185558</v>
      </c>
      <c r="AG88" s="10" t="n">
        <f aca="false">+X88*$AG$16</f>
        <v>0.0258963064471386</v>
      </c>
      <c r="AH88" s="9" t="n">
        <f aca="false">IF(AF88+AG88&gt;V88,V88,AF88+AG88)</f>
        <v>645.729786492006</v>
      </c>
      <c r="AI88" s="10" t="n">
        <f aca="false">+X88*$AI$16</f>
        <v>0.00379337918048638</v>
      </c>
      <c r="AJ88" s="9" t="n">
        <f aca="false">IF(AH88+AI88&gt;V88,V88,AH88+AI88)</f>
        <v>645.733579871186</v>
      </c>
      <c r="AK88" s="10" t="n">
        <f aca="false">+V88</f>
        <v>3227.2</v>
      </c>
      <c r="AL88" s="6" t="str">
        <f aca="false">IF(AJ88&gt;V88,"'fail'","'pass'")</f>
        <v>'pass'</v>
      </c>
    </row>
    <row r="89" customFormat="false" ht="12.75" hidden="false" customHeight="false" outlineLevel="0" collapsed="false">
      <c r="B89" s="43" t="s">
        <v>1059</v>
      </c>
      <c r="C89" s="50" t="n">
        <v>1067</v>
      </c>
      <c r="D89" s="45" t="n">
        <f aca="false">C89/$C$6</f>
        <v>0.0255281479532024</v>
      </c>
      <c r="E89" s="47" t="s">
        <v>1060</v>
      </c>
      <c r="F89" s="46" t="s">
        <v>1057</v>
      </c>
      <c r="G89" s="48" t="n">
        <v>2</v>
      </c>
      <c r="H89" s="47" t="s">
        <v>830</v>
      </c>
      <c r="I89" s="44" t="s">
        <v>1058</v>
      </c>
      <c r="J89" s="51" t="n">
        <v>600</v>
      </c>
      <c r="K89" s="54" t="n">
        <v>9136354</v>
      </c>
      <c r="L89" s="54" t="n">
        <v>2475782</v>
      </c>
      <c r="M89" s="54" t="n">
        <v>8806671</v>
      </c>
      <c r="N89" s="54" t="n">
        <v>10801352</v>
      </c>
      <c r="O89" s="30" t="n">
        <v>10801352</v>
      </c>
      <c r="P89" s="31" t="s">
        <v>838</v>
      </c>
      <c r="Q89" s="8" t="n">
        <f aca="false">IF(J89&gt;25,0.15,0)</f>
        <v>0.15</v>
      </c>
      <c r="S89" s="30" t="n">
        <f aca="false">+O89*Q89/2000</f>
        <v>810.1014</v>
      </c>
      <c r="U89" s="10" t="n">
        <f aca="false">+S89*$T$15</f>
        <v>586.364281090119</v>
      </c>
      <c r="V89" s="10" t="n">
        <v>3207</v>
      </c>
      <c r="W89" s="10" t="n">
        <f aca="false">IF(U89&gt;V89,V89,U89)</f>
        <v>586.364281090119</v>
      </c>
      <c r="X89" s="6" t="n">
        <f aca="false">+U89/$U$16</f>
        <v>0.0211145701241644</v>
      </c>
      <c r="Y89" s="10" t="n">
        <f aca="false">+X89*$Y$16</f>
        <v>57.5985843368337</v>
      </c>
      <c r="Z89" s="9" t="n">
        <f aca="false">IF(W89+Y89&gt;V89,V89,W89+Y89)</f>
        <v>643.962865426953</v>
      </c>
      <c r="AA89" s="10" t="n">
        <f aca="false">+$AA$16*X89</f>
        <v>8.34105050428295</v>
      </c>
      <c r="AB89" s="10" t="n">
        <f aca="false">IF(Z89+AA89&gt;V89,V89,Z89+AA89)</f>
        <v>652.303915931236</v>
      </c>
      <c r="AC89" s="10" t="n">
        <f aca="false">+X89*$AC$16</f>
        <v>1.22182549047344</v>
      </c>
      <c r="AD89" s="10" t="n">
        <f aca="false">IF(AB89+AC89&gt;V89,V89,AB89+AC89)</f>
        <v>653.525741421709</v>
      </c>
      <c r="AE89" s="10" t="n">
        <f aca="false">+X89*$AE$16</f>
        <v>0.178977159819902</v>
      </c>
      <c r="AF89" s="9" t="n">
        <f aca="false">IF(AD89+AE89&gt;V89,V89,AD89+AE89)</f>
        <v>653.704718581529</v>
      </c>
      <c r="AG89" s="10" t="n">
        <f aca="false">+X89*$AG$16</f>
        <v>0.0262171840306908</v>
      </c>
      <c r="AH89" s="9" t="n">
        <f aca="false">IF(AF89+AG89&gt;V89,V89,AF89+AG89)</f>
        <v>653.73093576556</v>
      </c>
      <c r="AI89" s="10" t="n">
        <f aca="false">+X89*$AI$16</f>
        <v>0.00384038242194927</v>
      </c>
      <c r="AJ89" s="9" t="n">
        <f aca="false">IF(AH89+AI89&gt;V89,V89,AH89+AI89)</f>
        <v>653.734776147982</v>
      </c>
      <c r="AK89" s="10" t="n">
        <f aca="false">+V89</f>
        <v>3207</v>
      </c>
      <c r="AL89" s="6" t="str">
        <f aca="false">IF(AJ89&gt;V89,"'fail'","'pass'")</f>
        <v>'pass'</v>
      </c>
    </row>
    <row r="90" customFormat="false" ht="12.75" hidden="false" customHeight="false" outlineLevel="0" collapsed="false">
      <c r="B90" s="43" t="s">
        <v>1061</v>
      </c>
      <c r="C90" s="50"/>
      <c r="D90" s="45"/>
      <c r="E90" s="47" t="s">
        <v>1062</v>
      </c>
      <c r="F90" s="46" t="s">
        <v>1063</v>
      </c>
      <c r="G90" s="48"/>
      <c r="H90" s="47" t="s">
        <v>846</v>
      </c>
      <c r="I90" s="44" t="s">
        <v>1064</v>
      </c>
      <c r="J90" s="51" t="n">
        <v>24</v>
      </c>
      <c r="K90" s="54" t="n">
        <v>4804</v>
      </c>
      <c r="L90" s="54" t="n">
        <v>9766</v>
      </c>
      <c r="M90" s="56" t="n">
        <v>6758</v>
      </c>
      <c r="N90" s="56" t="n">
        <v>20244</v>
      </c>
      <c r="O90" s="30" t="n">
        <v>20244</v>
      </c>
      <c r="P90" s="31"/>
      <c r="Q90" s="8" t="n">
        <v>0.4</v>
      </c>
      <c r="S90" s="30" t="n">
        <f aca="false">+O90*Q90/2000</f>
        <v>4.0488</v>
      </c>
      <c r="U90" s="10" t="n">
        <f aca="false">+S90*$T$15</f>
        <v>2.93058585169421</v>
      </c>
      <c r="V90" s="10" t="n">
        <v>228</v>
      </c>
      <c r="W90" s="10" t="n">
        <f aca="false">IF(U90&gt;V90,V90,U90)</f>
        <v>2.93058585169421</v>
      </c>
      <c r="X90" s="6" t="n">
        <f aca="false">+U90/$U$16</f>
        <v>0.000105528359189006</v>
      </c>
      <c r="Y90" s="10" t="n">
        <f aca="false">+X90*$Y$16</f>
        <v>0.287871553194418</v>
      </c>
      <c r="Z90" s="9" t="n">
        <f aca="false">IF(W90+Y90&gt;V90,V90,W90+Y90)</f>
        <v>3.21845740488863</v>
      </c>
      <c r="AA90" s="10" t="n">
        <f aca="false">+$AA$16*X90</f>
        <v>0.0416876767300252</v>
      </c>
      <c r="AB90" s="10" t="n">
        <f aca="false">IF(Z90+AA90&gt;V90,V90,Z90+AA90)</f>
        <v>3.26014508161866</v>
      </c>
      <c r="AC90" s="10" t="n">
        <f aca="false">+X90*$AC$16</f>
        <v>0.00610655289057502</v>
      </c>
      <c r="AD90" s="10" t="n">
        <f aca="false">IF(AB90+AC90&gt;V90,V90,AB90+AC90)</f>
        <v>3.26625163450923</v>
      </c>
      <c r="AE90" s="10" t="n">
        <f aca="false">+X90*$AE$16</f>
        <v>0.000894508668518311</v>
      </c>
      <c r="AF90" s="9" t="n">
        <f aca="false">IF(AD90+AE90&gt;V90,V90,AD90+AE90)</f>
        <v>3.26714614317775</v>
      </c>
      <c r="AG90" s="10" t="n">
        <f aca="false">+X90*$AG$16</f>
        <v>0.000131030676781278</v>
      </c>
      <c r="AH90" s="9" t="n">
        <f aca="false">IF(AF90+AG90&gt;V90,V90,AF90+AG90)</f>
        <v>3.26727717385453</v>
      </c>
      <c r="AI90" s="10"/>
      <c r="AJ90" s="9" t="n">
        <f aca="false">IF(AH90+AI90&gt;V90,V90,AH90+AI90)</f>
        <v>3.26727717385453</v>
      </c>
      <c r="AK90" s="10"/>
      <c r="AL90" s="6" t="str">
        <f aca="false">IF(AJ90&gt;V90,"'fail'","'pass'")</f>
        <v>'pass'</v>
      </c>
    </row>
    <row r="91" customFormat="false" ht="12.75" hidden="false" customHeight="false" outlineLevel="0" collapsed="false">
      <c r="B91" s="43" t="s">
        <v>1065</v>
      </c>
      <c r="C91" s="50"/>
      <c r="D91" s="45"/>
      <c r="E91" s="47" t="s">
        <v>1066</v>
      </c>
      <c r="F91" s="46" t="s">
        <v>1067</v>
      </c>
      <c r="G91" s="48"/>
      <c r="H91" s="47" t="s">
        <v>846</v>
      </c>
      <c r="I91" s="44" t="s">
        <v>1068</v>
      </c>
      <c r="J91" s="51" t="n">
        <v>24</v>
      </c>
      <c r="K91" s="54" t="n">
        <v>19538</v>
      </c>
      <c r="L91" s="54" t="n">
        <v>15349</v>
      </c>
      <c r="M91" s="56" t="n">
        <v>20082</v>
      </c>
      <c r="N91" s="56" t="n">
        <v>26894</v>
      </c>
      <c r="O91" s="30" t="n">
        <v>26894</v>
      </c>
      <c r="P91" s="31"/>
      <c r="Q91" s="8" t="n">
        <v>0.4</v>
      </c>
      <c r="S91" s="30" t="n">
        <f aca="false">+O91*Q91/2000</f>
        <v>5.3788</v>
      </c>
      <c r="U91" s="10" t="n">
        <f aca="false">+S91*$T$15</f>
        <v>3.89326101044577</v>
      </c>
      <c r="V91" s="10" t="n">
        <v>228</v>
      </c>
      <c r="W91" s="10" t="n">
        <f aca="false">IF(U91&gt;V91,V91,U91)</f>
        <v>3.89326101044577</v>
      </c>
      <c r="X91" s="6" t="n">
        <f aca="false">+U91/$U$16</f>
        <v>0.000140193622408078</v>
      </c>
      <c r="Y91" s="10" t="n">
        <f aca="false">+X91*$Y$16</f>
        <v>0.382435168524534</v>
      </c>
      <c r="Z91" s="9" t="n">
        <f aca="false">IF(W91+Y91&gt;V91,V91,W91+Y91)</f>
        <v>4.27569617897031</v>
      </c>
      <c r="AA91" s="10" t="n">
        <f aca="false">+$AA$16*X91</f>
        <v>0.0553817614096669</v>
      </c>
      <c r="AB91" s="10" t="n">
        <f aca="false">IF(Z91+AA91&gt;V91,V91,Z91+AA91)</f>
        <v>4.33107794037997</v>
      </c>
      <c r="AC91" s="10" t="n">
        <f aca="false">+X91*$AC$16</f>
        <v>0.00811250906140707</v>
      </c>
      <c r="AD91" s="10" t="n">
        <f aca="false">IF(AB91+AC91&gt;V91,V91,AB91+AC91)</f>
        <v>4.33919044944138</v>
      </c>
      <c r="AE91" s="10" t="n">
        <f aca="false">+X91*$AE$16</f>
        <v>0.00118834796142716</v>
      </c>
      <c r="AF91" s="9" t="n">
        <f aca="false">IF(AD91+AE91&gt;V91,V91,AD91+AE91)</f>
        <v>4.34037879740281</v>
      </c>
      <c r="AG91" s="10" t="n">
        <f aca="false">+X91*$AG$16</f>
        <v>0.000174073257328379</v>
      </c>
      <c r="AH91" s="9" t="n">
        <f aca="false">IF(AF91+AG91&gt;V91,V91,AF91+AG91)</f>
        <v>4.34055287066013</v>
      </c>
      <c r="AI91" s="10"/>
      <c r="AJ91" s="9" t="n">
        <f aca="false">IF(AH91+AI91&gt;V91,V91,AH91+AI91)</f>
        <v>4.34055287066013</v>
      </c>
      <c r="AK91" s="10"/>
      <c r="AL91" s="6" t="str">
        <f aca="false">IF(AJ91&gt;V91,"'fail'","'pass'")</f>
        <v>'pass'</v>
      </c>
    </row>
    <row r="92" customFormat="false" ht="12.75" hidden="false" customHeight="false" outlineLevel="0" collapsed="false">
      <c r="B92" s="43"/>
      <c r="C92" s="50"/>
      <c r="D92" s="45"/>
      <c r="E92" s="47"/>
      <c r="F92" s="46"/>
      <c r="G92" s="48"/>
      <c r="H92" s="47"/>
      <c r="I92" s="44"/>
      <c r="J92" s="47"/>
      <c r="K92" s="49"/>
      <c r="L92" s="49"/>
      <c r="M92" s="49"/>
      <c r="N92" s="49"/>
      <c r="O92" s="30"/>
      <c r="P92" s="31"/>
      <c r="S92" s="30" t="n">
        <f aca="false">+O92*Q92/2000</f>
        <v>0</v>
      </c>
      <c r="W92" s="10" t="n">
        <f aca="false">IF(U92&gt;V92,V92,U92)</f>
        <v>0</v>
      </c>
      <c r="X92" s="6" t="n">
        <f aca="false">+U92/$U$16</f>
        <v>0</v>
      </c>
      <c r="Y92" s="10" t="n">
        <f aca="false">+X92*$Y$16</f>
        <v>0</v>
      </c>
      <c r="Z92" s="9" t="n">
        <f aca="false">IF(W92+Y92&gt;V92,V92,W92+Y92)</f>
        <v>0</v>
      </c>
      <c r="AA92" s="10" t="n">
        <f aca="false">+$AA$16*X92</f>
        <v>0</v>
      </c>
      <c r="AB92" s="10" t="n">
        <f aca="false">IF(Z92+AA92&gt;V92,V92,Z92+AA92)</f>
        <v>0</v>
      </c>
      <c r="AC92" s="10" t="n">
        <f aca="false">+X92*$AC$16</f>
        <v>0</v>
      </c>
      <c r="AD92" s="10" t="n">
        <f aca="false">IF(AB92+AC92&gt;V92,V92,AB92+AC92)</f>
        <v>0</v>
      </c>
      <c r="AE92" s="10" t="n">
        <f aca="false">+X92*$AE$16</f>
        <v>0</v>
      </c>
      <c r="AF92" s="9" t="n">
        <f aca="false">IF(AD92+AE92&gt;V92,V92,AD92+AE92)</f>
        <v>0</v>
      </c>
      <c r="AG92" s="10" t="n">
        <f aca="false">+X92*$AG$16</f>
        <v>0</v>
      </c>
      <c r="AH92" s="9" t="n">
        <f aca="false">IF(AF92+AG92&gt;V92,V92,AF92+AG92)</f>
        <v>0</v>
      </c>
      <c r="AI92" s="10" t="n">
        <f aca="false">+X92*$AI$16</f>
        <v>0</v>
      </c>
      <c r="AJ92" s="9"/>
      <c r="AK92" s="10" t="n">
        <f aca="false">+V92</f>
        <v>0</v>
      </c>
      <c r="AL92" s="6" t="str">
        <f aca="false">IF(AJ92&gt;V92,"'fail'","'pass'")</f>
        <v>'pass'</v>
      </c>
    </row>
    <row r="93" customFormat="false" ht="12.75" hidden="false" customHeight="false" outlineLevel="0" collapsed="false">
      <c r="A93" s="6" t="s">
        <v>1069</v>
      </c>
      <c r="C93" s="32"/>
      <c r="D93" s="33"/>
      <c r="E93" s="31"/>
      <c r="F93" s="34"/>
      <c r="G93" s="35"/>
      <c r="H93" s="31"/>
      <c r="I93" s="36"/>
      <c r="J93" s="31"/>
      <c r="K93" s="30"/>
      <c r="L93" s="30"/>
      <c r="M93" s="30"/>
      <c r="N93" s="30"/>
      <c r="O93" s="30"/>
      <c r="P93" s="31"/>
      <c r="S93" s="30" t="n">
        <f aca="false">+O93*Q93/2000</f>
        <v>0</v>
      </c>
      <c r="W93" s="10" t="n">
        <f aca="false">IF(U93&gt;V93,V93,U93)</f>
        <v>0</v>
      </c>
      <c r="X93" s="6" t="n">
        <f aca="false">+U93/$U$16</f>
        <v>0</v>
      </c>
      <c r="Y93" s="10" t="n">
        <f aca="false">+X93*$Y$16</f>
        <v>0</v>
      </c>
      <c r="Z93" s="9" t="n">
        <f aca="false">IF(W93+Y93&gt;V93,V93,W93+Y93)</f>
        <v>0</v>
      </c>
      <c r="AA93" s="10" t="n">
        <f aca="false">+$AA$16*X93</f>
        <v>0</v>
      </c>
      <c r="AB93" s="10" t="n">
        <f aca="false">IF(Z93+AA93&gt;V93,V93,Z93+AA93)</f>
        <v>0</v>
      </c>
      <c r="AC93" s="10" t="n">
        <f aca="false">+X93*$AC$16</f>
        <v>0</v>
      </c>
      <c r="AD93" s="10" t="n">
        <f aca="false">IF(AB93+AC93&gt;V93,V93,AB93+AC93)</f>
        <v>0</v>
      </c>
      <c r="AE93" s="10" t="n">
        <f aca="false">+X93*$AE$16</f>
        <v>0</v>
      </c>
      <c r="AF93" s="9" t="n">
        <f aca="false">IF(AD93+AE93&gt;V93,V93,AD93+AE93)</f>
        <v>0</v>
      </c>
      <c r="AG93" s="10" t="n">
        <f aca="false">+X93*$AG$16</f>
        <v>0</v>
      </c>
      <c r="AH93" s="9" t="n">
        <f aca="false">IF(AF93+AG93&gt;V93,V93,AF93+AG93)</f>
        <v>0</v>
      </c>
      <c r="AI93" s="10" t="n">
        <f aca="false">+X93*$AI$16</f>
        <v>0</v>
      </c>
      <c r="AJ93" s="9"/>
      <c r="AK93" s="10" t="n">
        <f aca="false">+V93</f>
        <v>0</v>
      </c>
      <c r="AL93" s="6" t="str">
        <f aca="false">IF(AJ93&gt;V93,"'fail'","'pass'")</f>
        <v>'pass'</v>
      </c>
    </row>
    <row r="94" customFormat="false" ht="12.75" hidden="false" customHeight="false" outlineLevel="0" collapsed="false">
      <c r="A94" s="43"/>
      <c r="B94" s="43" t="s">
        <v>1070</v>
      </c>
      <c r="C94" s="50" t="n">
        <v>47</v>
      </c>
      <c r="D94" s="45" t="n">
        <f aca="false">C94/$C$6</f>
        <v>0.00112448261836974</v>
      </c>
      <c r="E94" s="47" t="s">
        <v>1071</v>
      </c>
      <c r="F94" s="46" t="s">
        <v>1072</v>
      </c>
      <c r="G94" s="48" t="s">
        <v>1073</v>
      </c>
      <c r="H94" s="47"/>
      <c r="I94" s="44" t="s">
        <v>1074</v>
      </c>
      <c r="J94" s="47" t="n">
        <v>35</v>
      </c>
      <c r="K94" s="49" t="n">
        <v>462191</v>
      </c>
      <c r="L94" s="49" t="n">
        <v>758945</v>
      </c>
      <c r="M94" s="49" t="n">
        <v>192846</v>
      </c>
      <c r="N94" s="49" t="n">
        <v>125124</v>
      </c>
      <c r="O94" s="30" t="n">
        <v>758945</v>
      </c>
      <c r="P94" s="31" t="s">
        <v>892</v>
      </c>
      <c r="Q94" s="8" t="n">
        <f aca="false">IF(J94&gt;25,0.15,0)</f>
        <v>0.15</v>
      </c>
      <c r="S94" s="30" t="n">
        <f aca="false">+O94*Q94/2000</f>
        <v>56.920875</v>
      </c>
      <c r="U94" s="10" t="n">
        <f aca="false">+S94*$T$15</f>
        <v>41.2002348698515</v>
      </c>
      <c r="V94" s="10" t="n">
        <v>369</v>
      </c>
      <c r="W94" s="10" t="n">
        <f aca="false">IF(U94&gt;V94,V94,U94)</f>
        <v>41.2002348698515</v>
      </c>
      <c r="X94" s="6" t="n">
        <f aca="false">+U94/$U$16</f>
        <v>0.00148359181543977</v>
      </c>
      <c r="Y94" s="10" t="n">
        <f aca="false">+X94*$Y$16</f>
        <v>4.04710054718319</v>
      </c>
      <c r="Z94" s="9" t="n">
        <f aca="false">IF(W94+Y94&gt;V94,V94,W94+Y94)</f>
        <v>45.2473354170347</v>
      </c>
      <c r="AA94" s="10" t="n">
        <f aca="false">+$AA$16*X94</f>
        <v>0.586074648337821</v>
      </c>
      <c r="AB94" s="10" t="n">
        <f aca="false">IF(Z94+AA94&gt;V94,V94,Z94+AA94)</f>
        <v>45.8334100653726</v>
      </c>
      <c r="AC94" s="10" t="n">
        <f aca="false">+X94*$AC$16</f>
        <v>0.0858502108687289</v>
      </c>
      <c r="AD94" s="10" t="n">
        <f aca="false">IF(AB94+AC94&gt;V94,V94,AB94+AC94)</f>
        <v>45.9192602762413</v>
      </c>
      <c r="AE94" s="10" t="n">
        <f aca="false">+X94*$AE$16</f>
        <v>0.0125756313246264</v>
      </c>
      <c r="AF94" s="9" t="n">
        <f aca="false">IF(AD94+AE94&gt;V94,V94,AD94+AE94)</f>
        <v>45.9318359075659</v>
      </c>
      <c r="AG94" s="10" t="n">
        <f aca="false">+X94*$AG$16</f>
        <v>0.00184212131353303</v>
      </c>
      <c r="AH94" s="9" t="n">
        <f aca="false">IF(AF94+AG94&gt;V94,V94,AF94+AG94)</f>
        <v>45.9336780288794</v>
      </c>
      <c r="AI94" s="10" t="n">
        <f aca="false">+X94*$AI$16</f>
        <v>0.000269840204932335</v>
      </c>
      <c r="AJ94" s="9" t="n">
        <f aca="false">IF(AH94+AI94&gt;V94,V94,AH94+AI94)</f>
        <v>45.9339478690844</v>
      </c>
      <c r="AK94" s="10" t="n">
        <f aca="false">+V94</f>
        <v>369</v>
      </c>
      <c r="AL94" s="6" t="str">
        <f aca="false">IF(AJ94&gt;V94,"'fail'","'pass'")</f>
        <v>'pass'</v>
      </c>
    </row>
    <row r="95" customFormat="false" ht="12.75" hidden="false" customHeight="false" outlineLevel="0" collapsed="false">
      <c r="B95" s="43" t="s">
        <v>1075</v>
      </c>
      <c r="C95" s="50" t="n">
        <v>47</v>
      </c>
      <c r="D95" s="45" t="n">
        <f aca="false">C95/$C$6</f>
        <v>0.00112448261836974</v>
      </c>
      <c r="E95" s="47" t="s">
        <v>1076</v>
      </c>
      <c r="F95" s="46" t="s">
        <v>1072</v>
      </c>
      <c r="G95" s="48" t="s">
        <v>1077</v>
      </c>
      <c r="H95" s="47"/>
      <c r="I95" s="44" t="s">
        <v>1074</v>
      </c>
      <c r="J95" s="47" t="n">
        <v>35</v>
      </c>
      <c r="K95" s="49" t="n">
        <v>104154</v>
      </c>
      <c r="L95" s="49" t="n">
        <v>815190</v>
      </c>
      <c r="M95" s="49" t="n">
        <v>192846</v>
      </c>
      <c r="N95" s="49" t="n">
        <v>125124</v>
      </c>
      <c r="O95" s="30" t="n">
        <v>815190</v>
      </c>
      <c r="P95" s="31" t="s">
        <v>892</v>
      </c>
      <c r="Q95" s="8" t="n">
        <f aca="false">IF(J95&gt;25,0.15,0)</f>
        <v>0.15</v>
      </c>
      <c r="S95" s="30" t="n">
        <f aca="false">+O95*Q95/2000</f>
        <v>61.13925</v>
      </c>
      <c r="U95" s="10" t="n">
        <f aca="false">+S95*$T$15</f>
        <v>44.2535618042866</v>
      </c>
      <c r="V95" s="10" t="n">
        <v>369</v>
      </c>
      <c r="W95" s="10" t="n">
        <f aca="false">IF(U95&gt;V95,V95,U95)</f>
        <v>44.2535618042866</v>
      </c>
      <c r="X95" s="6" t="n">
        <f aca="false">+U95/$U$16</f>
        <v>0.0015935399956892</v>
      </c>
      <c r="Y95" s="10" t="n">
        <f aca="false">+X95*$Y$16</f>
        <v>4.3470289613322</v>
      </c>
      <c r="Z95" s="9" t="n">
        <f aca="false">IF(W95+Y95&gt;V95,V95,W95+Y95)</f>
        <v>48.6005907656188</v>
      </c>
      <c r="AA95" s="10" t="n">
        <f aca="false">+$AA$16*X95</f>
        <v>0.629508320864501</v>
      </c>
      <c r="AB95" s="10" t="n">
        <f aca="false">IF(Z95+AA95&gt;V95,V95,Z95+AA95)</f>
        <v>49.2300990864833</v>
      </c>
      <c r="AC95" s="10" t="n">
        <f aca="false">+X95*$AC$16</f>
        <v>0.092212523171085</v>
      </c>
      <c r="AD95" s="10" t="n">
        <f aca="false">IF(AB95+AC95&gt;V95,V95,AB95+AC95)</f>
        <v>49.3223116096544</v>
      </c>
      <c r="AE95" s="10" t="n">
        <f aca="false">+X95*$AE$16</f>
        <v>0.0135076045029906</v>
      </c>
      <c r="AF95" s="9" t="n">
        <f aca="false">IF(AD95+AE95&gt;V95,V95,AD95+AE95)</f>
        <v>49.3358192141574</v>
      </c>
      <c r="AG95" s="10" t="n">
        <f aca="false">+X95*$AG$16</f>
        <v>0.00197863991933407</v>
      </c>
      <c r="AH95" s="9" t="n">
        <f aca="false">IF(AF95+AG95&gt;V95,V95,AF95+AG95)</f>
        <v>49.3377978540767</v>
      </c>
      <c r="AI95" s="10" t="n">
        <f aca="false">+X95*$AI$16</f>
        <v>0.000289837915341415</v>
      </c>
      <c r="AJ95" s="9" t="n">
        <f aca="false">IF(AH95+AI95&gt;V95,V95,AH95+AI95)</f>
        <v>49.338087691992</v>
      </c>
      <c r="AK95" s="10" t="n">
        <f aca="false">+V95</f>
        <v>369</v>
      </c>
      <c r="AL95" s="6" t="str">
        <f aca="false">IF(AJ95&gt;V95,"'fail'","'pass'")</f>
        <v>'pass'</v>
      </c>
    </row>
    <row r="96" customFormat="false" ht="12.75" hidden="false" customHeight="false" outlineLevel="0" collapsed="false">
      <c r="B96" s="43" t="s">
        <v>1078</v>
      </c>
      <c r="C96" s="50" t="n">
        <v>0</v>
      </c>
      <c r="D96" s="45" t="n">
        <f aca="false">C96/$C$6</f>
        <v>0</v>
      </c>
      <c r="E96" s="47" t="s">
        <v>1079</v>
      </c>
      <c r="F96" s="46" t="s">
        <v>1072</v>
      </c>
      <c r="G96" s="48" t="s">
        <v>1080</v>
      </c>
      <c r="H96" s="47"/>
      <c r="I96" s="44" t="s">
        <v>1074</v>
      </c>
      <c r="J96" s="47" t="n">
        <v>17.1</v>
      </c>
      <c r="K96" s="49" t="n">
        <v>18500</v>
      </c>
      <c r="L96" s="49" t="n">
        <v>0</v>
      </c>
      <c r="M96" s="49" t="n">
        <v>0</v>
      </c>
      <c r="N96" s="49" t="n">
        <v>0</v>
      </c>
      <c r="O96" s="30" t="n">
        <v>18500</v>
      </c>
      <c r="P96" s="31" t="s">
        <v>832</v>
      </c>
      <c r="Q96" s="8" t="n">
        <v>0.4</v>
      </c>
      <c r="S96" s="30" t="n">
        <f aca="false">+O96*Q96/2000</f>
        <v>3.7</v>
      </c>
      <c r="U96" s="10" t="n">
        <f aca="false">+S96*$T$15</f>
        <v>2.6781188626923</v>
      </c>
      <c r="V96" s="10" t="n">
        <v>162</v>
      </c>
      <c r="W96" s="10" t="n">
        <f aca="false">IF(U96&gt;V96,V96,U96)</f>
        <v>2.6781188626923</v>
      </c>
      <c r="X96" s="6" t="n">
        <f aca="false">+U96/$U$16</f>
        <v>9.64371984289969E-005</v>
      </c>
      <c r="Y96" s="10" t="n">
        <f aca="false">+X96*$Y$16</f>
        <v>0.263071711820625</v>
      </c>
      <c r="Z96" s="9" t="n">
        <f aca="false">IF(W96+Y96&gt;V96,V96,W96+Y96)</f>
        <v>2.94119057451293</v>
      </c>
      <c r="AA96" s="10" t="n">
        <f aca="false">+$AA$16*X96</f>
        <v>0.0380963258005071</v>
      </c>
      <c r="AB96" s="10" t="n">
        <f aca="false">IF(Z96+AA96&gt;V96,V96,Z96+AA96)</f>
        <v>2.97928690031343</v>
      </c>
      <c r="AC96" s="10" t="n">
        <f aca="false">+X96*$AC$16</f>
        <v>0.0055804795729914</v>
      </c>
      <c r="AD96" s="10" t="n">
        <f aca="false">IF(AB96+AC96&gt;V96,V96,AB96+AC96)</f>
        <v>2.98486737988642</v>
      </c>
      <c r="AE96" s="10" t="n">
        <f aca="false">+X96*$AE$16</f>
        <v>0.000817447656964472</v>
      </c>
      <c r="AF96" s="9" t="n">
        <f aca="false">IF(AD96+AE96&gt;V96,V96,AD96+AE96)</f>
        <v>2.98568482754339</v>
      </c>
      <c r="AG96" s="10" t="n">
        <f aca="false">+X96*$AG$16</f>
        <v>0.000119742517311482</v>
      </c>
      <c r="AH96" s="9" t="n">
        <f aca="false">IF(AF96+AG96&gt;V96,V96,AF96+AG96)</f>
        <v>2.9858045700607</v>
      </c>
      <c r="AI96" s="10" t="n">
        <f aca="false">+X96*$AI$16</f>
        <v>1.7540291821755E-005</v>
      </c>
      <c r="AJ96" s="9" t="n">
        <f aca="false">IF(AH96+AI96&gt;V96,V96,AH96+AI96)</f>
        <v>2.98582211035252</v>
      </c>
      <c r="AK96" s="10" t="n">
        <f aca="false">+V96</f>
        <v>162</v>
      </c>
      <c r="AL96" s="6" t="str">
        <f aca="false">IF(AJ96&gt;V96,"'fail'","'pass'")</f>
        <v>'pass'</v>
      </c>
    </row>
    <row r="97" customFormat="false" ht="12.75" hidden="false" customHeight="false" outlineLevel="0" collapsed="false">
      <c r="B97" s="43" t="s">
        <v>1081</v>
      </c>
      <c r="C97" s="50" t="n">
        <v>102</v>
      </c>
      <c r="D97" s="45" t="n">
        <f aca="false">C97/$C$6</f>
        <v>0.00244036653348326</v>
      </c>
      <c r="E97" s="47" t="s">
        <v>1082</v>
      </c>
      <c r="F97" s="46" t="s">
        <v>1083</v>
      </c>
      <c r="G97" s="48" t="n">
        <v>120</v>
      </c>
      <c r="H97" s="47"/>
      <c r="I97" s="44" t="s">
        <v>1084</v>
      </c>
      <c r="J97" s="47" t="n">
        <v>35</v>
      </c>
      <c r="K97" s="49" t="n">
        <v>894214</v>
      </c>
      <c r="L97" s="49" t="n">
        <v>405613</v>
      </c>
      <c r="M97" s="49" t="n">
        <v>0</v>
      </c>
      <c r="N97" s="49" t="n">
        <v>1457431</v>
      </c>
      <c r="O97" s="30" t="n">
        <v>1457431</v>
      </c>
      <c r="P97" s="31" t="s">
        <v>838</v>
      </c>
      <c r="Q97" s="8" t="n">
        <f aca="false">IF(J97&gt;25,0.15,0)</f>
        <v>0.15</v>
      </c>
      <c r="S97" s="30" t="n">
        <f aca="false">+O97*Q97/2000</f>
        <v>109.307325</v>
      </c>
      <c r="U97" s="10" t="n">
        <f aca="false">+S97*$T$15</f>
        <v>79.1183807872805</v>
      </c>
      <c r="V97" s="10" t="n">
        <v>384</v>
      </c>
      <c r="W97" s="10" t="n">
        <f aca="false">IF(U97&gt;V97,V97,U97)</f>
        <v>79.1183807872805</v>
      </c>
      <c r="X97" s="6" t="n">
        <f aca="false">+U97/$U$16</f>
        <v>0.00284899788939672</v>
      </c>
      <c r="Y97" s="10" t="n">
        <f aca="false">+X97*$Y$16</f>
        <v>7.7718013789955</v>
      </c>
      <c r="Z97" s="9" t="n">
        <f aca="false">IF(W97+Y97&gt;V97,V97,W97+Y97)</f>
        <v>86.890182166276</v>
      </c>
      <c r="AA97" s="10" t="n">
        <f aca="false">+$AA$16*X97</f>
        <v>1.1254614771843</v>
      </c>
      <c r="AB97" s="10" t="n">
        <f aca="false">IF(Z97+AA97&gt;V97,V97,Z97+AA97)</f>
        <v>88.0156436434603</v>
      </c>
      <c r="AC97" s="10" t="n">
        <f aca="false">+X97*$AC$16</f>
        <v>0.164861430902928</v>
      </c>
      <c r="AD97" s="10" t="n">
        <f aca="false">IF(AB97+AC97&gt;V97,V97,AB97+AC97)</f>
        <v>88.1805050743632</v>
      </c>
      <c r="AE97" s="10" t="n">
        <f aca="false">+X97*$AE$16</f>
        <v>0.0241494639757578</v>
      </c>
      <c r="AF97" s="9" t="n">
        <f aca="false">IF(AD97+AE97&gt;V97,V97,AD97+AE97)</f>
        <v>88.204654538339</v>
      </c>
      <c r="AG97" s="10" t="n">
        <f aca="false">+X97*$AG$16</f>
        <v>0.00353749574488765</v>
      </c>
      <c r="AH97" s="9" t="n">
        <f aca="false">IF(AF97+AG97&gt;V97,V97,AF97+AG97)</f>
        <v>88.2081920340839</v>
      </c>
      <c r="AI97" s="10" t="n">
        <f aca="false">+X97*$AI$16</f>
        <v>0.000518184426690654</v>
      </c>
      <c r="AJ97" s="9" t="n">
        <f aca="false">IF(AH97+AI97&gt;V97,V97,AH97+AI97)</f>
        <v>88.2087102185106</v>
      </c>
      <c r="AK97" s="10" t="n">
        <f aca="false">+V97</f>
        <v>384</v>
      </c>
      <c r="AL97" s="6" t="str">
        <f aca="false">IF(AJ97&gt;V97,"'fail'","'pass'")</f>
        <v>'pass'</v>
      </c>
    </row>
    <row r="98" customFormat="false" ht="12.75" hidden="false" customHeight="false" outlineLevel="0" collapsed="false">
      <c r="B98" s="43" t="s">
        <v>1085</v>
      </c>
      <c r="C98" s="50" t="n">
        <v>102</v>
      </c>
      <c r="D98" s="45" t="n">
        <f aca="false">C98/$C$6</f>
        <v>0.00244036653348326</v>
      </c>
      <c r="E98" s="47" t="s">
        <v>1086</v>
      </c>
      <c r="F98" s="46" t="s">
        <v>1083</v>
      </c>
      <c r="G98" s="48" t="n">
        <v>121</v>
      </c>
      <c r="H98" s="47"/>
      <c r="I98" s="44" t="s">
        <v>1084</v>
      </c>
      <c r="J98" s="47" t="n">
        <v>35</v>
      </c>
      <c r="K98" s="49" t="n">
        <v>894214</v>
      </c>
      <c r="L98" s="49" t="n">
        <v>405613</v>
      </c>
      <c r="M98" s="49" t="n">
        <v>1290295</v>
      </c>
      <c r="N98" s="49" t="n">
        <v>1391874</v>
      </c>
      <c r="O98" s="30" t="n">
        <v>1391874</v>
      </c>
      <c r="P98" s="31" t="s">
        <v>838</v>
      </c>
      <c r="Q98" s="8" t="n">
        <f aca="false">IF(J98&gt;25,0.15,0)</f>
        <v>0.15</v>
      </c>
      <c r="S98" s="30" t="n">
        <f aca="false">+O98*Q98/2000</f>
        <v>104.39055</v>
      </c>
      <c r="U98" s="10" t="n">
        <f aca="false">+S98*$T$15</f>
        <v>75.5595408221146</v>
      </c>
      <c r="V98" s="10" t="n">
        <v>384</v>
      </c>
      <c r="W98" s="10" t="n">
        <f aca="false">IF(U98&gt;V98,V98,U98)</f>
        <v>75.5595408221146</v>
      </c>
      <c r="X98" s="6" t="n">
        <f aca="false">+U98/$U$16</f>
        <v>0.00272084653634111</v>
      </c>
      <c r="Y98" s="10" t="n">
        <f aca="false">+X98*$Y$16</f>
        <v>7.42221640172879</v>
      </c>
      <c r="Z98" s="9" t="n">
        <f aca="false">IF(W98+Y98&gt;V98,V98,W98+Y98)</f>
        <v>82.9817572238434</v>
      </c>
      <c r="AA98" s="10" t="n">
        <f aca="false">+$AA$16*X98</f>
        <v>1.07483686575517</v>
      </c>
      <c r="AB98" s="10" t="n">
        <f aca="false">IF(Z98+AA98&gt;V98,V98,Z98+AA98)</f>
        <v>84.0565940895985</v>
      </c>
      <c r="AC98" s="10" t="n">
        <f aca="false">+X98*$AC$16</f>
        <v>0.157445765375226</v>
      </c>
      <c r="AD98" s="10" t="n">
        <f aca="false">IF(AB98+AC98&gt;V98,V98,AB98+AC98)</f>
        <v>84.2140398549738</v>
      </c>
      <c r="AE98" s="10" t="n">
        <f aca="false">+X98*$AE$16</f>
        <v>0.0230631920288466</v>
      </c>
      <c r="AF98" s="9" t="n">
        <f aca="false">IF(AD98+AE98&gt;V98,V98,AD98+AE98)</f>
        <v>84.2371030470026</v>
      </c>
      <c r="AG98" s="10" t="n">
        <f aca="false">+X98*$AG$16</f>
        <v>0.00337837492987302</v>
      </c>
      <c r="AH98" s="9" t="n">
        <f aca="false">IF(AF98+AG98&gt;V98,V98,AF98+AG98)</f>
        <v>84.2404814219325</v>
      </c>
      <c r="AI98" s="10" t="n">
        <f aca="false">+X98*$AI$16</f>
        <v>0.000494875867684732</v>
      </c>
      <c r="AJ98" s="9" t="n">
        <f aca="false">IF(AH98+AI98&gt;V98,V98,AH98+AI98)</f>
        <v>84.2409762978002</v>
      </c>
      <c r="AK98" s="10" t="n">
        <f aca="false">+V98</f>
        <v>384</v>
      </c>
      <c r="AL98" s="6" t="str">
        <f aca="false">IF(AJ98&gt;V98,"'fail'","'pass'")</f>
        <v>'pass'</v>
      </c>
    </row>
    <row r="99" customFormat="false" ht="12.75" hidden="false" customHeight="false" outlineLevel="0" collapsed="false">
      <c r="B99" s="43" t="s">
        <v>1087</v>
      </c>
      <c r="C99" s="50" t="n">
        <v>102</v>
      </c>
      <c r="D99" s="45" t="n">
        <f aca="false">C99/$C$6</f>
        <v>0.00244036653348326</v>
      </c>
      <c r="E99" s="47" t="s">
        <v>1088</v>
      </c>
      <c r="F99" s="46" t="s">
        <v>1083</v>
      </c>
      <c r="G99" s="48" t="n">
        <v>122</v>
      </c>
      <c r="H99" s="47"/>
      <c r="I99" s="44" t="s">
        <v>1084</v>
      </c>
      <c r="J99" s="47" t="n">
        <v>35</v>
      </c>
      <c r="K99" s="49" t="n">
        <v>894214</v>
      </c>
      <c r="L99" s="49" t="n">
        <v>405613</v>
      </c>
      <c r="M99" s="49" t="n">
        <v>1293939</v>
      </c>
      <c r="N99" s="49" t="n">
        <v>206367</v>
      </c>
      <c r="O99" s="30" t="n">
        <v>1293939</v>
      </c>
      <c r="P99" s="31" t="s">
        <v>841</v>
      </c>
      <c r="Q99" s="8" t="n">
        <f aca="false">IF(J99&gt;25,0.15,0)</f>
        <v>0.15</v>
      </c>
      <c r="S99" s="30" t="n">
        <f aca="false">+O99*Q99/2000</f>
        <v>97.045425</v>
      </c>
      <c r="U99" s="10" t="n">
        <f aca="false">+S99*$T$15</f>
        <v>70.2430224947273</v>
      </c>
      <c r="V99" s="10" t="n">
        <v>384</v>
      </c>
      <c r="W99" s="10" t="n">
        <f aca="false">IF(U99&gt;V99,V99,U99)</f>
        <v>70.2430224947273</v>
      </c>
      <c r="X99" s="6" t="n">
        <f aca="false">+U99/$U$16</f>
        <v>0.00252940240739225</v>
      </c>
      <c r="Y99" s="10" t="n">
        <f aca="false">+X99*$Y$16</f>
        <v>6.89997461597569</v>
      </c>
      <c r="Z99" s="9" t="n">
        <f aca="false">IF(W99+Y99&gt;V99,V99,W99+Y99)</f>
        <v>77.142997110703</v>
      </c>
      <c r="AA99" s="10" t="n">
        <f aca="false">+$AA$16*X99</f>
        <v>0.999209223850993</v>
      </c>
      <c r="AB99" s="10" t="n">
        <f aca="false">IF(Z99+AA99&gt;V99,V99,Z99+AA99)</f>
        <v>78.142206334554</v>
      </c>
      <c r="AC99" s="10" t="n">
        <f aca="false">+X99*$AC$16</f>
        <v>0.146367570774262</v>
      </c>
      <c r="AD99" s="10" t="n">
        <f aca="false">IF(AB99+AC99&gt;V99,V99,AB99+AC99)</f>
        <v>78.2885739053283</v>
      </c>
      <c r="AE99" s="10" t="n">
        <f aca="false">+X99*$AE$16</f>
        <v>0.0214404203473977</v>
      </c>
      <c r="AF99" s="9" t="n">
        <f aca="false">IF(AD99+AE99&gt;V99,V99,AD99+AE99)</f>
        <v>78.3100143256757</v>
      </c>
      <c r="AG99" s="10" t="n">
        <f aca="false">+X99*$AG$16</f>
        <v>0.00314066580623315</v>
      </c>
      <c r="AH99" s="9" t="n">
        <f aca="false">IF(AF99+AG99&gt;V99,V99,AF99+AG99)</f>
        <v>78.3131549914819</v>
      </c>
      <c r="AI99" s="10" t="n">
        <f aca="false">+X99*$AI$16</f>
        <v>0.000460055425531417</v>
      </c>
      <c r="AJ99" s="9" t="n">
        <f aca="false">IF(AH99+AI99&gt;V99,V99,AH99+AI99)</f>
        <v>78.3136150469074</v>
      </c>
      <c r="AK99" s="10" t="n">
        <f aca="false">+V99</f>
        <v>384</v>
      </c>
      <c r="AL99" s="6" t="str">
        <f aca="false">IF(AJ99&gt;V99,"'fail'","'pass'")</f>
        <v>'pass'</v>
      </c>
    </row>
    <row r="100" customFormat="false" ht="12.75" hidden="false" customHeight="false" outlineLevel="0" collapsed="false">
      <c r="B100" s="43" t="s">
        <v>1089</v>
      </c>
      <c r="C100" s="50" t="n">
        <v>1</v>
      </c>
      <c r="D100" s="45" t="n">
        <f aca="false">C100/$C$6</f>
        <v>2.39251620929732E-005</v>
      </c>
      <c r="E100" s="47" t="s">
        <v>1090</v>
      </c>
      <c r="F100" s="46" t="s">
        <v>1083</v>
      </c>
      <c r="G100" s="48" t="s">
        <v>1080</v>
      </c>
      <c r="H100" s="51"/>
      <c r="I100" s="53" t="s">
        <v>1084</v>
      </c>
      <c r="J100" s="47" t="n">
        <v>18.6</v>
      </c>
      <c r="K100" s="49" t="n">
        <v>100</v>
      </c>
      <c r="L100" s="49" t="n">
        <v>0</v>
      </c>
      <c r="M100" s="49" t="n">
        <v>758</v>
      </c>
      <c r="N100" s="49" t="n">
        <v>0</v>
      </c>
      <c r="O100" s="30" t="n">
        <v>758</v>
      </c>
      <c r="P100" s="31" t="s">
        <v>885</v>
      </c>
      <c r="Q100" s="8" t="n">
        <v>0.4</v>
      </c>
      <c r="R100" s="8" t="s">
        <v>1091</v>
      </c>
      <c r="S100" s="30" t="n">
        <f aca="false">+O100*Q100/2000</f>
        <v>0.1516</v>
      </c>
      <c r="U100" s="10" t="n">
        <f aca="false">+S100*$T$15</f>
        <v>0.109730491779501</v>
      </c>
      <c r="V100" s="10" t="n">
        <v>164</v>
      </c>
      <c r="W100" s="10" t="n">
        <f aca="false">IF(U100&gt;V100,V100,U100)</f>
        <v>0.109730491779501</v>
      </c>
      <c r="X100" s="6" t="n">
        <f aca="false">+U100/$U$16</f>
        <v>3.95131872482052E-006</v>
      </c>
      <c r="Y100" s="10" t="n">
        <f aca="false">+X100*$Y$16</f>
        <v>0.0107788301383802</v>
      </c>
      <c r="Z100" s="9" t="n">
        <f aca="false">IF(W100+Y100&gt;V100,V100,W100+Y100)</f>
        <v>0.120509321917881</v>
      </c>
      <c r="AA100" s="10" t="n">
        <f aca="false">+$AA$16*X100</f>
        <v>0.00156091972739375</v>
      </c>
      <c r="AB100" s="10" t="n">
        <f aca="false">IF(Z100+AA100&gt;V100,V100,Z100+AA100)</f>
        <v>0.122070241645275</v>
      </c>
      <c r="AC100" s="10" t="n">
        <f aca="false">+X100*$AC$16</f>
        <v>0.000228648838720404</v>
      </c>
      <c r="AD100" s="10" t="n">
        <f aca="false">IF(AB100+AC100&gt;V100,V100,AB100+AC100)</f>
        <v>0.122298890483995</v>
      </c>
      <c r="AE100" s="10" t="n">
        <f aca="false">+X100*$AE$16</f>
        <v>3.34932607556254E-005</v>
      </c>
      <c r="AF100" s="9" t="n">
        <f aca="false">IF(AD100+AE100&gt;V100,V100,AD100+AE100)</f>
        <v>0.122332383744751</v>
      </c>
      <c r="AG100" s="10" t="n">
        <f aca="false">+X100*$AG$16</f>
        <v>4.90620692551911E-006</v>
      </c>
      <c r="AH100" s="9" t="n">
        <f aca="false">IF(AF100+AG100&gt;V100,V100,AF100+AG100)</f>
        <v>0.122337289951676</v>
      </c>
      <c r="AI100" s="10" t="n">
        <f aca="false">+X100*$AI$16</f>
        <v>7.18677902750828E-007</v>
      </c>
      <c r="AJ100" s="9" t="n">
        <f aca="false">IF(AH100+AI100&gt;V100,V100,AH100+AI100)</f>
        <v>0.122338008629579</v>
      </c>
      <c r="AK100" s="10" t="n">
        <f aca="false">+V100</f>
        <v>164</v>
      </c>
      <c r="AL100" s="6" t="str">
        <f aca="false">IF(AJ100&gt;V100,"'fail'","'pass'")</f>
        <v>'pass'</v>
      </c>
    </row>
    <row r="101" customFormat="false" ht="12.75" hidden="false" customHeight="false" outlineLevel="0" collapsed="false">
      <c r="B101" s="43" t="s">
        <v>1092</v>
      </c>
      <c r="C101" s="50" t="n">
        <v>0</v>
      </c>
      <c r="D101" s="45" t="n">
        <f aca="false">C101/$C$6</f>
        <v>0</v>
      </c>
      <c r="E101" s="47" t="s">
        <v>1093</v>
      </c>
      <c r="F101" s="46" t="s">
        <v>1083</v>
      </c>
      <c r="G101" s="35" t="s">
        <v>1094</v>
      </c>
      <c r="H101" s="31"/>
      <c r="I101" s="44" t="s">
        <v>1084</v>
      </c>
      <c r="J101" s="47" t="n">
        <v>18.6</v>
      </c>
      <c r="K101" s="49" t="n">
        <v>100</v>
      </c>
      <c r="L101" s="49" t="n">
        <v>0</v>
      </c>
      <c r="M101" s="49" t="n">
        <v>758</v>
      </c>
      <c r="N101" s="49" t="n">
        <v>0</v>
      </c>
      <c r="O101" s="30" t="n">
        <v>758</v>
      </c>
      <c r="P101" s="31" t="s">
        <v>885</v>
      </c>
      <c r="Q101" s="8" t="n">
        <v>0.4</v>
      </c>
      <c r="R101" s="8" t="s">
        <v>1091</v>
      </c>
      <c r="S101" s="30" t="n">
        <f aca="false">+O101*Q101/2000</f>
        <v>0.1516</v>
      </c>
      <c r="U101" s="10" t="n">
        <f aca="false">+S101*$T$15</f>
        <v>0.109730491779501</v>
      </c>
      <c r="V101" s="10" t="n">
        <v>164</v>
      </c>
      <c r="W101" s="10" t="n">
        <f aca="false">IF(U101&gt;V101,V101,U101)</f>
        <v>0.109730491779501</v>
      </c>
      <c r="X101" s="6" t="n">
        <f aca="false">+U101/$U$16</f>
        <v>3.95131872482052E-006</v>
      </c>
      <c r="Y101" s="10" t="n">
        <f aca="false">+X101*$Y$16</f>
        <v>0.0107788301383802</v>
      </c>
      <c r="Z101" s="9" t="n">
        <f aca="false">IF(W101+Y101&gt;V101,V101,W101+Y101)</f>
        <v>0.120509321917881</v>
      </c>
      <c r="AA101" s="10" t="n">
        <f aca="false">+$AA$16*X101</f>
        <v>0.00156091972739375</v>
      </c>
      <c r="AB101" s="10" t="n">
        <f aca="false">IF(Z101+AA101&gt;V101,V101,Z101+AA101)</f>
        <v>0.122070241645275</v>
      </c>
      <c r="AC101" s="10" t="n">
        <f aca="false">+X101*$AC$16</f>
        <v>0.000228648838720404</v>
      </c>
      <c r="AD101" s="10" t="n">
        <f aca="false">IF(AB101+AC101&gt;V101,V101,AB101+AC101)</f>
        <v>0.122298890483995</v>
      </c>
      <c r="AE101" s="10" t="n">
        <f aca="false">+X101*$AE$16</f>
        <v>3.34932607556254E-005</v>
      </c>
      <c r="AF101" s="9" t="n">
        <f aca="false">IF(AD101+AE101&gt;V101,V101,AD101+AE101)</f>
        <v>0.122332383744751</v>
      </c>
      <c r="AG101" s="10" t="n">
        <f aca="false">+X101*$AG$16</f>
        <v>4.90620692551911E-006</v>
      </c>
      <c r="AH101" s="9" t="n">
        <f aca="false">IF(AF101+AG101&gt;V101,V101,AF101+AG101)</f>
        <v>0.122337289951676</v>
      </c>
      <c r="AI101" s="10" t="n">
        <f aca="false">+X101*$AI$16</f>
        <v>7.18677902750828E-007</v>
      </c>
      <c r="AJ101" s="9" t="n">
        <f aca="false">IF(AH101+AI101&gt;V101,V101,AH101+AI101)</f>
        <v>0.122338008629579</v>
      </c>
      <c r="AK101" s="10" t="n">
        <f aca="false">+V101</f>
        <v>164</v>
      </c>
      <c r="AL101" s="6" t="str">
        <f aca="false">IF(AJ101&gt;V101,"'fail'","'pass'")</f>
        <v>'pass'</v>
      </c>
    </row>
    <row r="102" customFormat="false" ht="12.75" hidden="false" customHeight="false" outlineLevel="0" collapsed="false">
      <c r="B102" s="43" t="s">
        <v>1095</v>
      </c>
      <c r="C102" s="50" t="n">
        <v>486</v>
      </c>
      <c r="D102" s="45" t="n">
        <f aca="false">C102/$C$6</f>
        <v>0.011627628777185</v>
      </c>
      <c r="E102" s="47" t="s">
        <v>1096</v>
      </c>
      <c r="F102" s="46" t="s">
        <v>1097</v>
      </c>
      <c r="G102" s="48" t="n">
        <v>20</v>
      </c>
      <c r="H102" s="47"/>
      <c r="I102" s="44" t="s">
        <v>1098</v>
      </c>
      <c r="J102" s="47" t="n">
        <v>376</v>
      </c>
      <c r="K102" s="49" t="n">
        <v>5518875</v>
      </c>
      <c r="L102" s="49" t="n">
        <v>3033300</v>
      </c>
      <c r="M102" s="49" t="n">
        <v>9397646</v>
      </c>
      <c r="N102" s="49" t="n">
        <v>8121850</v>
      </c>
      <c r="O102" s="30" t="n">
        <v>9397646</v>
      </c>
      <c r="P102" s="31"/>
      <c r="Q102" s="8" t="n">
        <f aca="false">IF(J102&gt;25,0.15,0)</f>
        <v>0.15</v>
      </c>
      <c r="S102" s="30" t="n">
        <f aca="false">+O102*Q102/2000</f>
        <v>704.82345</v>
      </c>
      <c r="U102" s="10" t="n">
        <f aca="false">+S102*$T$15</f>
        <v>510.162426030504</v>
      </c>
      <c r="V102" s="10" t="n">
        <v>1706</v>
      </c>
      <c r="W102" s="10" t="n">
        <f aca="false">IF(U102&gt;V102,V102,U102)</f>
        <v>510.162426030504</v>
      </c>
      <c r="X102" s="6" t="n">
        <f aca="false">+U102/$U$16</f>
        <v>0.0183705942986649</v>
      </c>
      <c r="Y102" s="10" t="n">
        <f aca="false">+X102*$Y$16</f>
        <v>50.1132733845455</v>
      </c>
      <c r="Z102" s="9" t="n">
        <f aca="false">IF(W102+Y102&gt;V102,V102,W102+Y102)</f>
        <v>560.275699415049</v>
      </c>
      <c r="AA102" s="10" t="n">
        <f aca="false">+$AA$16*X102</f>
        <v>7.25707669811822</v>
      </c>
      <c r="AB102" s="10" t="n">
        <f aca="false">IF(Z102+AA102&gt;V102,V102,Z102+AA102)</f>
        <v>567.532776113168</v>
      </c>
      <c r="AC102" s="10" t="n">
        <f aca="false">+X102*$AC$16</f>
        <v>1.06304131494333</v>
      </c>
      <c r="AD102" s="10" t="n">
        <f aca="false">IF(AB102+AC102&gt;V102,V102,AB102+AC102)</f>
        <v>568.595817428111</v>
      </c>
      <c r="AE102" s="10" t="n">
        <f aca="false">+X102*$AE$16</f>
        <v>0.155717912912464</v>
      </c>
      <c r="AF102" s="9" t="n">
        <f aca="false">IF(AD102+AE102&gt;V102,V102,AD102+AE102)</f>
        <v>568.751535341023</v>
      </c>
      <c r="AG102" s="10" t="n">
        <f aca="false">+X102*$AG$16</f>
        <v>0.0228100903143686</v>
      </c>
      <c r="AH102" s="9" t="n">
        <f aca="false">IF(AF102+AG102&gt;V102,V102,AF102+AG102)</f>
        <v>568.774345431338</v>
      </c>
      <c r="AI102" s="10" t="n">
        <f aca="false">+X102*$AI$16</f>
        <v>0.00334129972859897</v>
      </c>
      <c r="AJ102" s="9" t="n">
        <f aca="false">IF(AH102+AI102&gt;V102,V102,AH102+AI102)</f>
        <v>568.777686731066</v>
      </c>
      <c r="AK102" s="10" t="n">
        <f aca="false">+V102</f>
        <v>1706</v>
      </c>
      <c r="AL102" s="6" t="str">
        <f aca="false">IF(AJ102&gt;V102,"'fail'","'pass'")</f>
        <v>'pass'</v>
      </c>
    </row>
    <row r="103" customFormat="false" ht="12.75" hidden="false" customHeight="false" outlineLevel="0" collapsed="false">
      <c r="B103" s="43" t="s">
        <v>1099</v>
      </c>
      <c r="C103" s="50" t="n">
        <v>289</v>
      </c>
      <c r="D103" s="45" t="n">
        <f aca="false">C103/$C$6</f>
        <v>0.00691437184486925</v>
      </c>
      <c r="E103" s="47" t="s">
        <v>1100</v>
      </c>
      <c r="F103" s="46" t="s">
        <v>1097</v>
      </c>
      <c r="G103" s="48" t="n">
        <v>30</v>
      </c>
      <c r="H103" s="47"/>
      <c r="I103" s="44" t="s">
        <v>1098</v>
      </c>
      <c r="J103" s="47" t="n">
        <v>536</v>
      </c>
      <c r="K103" s="49" t="n">
        <v>5518875</v>
      </c>
      <c r="L103" s="49" t="n">
        <v>3033300</v>
      </c>
      <c r="M103" s="49" t="n">
        <v>4905905</v>
      </c>
      <c r="N103" s="49" t="n">
        <v>7190344</v>
      </c>
      <c r="O103" s="30" t="n">
        <v>7190344</v>
      </c>
      <c r="P103" s="31"/>
      <c r="Q103" s="8" t="n">
        <f aca="false">IF(J103&gt;25,0.15,0)</f>
        <v>0.15</v>
      </c>
      <c r="S103" s="30" t="n">
        <f aca="false">+O103*Q103/2000</f>
        <v>539.2758</v>
      </c>
      <c r="U103" s="10" t="n">
        <f aca="false">+S103*$T$15</f>
        <v>390.33640329013</v>
      </c>
      <c r="V103" s="10" t="n">
        <v>2525</v>
      </c>
      <c r="W103" s="10" t="n">
        <f aca="false">IF(U103&gt;V103,V103,U103)</f>
        <v>390.33640329013</v>
      </c>
      <c r="X103" s="6" t="n">
        <f aca="false">+U103/$U$16</f>
        <v>0.0140557425223124</v>
      </c>
      <c r="Y103" s="10" t="n">
        <f aca="false">+X103*$Y$16</f>
        <v>38.3427588782262</v>
      </c>
      <c r="Z103" s="9" t="n">
        <f aca="false">IF(W103+Y103&gt;V103,V103,W103+Y103)</f>
        <v>428.679162168356</v>
      </c>
      <c r="AA103" s="10" t="n">
        <f aca="false">+$AA$16*X103</f>
        <v>5.55254772246732</v>
      </c>
      <c r="AB103" s="10" t="n">
        <f aca="false">IF(Z103+AA103&gt;V103,V103,Z103+AA103)</f>
        <v>434.231709890823</v>
      </c>
      <c r="AC103" s="10" t="n">
        <f aca="false">+X103*$AC$16</f>
        <v>0.813356104353675</v>
      </c>
      <c r="AD103" s="10" t="n">
        <f aca="false">IF(AB103+AC103&gt;V103,V103,AB103+AC103)</f>
        <v>435.045065995177</v>
      </c>
      <c r="AE103" s="10" t="n">
        <f aca="false">+X103*$AE$16</f>
        <v>0.119143172748011</v>
      </c>
      <c r="AF103" s="9" t="n">
        <f aca="false">IF(AD103+AE103&gt;V103,V103,AD103+AE103)</f>
        <v>435.164209167925</v>
      </c>
      <c r="AG103" s="10" t="n">
        <f aca="false">+X103*$AG$16</f>
        <v>0.0174524977884226</v>
      </c>
      <c r="AH103" s="9" t="n">
        <f aca="false">IF(AF103+AG103&gt;V103,V103,AF103+AG103)</f>
        <v>435.181661665714</v>
      </c>
      <c r="AI103" s="10" t="n">
        <f aca="false">+X103*$AI$16</f>
        <v>0.00255650132551633</v>
      </c>
      <c r="AJ103" s="9" t="n">
        <f aca="false">IF(AH103+AI103&gt;V103,V103,AH103+AI103)</f>
        <v>435.184218167039</v>
      </c>
      <c r="AK103" s="10" t="n">
        <f aca="false">+V103</f>
        <v>2525</v>
      </c>
      <c r="AL103" s="6" t="str">
        <f aca="false">IF(AJ103&gt;V103,"'fail'","'pass'")</f>
        <v>'pass'</v>
      </c>
    </row>
    <row r="104" customFormat="false" ht="12.75" hidden="false" customHeight="false" outlineLevel="0" collapsed="false">
      <c r="B104" s="43" t="s">
        <v>1101</v>
      </c>
      <c r="C104" s="50" t="n">
        <v>6</v>
      </c>
      <c r="D104" s="45" t="n">
        <f aca="false">C104/$C$6</f>
        <v>0.000143550972557839</v>
      </c>
      <c r="E104" s="47" t="s">
        <v>1102</v>
      </c>
      <c r="F104" s="46" t="s">
        <v>1097</v>
      </c>
      <c r="G104" s="48" t="s">
        <v>1080</v>
      </c>
      <c r="H104" s="47"/>
      <c r="I104" s="44" t="s">
        <v>1103</v>
      </c>
      <c r="J104" s="47" t="n">
        <v>16.3</v>
      </c>
      <c r="K104" s="49" t="n">
        <v>24900</v>
      </c>
      <c r="L104" s="49" t="n">
        <v>0</v>
      </c>
      <c r="M104" s="49" t="n">
        <v>18476</v>
      </c>
      <c r="N104" s="49" t="n">
        <v>0</v>
      </c>
      <c r="O104" s="30" t="n">
        <v>24900</v>
      </c>
      <c r="P104" s="31"/>
      <c r="Q104" s="8" t="n">
        <v>0.4</v>
      </c>
      <c r="S104" s="30" t="n">
        <f aca="false">+O104*Q104/2000</f>
        <v>4.98</v>
      </c>
      <c r="U104" s="10" t="n">
        <f aca="false">+S104*$T$15</f>
        <v>3.60460322600207</v>
      </c>
      <c r="V104" s="10" t="n">
        <v>173</v>
      </c>
      <c r="W104" s="10" t="n">
        <f aca="false">IF(U104&gt;V104,V104,U104)</f>
        <v>3.60460322600207</v>
      </c>
      <c r="X104" s="6" t="n">
        <f aca="false">+U104/$U$16</f>
        <v>0.000129799256263893</v>
      </c>
      <c r="Y104" s="10" t="n">
        <f aca="false">+X104*$Y$16</f>
        <v>0.35408030401803</v>
      </c>
      <c r="Z104" s="9" t="n">
        <f aca="false">IF(W104+Y104&gt;V104,V104,W104+Y104)</f>
        <v>3.9586835300201</v>
      </c>
      <c r="AA104" s="10" t="n">
        <f aca="false">+$AA$16*X104</f>
        <v>0.0512755952666285</v>
      </c>
      <c r="AB104" s="10" t="n">
        <f aca="false">IF(Z104+AA104&gt;V104,V104,Z104+AA104)</f>
        <v>4.00995912528673</v>
      </c>
      <c r="AC104" s="10" t="n">
        <f aca="false">+X104*$AC$16</f>
        <v>0.00751102385770194</v>
      </c>
      <c r="AD104" s="10" t="n">
        <f aca="false">IF(AB104+AC104&gt;V104,V104,AB104+AC104)</f>
        <v>4.01747014914443</v>
      </c>
      <c r="AE104" s="10" t="n">
        <f aca="false">+X104*$AE$16</f>
        <v>0.00110024035991434</v>
      </c>
      <c r="AF104" s="9" t="n">
        <f aca="false">IF(AD104+AE104&gt;V104,V104,AD104+AE104)</f>
        <v>4.01857038950435</v>
      </c>
      <c r="AG104" s="10" t="n">
        <f aca="false">+X104*$AG$16</f>
        <v>0.000161166955732752</v>
      </c>
      <c r="AH104" s="9" t="n">
        <f aca="false">IF(AF104+AG104&gt;V104,V104,AF104+AG104)</f>
        <v>4.01873155646008</v>
      </c>
      <c r="AI104" s="10" t="n">
        <f aca="false">+X104*$AI$16</f>
        <v>2.36082846682E-005</v>
      </c>
      <c r="AJ104" s="9" t="n">
        <f aca="false">IF(AH104+AI104&gt;V104,V104,AH104+AI104)</f>
        <v>4.01875516474475</v>
      </c>
      <c r="AK104" s="10" t="n">
        <f aca="false">+V104</f>
        <v>173</v>
      </c>
      <c r="AL104" s="6" t="str">
        <f aca="false">IF(AJ104&gt;V104,"'fail'","'pass'")</f>
        <v>'pass'</v>
      </c>
    </row>
    <row r="105" customFormat="false" ht="12.75" hidden="false" customHeight="false" outlineLevel="0" collapsed="false">
      <c r="B105" s="43" t="s">
        <v>1104</v>
      </c>
      <c r="C105" s="50" t="n">
        <v>645</v>
      </c>
      <c r="D105" s="45" t="n">
        <f aca="false">C105/$C$6</f>
        <v>0.0154317295499677</v>
      </c>
      <c r="E105" s="47" t="s">
        <v>1105</v>
      </c>
      <c r="F105" s="46" t="s">
        <v>1106</v>
      </c>
      <c r="G105" s="48" t="n">
        <v>30</v>
      </c>
      <c r="H105" s="47"/>
      <c r="I105" s="44" t="s">
        <v>1107</v>
      </c>
      <c r="J105" s="47" t="n">
        <v>387</v>
      </c>
      <c r="K105" s="49" t="n">
        <v>8666242</v>
      </c>
      <c r="L105" s="49" t="n">
        <v>0</v>
      </c>
      <c r="M105" s="49" t="n">
        <v>5111084</v>
      </c>
      <c r="N105" s="49" t="n">
        <v>9968849</v>
      </c>
      <c r="O105" s="30" t="n">
        <v>9968849</v>
      </c>
      <c r="P105" s="31"/>
      <c r="Q105" s="8" t="n">
        <f aca="false">IF(J105&gt;25,0.15,0)</f>
        <v>0.15</v>
      </c>
      <c r="S105" s="30" t="n">
        <f aca="false">+O105*Q105/2000</f>
        <v>747.663675</v>
      </c>
      <c r="U105" s="10" t="n">
        <f aca="false">+S105*$T$15</f>
        <v>541.170862423607</v>
      </c>
      <c r="V105" s="10" t="n">
        <v>1829</v>
      </c>
      <c r="W105" s="10" t="n">
        <f aca="false">IF(U105&gt;V105,V105,U105)</f>
        <v>541.170862423607</v>
      </c>
      <c r="X105" s="6" t="n">
        <f aca="false">+U105/$U$16</f>
        <v>0.0194871865362508</v>
      </c>
      <c r="Y105" s="10" t="n">
        <f aca="false">+X105*$Y$16</f>
        <v>53.1592332022565</v>
      </c>
      <c r="Z105" s="9" t="n">
        <f aca="false">IF(W105+Y105&gt;V105,V105,W105+Y105)</f>
        <v>594.330095625864</v>
      </c>
      <c r="AA105" s="10" t="n">
        <f aca="false">+$AA$16*X105</f>
        <v>7.69817268973093</v>
      </c>
      <c r="AB105" s="10" t="n">
        <f aca="false">IF(Z105+AA105&gt;V105,V105,Z105+AA105)</f>
        <v>602.028268315595</v>
      </c>
      <c r="AC105" s="10" t="n">
        <f aca="false">+X105*$AC$16</f>
        <v>1.12765455832572</v>
      </c>
      <c r="AD105" s="10" t="n">
        <f aca="false">IF(AB105+AC105&gt;V105,V105,AB105+AC105)</f>
        <v>603.15592287392</v>
      </c>
      <c r="AE105" s="10" t="n">
        <f aca="false">+X105*$AE$16</f>
        <v>0.165182680898972</v>
      </c>
      <c r="AF105" s="9" t="n">
        <f aca="false">IF(AD105+AE105&gt;V105,V105,AD105+AE105)</f>
        <v>603.321105554819</v>
      </c>
      <c r="AG105" s="10" t="n">
        <f aca="false">+X105*$AG$16</f>
        <v>0.02419652176942</v>
      </c>
      <c r="AH105" s="9" t="n">
        <f aca="false">IF(AF105+AG105&gt;V105,V105,AF105+AG105)</f>
        <v>603.345302076589</v>
      </c>
      <c r="AI105" s="10" t="n">
        <f aca="false">+X105*$AI$16</f>
        <v>0.00354438893081779</v>
      </c>
      <c r="AJ105" s="9" t="n">
        <f aca="false">IF(AH105+AI105&gt;V105,V105,AH105+AI105)</f>
        <v>603.34884646552</v>
      </c>
      <c r="AK105" s="10" t="n">
        <f aca="false">+V105</f>
        <v>1829</v>
      </c>
      <c r="AL105" s="6" t="str">
        <f aca="false">IF(AJ105&gt;V105,"'fail'","'pass'")</f>
        <v>'pass'</v>
      </c>
    </row>
    <row r="106" customFormat="false" ht="12.75" hidden="false" customHeight="false" outlineLevel="0" collapsed="false">
      <c r="B106" s="43" t="s">
        <v>1108</v>
      </c>
      <c r="C106" s="50" t="n">
        <v>537</v>
      </c>
      <c r="D106" s="45" t="n">
        <f aca="false">C106/$C$6</f>
        <v>0.0128478120439266</v>
      </c>
      <c r="E106" s="47" t="s">
        <v>1109</v>
      </c>
      <c r="F106" s="46" t="s">
        <v>1106</v>
      </c>
      <c r="G106" s="48" t="n">
        <v>40</v>
      </c>
      <c r="H106" s="47"/>
      <c r="I106" s="44" t="s">
        <v>1107</v>
      </c>
      <c r="J106" s="47" t="n">
        <v>387</v>
      </c>
      <c r="K106" s="49" t="n">
        <v>8436672</v>
      </c>
      <c r="L106" s="49" t="n">
        <v>8445659</v>
      </c>
      <c r="M106" s="49" t="n">
        <v>7383456</v>
      </c>
      <c r="N106" s="49" t="n">
        <v>6634940</v>
      </c>
      <c r="O106" s="30" t="n">
        <v>8445659</v>
      </c>
      <c r="P106" s="31"/>
      <c r="Q106" s="8" t="n">
        <f aca="false">IF(J106&gt;25,0.15,0)</f>
        <v>0.15</v>
      </c>
      <c r="S106" s="30" t="n">
        <f aca="false">+O106*Q106/2000</f>
        <v>633.424425</v>
      </c>
      <c r="U106" s="10" t="n">
        <f aca="false">+S106*$T$15</f>
        <v>458.482675860142</v>
      </c>
      <c r="V106" s="10" t="n">
        <v>1836</v>
      </c>
      <c r="W106" s="10" t="n">
        <f aca="false">IF(U106&gt;V106,V106,U106)</f>
        <v>458.482675860142</v>
      </c>
      <c r="X106" s="6" t="n">
        <f aca="false">+U106/$U$16</f>
        <v>0.0165096424225671</v>
      </c>
      <c r="Y106" s="10" t="n">
        <f aca="false">+X106*$Y$16</f>
        <v>45.0367696739851</v>
      </c>
      <c r="Z106" s="9" t="n">
        <f aca="false">IF(W106+Y106&gt;V106,V106,W106+Y106)</f>
        <v>503.519445534127</v>
      </c>
      <c r="AA106" s="10" t="n">
        <f aca="false">+$AA$16*X106</f>
        <v>6.5219306121078</v>
      </c>
      <c r="AB106" s="10" t="n">
        <f aca="false">IF(Z106+AA106&gt;V106,V106,Z106+AA106)</f>
        <v>510.041376146235</v>
      </c>
      <c r="AC106" s="10" t="n">
        <f aca="false">+X106*$AC$16</f>
        <v>0.955354612093601</v>
      </c>
      <c r="AD106" s="10" t="n">
        <f aca="false">IF(AB106+AC106&gt;V106,V106,AB106+AC106)</f>
        <v>510.996730758328</v>
      </c>
      <c r="AE106" s="10" t="n">
        <f aca="false">+X106*$AE$16</f>
        <v>0.139943597859545</v>
      </c>
      <c r="AF106" s="9" t="n">
        <f aca="false">IF(AD106+AE106&gt;V106,V106,AD106+AE106)</f>
        <v>511.136674356188</v>
      </c>
      <c r="AG106" s="10" t="n">
        <f aca="false">+X106*$AG$16</f>
        <v>0.0204994149124536</v>
      </c>
      <c r="AH106" s="9" t="n">
        <f aca="false">IF(AF106+AG106&gt;V106,V106,AF106+AG106)</f>
        <v>511.1571737711</v>
      </c>
      <c r="AI106" s="10" t="n">
        <f aca="false">+X106*$AI$16</f>
        <v>0.00300282412473713</v>
      </c>
      <c r="AJ106" s="9" t="n">
        <f aca="false">IF(AH106+AI106&gt;V106,V106,AH106+AI106)</f>
        <v>511.160176595225</v>
      </c>
      <c r="AK106" s="10" t="n">
        <f aca="false">+V106</f>
        <v>1836</v>
      </c>
      <c r="AL106" s="6" t="str">
        <f aca="false">IF(AJ106&gt;V106,"'fail'","'pass'")</f>
        <v>'pass'</v>
      </c>
    </row>
    <row r="107" customFormat="false" ht="12.75" hidden="false" customHeight="false" outlineLevel="0" collapsed="false">
      <c r="B107" s="43" t="s">
        <v>1110</v>
      </c>
      <c r="C107" s="50" t="n">
        <v>581</v>
      </c>
      <c r="D107" s="45" t="n">
        <f aca="false">C107/$C$6</f>
        <v>0.0139005191760174</v>
      </c>
      <c r="E107" s="47" t="s">
        <v>1111</v>
      </c>
      <c r="F107" s="46" t="s">
        <v>1106</v>
      </c>
      <c r="G107" s="48" t="n">
        <v>50</v>
      </c>
      <c r="H107" s="47"/>
      <c r="I107" s="44" t="s">
        <v>1107</v>
      </c>
      <c r="J107" s="47" t="n">
        <v>387</v>
      </c>
      <c r="K107" s="49" t="n">
        <v>8643024</v>
      </c>
      <c r="L107" s="49" t="n">
        <v>7992356</v>
      </c>
      <c r="M107" s="49" t="n">
        <v>8115269</v>
      </c>
      <c r="N107" s="49" t="n">
        <v>10113760</v>
      </c>
      <c r="O107" s="30" t="n">
        <v>10113760</v>
      </c>
      <c r="P107" s="31"/>
      <c r="Q107" s="8" t="n">
        <f aca="false">IF(J107&gt;25,0.15,0)</f>
        <v>0.15</v>
      </c>
      <c r="S107" s="30" t="n">
        <f aca="false">+O107*Q107/2000</f>
        <v>758.532</v>
      </c>
      <c r="U107" s="10" t="n">
        <f aca="false">+S107*$T$15</f>
        <v>549.037528961005</v>
      </c>
      <c r="V107" s="10" t="n">
        <v>1879</v>
      </c>
      <c r="W107" s="10" t="n">
        <f aca="false">IF(U107&gt;V107,V107,U107)</f>
        <v>549.037528961005</v>
      </c>
      <c r="X107" s="6" t="n">
        <f aca="false">+U107/$U$16</f>
        <v>0.0197704597293902</v>
      </c>
      <c r="Y107" s="10" t="n">
        <f aca="false">+X107*$Y$16</f>
        <v>53.931976138033</v>
      </c>
      <c r="Z107" s="9" t="n">
        <f aca="false">IF(W107+Y107&gt;V107,V107,W107+Y107)</f>
        <v>602.969505099038</v>
      </c>
      <c r="AA107" s="10" t="n">
        <f aca="false">+$AA$16*X107</f>
        <v>7.81007627084061</v>
      </c>
      <c r="AB107" s="10" t="n">
        <f aca="false">IF(Z107+AA107&gt;V107,V107,Z107+AA107)</f>
        <v>610.779581369878</v>
      </c>
      <c r="AC107" s="10" t="n">
        <f aca="false">+X107*$AC$16</f>
        <v>1.14404657607036</v>
      </c>
      <c r="AD107" s="10" t="n">
        <f aca="false">IF(AB107+AC107&gt;V107,V107,AB107+AC107)</f>
        <v>611.923627945949</v>
      </c>
      <c r="AE107" s="10" t="n">
        <f aca="false">+X107*$AE$16</f>
        <v>0.16758383949529</v>
      </c>
      <c r="AF107" s="9" t="n">
        <f aca="false">IF(AD107+AE107&gt;V107,V107,AD107+AE107)</f>
        <v>612.091211785444</v>
      </c>
      <c r="AG107" s="10" t="n">
        <f aca="false">+X107*$AG$16</f>
        <v>0.0245482516598144</v>
      </c>
      <c r="AH107" s="9" t="n">
        <f aca="false">IF(AF107+AG107&gt;V107,V107,AF107+AG107)</f>
        <v>612.115760037104</v>
      </c>
      <c r="AI107" s="10" t="n">
        <f aca="false">+X107*$AI$16</f>
        <v>0.00359591152328094</v>
      </c>
      <c r="AJ107" s="9" t="n">
        <f aca="false">IF(AH107+AI107&gt;V107,V107,AH107+AI107)</f>
        <v>612.119355948627</v>
      </c>
      <c r="AK107" s="10" t="n">
        <f aca="false">+V107</f>
        <v>1879</v>
      </c>
      <c r="AL107" s="6" t="str">
        <f aca="false">IF(AJ107&gt;V107,"'fail'","'pass'")</f>
        <v>'pass'</v>
      </c>
    </row>
    <row r="108" customFormat="false" ht="12.75" hidden="false" customHeight="false" outlineLevel="0" collapsed="false">
      <c r="B108" s="43" t="s">
        <v>1112</v>
      </c>
      <c r="C108" s="50" t="n">
        <v>5</v>
      </c>
      <c r="D108" s="45" t="n">
        <f aca="false">C108/$C$6</f>
        <v>0.000119625810464866</v>
      </c>
      <c r="E108" s="47" t="s">
        <v>1113</v>
      </c>
      <c r="F108" s="46" t="s">
        <v>1106</v>
      </c>
      <c r="G108" s="48" t="s">
        <v>1080</v>
      </c>
      <c r="H108" s="47"/>
      <c r="I108" s="44" t="s">
        <v>1107</v>
      </c>
      <c r="J108" s="47" t="n">
        <v>16</v>
      </c>
      <c r="K108" s="49" t="n">
        <v>23486</v>
      </c>
      <c r="L108" s="49" t="n">
        <v>23469</v>
      </c>
      <c r="M108" s="49" t="n">
        <v>28231</v>
      </c>
      <c r="N108" s="49" t="n">
        <v>0</v>
      </c>
      <c r="O108" s="30" t="n">
        <v>28231</v>
      </c>
      <c r="P108" s="31"/>
      <c r="Q108" s="8" t="n">
        <v>0.4</v>
      </c>
      <c r="S108" s="30" t="n">
        <f aca="false">+O108*Q108/2000</f>
        <v>5.6462</v>
      </c>
      <c r="U108" s="10" t="n">
        <f aca="false">+S108*$T$15</f>
        <v>4.08680938446845</v>
      </c>
      <c r="V108" s="10" t="n">
        <v>178</v>
      </c>
      <c r="W108" s="10" t="n">
        <f aca="false">IF(U108&gt;V108,V108,U108)</f>
        <v>4.08680938446845</v>
      </c>
      <c r="X108" s="6" t="n">
        <f aca="false">+U108/$U$16</f>
        <v>0.000147163164802649</v>
      </c>
      <c r="Y108" s="10" t="n">
        <f aca="false">+X108*$Y$16</f>
        <v>0.401447432238273</v>
      </c>
      <c r="Z108" s="9" t="n">
        <f aca="false">IF(W108+Y108&gt;V108,V108,W108+Y108)</f>
        <v>4.48825681670673</v>
      </c>
      <c r="AA108" s="10" t="n">
        <f aca="false">+$AA$16*X108</f>
        <v>0.0581349931715738</v>
      </c>
      <c r="AB108" s="10" t="n">
        <f aca="false">IF(Z108+AA108&gt;V108,V108,Z108+AA108)</f>
        <v>4.5463918098783</v>
      </c>
      <c r="AC108" s="10" t="n">
        <f aca="false">+X108*$AC$16</f>
        <v>0.00851581182838488</v>
      </c>
      <c r="AD108" s="10" t="n">
        <f aca="false">IF(AB108+AC108&gt;V108,V108,AB108+AC108)</f>
        <v>4.55490762170669</v>
      </c>
      <c r="AE108" s="10" t="n">
        <f aca="false">+X108*$AE$16</f>
        <v>0.00124742512452778</v>
      </c>
      <c r="AF108" s="9" t="n">
        <f aca="false">IF(AD108+AE108&gt;V108,V108,AD108+AE108)</f>
        <v>4.55615504683121</v>
      </c>
      <c r="AG108" s="10" t="n">
        <f aca="false">+X108*$AG$16</f>
        <v>0.000182727081417322</v>
      </c>
      <c r="AH108" s="9" t="n">
        <f aca="false">IF(AF108+AG108&gt;V108,V108,AF108+AG108)</f>
        <v>4.55633777391263</v>
      </c>
      <c r="AI108" s="10" t="n">
        <f aca="false">+X108*$AI$16</f>
        <v>2.67664853199982E-005</v>
      </c>
      <c r="AJ108" s="9" t="n">
        <f aca="false">IF(AH108+AI108&gt;V108,V108,AH108+AI108)</f>
        <v>4.55636454039795</v>
      </c>
      <c r="AK108" s="10" t="n">
        <f aca="false">+V108</f>
        <v>178</v>
      </c>
      <c r="AL108" s="6" t="str">
        <f aca="false">IF(AJ108&gt;V108,"'fail'","'pass'")</f>
        <v>'pass'</v>
      </c>
    </row>
    <row r="109" customFormat="false" ht="12.75" hidden="false" customHeight="false" outlineLevel="0" collapsed="false">
      <c r="B109" s="43" t="s">
        <v>1114</v>
      </c>
      <c r="C109" s="50" t="n">
        <v>42</v>
      </c>
      <c r="D109" s="45" t="n">
        <f aca="false">C109/$C$6</f>
        <v>0.00100485680790487</v>
      </c>
      <c r="E109" s="47" t="s">
        <v>1115</v>
      </c>
      <c r="F109" s="46" t="s">
        <v>1106</v>
      </c>
      <c r="G109" s="48" t="s">
        <v>1116</v>
      </c>
      <c r="H109" s="47"/>
      <c r="I109" s="44" t="s">
        <v>1117</v>
      </c>
      <c r="J109" s="47" t="n">
        <v>44.1</v>
      </c>
      <c r="K109" s="49" t="n">
        <v>162013</v>
      </c>
      <c r="L109" s="49" t="n">
        <v>123800</v>
      </c>
      <c r="M109" s="49" t="n">
        <v>44156</v>
      </c>
      <c r="N109" s="49" t="n">
        <v>95760</v>
      </c>
      <c r="O109" s="30" t="n">
        <v>162013</v>
      </c>
      <c r="P109" s="31"/>
      <c r="Q109" s="8" t="n">
        <f aca="false">IF(J109&gt;25,0.15,0)</f>
        <v>0.15</v>
      </c>
      <c r="S109" s="30" t="n">
        <f aca="false">+O109*Q109/2000</f>
        <v>12.150975</v>
      </c>
      <c r="U109" s="10" t="n">
        <f aca="false">+S109*$T$15</f>
        <v>8.79506901286557</v>
      </c>
      <c r="V109" s="10" t="n">
        <v>375</v>
      </c>
      <c r="W109" s="10" t="n">
        <f aca="false">IF(U109&gt;V109,V109,U109)</f>
        <v>8.79506901286557</v>
      </c>
      <c r="X109" s="6" t="n">
        <f aca="false">+U109/$U$16</f>
        <v>0.000316704320859671</v>
      </c>
      <c r="Y109" s="10" t="n">
        <f aca="false">+X109*$Y$16</f>
        <v>0.863939944199896</v>
      </c>
      <c r="Z109" s="9" t="n">
        <f aca="false">IF(W109+Y109&gt;V109,V109,W109+Y109)</f>
        <v>9.65900895706546</v>
      </c>
      <c r="AA109" s="10" t="n">
        <f aca="false">+$AA$16*X109</f>
        <v>0.125110135782113</v>
      </c>
      <c r="AB109" s="10" t="n">
        <f aca="false">IF(Z109+AA109&gt;V109,V109,Z109+AA109)</f>
        <v>9.78411909284758</v>
      </c>
      <c r="AC109" s="10" t="n">
        <f aca="false">+X109*$AC$16</f>
        <v>0.0183265588593052</v>
      </c>
      <c r="AD109" s="10" t="n">
        <f aca="false">IF(AB109+AC109&gt;V109,V109,AB109+AC109)</f>
        <v>9.80244565170688</v>
      </c>
      <c r="AE109" s="10" t="n">
        <f aca="false">+X109*$AE$16</f>
        <v>0.00268453676853618</v>
      </c>
      <c r="AF109" s="9" t="n">
        <f aca="false">IF(AD109+AE109&gt;V109,V109,AD109+AE109)</f>
        <v>9.80513018847542</v>
      </c>
      <c r="AG109" s="10" t="n">
        <f aca="false">+X109*$AG$16</f>
        <v>0.000393240090348348</v>
      </c>
      <c r="AH109" s="9" t="n">
        <f aca="false">IF(AF109+AG109&gt;V109,V109,AF109+AG109)</f>
        <v>9.80552342856577</v>
      </c>
      <c r="AI109" s="10" t="n">
        <f aca="false">+X109*$AI$16</f>
        <v>5.76031479510405E-005</v>
      </c>
      <c r="AJ109" s="9" t="n">
        <f aca="false">IF(AH109+AI109&gt;V109,V109,AH109+AI109)</f>
        <v>9.80558103171372</v>
      </c>
      <c r="AK109" s="10" t="n">
        <f aca="false">+V109</f>
        <v>375</v>
      </c>
      <c r="AL109" s="6" t="str">
        <f aca="false">IF(AJ109&gt;V109,"'fail'","'pass'")</f>
        <v>'pass'</v>
      </c>
    </row>
    <row r="110" customFormat="false" ht="12.75" hidden="false" customHeight="false" outlineLevel="0" collapsed="false">
      <c r="B110" s="43" t="s">
        <v>1118</v>
      </c>
      <c r="C110" s="50" t="n">
        <v>42</v>
      </c>
      <c r="D110" s="45" t="n">
        <f aca="false">C110/$C$6</f>
        <v>0.00100485680790487</v>
      </c>
      <c r="E110" s="47" t="s">
        <v>1119</v>
      </c>
      <c r="F110" s="46" t="s">
        <v>1106</v>
      </c>
      <c r="G110" s="48" t="s">
        <v>1120</v>
      </c>
      <c r="H110" s="47"/>
      <c r="I110" s="44" t="s">
        <v>1117</v>
      </c>
      <c r="J110" s="47" t="n">
        <v>44.1</v>
      </c>
      <c r="K110" s="49" t="n">
        <v>162013</v>
      </c>
      <c r="L110" s="49" t="n">
        <v>123800</v>
      </c>
      <c r="M110" s="49" t="n">
        <v>1596</v>
      </c>
      <c r="N110" s="49" t="n">
        <v>37772</v>
      </c>
      <c r="O110" s="30" t="n">
        <v>16213</v>
      </c>
      <c r="P110" s="31"/>
      <c r="Q110" s="8" t="n">
        <f aca="false">IF(J110&gt;25,0.15,0)</f>
        <v>0.15</v>
      </c>
      <c r="S110" s="30" t="n">
        <f aca="false">+O110*Q110/2000</f>
        <v>1.215975</v>
      </c>
      <c r="U110" s="10" t="n">
        <f aca="false">+S110*$T$15</f>
        <v>0.88014204974656</v>
      </c>
      <c r="V110" s="10" t="n">
        <v>375</v>
      </c>
      <c r="W110" s="10" t="n">
        <f aca="false">IF(U110&gt;V110,V110,U110)</f>
        <v>0.88014204974656</v>
      </c>
      <c r="X110" s="6" t="n">
        <f aca="false">+U110/$U$16</f>
        <v>3.16933033404593E-005</v>
      </c>
      <c r="Y110" s="10" t="n">
        <f aca="false">+X110*$Y$16</f>
        <v>0.0864563850759687</v>
      </c>
      <c r="Z110" s="9" t="n">
        <f aca="false">IF(W110+Y110&gt;V110,V110,W110+Y110)</f>
        <v>0.966598434822528</v>
      </c>
      <c r="AA110" s="10" t="n">
        <f aca="false">+$AA$16*X110</f>
        <v>0.0125200485852085</v>
      </c>
      <c r="AB110" s="10" t="n">
        <f aca="false">IF(Z110+AA110&gt;V110,V110,Z110+AA110)</f>
        <v>0.979118483407737</v>
      </c>
      <c r="AC110" s="10" t="n">
        <f aca="false">+X110*$AC$16</f>
        <v>0.00183397936453195</v>
      </c>
      <c r="AD110" s="10" t="n">
        <f aca="false">IF(AB110+AC110&gt;V110,V110,AB110+AC110)</f>
        <v>0.980952462772269</v>
      </c>
      <c r="AE110" s="10" t="n">
        <f aca="false">+X110*$AE$16</f>
        <v>0.000268647544507398</v>
      </c>
      <c r="AF110" s="9" t="n">
        <f aca="false">IF(AD110+AE110&gt;V110,V110,AD110+AE110)</f>
        <v>0.981221110316776</v>
      </c>
      <c r="AG110" s="10" t="n">
        <f aca="false">+X110*$AG$16</f>
        <v>3.93524074291432E-005</v>
      </c>
      <c r="AH110" s="9" t="n">
        <f aca="false">IF(AF110+AG110&gt;V110,V110,AF110+AG110)</f>
        <v>0.981260462724205</v>
      </c>
      <c r="AI110" s="10" t="n">
        <f aca="false">+X110*$AI$16</f>
        <v>5.76447468863745E-006</v>
      </c>
      <c r="AJ110" s="9" t="n">
        <f aca="false">IF(AH110+AI110&gt;V110,V110,AH110+AI110)</f>
        <v>0.981266227198894</v>
      </c>
      <c r="AK110" s="10" t="n">
        <f aca="false">+V110</f>
        <v>375</v>
      </c>
      <c r="AL110" s="6" t="str">
        <f aca="false">IF(AJ110&gt;V110,"'fail'","'pass'")</f>
        <v>'pass'</v>
      </c>
    </row>
    <row r="111" customFormat="false" ht="12.75" hidden="false" customHeight="false" outlineLevel="0" collapsed="false">
      <c r="B111" s="43" t="s">
        <v>1121</v>
      </c>
      <c r="C111" s="50" t="n">
        <v>42</v>
      </c>
      <c r="D111" s="45" t="n">
        <f aca="false">C111/$C$6</f>
        <v>0.00100485680790487</v>
      </c>
      <c r="E111" s="47" t="s">
        <v>1122</v>
      </c>
      <c r="F111" s="46" t="s">
        <v>1106</v>
      </c>
      <c r="G111" s="48" t="s">
        <v>1123</v>
      </c>
      <c r="H111" s="47"/>
      <c r="I111" s="44" t="s">
        <v>1117</v>
      </c>
      <c r="J111" s="47" t="n">
        <v>44.1</v>
      </c>
      <c r="K111" s="49" t="n">
        <v>162013</v>
      </c>
      <c r="L111" s="49" t="n">
        <v>123800</v>
      </c>
      <c r="M111" s="49" t="n">
        <v>27132</v>
      </c>
      <c r="N111" s="49" t="n">
        <v>78204</v>
      </c>
      <c r="O111" s="30" t="n">
        <v>162013</v>
      </c>
      <c r="P111" s="31"/>
      <c r="Q111" s="8" t="n">
        <f aca="false">IF(J111&gt;25,0.15,0)</f>
        <v>0.15</v>
      </c>
      <c r="S111" s="30" t="n">
        <f aca="false">+O111*Q111/2000</f>
        <v>12.150975</v>
      </c>
      <c r="U111" s="10" t="n">
        <f aca="false">+S111*$T$15</f>
        <v>8.79506901286557</v>
      </c>
      <c r="V111" s="10" t="n">
        <v>375</v>
      </c>
      <c r="W111" s="10" t="n">
        <f aca="false">IF(U111&gt;V111,V111,U111)</f>
        <v>8.79506901286557</v>
      </c>
      <c r="X111" s="6" t="n">
        <f aca="false">+U111/$U$16</f>
        <v>0.000316704320859671</v>
      </c>
      <c r="Y111" s="10" t="n">
        <f aca="false">+X111*$Y$16</f>
        <v>0.863939944199896</v>
      </c>
      <c r="Z111" s="9" t="n">
        <f aca="false">IF(W111+Y111&gt;V111,V111,W111+Y111)</f>
        <v>9.65900895706546</v>
      </c>
      <c r="AA111" s="10" t="n">
        <f aca="false">+$AA$16*X111</f>
        <v>0.125110135782113</v>
      </c>
      <c r="AB111" s="10" t="n">
        <f aca="false">IF(Z111+AA111&gt;V111,V111,Z111+AA111)</f>
        <v>9.78411909284758</v>
      </c>
      <c r="AC111" s="10" t="n">
        <f aca="false">+X111*$AC$16</f>
        <v>0.0183265588593052</v>
      </c>
      <c r="AD111" s="10" t="n">
        <f aca="false">IF(AB111+AC111&gt;V111,V111,AB111+AC111)</f>
        <v>9.80244565170688</v>
      </c>
      <c r="AE111" s="10" t="n">
        <f aca="false">+X111*$AE$16</f>
        <v>0.00268453676853618</v>
      </c>
      <c r="AF111" s="9" t="n">
        <f aca="false">IF(AD111+AE111&gt;V111,V111,AD111+AE111)</f>
        <v>9.80513018847542</v>
      </c>
      <c r="AG111" s="10" t="n">
        <f aca="false">+X111*$AG$16</f>
        <v>0.000393240090348348</v>
      </c>
      <c r="AH111" s="9" t="n">
        <f aca="false">IF(AF111+AG111&gt;V111,V111,AF111+AG111)</f>
        <v>9.80552342856577</v>
      </c>
      <c r="AI111" s="10" t="n">
        <f aca="false">+X111*$AI$16</f>
        <v>5.76031479510405E-005</v>
      </c>
      <c r="AJ111" s="9" t="n">
        <f aca="false">IF(AH111+AI111&gt;V111,V111,AH111+AI111)</f>
        <v>9.80558103171372</v>
      </c>
      <c r="AK111" s="10" t="n">
        <f aca="false">+V111</f>
        <v>375</v>
      </c>
      <c r="AL111" s="6" t="str">
        <f aca="false">IF(AJ111&gt;V111,"'fail'","'pass'")</f>
        <v>'pass'</v>
      </c>
    </row>
    <row r="112" customFormat="false" ht="12.75" hidden="false" customHeight="false" outlineLevel="0" collapsed="false">
      <c r="B112" s="43" t="s">
        <v>1124</v>
      </c>
      <c r="C112" s="50" t="n">
        <v>42</v>
      </c>
      <c r="D112" s="45" t="n">
        <f aca="false">C112/$C$6</f>
        <v>0.00100485680790487</v>
      </c>
      <c r="E112" s="47" t="s">
        <v>1125</v>
      </c>
      <c r="F112" s="46" t="s">
        <v>1106</v>
      </c>
      <c r="G112" s="48" t="s">
        <v>1126</v>
      </c>
      <c r="H112" s="47"/>
      <c r="I112" s="44" t="s">
        <v>1117</v>
      </c>
      <c r="J112" s="47" t="n">
        <v>44.1</v>
      </c>
      <c r="K112" s="49" t="n">
        <v>162013</v>
      </c>
      <c r="L112" s="49" t="n">
        <v>123800</v>
      </c>
      <c r="M112" s="49" t="n">
        <v>31920</v>
      </c>
      <c r="N112" s="49" t="n">
        <v>102676</v>
      </c>
      <c r="O112" s="30" t="n">
        <v>162013</v>
      </c>
      <c r="P112" s="31"/>
      <c r="Q112" s="8" t="n">
        <f aca="false">IF(J112&gt;25,0.15,0)</f>
        <v>0.15</v>
      </c>
      <c r="S112" s="30" t="n">
        <f aca="false">+O112*Q112/2000</f>
        <v>12.150975</v>
      </c>
      <c r="U112" s="10" t="n">
        <f aca="false">+S112*$T$15</f>
        <v>8.79506901286557</v>
      </c>
      <c r="V112" s="10" t="n">
        <v>375</v>
      </c>
      <c r="W112" s="10" t="n">
        <f aca="false">IF(U112&gt;V112,V112,U112)</f>
        <v>8.79506901286557</v>
      </c>
      <c r="X112" s="6" t="n">
        <f aca="false">+U112/$U$16</f>
        <v>0.000316704320859671</v>
      </c>
      <c r="Y112" s="10" t="n">
        <f aca="false">+X112*$Y$16</f>
        <v>0.863939944199896</v>
      </c>
      <c r="Z112" s="9" t="n">
        <f aca="false">IF(W112+Y112&gt;V112,V112,W112+Y112)</f>
        <v>9.65900895706546</v>
      </c>
      <c r="AA112" s="10" t="n">
        <f aca="false">+$AA$16*X112</f>
        <v>0.125110135782113</v>
      </c>
      <c r="AB112" s="10" t="n">
        <f aca="false">IF(Z112+AA112&gt;V112,V112,Z112+AA112)</f>
        <v>9.78411909284758</v>
      </c>
      <c r="AC112" s="10" t="n">
        <f aca="false">+X112*$AC$16</f>
        <v>0.0183265588593052</v>
      </c>
      <c r="AD112" s="10" t="n">
        <f aca="false">IF(AB112+AC112&gt;V112,V112,AB112+AC112)</f>
        <v>9.80244565170688</v>
      </c>
      <c r="AE112" s="10" t="n">
        <f aca="false">+X112*$AE$16</f>
        <v>0.00268453676853618</v>
      </c>
      <c r="AF112" s="9" t="n">
        <f aca="false">IF(AD112+AE112&gt;V112,V112,AD112+AE112)</f>
        <v>9.80513018847542</v>
      </c>
      <c r="AG112" s="10" t="n">
        <f aca="false">+X112*$AG$16</f>
        <v>0.000393240090348348</v>
      </c>
      <c r="AH112" s="9" t="n">
        <f aca="false">IF(AF112+AG112&gt;V112,V112,AF112+AG112)</f>
        <v>9.80552342856577</v>
      </c>
      <c r="AI112" s="10" t="n">
        <f aca="false">+X112*$AI$16</f>
        <v>5.76031479510405E-005</v>
      </c>
      <c r="AJ112" s="9" t="n">
        <f aca="false">IF(AH112+AI112&gt;V112,V112,AH112+AI112)</f>
        <v>9.80558103171372</v>
      </c>
      <c r="AK112" s="10" t="n">
        <f aca="false">+V112</f>
        <v>375</v>
      </c>
      <c r="AL112" s="6" t="str">
        <f aca="false">IF(AJ112&gt;V112,"'fail'","'pass'")</f>
        <v>'pass'</v>
      </c>
    </row>
    <row r="113" customFormat="false" ht="12.75" hidden="false" customHeight="false" outlineLevel="0" collapsed="false">
      <c r="B113" s="43" t="s">
        <v>1127</v>
      </c>
      <c r="C113" s="50" t="n">
        <v>42</v>
      </c>
      <c r="D113" s="45" t="n">
        <f aca="false">C113/$C$6</f>
        <v>0.00100485680790487</v>
      </c>
      <c r="E113" s="47" t="s">
        <v>1128</v>
      </c>
      <c r="F113" s="46" t="s">
        <v>1106</v>
      </c>
      <c r="G113" s="48" t="s">
        <v>1129</v>
      </c>
      <c r="H113" s="47"/>
      <c r="I113" s="44" t="s">
        <v>1117</v>
      </c>
      <c r="J113" s="47" t="n">
        <v>44.1</v>
      </c>
      <c r="K113" s="49" t="n">
        <v>162013</v>
      </c>
      <c r="L113" s="49" t="n">
        <v>123800</v>
      </c>
      <c r="M113" s="49" t="n">
        <v>86716</v>
      </c>
      <c r="N113" s="49" t="n">
        <v>108528</v>
      </c>
      <c r="O113" s="30" t="n">
        <v>162013</v>
      </c>
      <c r="P113" s="31"/>
      <c r="Q113" s="8" t="n">
        <f aca="false">IF(J113&gt;25,0.15,0)</f>
        <v>0.15</v>
      </c>
      <c r="S113" s="30" t="n">
        <f aca="false">+O113*Q113/2000</f>
        <v>12.150975</v>
      </c>
      <c r="U113" s="10" t="n">
        <f aca="false">+S113*$T$15</f>
        <v>8.79506901286557</v>
      </c>
      <c r="V113" s="10" t="n">
        <v>375</v>
      </c>
      <c r="W113" s="10" t="n">
        <f aca="false">IF(U113&gt;V113,V113,U113)</f>
        <v>8.79506901286557</v>
      </c>
      <c r="X113" s="6" t="n">
        <f aca="false">+U113/$U$16</f>
        <v>0.000316704320859671</v>
      </c>
      <c r="Y113" s="10" t="n">
        <f aca="false">+X113*$Y$16</f>
        <v>0.863939944199896</v>
      </c>
      <c r="Z113" s="9" t="n">
        <f aca="false">IF(W113+Y113&gt;V113,V113,W113+Y113)</f>
        <v>9.65900895706546</v>
      </c>
      <c r="AA113" s="10" t="n">
        <f aca="false">+$AA$16*X113</f>
        <v>0.125110135782113</v>
      </c>
      <c r="AB113" s="10" t="n">
        <f aca="false">IF(Z113+AA113&gt;V113,V113,Z113+AA113)</f>
        <v>9.78411909284758</v>
      </c>
      <c r="AC113" s="10" t="n">
        <f aca="false">+X113*$AC$16</f>
        <v>0.0183265588593052</v>
      </c>
      <c r="AD113" s="10" t="n">
        <f aca="false">IF(AB113+AC113&gt;V113,V113,AB113+AC113)</f>
        <v>9.80244565170688</v>
      </c>
      <c r="AE113" s="10" t="n">
        <f aca="false">+X113*$AE$16</f>
        <v>0.00268453676853618</v>
      </c>
      <c r="AF113" s="9" t="n">
        <f aca="false">IF(AD113+AE113&gt;V113,V113,AD113+AE113)</f>
        <v>9.80513018847542</v>
      </c>
      <c r="AG113" s="10" t="n">
        <f aca="false">+X113*$AG$16</f>
        <v>0.000393240090348348</v>
      </c>
      <c r="AH113" s="9" t="n">
        <f aca="false">IF(AF113+AG113&gt;V113,V113,AF113+AG113)</f>
        <v>9.80552342856577</v>
      </c>
      <c r="AI113" s="10" t="n">
        <f aca="false">+X113*$AI$16</f>
        <v>5.76031479510405E-005</v>
      </c>
      <c r="AJ113" s="9" t="n">
        <f aca="false">IF(AH113+AI113&gt;V113,V113,AH113+AI113)</f>
        <v>9.80558103171372</v>
      </c>
      <c r="AK113" s="10" t="n">
        <f aca="false">+V113</f>
        <v>375</v>
      </c>
      <c r="AL113" s="6" t="str">
        <f aca="false">IF(AJ113&gt;V113,"'fail'","'pass'")</f>
        <v>'pass'</v>
      </c>
    </row>
    <row r="114" customFormat="false" ht="12.75" hidden="false" customHeight="false" outlineLevel="0" collapsed="false">
      <c r="B114" s="43" t="s">
        <v>1130</v>
      </c>
      <c r="C114" s="50" t="n">
        <v>41</v>
      </c>
      <c r="D114" s="45" t="n">
        <f aca="false">C114/$C$6</f>
        <v>0.000980931645811901</v>
      </c>
      <c r="E114" s="47" t="s">
        <v>1131</v>
      </c>
      <c r="F114" s="46" t="s">
        <v>1106</v>
      </c>
      <c r="G114" s="48" t="s">
        <v>1132</v>
      </c>
      <c r="H114" s="47"/>
      <c r="I114" s="44" t="s">
        <v>1117</v>
      </c>
      <c r="J114" s="47" t="n">
        <v>44.1</v>
      </c>
      <c r="K114" s="49" t="n">
        <v>162013</v>
      </c>
      <c r="L114" s="49" t="n">
        <v>123800</v>
      </c>
      <c r="M114" s="49" t="n">
        <v>111720</v>
      </c>
      <c r="N114" s="49" t="n">
        <v>128744</v>
      </c>
      <c r="O114" s="30" t="n">
        <v>162013</v>
      </c>
      <c r="P114" s="31"/>
      <c r="Q114" s="8" t="n">
        <f aca="false">IF(J114&gt;25,0.15,0)</f>
        <v>0.15</v>
      </c>
      <c r="S114" s="30" t="n">
        <f aca="false">+O114*Q114/2000</f>
        <v>12.150975</v>
      </c>
      <c r="U114" s="10" t="n">
        <f aca="false">+S114*$T$15</f>
        <v>8.79506901286557</v>
      </c>
      <c r="V114" s="10" t="n">
        <v>375</v>
      </c>
      <c r="W114" s="10" t="n">
        <f aca="false">IF(U114&gt;V114,V114,U114)</f>
        <v>8.79506901286557</v>
      </c>
      <c r="X114" s="6" t="n">
        <f aca="false">+U114/$U$16</f>
        <v>0.000316704320859671</v>
      </c>
      <c r="Y114" s="10" t="n">
        <f aca="false">+X114*$Y$16</f>
        <v>0.863939944199896</v>
      </c>
      <c r="Z114" s="9" t="n">
        <f aca="false">IF(W114+Y114&gt;V114,V114,W114+Y114)</f>
        <v>9.65900895706546</v>
      </c>
      <c r="AA114" s="10" t="n">
        <f aca="false">+$AA$16*X114</f>
        <v>0.125110135782113</v>
      </c>
      <c r="AB114" s="10" t="n">
        <f aca="false">IF(Z114+AA114&gt;V114,V114,Z114+AA114)</f>
        <v>9.78411909284758</v>
      </c>
      <c r="AC114" s="10" t="n">
        <f aca="false">+X114*$AC$16</f>
        <v>0.0183265588593052</v>
      </c>
      <c r="AD114" s="10" t="n">
        <f aca="false">IF(AB114+AC114&gt;V114,V114,AB114+AC114)</f>
        <v>9.80244565170688</v>
      </c>
      <c r="AE114" s="10" t="n">
        <f aca="false">+X114*$AE$16</f>
        <v>0.00268453676853618</v>
      </c>
      <c r="AF114" s="9" t="n">
        <f aca="false">IF(AD114+AE114&gt;V114,V114,AD114+AE114)</f>
        <v>9.80513018847542</v>
      </c>
      <c r="AG114" s="10" t="n">
        <f aca="false">+X114*$AG$16</f>
        <v>0.000393240090348348</v>
      </c>
      <c r="AH114" s="9" t="n">
        <f aca="false">IF(AF114+AG114&gt;V114,V114,AF114+AG114)</f>
        <v>9.80552342856577</v>
      </c>
      <c r="AI114" s="10" t="n">
        <f aca="false">+X114*$AI$16</f>
        <v>5.76031479510405E-005</v>
      </c>
      <c r="AJ114" s="9" t="n">
        <f aca="false">IF(AH114+AI114&gt;V114,V114,AH114+AI114)</f>
        <v>9.80558103171372</v>
      </c>
      <c r="AK114" s="10" t="n">
        <f aca="false">+V114</f>
        <v>375</v>
      </c>
      <c r="AL114" s="6" t="str">
        <f aca="false">IF(AJ114&gt;V114,"'fail'","'pass'")</f>
        <v>'pass'</v>
      </c>
    </row>
    <row r="115" customFormat="false" ht="12.75" hidden="false" customHeight="false" outlineLevel="0" collapsed="false">
      <c r="B115" s="43" t="s">
        <v>1133</v>
      </c>
      <c r="C115" s="50" t="n">
        <v>42</v>
      </c>
      <c r="D115" s="45" t="n">
        <f aca="false">C115/$C$6</f>
        <v>0.00100485680790487</v>
      </c>
      <c r="E115" s="47" t="s">
        <v>1134</v>
      </c>
      <c r="F115" s="46" t="s">
        <v>1106</v>
      </c>
      <c r="G115" s="48" t="s">
        <v>1135</v>
      </c>
      <c r="H115" s="47"/>
      <c r="I115" s="44" t="s">
        <v>1117</v>
      </c>
      <c r="J115" s="47" t="n">
        <v>44.1</v>
      </c>
      <c r="K115" s="49" t="n">
        <v>162013</v>
      </c>
      <c r="L115" s="49" t="n">
        <v>123800</v>
      </c>
      <c r="M115" s="49" t="n">
        <v>105868</v>
      </c>
      <c r="N115" s="49" t="n">
        <v>84588</v>
      </c>
      <c r="O115" s="30" t="n">
        <v>162013</v>
      </c>
      <c r="P115" s="31"/>
      <c r="Q115" s="8" t="n">
        <f aca="false">IF(J115&gt;25,0.15,0)</f>
        <v>0.15</v>
      </c>
      <c r="S115" s="30" t="n">
        <f aca="false">+O115*Q115/2000</f>
        <v>12.150975</v>
      </c>
      <c r="U115" s="10" t="n">
        <f aca="false">+S115*$T$15</f>
        <v>8.79506901286557</v>
      </c>
      <c r="V115" s="10" t="n">
        <v>375</v>
      </c>
      <c r="W115" s="10" t="n">
        <f aca="false">IF(U115&gt;V115,V115,U115)</f>
        <v>8.79506901286557</v>
      </c>
      <c r="X115" s="6" t="n">
        <f aca="false">+U115/$U$16</f>
        <v>0.000316704320859671</v>
      </c>
      <c r="Y115" s="10" t="n">
        <f aca="false">+X115*$Y$16</f>
        <v>0.863939944199896</v>
      </c>
      <c r="Z115" s="9" t="n">
        <f aca="false">IF(W115+Y115&gt;V115,V115,W115+Y115)</f>
        <v>9.65900895706546</v>
      </c>
      <c r="AA115" s="10" t="n">
        <f aca="false">+$AA$16*X115</f>
        <v>0.125110135782113</v>
      </c>
      <c r="AB115" s="10" t="n">
        <f aca="false">IF(Z115+AA115&gt;V115,V115,Z115+AA115)</f>
        <v>9.78411909284758</v>
      </c>
      <c r="AC115" s="10" t="n">
        <f aca="false">+X115*$AC$16</f>
        <v>0.0183265588593052</v>
      </c>
      <c r="AD115" s="10" t="n">
        <f aca="false">IF(AB115+AC115&gt;V115,V115,AB115+AC115)</f>
        <v>9.80244565170688</v>
      </c>
      <c r="AE115" s="10" t="n">
        <f aca="false">+X115*$AE$16</f>
        <v>0.00268453676853618</v>
      </c>
      <c r="AF115" s="9" t="n">
        <f aca="false">IF(AD115+AE115&gt;V115,V115,AD115+AE115)</f>
        <v>9.80513018847542</v>
      </c>
      <c r="AG115" s="10" t="n">
        <f aca="false">+X115*$AG$16</f>
        <v>0.000393240090348348</v>
      </c>
      <c r="AH115" s="9" t="n">
        <f aca="false">IF(AF115+AG115&gt;V115,V115,AF115+AG115)</f>
        <v>9.80552342856577</v>
      </c>
      <c r="AI115" s="10" t="n">
        <f aca="false">+X115*$AI$16</f>
        <v>5.76031479510405E-005</v>
      </c>
      <c r="AJ115" s="9" t="n">
        <f aca="false">IF(AH115+AI115&gt;V115,V115,AH115+AI115)</f>
        <v>9.80558103171372</v>
      </c>
      <c r="AK115" s="10" t="n">
        <f aca="false">+V115</f>
        <v>375</v>
      </c>
      <c r="AL115" s="6" t="str">
        <f aca="false">IF(AJ115&gt;V115,"'fail'","'pass'")</f>
        <v>'pass'</v>
      </c>
    </row>
    <row r="116" customFormat="false" ht="12.75" hidden="false" customHeight="false" outlineLevel="0" collapsed="false">
      <c r="B116" s="43" t="s">
        <v>1136</v>
      </c>
      <c r="C116" s="50" t="n">
        <v>42</v>
      </c>
      <c r="D116" s="45" t="n">
        <f aca="false">C116/$C$6</f>
        <v>0.00100485680790487</v>
      </c>
      <c r="E116" s="47" t="s">
        <v>1137</v>
      </c>
      <c r="F116" s="46" t="s">
        <v>1106</v>
      </c>
      <c r="G116" s="48" t="s">
        <v>1138</v>
      </c>
      <c r="H116" s="47"/>
      <c r="I116" s="44" t="s">
        <v>1117</v>
      </c>
      <c r="J116" s="47" t="n">
        <v>44.1</v>
      </c>
      <c r="K116" s="49" t="n">
        <v>162013</v>
      </c>
      <c r="L116" s="49" t="n">
        <v>123800</v>
      </c>
      <c r="M116" s="49" t="n">
        <v>111188</v>
      </c>
      <c r="N116" s="49" t="n">
        <v>126616</v>
      </c>
      <c r="O116" s="30" t="n">
        <v>162013</v>
      </c>
      <c r="P116" s="31"/>
      <c r="Q116" s="8" t="n">
        <f aca="false">IF(J116&gt;25,0.15,0)</f>
        <v>0.15</v>
      </c>
      <c r="S116" s="30" t="n">
        <f aca="false">+O116*Q116/2000</f>
        <v>12.150975</v>
      </c>
      <c r="U116" s="10" t="n">
        <f aca="false">+S116*$T$15</f>
        <v>8.79506901286557</v>
      </c>
      <c r="V116" s="10" t="n">
        <v>375</v>
      </c>
      <c r="W116" s="10" t="n">
        <f aca="false">IF(U116&gt;V116,V116,U116)</f>
        <v>8.79506901286557</v>
      </c>
      <c r="X116" s="6" t="n">
        <f aca="false">+U116/$U$16</f>
        <v>0.000316704320859671</v>
      </c>
      <c r="Y116" s="10" t="n">
        <f aca="false">+X116*$Y$16</f>
        <v>0.863939944199896</v>
      </c>
      <c r="Z116" s="9" t="n">
        <f aca="false">IF(W116+Y116&gt;V116,V116,W116+Y116)</f>
        <v>9.65900895706546</v>
      </c>
      <c r="AA116" s="10" t="n">
        <f aca="false">+$AA$16*X116</f>
        <v>0.125110135782113</v>
      </c>
      <c r="AB116" s="10" t="n">
        <f aca="false">IF(Z116+AA116&gt;V116,V116,Z116+AA116)</f>
        <v>9.78411909284758</v>
      </c>
      <c r="AC116" s="10" t="n">
        <f aca="false">+X116*$AC$16</f>
        <v>0.0183265588593052</v>
      </c>
      <c r="AD116" s="10" t="n">
        <f aca="false">IF(AB116+AC116&gt;V116,V116,AB116+AC116)</f>
        <v>9.80244565170688</v>
      </c>
      <c r="AE116" s="10" t="n">
        <f aca="false">+X116*$AE$16</f>
        <v>0.00268453676853618</v>
      </c>
      <c r="AF116" s="9" t="n">
        <f aca="false">IF(AD116+AE116&gt;V116,V116,AD116+AE116)</f>
        <v>9.80513018847542</v>
      </c>
      <c r="AG116" s="10" t="n">
        <f aca="false">+X116*$AG$16</f>
        <v>0.000393240090348348</v>
      </c>
      <c r="AH116" s="9" t="n">
        <f aca="false">IF(AF116+AG116&gt;V116,V116,AF116+AG116)</f>
        <v>9.80552342856577</v>
      </c>
      <c r="AI116" s="10" t="n">
        <f aca="false">+X116*$AI$16</f>
        <v>5.76031479510405E-005</v>
      </c>
      <c r="AJ116" s="9" t="n">
        <f aca="false">IF(AH116+AI116&gt;V116,V116,AH116+AI116)</f>
        <v>9.80558103171372</v>
      </c>
      <c r="AK116" s="10" t="n">
        <f aca="false">+V116</f>
        <v>375</v>
      </c>
      <c r="AL116" s="6" t="str">
        <f aca="false">IF(AJ116&gt;V116,"'fail'","'pass'")</f>
        <v>'pass'</v>
      </c>
    </row>
    <row r="117" customFormat="false" ht="12.75" hidden="false" customHeight="false" outlineLevel="0" collapsed="false">
      <c r="B117" s="43" t="s">
        <v>1139</v>
      </c>
      <c r="C117" s="50" t="n">
        <v>42</v>
      </c>
      <c r="D117" s="45" t="n">
        <f aca="false">C117/$C$6</f>
        <v>0.00100485680790487</v>
      </c>
      <c r="E117" s="47" t="s">
        <v>1140</v>
      </c>
      <c r="F117" s="46" t="s">
        <v>1106</v>
      </c>
      <c r="G117" s="48" t="s">
        <v>1141</v>
      </c>
      <c r="H117" s="47"/>
      <c r="I117" s="44" t="s">
        <v>1117</v>
      </c>
      <c r="J117" s="47" t="n">
        <v>44.1</v>
      </c>
      <c r="K117" s="49" t="n">
        <v>162013</v>
      </c>
      <c r="L117" s="49" t="n">
        <v>123800</v>
      </c>
      <c r="M117" s="49" t="n">
        <v>113316</v>
      </c>
      <c r="N117" s="49" t="n">
        <v>134064</v>
      </c>
      <c r="O117" s="30" t="n">
        <v>162013</v>
      </c>
      <c r="P117" s="31"/>
      <c r="Q117" s="8" t="n">
        <f aca="false">IF(J117&gt;25,0.15,0)</f>
        <v>0.15</v>
      </c>
      <c r="S117" s="30" t="n">
        <f aca="false">+O117*Q117/2000</f>
        <v>12.150975</v>
      </c>
      <c r="U117" s="10" t="n">
        <f aca="false">+S117*$T$15</f>
        <v>8.79506901286557</v>
      </c>
      <c r="V117" s="10" t="n">
        <v>375</v>
      </c>
      <c r="W117" s="10" t="n">
        <f aca="false">IF(U117&gt;V117,V117,U117)</f>
        <v>8.79506901286557</v>
      </c>
      <c r="X117" s="6" t="n">
        <f aca="false">+U117/$U$16</f>
        <v>0.000316704320859671</v>
      </c>
      <c r="Y117" s="10" t="n">
        <f aca="false">+X117*$Y$16</f>
        <v>0.863939944199896</v>
      </c>
      <c r="Z117" s="9" t="n">
        <f aca="false">IF(W117+Y117&gt;V117,V117,W117+Y117)</f>
        <v>9.65900895706546</v>
      </c>
      <c r="AA117" s="10" t="n">
        <f aca="false">+$AA$16*X117</f>
        <v>0.125110135782113</v>
      </c>
      <c r="AB117" s="10" t="n">
        <f aca="false">IF(Z117+AA117&gt;V117,V117,Z117+AA117)</f>
        <v>9.78411909284758</v>
      </c>
      <c r="AC117" s="10" t="n">
        <f aca="false">+X117*$AC$16</f>
        <v>0.0183265588593052</v>
      </c>
      <c r="AD117" s="10" t="n">
        <f aca="false">IF(AB117+AC117&gt;V117,V117,AB117+AC117)</f>
        <v>9.80244565170688</v>
      </c>
      <c r="AE117" s="10" t="n">
        <f aca="false">+X117*$AE$16</f>
        <v>0.00268453676853618</v>
      </c>
      <c r="AF117" s="9" t="n">
        <f aca="false">IF(AD117+AE117&gt;V117,V117,AD117+AE117)</f>
        <v>9.80513018847542</v>
      </c>
      <c r="AG117" s="10" t="n">
        <f aca="false">+X117*$AG$16</f>
        <v>0.000393240090348348</v>
      </c>
      <c r="AH117" s="9" t="n">
        <f aca="false">IF(AF117+AG117&gt;V117,V117,AF117+AG117)</f>
        <v>9.80552342856577</v>
      </c>
      <c r="AI117" s="10" t="n">
        <f aca="false">+X117*$AI$16</f>
        <v>5.76031479510405E-005</v>
      </c>
      <c r="AJ117" s="9" t="n">
        <f aca="false">IF(AH117+AI117&gt;V117,V117,AH117+AI117)</f>
        <v>9.80558103171372</v>
      </c>
      <c r="AK117" s="10" t="n">
        <f aca="false">+V117</f>
        <v>375</v>
      </c>
      <c r="AL117" s="6" t="str">
        <f aca="false">IF(AJ117&gt;V117,"'fail'","'pass'")</f>
        <v>'pass'</v>
      </c>
    </row>
    <row r="118" customFormat="false" ht="12.75" hidden="false" customHeight="false" outlineLevel="0" collapsed="false">
      <c r="B118" s="43" t="s">
        <v>1142</v>
      </c>
      <c r="C118" s="50" t="n">
        <v>41</v>
      </c>
      <c r="D118" s="45" t="n">
        <f aca="false">C118/$C$6</f>
        <v>0.000980931645811901</v>
      </c>
      <c r="E118" s="47" t="s">
        <v>1143</v>
      </c>
      <c r="F118" s="46" t="s">
        <v>1106</v>
      </c>
      <c r="G118" s="48" t="s">
        <v>1144</v>
      </c>
      <c r="H118" s="47"/>
      <c r="I118" s="44" t="s">
        <v>1117</v>
      </c>
      <c r="J118" s="47" t="n">
        <v>44.1</v>
      </c>
      <c r="K118" s="49" t="n">
        <v>162013</v>
      </c>
      <c r="L118" s="49" t="n">
        <v>123800</v>
      </c>
      <c r="M118" s="49" t="n">
        <v>82992</v>
      </c>
      <c r="N118" s="49" t="n">
        <v>130340</v>
      </c>
      <c r="O118" s="30" t="n">
        <v>162013</v>
      </c>
      <c r="P118" s="31"/>
      <c r="Q118" s="8" t="n">
        <f aca="false">IF(J118&gt;25,0.15,0)</f>
        <v>0.15</v>
      </c>
      <c r="S118" s="30" t="n">
        <f aca="false">+O118*Q118/2000</f>
        <v>12.150975</v>
      </c>
      <c r="U118" s="10" t="n">
        <f aca="false">+S118*$T$15</f>
        <v>8.79506901286557</v>
      </c>
      <c r="V118" s="10" t="n">
        <v>375</v>
      </c>
      <c r="W118" s="10" t="n">
        <f aca="false">IF(U118&gt;V118,V118,U118)</f>
        <v>8.79506901286557</v>
      </c>
      <c r="X118" s="6" t="n">
        <f aca="false">+U118/$U$16</f>
        <v>0.000316704320859671</v>
      </c>
      <c r="Y118" s="10" t="n">
        <f aca="false">+X118*$Y$16</f>
        <v>0.863939944199896</v>
      </c>
      <c r="Z118" s="9" t="n">
        <f aca="false">IF(W118+Y118&gt;V118,V118,W118+Y118)</f>
        <v>9.65900895706546</v>
      </c>
      <c r="AA118" s="10" t="n">
        <f aca="false">+$AA$16*X118</f>
        <v>0.125110135782113</v>
      </c>
      <c r="AB118" s="10" t="n">
        <f aca="false">IF(Z118+AA118&gt;V118,V118,Z118+AA118)</f>
        <v>9.78411909284758</v>
      </c>
      <c r="AC118" s="10" t="n">
        <f aca="false">+X118*$AC$16</f>
        <v>0.0183265588593052</v>
      </c>
      <c r="AD118" s="10" t="n">
        <f aca="false">IF(AB118+AC118&gt;V118,V118,AB118+AC118)</f>
        <v>9.80244565170688</v>
      </c>
      <c r="AE118" s="10" t="n">
        <f aca="false">+X118*$AE$16</f>
        <v>0.00268453676853618</v>
      </c>
      <c r="AF118" s="9" t="n">
        <f aca="false">IF(AD118+AE118&gt;V118,V118,AD118+AE118)</f>
        <v>9.80513018847542</v>
      </c>
      <c r="AG118" s="10" t="n">
        <f aca="false">+X118*$AG$16</f>
        <v>0.000393240090348348</v>
      </c>
      <c r="AH118" s="9" t="n">
        <f aca="false">IF(AF118+AG118&gt;V118,V118,AF118+AG118)</f>
        <v>9.80552342856577</v>
      </c>
      <c r="AI118" s="10" t="n">
        <f aca="false">+X118*$AI$16</f>
        <v>5.76031479510405E-005</v>
      </c>
      <c r="AJ118" s="9" t="n">
        <f aca="false">IF(AH118+AI118&gt;V118,V118,AH118+AI118)</f>
        <v>9.80558103171372</v>
      </c>
      <c r="AK118" s="10" t="n">
        <f aca="false">+V118</f>
        <v>375</v>
      </c>
      <c r="AL118" s="6" t="str">
        <f aca="false">IF(AJ118&gt;V118,"'fail'","'pass'")</f>
        <v>'pass'</v>
      </c>
    </row>
    <row r="119" customFormat="false" ht="12.75" hidden="false" customHeight="false" outlineLevel="0" collapsed="false">
      <c r="B119" s="43" t="s">
        <v>1145</v>
      </c>
      <c r="C119" s="50" t="n">
        <v>42</v>
      </c>
      <c r="D119" s="45" t="n">
        <f aca="false">C119/$C$6</f>
        <v>0.00100485680790487</v>
      </c>
      <c r="E119" s="47" t="s">
        <v>1146</v>
      </c>
      <c r="F119" s="46" t="s">
        <v>1106</v>
      </c>
      <c r="G119" s="48" t="s">
        <v>1147</v>
      </c>
      <c r="H119" s="47"/>
      <c r="I119" s="44" t="s">
        <v>1117</v>
      </c>
      <c r="J119" s="47" t="n">
        <v>44.1</v>
      </c>
      <c r="K119" s="49" t="n">
        <v>162013</v>
      </c>
      <c r="L119" s="49" t="n">
        <v>123800</v>
      </c>
      <c r="M119" s="49" t="n">
        <v>110124</v>
      </c>
      <c r="N119" s="49" t="n">
        <v>118636</v>
      </c>
      <c r="O119" s="30" t="n">
        <v>162013</v>
      </c>
      <c r="P119" s="31"/>
      <c r="Q119" s="8" t="n">
        <f aca="false">IF(J119&gt;25,0.15,0)</f>
        <v>0.15</v>
      </c>
      <c r="S119" s="30" t="n">
        <f aca="false">+O119*Q119/2000</f>
        <v>12.150975</v>
      </c>
      <c r="U119" s="10" t="n">
        <f aca="false">+S119*$T$15</f>
        <v>8.79506901286557</v>
      </c>
      <c r="V119" s="10" t="n">
        <v>375</v>
      </c>
      <c r="W119" s="10" t="n">
        <f aca="false">IF(U119&gt;V119,V119,U119)</f>
        <v>8.79506901286557</v>
      </c>
      <c r="X119" s="6" t="n">
        <f aca="false">+U119/$U$16</f>
        <v>0.000316704320859671</v>
      </c>
      <c r="Y119" s="10" t="n">
        <f aca="false">+X119*$Y$16</f>
        <v>0.863939944199896</v>
      </c>
      <c r="Z119" s="9" t="n">
        <f aca="false">IF(W119+Y119&gt;V119,V119,W119+Y119)</f>
        <v>9.65900895706546</v>
      </c>
      <c r="AA119" s="10" t="n">
        <f aca="false">+$AA$16*X119</f>
        <v>0.125110135782113</v>
      </c>
      <c r="AB119" s="10" t="n">
        <f aca="false">IF(Z119+AA119&gt;V119,V119,Z119+AA119)</f>
        <v>9.78411909284758</v>
      </c>
      <c r="AC119" s="10" t="n">
        <f aca="false">+X119*$AC$16</f>
        <v>0.0183265588593052</v>
      </c>
      <c r="AD119" s="10" t="n">
        <f aca="false">IF(AB119+AC119&gt;V119,V119,AB119+AC119)</f>
        <v>9.80244565170688</v>
      </c>
      <c r="AE119" s="10" t="n">
        <f aca="false">+X119*$AE$16</f>
        <v>0.00268453676853618</v>
      </c>
      <c r="AF119" s="9" t="n">
        <f aca="false">IF(AD119+AE119&gt;V119,V119,AD119+AE119)</f>
        <v>9.80513018847542</v>
      </c>
      <c r="AG119" s="10" t="n">
        <f aca="false">+X119*$AG$16</f>
        <v>0.000393240090348348</v>
      </c>
      <c r="AH119" s="9" t="n">
        <f aca="false">IF(AF119+AG119&gt;V119,V119,AF119+AG119)</f>
        <v>9.80552342856577</v>
      </c>
      <c r="AI119" s="10" t="n">
        <f aca="false">+X119*$AI$16</f>
        <v>5.76031479510405E-005</v>
      </c>
      <c r="AJ119" s="9" t="n">
        <f aca="false">IF(AH119+AI119&gt;V119,V119,AH119+AI119)</f>
        <v>9.80558103171372</v>
      </c>
      <c r="AK119" s="10" t="n">
        <f aca="false">+V119</f>
        <v>375</v>
      </c>
      <c r="AL119" s="6" t="str">
        <f aca="false">IF(AJ119&gt;V119,"'fail'","'pass'")</f>
        <v>'pass'</v>
      </c>
    </row>
    <row r="120" customFormat="false" ht="12.75" hidden="false" customHeight="false" outlineLevel="0" collapsed="false">
      <c r="B120" s="43" t="s">
        <v>1148</v>
      </c>
      <c r="C120" s="50" t="n">
        <v>42</v>
      </c>
      <c r="D120" s="45" t="n">
        <f aca="false">C120/$C$6</f>
        <v>0.00100485680790487</v>
      </c>
      <c r="E120" s="47" t="s">
        <v>1149</v>
      </c>
      <c r="F120" s="46" t="s">
        <v>1106</v>
      </c>
      <c r="G120" s="48" t="s">
        <v>1150</v>
      </c>
      <c r="H120" s="47"/>
      <c r="I120" s="44" t="s">
        <v>1117</v>
      </c>
      <c r="J120" s="47" t="n">
        <v>44.1</v>
      </c>
      <c r="K120" s="49" t="n">
        <v>162013</v>
      </c>
      <c r="L120" s="49" t="n">
        <v>123800</v>
      </c>
      <c r="M120" s="49" t="n">
        <v>110124</v>
      </c>
      <c r="N120" s="49" t="n">
        <v>112252</v>
      </c>
      <c r="O120" s="30" t="n">
        <v>162013</v>
      </c>
      <c r="P120" s="31"/>
      <c r="Q120" s="8" t="n">
        <f aca="false">IF(J120&gt;25,0.15,0)</f>
        <v>0.15</v>
      </c>
      <c r="S120" s="30" t="n">
        <f aca="false">+O120*Q120/2000</f>
        <v>12.150975</v>
      </c>
      <c r="U120" s="10" t="n">
        <f aca="false">+S120*$T$15</f>
        <v>8.79506901286557</v>
      </c>
      <c r="V120" s="10" t="n">
        <v>375</v>
      </c>
      <c r="W120" s="10" t="n">
        <f aca="false">IF(U120&gt;V120,V120,U120)</f>
        <v>8.79506901286557</v>
      </c>
      <c r="X120" s="6" t="n">
        <f aca="false">+U120/$U$16</f>
        <v>0.000316704320859671</v>
      </c>
      <c r="Y120" s="10" t="n">
        <f aca="false">+X120*$Y$16</f>
        <v>0.863939944199896</v>
      </c>
      <c r="Z120" s="9" t="n">
        <f aca="false">IF(W120+Y120&gt;V120,V120,W120+Y120)</f>
        <v>9.65900895706546</v>
      </c>
      <c r="AA120" s="10" t="n">
        <f aca="false">+$AA$16*X120</f>
        <v>0.125110135782113</v>
      </c>
      <c r="AB120" s="10" t="n">
        <f aca="false">IF(Z120+AA120&gt;V120,V120,Z120+AA120)</f>
        <v>9.78411909284758</v>
      </c>
      <c r="AC120" s="10" t="n">
        <f aca="false">+X120*$AC$16</f>
        <v>0.0183265588593052</v>
      </c>
      <c r="AD120" s="10" t="n">
        <f aca="false">IF(AB120+AC120&gt;V120,V120,AB120+AC120)</f>
        <v>9.80244565170688</v>
      </c>
      <c r="AE120" s="10" t="n">
        <f aca="false">+X120*$AE$16</f>
        <v>0.00268453676853618</v>
      </c>
      <c r="AF120" s="9" t="n">
        <f aca="false">IF(AD120+AE120&gt;V120,V120,AD120+AE120)</f>
        <v>9.80513018847542</v>
      </c>
      <c r="AG120" s="10" t="n">
        <f aca="false">+X120*$AG$16</f>
        <v>0.000393240090348348</v>
      </c>
      <c r="AH120" s="9" t="n">
        <f aca="false">IF(AF120+AG120&gt;V120,V120,AF120+AG120)</f>
        <v>9.80552342856577</v>
      </c>
      <c r="AI120" s="10" t="n">
        <f aca="false">+X120*$AI$16</f>
        <v>5.76031479510405E-005</v>
      </c>
      <c r="AJ120" s="9" t="n">
        <f aca="false">IF(AH120+AI120&gt;V120,V120,AH120+AI120)</f>
        <v>9.80558103171372</v>
      </c>
      <c r="AK120" s="10" t="n">
        <f aca="false">+V120</f>
        <v>375</v>
      </c>
      <c r="AL120" s="6" t="str">
        <f aca="false">IF(AJ120&gt;V120,"'fail'","'pass'")</f>
        <v>'pass'</v>
      </c>
    </row>
    <row r="121" customFormat="false" ht="12.75" hidden="false" customHeight="false" outlineLevel="0" collapsed="false">
      <c r="B121" s="43" t="s">
        <v>1151</v>
      </c>
      <c r="C121" s="50" t="n">
        <v>4</v>
      </c>
      <c r="D121" s="45" t="n">
        <f aca="false">C121/$C$6</f>
        <v>9.57006483718927E-005</v>
      </c>
      <c r="E121" s="47" t="s">
        <v>1152</v>
      </c>
      <c r="F121" s="46" t="s">
        <v>1106</v>
      </c>
      <c r="G121" s="48" t="s">
        <v>1153</v>
      </c>
      <c r="H121" s="47"/>
      <c r="I121" s="44" t="s">
        <v>1117</v>
      </c>
      <c r="J121" s="47" t="n">
        <v>19.8</v>
      </c>
      <c r="K121" s="49" t="n">
        <v>12669</v>
      </c>
      <c r="L121" s="49" t="n">
        <v>15561</v>
      </c>
      <c r="M121" s="49" t="n">
        <v>20880</v>
      </c>
      <c r="N121" s="49" t="n">
        <v>30720</v>
      </c>
      <c r="O121" s="30" t="n">
        <v>30720</v>
      </c>
      <c r="P121" s="31"/>
      <c r="Q121" s="8" t="n">
        <v>0.4</v>
      </c>
      <c r="S121" s="30" t="n">
        <f aca="false">+O121*Q121/2000</f>
        <v>6.144</v>
      </c>
      <c r="U121" s="10" t="n">
        <f aca="false">+S121*$T$15</f>
        <v>4.44712494388689</v>
      </c>
      <c r="V121" s="10" t="n">
        <v>176</v>
      </c>
      <c r="W121" s="10" t="n">
        <f aca="false">IF(U121&gt;V121,V121,U121)</f>
        <v>4.44712494388689</v>
      </c>
      <c r="X121" s="6" t="n">
        <f aca="false">+U121/$U$16</f>
        <v>0.000160137877607502</v>
      </c>
      <c r="Y121" s="10" t="n">
        <f aca="false">+X121*$Y$16</f>
        <v>0.436841242547546</v>
      </c>
      <c r="Z121" s="9" t="n">
        <f aca="false">IF(W121+Y121&gt;V121,V121,W121+Y121)</f>
        <v>4.88396618643444</v>
      </c>
      <c r="AA121" s="10" t="n">
        <f aca="false">+$AA$16*X121</f>
        <v>0.0632604934373826</v>
      </c>
      <c r="AB121" s="10" t="n">
        <f aca="false">IF(Z121+AA121&gt;V121,V121,Z121+AA121)</f>
        <v>4.94722667987182</v>
      </c>
      <c r="AC121" s="10" t="n">
        <f aca="false">+X121*$AC$16</f>
        <v>0.00926661256661059</v>
      </c>
      <c r="AD121" s="10" t="n">
        <f aca="false">IF(AB121+AC121&gt;V121,V121,AB121+AC121)</f>
        <v>4.95649329243843</v>
      </c>
      <c r="AE121" s="10" t="n">
        <f aca="false">+X121*$AE$16</f>
        <v>0.00135740497415938</v>
      </c>
      <c r="AF121" s="9" t="n">
        <f aca="false">IF(AD121+AE121&gt;V121,V121,AD121+AE121)</f>
        <v>4.95785069741259</v>
      </c>
      <c r="AG121" s="10" t="n">
        <f aca="false">+X121*$AG$16</f>
        <v>0.000198837304422094</v>
      </c>
      <c r="AH121" s="9" t="n">
        <f aca="false">IF(AF121+AG121&gt;V121,V121,AF121+AG121)</f>
        <v>4.95804953471701</v>
      </c>
      <c r="AI121" s="10" t="n">
        <f aca="false">+X121*$AI$16</f>
        <v>2.91263656629359E-005</v>
      </c>
      <c r="AJ121" s="9" t="n">
        <f aca="false">IF(AH121+AI121&gt;V121,V121,AH121+AI121)</f>
        <v>4.95807866108268</v>
      </c>
      <c r="AK121" s="10" t="n">
        <f aca="false">+V121</f>
        <v>176</v>
      </c>
      <c r="AL121" s="6" t="str">
        <f aca="false">IF(AJ121&gt;V121,"'fail'","'pass'")</f>
        <v>'pass'</v>
      </c>
    </row>
    <row r="122" customFormat="false" ht="12.75" hidden="false" customHeight="false" outlineLevel="0" collapsed="false">
      <c r="B122" s="43" t="s">
        <v>1154</v>
      </c>
      <c r="C122" s="50" t="n">
        <v>3</v>
      </c>
      <c r="D122" s="45" t="n">
        <f aca="false">C122/$C$6</f>
        <v>7.17754862789195E-005</v>
      </c>
      <c r="E122" s="47" t="s">
        <v>1155</v>
      </c>
      <c r="F122" s="46" t="s">
        <v>1106</v>
      </c>
      <c r="G122" s="48" t="s">
        <v>1156</v>
      </c>
      <c r="H122" s="47"/>
      <c r="I122" s="44" t="s">
        <v>1117</v>
      </c>
      <c r="J122" s="47" t="n">
        <v>19.8</v>
      </c>
      <c r="K122" s="49" t="n">
        <v>12669</v>
      </c>
      <c r="L122" s="49" t="n">
        <v>15561</v>
      </c>
      <c r="M122" s="49" t="n">
        <v>20640</v>
      </c>
      <c r="N122" s="49" t="n">
        <v>35760</v>
      </c>
      <c r="O122" s="30" t="n">
        <v>35760</v>
      </c>
      <c r="P122" s="31"/>
      <c r="Q122" s="8" t="n">
        <v>0.4</v>
      </c>
      <c r="S122" s="30" t="n">
        <f aca="false">+O122*Q122/2000</f>
        <v>7.152</v>
      </c>
      <c r="U122" s="10" t="n">
        <f aca="false">+S122*$T$15</f>
        <v>5.17673137999334</v>
      </c>
      <c r="V122" s="10" t="n">
        <v>176</v>
      </c>
      <c r="W122" s="10" t="n">
        <f aca="false">IF(U122&gt;V122,V122,U122)</f>
        <v>5.17673137999334</v>
      </c>
      <c r="X122" s="6" t="n">
        <f aca="false">+U122/$U$16</f>
        <v>0.000186410498152483</v>
      </c>
      <c r="Y122" s="10" t="n">
        <f aca="false">+X122*$Y$16</f>
        <v>0.508510508903002</v>
      </c>
      <c r="Z122" s="9" t="n">
        <f aca="false">IF(W122+Y122&gt;V122,V122,W122+Y122)</f>
        <v>5.68524188889634</v>
      </c>
      <c r="AA122" s="10" t="n">
        <f aca="false">+$AA$16*X122</f>
        <v>0.0736391681419532</v>
      </c>
      <c r="AB122" s="10" t="n">
        <f aca="false">IF(Z122+AA122&gt;V122,V122,Z122+AA122)</f>
        <v>5.75888105703829</v>
      </c>
      <c r="AC122" s="10" t="n">
        <f aca="false">+X122*$AC$16</f>
        <v>0.0107869161908201</v>
      </c>
      <c r="AD122" s="10" t="n">
        <f aca="false">IF(AB122+AC122&gt;V122,V122,AB122+AC122)</f>
        <v>5.76966797322911</v>
      </c>
      <c r="AE122" s="10" t="n">
        <f aca="false">+X122*$AE$16</f>
        <v>0.00158010422773241</v>
      </c>
      <c r="AF122" s="9" t="n">
        <f aca="false">IF(AD122+AE122&gt;V122,V122,AD122+AE122)</f>
        <v>5.77124807745684</v>
      </c>
      <c r="AG122" s="10" t="n">
        <f aca="false">+X122*$AG$16</f>
        <v>0.000231459049678844</v>
      </c>
      <c r="AH122" s="9" t="n">
        <f aca="false">IF(AF122+AG122&gt;V122,V122,AF122+AG122)</f>
        <v>5.77147953650652</v>
      </c>
      <c r="AI122" s="10" t="n">
        <f aca="false">+X122*$AI$16</f>
        <v>3.39049100295114E-005</v>
      </c>
      <c r="AJ122" s="9" t="n">
        <f aca="false">IF(AH122+AI122&gt;V122,V122,AH122+AI122)</f>
        <v>5.77151344141655</v>
      </c>
      <c r="AK122" s="10" t="n">
        <f aca="false">+V122</f>
        <v>176</v>
      </c>
      <c r="AL122" s="6" t="str">
        <f aca="false">IF(AJ122&gt;V122,"'fail'","'pass'")</f>
        <v>'pass'</v>
      </c>
    </row>
    <row r="123" customFormat="false" ht="12.75" hidden="false" customHeight="false" outlineLevel="0" collapsed="false">
      <c r="B123" s="43" t="s">
        <v>1157</v>
      </c>
      <c r="C123" s="50" t="n">
        <v>4</v>
      </c>
      <c r="D123" s="45" t="n">
        <f aca="false">C123/$C$6</f>
        <v>9.57006483718927E-005</v>
      </c>
      <c r="E123" s="47" t="s">
        <v>1158</v>
      </c>
      <c r="F123" s="46" t="s">
        <v>1106</v>
      </c>
      <c r="G123" s="48" t="s">
        <v>1159</v>
      </c>
      <c r="H123" s="47"/>
      <c r="I123" s="44" t="s">
        <v>1117</v>
      </c>
      <c r="J123" s="47" t="n">
        <v>19.8</v>
      </c>
      <c r="K123" s="49" t="n">
        <v>12669</v>
      </c>
      <c r="L123" s="49" t="n">
        <v>15561</v>
      </c>
      <c r="M123" s="49" t="n">
        <v>20160</v>
      </c>
      <c r="N123" s="49" t="n">
        <v>37680</v>
      </c>
      <c r="O123" s="30" t="n">
        <v>37680</v>
      </c>
      <c r="P123" s="31"/>
      <c r="Q123" s="8" t="n">
        <v>0.4</v>
      </c>
      <c r="S123" s="30" t="n">
        <f aca="false">+O123*Q123/2000</f>
        <v>7.536</v>
      </c>
      <c r="U123" s="10" t="n">
        <f aca="false">+S123*$T$15</f>
        <v>5.45467668898627</v>
      </c>
      <c r="V123" s="10" t="n">
        <v>176</v>
      </c>
      <c r="W123" s="10" t="n">
        <f aca="false">IF(U123&gt;V123,V123,U123)</f>
        <v>5.45467668898627</v>
      </c>
      <c r="X123" s="6" t="n">
        <f aca="false">+U123/$U$16</f>
        <v>0.000196419115502952</v>
      </c>
      <c r="Y123" s="10" t="n">
        <f aca="false">+X123*$Y$16</f>
        <v>0.535813086562224</v>
      </c>
      <c r="Z123" s="9" t="n">
        <f aca="false">IF(W123+Y123&gt;V123,V123,W123+Y123)</f>
        <v>5.99048977554849</v>
      </c>
      <c r="AA123" s="10" t="n">
        <f aca="false">+$AA$16*X123</f>
        <v>0.0775929489817896</v>
      </c>
      <c r="AB123" s="10" t="n">
        <f aca="false">IF(Z123+AA123&gt;V123,V123,Z123+AA123)</f>
        <v>6.06808272453028</v>
      </c>
      <c r="AC123" s="10" t="n">
        <f aca="false">+X123*$AC$16</f>
        <v>0.0113660794762333</v>
      </c>
      <c r="AD123" s="10" t="n">
        <f aca="false">IF(AB123+AC123&gt;V123,V123,AB123+AC123)</f>
        <v>6.07944880400651</v>
      </c>
      <c r="AE123" s="10" t="n">
        <f aca="false">+X123*$AE$16</f>
        <v>0.00166494203861737</v>
      </c>
      <c r="AF123" s="9" t="n">
        <f aca="false">IF(AD123+AE123&gt;V123,V123,AD123+AE123)</f>
        <v>6.08111374604513</v>
      </c>
      <c r="AG123" s="10" t="n">
        <f aca="false">+X123*$AG$16</f>
        <v>0.000243886381205225</v>
      </c>
      <c r="AH123" s="9" t="n">
        <f aca="false">IF(AF123+AG123&gt;V123,V123,AF123+AG123)</f>
        <v>6.08135763242634</v>
      </c>
      <c r="AI123" s="10" t="n">
        <f aca="false">+X123*$AI$16</f>
        <v>3.57253078834449E-005</v>
      </c>
      <c r="AJ123" s="9" t="n">
        <f aca="false">IF(AH123+AI123&gt;V123,V123,AH123+AI123)</f>
        <v>6.08139335773422</v>
      </c>
      <c r="AK123" s="10" t="n">
        <f aca="false">+V123</f>
        <v>176</v>
      </c>
      <c r="AL123" s="6" t="str">
        <f aca="false">IF(AJ123&gt;V123,"'fail'","'pass'")</f>
        <v>'pass'</v>
      </c>
    </row>
    <row r="124" customFormat="false" ht="12.75" hidden="false" customHeight="false" outlineLevel="0" collapsed="false">
      <c r="B124" s="43" t="s">
        <v>1160</v>
      </c>
      <c r="C124" s="50" t="n">
        <v>4</v>
      </c>
      <c r="D124" s="45" t="n">
        <f aca="false">C124/$C$6</f>
        <v>9.57006483718927E-005</v>
      </c>
      <c r="E124" s="47" t="s">
        <v>1161</v>
      </c>
      <c r="F124" s="46" t="s">
        <v>1106</v>
      </c>
      <c r="G124" s="48" t="s">
        <v>1162</v>
      </c>
      <c r="H124" s="47"/>
      <c r="I124" s="44" t="s">
        <v>1117</v>
      </c>
      <c r="J124" s="47" t="n">
        <v>19.8</v>
      </c>
      <c r="K124" s="49" t="n">
        <v>12669</v>
      </c>
      <c r="L124" s="49" t="n">
        <v>15561</v>
      </c>
      <c r="M124" s="49" t="n">
        <v>20400</v>
      </c>
      <c r="N124" s="49" t="n">
        <v>34320</v>
      </c>
      <c r="O124" s="30" t="n">
        <v>34320</v>
      </c>
      <c r="P124" s="31"/>
      <c r="Q124" s="8" t="n">
        <v>0.4</v>
      </c>
      <c r="S124" s="30" t="n">
        <f aca="false">+O124*Q124/2000</f>
        <v>6.864</v>
      </c>
      <c r="U124" s="10" t="n">
        <f aca="false">+S124*$T$15</f>
        <v>4.96827239824864</v>
      </c>
      <c r="V124" s="10" t="n">
        <v>176</v>
      </c>
      <c r="W124" s="10" t="n">
        <f aca="false">IF(U124&gt;V124,V124,U124)</f>
        <v>4.96827239824864</v>
      </c>
      <c r="X124" s="6" t="n">
        <f aca="false">+U124/$U$16</f>
        <v>0.000178904035139631</v>
      </c>
      <c r="Y124" s="10" t="n">
        <f aca="false">+X124*$Y$16</f>
        <v>0.488033575658586</v>
      </c>
      <c r="Z124" s="9" t="n">
        <f aca="false">IF(W124+Y124&gt;V124,V124,W124+Y124)</f>
        <v>5.45630597390722</v>
      </c>
      <c r="AA124" s="10" t="n">
        <f aca="false">+$AA$16*X124</f>
        <v>0.0706738325120759</v>
      </c>
      <c r="AB124" s="10" t="n">
        <f aca="false">IF(Z124+AA124&gt;V124,V124,Z124+AA124)</f>
        <v>5.5269798064193</v>
      </c>
      <c r="AC124" s="10" t="n">
        <f aca="false">+X124*$AC$16</f>
        <v>0.0103525437267603</v>
      </c>
      <c r="AD124" s="10" t="n">
        <f aca="false">IF(AB124+AC124&gt;V124,V124,AB124+AC124)</f>
        <v>5.53733235014606</v>
      </c>
      <c r="AE124" s="10" t="n">
        <f aca="false">+X124*$AE$16</f>
        <v>0.00151647586956868</v>
      </c>
      <c r="AF124" s="9" t="n">
        <f aca="false">IF(AD124+AE124&gt;V124,V124,AD124+AE124)</f>
        <v>5.53884882601563</v>
      </c>
      <c r="AG124" s="10" t="n">
        <f aca="false">+X124*$AG$16</f>
        <v>0.000222138551034058</v>
      </c>
      <c r="AH124" s="9" t="n">
        <f aca="false">IF(AF124+AG124&gt;V124,V124,AF124+AG124)</f>
        <v>5.53907096456666</v>
      </c>
      <c r="AI124" s="10" t="n">
        <f aca="false">+X124*$AI$16</f>
        <v>3.25396116390612E-005</v>
      </c>
      <c r="AJ124" s="9" t="n">
        <f aca="false">IF(AH124+AI124&gt;V124,V124,AH124+AI124)</f>
        <v>5.5391035041783</v>
      </c>
      <c r="AK124" s="10" t="n">
        <f aca="false">+V124</f>
        <v>176</v>
      </c>
      <c r="AL124" s="6" t="str">
        <f aca="false">IF(AJ124&gt;V124,"'fail'","'pass'")</f>
        <v>'pass'</v>
      </c>
    </row>
    <row r="125" customFormat="false" ht="12.75" hidden="false" customHeight="false" outlineLevel="0" collapsed="false">
      <c r="B125" s="43" t="s">
        <v>1163</v>
      </c>
      <c r="C125" s="50" t="n">
        <v>5</v>
      </c>
      <c r="D125" s="45" t="n">
        <f aca="false">C125/$C$6</f>
        <v>0.000119625810464866</v>
      </c>
      <c r="E125" s="47" t="s">
        <v>1164</v>
      </c>
      <c r="F125" s="46" t="s">
        <v>1106</v>
      </c>
      <c r="G125" s="48" t="s">
        <v>1165</v>
      </c>
      <c r="H125" s="47"/>
      <c r="I125" s="44" t="s">
        <v>1117</v>
      </c>
      <c r="J125" s="47" t="n">
        <v>25</v>
      </c>
      <c r="K125" s="49" t="n">
        <v>0</v>
      </c>
      <c r="L125" s="49" t="n">
        <v>0</v>
      </c>
      <c r="M125" s="49" t="n">
        <v>15995</v>
      </c>
      <c r="N125" s="49" t="n">
        <v>64735</v>
      </c>
      <c r="O125" s="30" t="n">
        <v>64735</v>
      </c>
      <c r="P125" s="31"/>
      <c r="Q125" s="8" t="n">
        <v>0.4</v>
      </c>
      <c r="S125" s="30" t="n">
        <f aca="false">+O125*Q125/2000</f>
        <v>12.947</v>
      </c>
      <c r="U125" s="10" t="n">
        <f aca="false">+S125*$T$15</f>
        <v>9.37124457169655</v>
      </c>
      <c r="V125" s="10" t="n">
        <v>253</v>
      </c>
      <c r="W125" s="10" t="n">
        <f aca="false">IF(U125&gt;V125,V125,U125)</f>
        <v>9.37124457169655</v>
      </c>
      <c r="X125" s="6" t="n">
        <f aca="false">+U125/$U$16</f>
        <v>0.000337452002178439</v>
      </c>
      <c r="Y125" s="10" t="n">
        <f aca="false">+X125*$Y$16</f>
        <v>0.920537689984224</v>
      </c>
      <c r="Z125" s="9" t="n">
        <f aca="false">IF(W125+Y125&gt;V125,V125,W125+Y125)</f>
        <v>10.2917822616808</v>
      </c>
      <c r="AA125" s="10" t="n">
        <f aca="false">+$AA$16*X125</f>
        <v>0.133306251388964</v>
      </c>
      <c r="AB125" s="10" t="n">
        <f aca="false">IF(Z125+AA125&gt;V125,V125,Z125+AA125)</f>
        <v>10.4250885130697</v>
      </c>
      <c r="AC125" s="10" t="n">
        <f aca="false">+X125*$AC$16</f>
        <v>0.0195271537923026</v>
      </c>
      <c r="AD125" s="10" t="n">
        <f aca="false">IF(AB125+AC125&gt;V125,V125,AB125+AC125)</f>
        <v>10.444615666862</v>
      </c>
      <c r="AE125" s="10" t="n">
        <f aca="false">+X125*$AE$16</f>
        <v>0.00286040400397811</v>
      </c>
      <c r="AF125" s="9" t="n">
        <f aca="false">IF(AD125+AE125&gt;V125,V125,AD125+AE125)</f>
        <v>10.447476070866</v>
      </c>
      <c r="AG125" s="10" t="n">
        <f aca="false">+X125*$AG$16</f>
        <v>0.000419001722062638</v>
      </c>
      <c r="AH125" s="9" t="n">
        <f aca="false">IF(AF125+AG125&gt;V125,V125,AF125+AG125)</f>
        <v>10.4478950725881</v>
      </c>
      <c r="AI125" s="10" t="n">
        <f aca="false">+X125*$AI$16</f>
        <v>6.13767995179088E-005</v>
      </c>
      <c r="AJ125" s="9" t="n">
        <f aca="false">IF(AH125+AI125&gt;V125,V125,AH125+AI125)</f>
        <v>10.4479564493876</v>
      </c>
      <c r="AK125" s="10" t="n">
        <f aca="false">+V125</f>
        <v>253</v>
      </c>
      <c r="AL125" s="6" t="str">
        <f aca="false">IF(AJ125&gt;V125,"'fail'","'pass'")</f>
        <v>'pass'</v>
      </c>
    </row>
    <row r="126" customFormat="false" ht="12.75" hidden="false" customHeight="false" outlineLevel="0" collapsed="false">
      <c r="B126" s="43" t="s">
        <v>1166</v>
      </c>
      <c r="C126" s="50" t="n">
        <v>4</v>
      </c>
      <c r="D126" s="45" t="n">
        <f aca="false">C126/$C$6</f>
        <v>9.57006483718927E-005</v>
      </c>
      <c r="E126" s="47" t="s">
        <v>1167</v>
      </c>
      <c r="F126" s="46" t="s">
        <v>1106</v>
      </c>
      <c r="G126" s="48" t="s">
        <v>1168</v>
      </c>
      <c r="H126" s="47"/>
      <c r="I126" s="44" t="s">
        <v>1117</v>
      </c>
      <c r="J126" s="47" t="n">
        <v>25</v>
      </c>
      <c r="K126" s="49" t="n">
        <v>9206.1</v>
      </c>
      <c r="L126" s="49" t="n">
        <v>13512</v>
      </c>
      <c r="M126" s="49" t="n">
        <v>31228</v>
      </c>
      <c r="N126" s="49" t="n">
        <v>58647</v>
      </c>
      <c r="O126" s="30" t="n">
        <v>58647</v>
      </c>
      <c r="P126" s="31"/>
      <c r="Q126" s="8" t="n">
        <v>0.4</v>
      </c>
      <c r="S126" s="30" t="n">
        <f aca="false">+O126*Q126/2000</f>
        <v>11.7294</v>
      </c>
      <c r="U126" s="10" t="n">
        <f aca="false">+S126*$T$15</f>
        <v>8.48992632109813</v>
      </c>
      <c r="V126" s="10" t="n">
        <v>253</v>
      </c>
      <c r="W126" s="10" t="n">
        <f aca="false">IF(U126&gt;V126,V126,U126)</f>
        <v>8.48992632109813</v>
      </c>
      <c r="X126" s="6" t="n">
        <f aca="false">+U126/$U$16</f>
        <v>0.000305716344662994</v>
      </c>
      <c r="Y126" s="10" t="n">
        <f aca="false">+X126*$Y$16</f>
        <v>0.833965766656442</v>
      </c>
      <c r="Z126" s="9" t="n">
        <f aca="false">IF(W126+Y126&gt;V126,V126,W126+Y126)</f>
        <v>9.32389208775457</v>
      </c>
      <c r="AA126" s="10" t="n">
        <f aca="false">+$AA$16*X126</f>
        <v>0.120769471309316</v>
      </c>
      <c r="AB126" s="10" t="n">
        <f aca="false">IF(Z126+AA126&gt;V126,V126,Z126+AA126)</f>
        <v>9.44466155906389</v>
      </c>
      <c r="AC126" s="10" t="n">
        <f aca="false">+X126*$AC$16</f>
        <v>0.0176907235414717</v>
      </c>
      <c r="AD126" s="10" t="n">
        <f aca="false">IF(AB126+AC126&gt;V126,V126,AB126+AC126)</f>
        <v>9.46235228260536</v>
      </c>
      <c r="AE126" s="10" t="n">
        <f aca="false">+X126*$AE$16</f>
        <v>0.00259139744529705</v>
      </c>
      <c r="AF126" s="9" t="n">
        <f aca="false">IF(AD126+AE126&gt;V126,V126,AD126+AE126)</f>
        <v>9.46494368005066</v>
      </c>
      <c r="AG126" s="10" t="n">
        <f aca="false">+X126*$AG$16</f>
        <v>0.000379596725014406</v>
      </c>
      <c r="AH126" s="9" t="n">
        <f aca="false">IF(AF126+AG126&gt;V126,V126,AF126+AG126)</f>
        <v>9.46532327677567</v>
      </c>
      <c r="AI126" s="10" t="n">
        <f aca="false">+X126*$AI$16</f>
        <v>5.5604621322728E-005</v>
      </c>
      <c r="AJ126" s="9" t="n">
        <f aca="false">IF(AH126+AI126&gt;V126,V126,AH126+AI126)</f>
        <v>9.465378881397</v>
      </c>
      <c r="AK126" s="10" t="n">
        <f aca="false">+V126</f>
        <v>253</v>
      </c>
      <c r="AL126" s="6" t="str">
        <f aca="false">IF(AJ126&gt;V126,"'fail'","'pass'")</f>
        <v>'pass'</v>
      </c>
    </row>
    <row r="127" customFormat="false" ht="12.75" hidden="false" customHeight="false" outlineLevel="0" collapsed="false">
      <c r="B127" s="43" t="s">
        <v>1169</v>
      </c>
      <c r="C127" s="50" t="n">
        <v>5</v>
      </c>
      <c r="D127" s="45" t="n">
        <f aca="false">C127/$C$6</f>
        <v>0.000119625810464866</v>
      </c>
      <c r="E127" s="47" t="s">
        <v>1170</v>
      </c>
      <c r="F127" s="46" t="s">
        <v>1106</v>
      </c>
      <c r="G127" s="48" t="s">
        <v>1171</v>
      </c>
      <c r="H127" s="47"/>
      <c r="I127" s="44" t="s">
        <v>1117</v>
      </c>
      <c r="J127" s="47" t="n">
        <v>25</v>
      </c>
      <c r="K127" s="49" t="n">
        <v>9206.1</v>
      </c>
      <c r="L127" s="49" t="n">
        <v>13512</v>
      </c>
      <c r="M127" s="49" t="n">
        <v>31607</v>
      </c>
      <c r="N127" s="49" t="n">
        <v>55220</v>
      </c>
      <c r="O127" s="30" t="n">
        <v>55220</v>
      </c>
      <c r="P127" s="31"/>
      <c r="Q127" s="8" t="n">
        <v>0.4</v>
      </c>
      <c r="S127" s="30" t="n">
        <f aca="false">+O127*Q127/2000</f>
        <v>11.044</v>
      </c>
      <c r="U127" s="10" t="n">
        <f aca="false">+S127*$T$15</f>
        <v>7.9938228971821</v>
      </c>
      <c r="V127" s="10" t="n">
        <v>253</v>
      </c>
      <c r="W127" s="10" t="n">
        <f aca="false">IF(U127&gt;V127,V127,U127)</f>
        <v>7.9938228971821</v>
      </c>
      <c r="X127" s="6" t="n">
        <f aca="false">+U127/$U$16</f>
        <v>0.000287852005256714</v>
      </c>
      <c r="Y127" s="10" t="n">
        <f aca="false">+X127*$Y$16</f>
        <v>0.785233509553238</v>
      </c>
      <c r="Z127" s="9" t="n">
        <f aca="false">IF(W127+Y127&gt;V127,V127,W127+Y127)</f>
        <v>8.77905640673534</v>
      </c>
      <c r="AA127" s="10" t="n">
        <f aca="false">+$AA$16*X127</f>
        <v>0.113712384362378</v>
      </c>
      <c r="AB127" s="10" t="n">
        <f aca="false">IF(Z127+AA127&gt;V127,V127,Z127+AA127)</f>
        <v>8.89276879109772</v>
      </c>
      <c r="AC127" s="10" t="n">
        <f aca="false">+X127*$AC$16</f>
        <v>0.0166569774065181</v>
      </c>
      <c r="AD127" s="10" t="n">
        <f aca="false">IF(AB127+AC127&gt;V127,V127,AB127+AC127)</f>
        <v>8.90942576850424</v>
      </c>
      <c r="AE127" s="10" t="n">
        <f aca="false">+X127*$AE$16</f>
        <v>0.00243997079013936</v>
      </c>
      <c r="AF127" s="9" t="n">
        <f aca="false">IF(AD127+AE127&gt;V127,V127,AD127+AE127)</f>
        <v>8.91186573929437</v>
      </c>
      <c r="AG127" s="10" t="n">
        <f aca="false">+X127*$AG$16</f>
        <v>0.000357415232753516</v>
      </c>
      <c r="AH127" s="9" t="n">
        <f aca="false">IF(AF127+AG127&gt;V127,V127,AF127+AG127)</f>
        <v>8.91222315452713</v>
      </c>
      <c r="AI127" s="10" t="n">
        <f aca="false">+X127*$AI$16</f>
        <v>5.23554007782331E-005</v>
      </c>
      <c r="AJ127" s="9" t="n">
        <f aca="false">IF(AH127+AI127&gt;V127,V127,AH127+AI127)</f>
        <v>8.91227550992791</v>
      </c>
      <c r="AK127" s="10" t="n">
        <f aca="false">+V127</f>
        <v>253</v>
      </c>
      <c r="AL127" s="6" t="str">
        <f aca="false">IF(AJ127&gt;V127,"'fail'","'pass'")</f>
        <v>'pass'</v>
      </c>
    </row>
    <row r="128" customFormat="false" ht="12.75" hidden="false" customHeight="false" outlineLevel="0" collapsed="false">
      <c r="B128" s="43" t="s">
        <v>1172</v>
      </c>
      <c r="C128" s="50" t="n">
        <v>4</v>
      </c>
      <c r="D128" s="45" t="n">
        <f aca="false">C128/$C$6</f>
        <v>9.57006483718927E-005</v>
      </c>
      <c r="E128" s="47" t="s">
        <v>1173</v>
      </c>
      <c r="F128" s="46" t="s">
        <v>1106</v>
      </c>
      <c r="G128" s="48" t="s">
        <v>1174</v>
      </c>
      <c r="H128" s="47"/>
      <c r="I128" s="44" t="s">
        <v>1117</v>
      </c>
      <c r="J128" s="47" t="n">
        <v>25</v>
      </c>
      <c r="K128" s="49" t="n">
        <v>9206.1</v>
      </c>
      <c r="L128" s="49" t="n">
        <v>13512</v>
      </c>
      <c r="M128" s="49" t="n">
        <v>28179</v>
      </c>
      <c r="N128" s="49" t="n">
        <v>49888</v>
      </c>
      <c r="O128" s="30" t="n">
        <v>49888</v>
      </c>
      <c r="P128" s="31"/>
      <c r="Q128" s="8" t="n">
        <v>0.4</v>
      </c>
      <c r="S128" s="30" t="n">
        <f aca="false">+O128*Q128/2000</f>
        <v>9.9776</v>
      </c>
      <c r="U128" s="10" t="n">
        <f aca="false">+S128*$T$15</f>
        <v>7.22194561199965</v>
      </c>
      <c r="V128" s="10" t="n">
        <v>253</v>
      </c>
      <c r="W128" s="10" t="n">
        <f aca="false">IF(U128&gt;V128,V128,U128)</f>
        <v>7.22194561199965</v>
      </c>
      <c r="X128" s="6" t="n">
        <f aca="false">+U128/$U$16</f>
        <v>0.000260057240823016</v>
      </c>
      <c r="Y128" s="10" t="n">
        <f aca="false">+X128*$Y$16</f>
        <v>0.709411976178775</v>
      </c>
      <c r="Z128" s="9" t="n">
        <f aca="false">IF(W128+Y128&gt;V128,V128,W128+Y128)</f>
        <v>7.93135758817843</v>
      </c>
      <c r="AA128" s="10" t="n">
        <f aca="false">+$AA$16*X128</f>
        <v>0.102732405488416</v>
      </c>
      <c r="AB128" s="10" t="n">
        <f aca="false">IF(Z128+AA128&gt;V128,V128,Z128+AA128)</f>
        <v>8.03408999366684</v>
      </c>
      <c r="AC128" s="10" t="n">
        <f aca="false">+X128*$AC$16</f>
        <v>0.0150485926993187</v>
      </c>
      <c r="AD128" s="10" t="n">
        <f aca="false">IF(AB128+AC128&gt;V128,V128,AB128+AC128)</f>
        <v>8.04913858636616</v>
      </c>
      <c r="AE128" s="10" t="n">
        <f aca="false">+X128*$AE$16</f>
        <v>0.00220436911949425</v>
      </c>
      <c r="AF128" s="9" t="n">
        <f aca="false">IF(AD128+AE128&gt;V128,V128,AD128+AE128)</f>
        <v>8.05134295548566</v>
      </c>
      <c r="AG128" s="10" t="n">
        <f aca="false">+X128*$AG$16</f>
        <v>0.000322903497493796</v>
      </c>
      <c r="AH128" s="9" t="n">
        <f aca="false">IF(AF128+AG128&gt;V128,V128,AF128+AG128)</f>
        <v>8.05166585898315</v>
      </c>
      <c r="AI128" s="10" t="n">
        <f aca="false">+X128*$AI$16</f>
        <v>4.73000042380387E-005</v>
      </c>
      <c r="AJ128" s="9" t="n">
        <f aca="false">IF(AH128+AI128&gt;V128,V128,AH128+AI128)</f>
        <v>8.05171315898739</v>
      </c>
      <c r="AK128" s="10" t="n">
        <f aca="false">+V128</f>
        <v>253</v>
      </c>
      <c r="AL128" s="6" t="str">
        <f aca="false">IF(AJ128&gt;V128,"'fail'","'pass'")</f>
        <v>'pass'</v>
      </c>
    </row>
    <row r="129" customFormat="false" ht="12.75" hidden="false" customHeight="false" outlineLevel="0" collapsed="false">
      <c r="B129" s="43" t="s">
        <v>1175</v>
      </c>
      <c r="C129" s="50" t="n">
        <v>518</v>
      </c>
      <c r="D129" s="45" t="n">
        <f aca="false">C129/$C$6</f>
        <v>0.0123932339641601</v>
      </c>
      <c r="E129" s="47" t="s">
        <v>1176</v>
      </c>
      <c r="F129" s="46" t="s">
        <v>1177</v>
      </c>
      <c r="G129" s="48" t="n">
        <v>60</v>
      </c>
      <c r="H129" s="47"/>
      <c r="I129" s="44" t="s">
        <v>1178</v>
      </c>
      <c r="J129" s="47" t="n">
        <v>156</v>
      </c>
      <c r="K129" s="49" t="n">
        <v>4233723</v>
      </c>
      <c r="L129" s="49" t="n">
        <v>6446990</v>
      </c>
      <c r="M129" s="49" t="n">
        <v>3218302</v>
      </c>
      <c r="N129" s="49" t="n">
        <v>2616452</v>
      </c>
      <c r="O129" s="30" t="n">
        <v>6446990</v>
      </c>
      <c r="P129" s="31"/>
      <c r="Q129" s="8" t="n">
        <f aca="false">IF(J129&gt;25,0.15,0)</f>
        <v>0.15</v>
      </c>
      <c r="S129" s="30" t="n">
        <f aca="false">+O129*Q129/2000</f>
        <v>483.52425</v>
      </c>
      <c r="U129" s="10" t="n">
        <f aca="false">+S129*$T$15</f>
        <v>349.982544457878</v>
      </c>
      <c r="V129" s="10" t="n">
        <v>886</v>
      </c>
      <c r="W129" s="10" t="n">
        <f aca="false">IF(U129&gt;V129,V129,U129)</f>
        <v>349.982544457878</v>
      </c>
      <c r="X129" s="6" t="n">
        <f aca="false">+U129/$U$16</f>
        <v>0.0126026281195897</v>
      </c>
      <c r="Y129" s="10" t="n">
        <f aca="false">+X129*$Y$16</f>
        <v>34.3787978795361</v>
      </c>
      <c r="Z129" s="9" t="n">
        <f aca="false">IF(W129+Y129&gt;V129,V129,W129+Y129)</f>
        <v>384.361342337414</v>
      </c>
      <c r="AA129" s="10" t="n">
        <f aca="false">+$AA$16*X129</f>
        <v>4.9785128001205</v>
      </c>
      <c r="AB129" s="10" t="n">
        <f aca="false">IF(Z129+AA129&gt;V129,V129,Z129+AA129)</f>
        <v>389.339855137534</v>
      </c>
      <c r="AC129" s="10" t="n">
        <f aca="false">+X129*$AC$16</f>
        <v>0.729269513559726</v>
      </c>
      <c r="AD129" s="10" t="n">
        <f aca="false">IF(AB129+AC129&gt;V129,V129,AB129+AC129)</f>
        <v>390.069124651094</v>
      </c>
      <c r="AE129" s="10" t="n">
        <f aca="false">+X129*$AE$16</f>
        <v>0.10682588249946</v>
      </c>
      <c r="AF129" s="9" t="n">
        <f aca="false">IF(AD129+AE129&gt;V129,V129,AD129+AE129)</f>
        <v>390.175950533594</v>
      </c>
      <c r="AG129" s="10" t="n">
        <f aca="false">+X129*$AG$16</f>
        <v>0.0156482191557153</v>
      </c>
      <c r="AH129" s="9" t="n">
        <f aca="false">IF(AF129+AG129&gt;V129,V129,AF129+AG129)</f>
        <v>390.191598752749</v>
      </c>
      <c r="AI129" s="10" t="n">
        <f aca="false">+X129*$AI$16</f>
        <v>0.00229220444537709</v>
      </c>
      <c r="AJ129" s="9" t="n">
        <f aca="false">IF(AH129+AI129&gt;V129,V129,AH129+AI129)</f>
        <v>390.193890957195</v>
      </c>
      <c r="AK129" s="10" t="n">
        <f aca="false">+V129</f>
        <v>886</v>
      </c>
      <c r="AL129" s="6" t="str">
        <f aca="false">IF(AJ129&gt;V129,"'fail'","'pass'")</f>
        <v>'pass'</v>
      </c>
    </row>
    <row r="130" customFormat="false" ht="12.75" hidden="false" customHeight="false" outlineLevel="0" collapsed="false">
      <c r="B130" s="43" t="s">
        <v>1179</v>
      </c>
      <c r="C130" s="50" t="n">
        <v>265</v>
      </c>
      <c r="D130" s="45" t="n">
        <f aca="false">C130/$C$6</f>
        <v>0.00634016795463789</v>
      </c>
      <c r="E130" s="47" t="s">
        <v>1180</v>
      </c>
      <c r="F130" s="46" t="s">
        <v>1177</v>
      </c>
      <c r="G130" s="48" t="n">
        <v>70</v>
      </c>
      <c r="H130" s="47"/>
      <c r="I130" s="44" t="s">
        <v>1178</v>
      </c>
      <c r="J130" s="47" t="n">
        <v>200</v>
      </c>
      <c r="K130" s="49" t="n">
        <v>1003813</v>
      </c>
      <c r="L130" s="49" t="n">
        <v>170381</v>
      </c>
      <c r="M130" s="49" t="n">
        <v>2139149</v>
      </c>
      <c r="N130" s="49" t="n">
        <v>1653650</v>
      </c>
      <c r="O130" s="30" t="n">
        <v>2139149</v>
      </c>
      <c r="P130" s="31"/>
      <c r="Q130" s="8" t="n">
        <f aca="false">IF(J130&gt;25,0.15,0)</f>
        <v>0.15</v>
      </c>
      <c r="S130" s="30" t="n">
        <f aca="false">+O130*Q130/2000</f>
        <v>160.436175</v>
      </c>
      <c r="U130" s="10" t="n">
        <f aca="false">+S130*$T$15</f>
        <v>116.126255817758</v>
      </c>
      <c r="V130" s="10" t="n">
        <v>910</v>
      </c>
      <c r="W130" s="10" t="n">
        <f aca="false">IF(U130&gt;V130,V130,U130)</f>
        <v>116.126255817758</v>
      </c>
      <c r="X130" s="6" t="n">
        <f aca="false">+U130/$U$16</f>
        <v>0.00418162574153089</v>
      </c>
      <c r="Y130" s="10" t="n">
        <f aca="false">+X130*$Y$16</f>
        <v>11.4070862689739</v>
      </c>
      <c r="Z130" s="9" t="n">
        <f aca="false">IF(W130+Y130&gt;V130,V130,W130+Y130)</f>
        <v>127.533342086731</v>
      </c>
      <c r="AA130" s="10" t="n">
        <f aca="false">+$AA$16*X130</f>
        <v>1.65189967378032</v>
      </c>
      <c r="AB130" s="10" t="n">
        <f aca="false">IF(Z130+AA130&gt;V130,V130,Z130+AA130)</f>
        <v>129.185241760512</v>
      </c>
      <c r="AC130" s="10" t="n">
        <f aca="false">+X130*$AC$16</f>
        <v>0.241975891177398</v>
      </c>
      <c r="AD130" s="10" t="n">
        <f aca="false">IF(AB130+AC130&gt;V130,V130,AB130+AC130)</f>
        <v>129.427217651689</v>
      </c>
      <c r="AE130" s="10" t="n">
        <f aca="false">+X130*$AE$16</f>
        <v>0.0354454527962411</v>
      </c>
      <c r="AF130" s="9" t="n">
        <f aca="false">IF(AD130+AE130&gt;V130,V130,AD130+AE130)</f>
        <v>129.462663104485</v>
      </c>
      <c r="AG130" s="10" t="n">
        <f aca="false">+X130*$AG$16</f>
        <v>0.00519217066549338</v>
      </c>
      <c r="AH130" s="9" t="n">
        <f aca="false">IF(AF130+AG130&gt;V130,V130,AF130+AG130)</f>
        <v>129.467855275151</v>
      </c>
      <c r="AI130" s="10" t="n">
        <f aca="false">+X130*$AI$16</f>
        <v>0.00076056684547734</v>
      </c>
      <c r="AJ130" s="9" t="n">
        <f aca="false">IF(AH130+AI130&gt;V130,V130,AH130+AI130)</f>
        <v>129.468615841996</v>
      </c>
      <c r="AK130" s="10" t="n">
        <f aca="false">+V130</f>
        <v>910</v>
      </c>
      <c r="AL130" s="6" t="str">
        <f aca="false">IF(AJ130&gt;V130,"'fail'","'pass'")</f>
        <v>'pass'</v>
      </c>
    </row>
    <row r="131" customFormat="false" ht="12.75" hidden="false" customHeight="false" outlineLevel="0" collapsed="false">
      <c r="B131" s="43" t="s">
        <v>1181</v>
      </c>
      <c r="C131" s="50" t="n">
        <v>15</v>
      </c>
      <c r="D131" s="45" t="n">
        <f aca="false">C131/$C$6</f>
        <v>0.000358877431394598</v>
      </c>
      <c r="E131" s="47" t="s">
        <v>1182</v>
      </c>
      <c r="F131" s="46" t="s">
        <v>1183</v>
      </c>
      <c r="G131" s="48" t="s">
        <v>1184</v>
      </c>
      <c r="H131" s="47"/>
      <c r="I131" s="44" t="s">
        <v>1185</v>
      </c>
      <c r="J131" s="47" t="n">
        <v>21.5</v>
      </c>
      <c r="K131" s="49" t="n">
        <v>48950</v>
      </c>
      <c r="L131" s="49" t="n">
        <v>28637</v>
      </c>
      <c r="M131" s="49" t="n">
        <v>50894</v>
      </c>
      <c r="N131" s="49" t="n">
        <v>45084</v>
      </c>
      <c r="O131" s="30" t="n">
        <v>50894</v>
      </c>
      <c r="P131" s="31"/>
      <c r="Q131" s="8" t="n">
        <v>0.4</v>
      </c>
      <c r="S131" s="30" t="n">
        <f aca="false">+O131*Q131/2000</f>
        <v>10.1788</v>
      </c>
      <c r="U131" s="10" t="n">
        <f aca="false">+S131*$T$15</f>
        <v>7.36757737285741</v>
      </c>
      <c r="V131" s="10" t="n">
        <v>220</v>
      </c>
      <c r="W131" s="10" t="n">
        <f aca="false">IF(U131&gt;V131,V131,U131)</f>
        <v>7.36757737285741</v>
      </c>
      <c r="X131" s="6" t="n">
        <f aca="false">+U131/$U$16</f>
        <v>0.000265301339288939</v>
      </c>
      <c r="Y131" s="10" t="n">
        <f aca="false">+X131*$Y$16</f>
        <v>0.723717389264804</v>
      </c>
      <c r="Z131" s="9" t="n">
        <f aca="false">IF(W131+Y131&gt;V131,V131,W131+Y131)</f>
        <v>8.09129476212221</v>
      </c>
      <c r="AA131" s="10" t="n">
        <f aca="false">+$AA$16*X131</f>
        <v>0.104804021907622</v>
      </c>
      <c r="AB131" s="10" t="n">
        <f aca="false">IF(Z131+AA131&gt;V131,V131,Z131+AA131)</f>
        <v>8.19609878402983</v>
      </c>
      <c r="AC131" s="10" t="n">
        <f aca="false">+X131*$AC$16</f>
        <v>0.0153520501290716</v>
      </c>
      <c r="AD131" s="10" t="n">
        <f aca="false">IF(AB131+AC131&gt;V131,V131,AB131+AC131)</f>
        <v>8.2114508341589</v>
      </c>
      <c r="AE131" s="10" t="n">
        <f aca="false">+X131*$AE$16</f>
        <v>0.00224882059748918</v>
      </c>
      <c r="AF131" s="9" t="n">
        <f aca="false">IF(AD131+AE131&gt;V131,V131,AD131+AE131)</f>
        <v>8.21369965475639</v>
      </c>
      <c r="AG131" s="10" t="n">
        <f aca="false">+X131*$AG$16</f>
        <v>0.00032941490140814</v>
      </c>
      <c r="AH131" s="9" t="n">
        <f aca="false">IF(AF131+AG131&gt;V131,V131,AF131+AG131)</f>
        <v>8.2140290696578</v>
      </c>
      <c r="AI131" s="10" t="n">
        <f aca="false">+X131*$AI$16</f>
        <v>4.82538168635892E-005</v>
      </c>
      <c r="AJ131" s="9" t="n">
        <f aca="false">IF(AH131+AI131&gt;V131,V131,AH131+AI131)</f>
        <v>8.21407732347466</v>
      </c>
      <c r="AK131" s="10" t="n">
        <f aca="false">+V131</f>
        <v>220</v>
      </c>
      <c r="AL131" s="6" t="str">
        <f aca="false">IF(AJ131&gt;V131,"'fail'","'pass'")</f>
        <v>'pass'</v>
      </c>
    </row>
    <row r="132" customFormat="false" ht="12.75" hidden="false" customHeight="false" outlineLevel="0" collapsed="false">
      <c r="B132" s="43" t="s">
        <v>1181</v>
      </c>
      <c r="C132" s="50" t="n">
        <v>15</v>
      </c>
      <c r="D132" s="45" t="n">
        <f aca="false">C132/$C$6</f>
        <v>0.000358877431394598</v>
      </c>
      <c r="E132" s="47" t="s">
        <v>1186</v>
      </c>
      <c r="F132" s="46" t="s">
        <v>1183</v>
      </c>
      <c r="G132" s="48" t="s">
        <v>1187</v>
      </c>
      <c r="H132" s="47"/>
      <c r="I132" s="44" t="s">
        <v>1185</v>
      </c>
      <c r="J132" s="47" t="n">
        <v>21.5</v>
      </c>
      <c r="K132" s="49" t="n">
        <v>48950</v>
      </c>
      <c r="L132" s="49" t="n">
        <v>28637</v>
      </c>
      <c r="M132" s="49" t="n">
        <v>47478</v>
      </c>
      <c r="N132" s="49" t="n">
        <v>56357</v>
      </c>
      <c r="O132" s="30" t="n">
        <v>56357</v>
      </c>
      <c r="P132" s="31"/>
      <c r="Q132" s="8" t="n">
        <v>0.4</v>
      </c>
      <c r="S132" s="30" t="n">
        <f aca="false">+O132*Q132/2000</f>
        <v>11.2714</v>
      </c>
      <c r="U132" s="10" t="n">
        <f aca="false">+S132*$T$15</f>
        <v>8.15841863485136</v>
      </c>
      <c r="V132" s="10" t="n">
        <v>220</v>
      </c>
      <c r="W132" s="10" t="n">
        <f aca="false">IF(U132&gt;V132,V132,U132)</f>
        <v>8.15841863485136</v>
      </c>
      <c r="X132" s="6" t="n">
        <f aca="false">+U132/$U$16</f>
        <v>0.000293778983343945</v>
      </c>
      <c r="Y132" s="10" t="n">
        <f aca="false">+X132*$Y$16</f>
        <v>0.801401754760808</v>
      </c>
      <c r="Z132" s="9" t="n">
        <f aca="false">IF(W132+Y132&gt;V132,V132,W132+Y132)</f>
        <v>8.95982038961216</v>
      </c>
      <c r="AA132" s="10" t="n">
        <f aca="false">+$AA$16*X132</f>
        <v>0.116053763953469</v>
      </c>
      <c r="AB132" s="10" t="n">
        <f aca="false">IF(Z132+AA132&gt;V132,V132,Z132+AA132)</f>
        <v>9.07587415356563</v>
      </c>
      <c r="AC132" s="10" t="n">
        <f aca="false">+X132*$AC$16</f>
        <v>0.0169999506645987</v>
      </c>
      <c r="AD132" s="10" t="n">
        <f aca="false">IF(AB132+AC132&gt;V132,V132,AB132+AC132)</f>
        <v>9.09287410423023</v>
      </c>
      <c r="AE132" s="10" t="n">
        <f aca="false">+X132*$AE$16</f>
        <v>0.0024902106812728</v>
      </c>
      <c r="AF132" s="9" t="n">
        <f aca="false">IF(AD132+AE132&gt;V132,V132,AD132+AE132)</f>
        <v>9.0953643149115</v>
      </c>
      <c r="AG132" s="10" t="n">
        <f aca="false">+X132*$AG$16</f>
        <v>0.000364774543141795</v>
      </c>
      <c r="AH132" s="9" t="n">
        <f aca="false">IF(AF132+AG132&gt;V132,V132,AF132+AG132)</f>
        <v>9.09572908945465</v>
      </c>
      <c r="AI132" s="10" t="n">
        <f aca="false">+X132*$AI$16</f>
        <v>5.34334176323594E-005</v>
      </c>
      <c r="AJ132" s="9" t="n">
        <f aca="false">IF(AH132+AI132&gt;V132,V132,AH132+AI132)</f>
        <v>9.09578252287228</v>
      </c>
      <c r="AK132" s="10" t="n">
        <f aca="false">+V132</f>
        <v>220</v>
      </c>
      <c r="AL132" s="6" t="str">
        <f aca="false">IF(AJ132&gt;V132,"'fail'","'pass'")</f>
        <v>'pass'</v>
      </c>
    </row>
    <row r="133" customFormat="false" ht="12.75" hidden="false" customHeight="false" outlineLevel="0" collapsed="false">
      <c r="B133" s="43" t="s">
        <v>1181</v>
      </c>
      <c r="C133" s="50" t="n">
        <v>15</v>
      </c>
      <c r="D133" s="45" t="n">
        <f aca="false">C133/$C$6</f>
        <v>0.000358877431394598</v>
      </c>
      <c r="E133" s="47" t="s">
        <v>1188</v>
      </c>
      <c r="F133" s="46" t="s">
        <v>1183</v>
      </c>
      <c r="G133" s="48" t="s">
        <v>1189</v>
      </c>
      <c r="H133" s="47"/>
      <c r="I133" s="44" t="s">
        <v>1185</v>
      </c>
      <c r="J133" s="47" t="n">
        <v>21.5</v>
      </c>
      <c r="K133" s="49" t="n">
        <v>48950</v>
      </c>
      <c r="L133" s="49" t="n">
        <v>28637</v>
      </c>
      <c r="M133" s="49" t="n">
        <v>36890</v>
      </c>
      <c r="N133" s="49" t="n">
        <v>54651</v>
      </c>
      <c r="O133" s="30" t="n">
        <v>54651</v>
      </c>
      <c r="P133" s="31"/>
      <c r="Q133" s="8" t="n">
        <v>0.4</v>
      </c>
      <c r="S133" s="30" t="n">
        <f aca="false">+O133*Q133/2000</f>
        <v>10.9302</v>
      </c>
      <c r="U133" s="10" t="n">
        <f aca="false">+S133*$T$15</f>
        <v>7.91145264675659</v>
      </c>
      <c r="V133" s="10" t="n">
        <v>220</v>
      </c>
      <c r="W133" s="10" t="n">
        <f aca="false">IF(U133&gt;V133,V133,U133)</f>
        <v>7.91145264675659</v>
      </c>
      <c r="X133" s="6" t="n">
        <f aca="false">+U133/$U$16</f>
        <v>0.00028488590980233</v>
      </c>
      <c r="Y133" s="10" t="n">
        <f aca="false">+X133*$Y$16</f>
        <v>0.777142276903187</v>
      </c>
      <c r="Z133" s="9" t="n">
        <f aca="false">IF(W133+Y133&gt;V133,V133,W133+Y133)</f>
        <v>8.68859492365978</v>
      </c>
      <c r="AA133" s="10" t="n">
        <f aca="false">+$AA$16*X133</f>
        <v>0.112540664936406</v>
      </c>
      <c r="AB133" s="10" t="n">
        <f aca="false">IF(Z133+AA133&gt;V133,V133,Z133+AA133)</f>
        <v>8.80113558859619</v>
      </c>
      <c r="AC133" s="10" t="n">
        <f aca="false">+X133*$AC$16</f>
        <v>0.0164853399537056</v>
      </c>
      <c r="AD133" s="10" t="n">
        <f aca="false">IF(AB133+AC133&gt;V133,V133,AB133+AC133)</f>
        <v>8.81762092854989</v>
      </c>
      <c r="AE133" s="10" t="n">
        <f aca="false">+X133*$AE$16</f>
        <v>0.00241482875139272</v>
      </c>
      <c r="AF133" s="9" t="n">
        <f aca="false">IF(AD133+AE133&gt;V133,V133,AD133+AE133)</f>
        <v>8.82003575730129</v>
      </c>
      <c r="AG133" s="10" t="n">
        <f aca="false">+X133*$AG$16</f>
        <v>0.000353732341275125</v>
      </c>
      <c r="AH133" s="9" t="n">
        <f aca="false">IF(AF133+AG133&gt;V133,V133,AF133+AG133)</f>
        <v>8.82038948964256</v>
      </c>
      <c r="AI133" s="10" t="n">
        <f aca="false">+X133*$AI$16</f>
        <v>5.18159182892289E-005</v>
      </c>
      <c r="AJ133" s="9" t="n">
        <f aca="false">IF(AH133+AI133&gt;V133,V133,AH133+AI133)</f>
        <v>8.82044130556085</v>
      </c>
      <c r="AK133" s="10" t="n">
        <f aca="false">+V133</f>
        <v>220</v>
      </c>
      <c r="AL133" s="6" t="str">
        <f aca="false">IF(AJ133&gt;V133,"'fail'","'pass'")</f>
        <v>'pass'</v>
      </c>
    </row>
    <row r="134" customFormat="false" ht="12.75" hidden="false" customHeight="false" outlineLevel="0" collapsed="false">
      <c r="B134" s="43" t="s">
        <v>1181</v>
      </c>
      <c r="C134" s="50" t="n">
        <v>15</v>
      </c>
      <c r="D134" s="45" t="n">
        <f aca="false">C134/$C$6</f>
        <v>0.000358877431394598</v>
      </c>
      <c r="E134" s="47" t="s">
        <v>1190</v>
      </c>
      <c r="F134" s="46" t="s">
        <v>1183</v>
      </c>
      <c r="G134" s="48" t="s">
        <v>1191</v>
      </c>
      <c r="H134" s="47"/>
      <c r="I134" s="44" t="s">
        <v>1185</v>
      </c>
      <c r="J134" s="47" t="n">
        <v>21.5</v>
      </c>
      <c r="K134" s="49" t="n">
        <v>48950</v>
      </c>
      <c r="L134" s="49" t="n">
        <v>28637</v>
      </c>
      <c r="M134" s="49" t="n">
        <v>50210</v>
      </c>
      <c r="N134" s="49" t="n">
        <v>18102</v>
      </c>
      <c r="O134" s="30" t="n">
        <v>50210</v>
      </c>
      <c r="P134" s="31"/>
      <c r="Q134" s="8" t="n">
        <v>0.4</v>
      </c>
      <c r="S134" s="30" t="n">
        <f aca="false">+O134*Q134/2000</f>
        <v>10.042</v>
      </c>
      <c r="U134" s="10" t="n">
        <f aca="false">+S134*$T$15</f>
        <v>7.26855935652867</v>
      </c>
      <c r="V134" s="10" t="n">
        <v>220</v>
      </c>
      <c r="W134" s="10" t="n">
        <f aca="false">IF(U134&gt;V134,V134,U134)</f>
        <v>7.26855935652867</v>
      </c>
      <c r="X134" s="6" t="n">
        <f aca="false">+U134/$U$16</f>
        <v>0.000261735769357834</v>
      </c>
      <c r="Y134" s="10" t="n">
        <f aca="false">+X134*$Y$16</f>
        <v>0.713990845973706</v>
      </c>
      <c r="Z134" s="9" t="n">
        <f aca="false">IF(W134+Y134&gt;V134,V134,W134+Y134)</f>
        <v>7.98255020250238</v>
      </c>
      <c r="AA134" s="10" t="n">
        <f aca="false">+$AA$16*X134</f>
        <v>0.10339548748343</v>
      </c>
      <c r="AB134" s="10" t="n">
        <f aca="false">IF(Z134+AA134&gt;V134,V134,Z134+AA134)</f>
        <v>8.08594568998581</v>
      </c>
      <c r="AC134" s="10" t="n">
        <f aca="false">+X134*$AC$16</f>
        <v>0.0151457232086432</v>
      </c>
      <c r="AD134" s="10" t="n">
        <f aca="false">IF(AB134+AC134&gt;V134,V134,AB134+AC134)</f>
        <v>8.10109141319445</v>
      </c>
      <c r="AE134" s="10" t="n">
        <f aca="false">+X134*$AE$16</f>
        <v>0.00221859712736141</v>
      </c>
      <c r="AF134" s="9" t="n">
        <f aca="false">IF(AD134+AE134&gt;V134,V134,AD134+AE134)</f>
        <v>8.10331001032182</v>
      </c>
      <c r="AG134" s="10" t="n">
        <f aca="false">+X134*$AG$16</f>
        <v>0.000324987664551866</v>
      </c>
      <c r="AH134" s="9" t="n">
        <f aca="false">IF(AF134+AG134&gt;V134,V134,AF134+AG134)</f>
        <v>8.10363499798637</v>
      </c>
      <c r="AI134" s="10" t="n">
        <f aca="false">+X134*$AI$16</f>
        <v>4.76053001281254E-005</v>
      </c>
      <c r="AJ134" s="9" t="n">
        <f aca="false">IF(AH134+AI134&gt;V134,V134,AH134+AI134)</f>
        <v>8.1036826032865</v>
      </c>
      <c r="AK134" s="10" t="n">
        <f aca="false">+V134</f>
        <v>220</v>
      </c>
      <c r="AL134" s="6" t="str">
        <f aca="false">IF(AJ134&gt;V134,"'fail'","'pass'")</f>
        <v>'pass'</v>
      </c>
    </row>
    <row r="135" customFormat="false" ht="12.75" hidden="false" customHeight="false" outlineLevel="0" collapsed="false">
      <c r="B135" s="43" t="s">
        <v>1181</v>
      </c>
      <c r="C135" s="50" t="n">
        <v>15</v>
      </c>
      <c r="D135" s="45" t="n">
        <f aca="false">C135/$C$6</f>
        <v>0.000358877431394598</v>
      </c>
      <c r="E135" s="47" t="s">
        <v>1192</v>
      </c>
      <c r="F135" s="46" t="s">
        <v>1183</v>
      </c>
      <c r="G135" s="48" t="s">
        <v>1193</v>
      </c>
      <c r="H135" s="47"/>
      <c r="I135" s="44" t="s">
        <v>1185</v>
      </c>
      <c r="J135" s="47" t="n">
        <v>21.5</v>
      </c>
      <c r="K135" s="49" t="n">
        <v>48950</v>
      </c>
      <c r="L135" s="49" t="n">
        <v>28637</v>
      </c>
      <c r="M135" s="49" t="n">
        <v>342</v>
      </c>
      <c r="N135" s="49" t="n">
        <v>48159</v>
      </c>
      <c r="O135" s="30" t="n">
        <v>48950</v>
      </c>
      <c r="P135" s="31"/>
      <c r="Q135" s="8" t="n">
        <v>0.4</v>
      </c>
      <c r="S135" s="30" t="n">
        <f aca="false">+O135*Q135/2000</f>
        <v>9.79</v>
      </c>
      <c r="U135" s="10" t="n">
        <f aca="false">+S135*$T$15</f>
        <v>7.08615774750206</v>
      </c>
      <c r="V135" s="10" t="n">
        <v>220</v>
      </c>
      <c r="W135" s="10" t="n">
        <f aca="false">IF(U135&gt;V135,V135,U135)</f>
        <v>7.08615774750206</v>
      </c>
      <c r="X135" s="6" t="n">
        <f aca="false">+U135/$U$16</f>
        <v>0.000255167614221589</v>
      </c>
      <c r="Y135" s="10" t="n">
        <f aca="false">+X135*$Y$16</f>
        <v>0.696073529384842</v>
      </c>
      <c r="Z135" s="9" t="n">
        <f aca="false">IF(W135+Y135&gt;V135,V135,W135+Y135)</f>
        <v>7.7822312768869</v>
      </c>
      <c r="AA135" s="10" t="n">
        <f aca="false">+$AA$16*X135</f>
        <v>0.100800818807288</v>
      </c>
      <c r="AB135" s="10" t="n">
        <f aca="false">IF(Z135+AA135&gt;V135,V135,Z135+AA135)</f>
        <v>7.88303209569419</v>
      </c>
      <c r="AC135" s="10" t="n">
        <f aca="false">+X135*$AC$16</f>
        <v>0.0147656473025908</v>
      </c>
      <c r="AD135" s="10" t="n">
        <f aca="false">IF(AB135+AC135&gt;V135,V135,AB135+AC135)</f>
        <v>7.89779774299678</v>
      </c>
      <c r="AE135" s="10" t="n">
        <f aca="false">+X135*$AE$16</f>
        <v>0.00216292231396816</v>
      </c>
      <c r="AF135" s="9" t="n">
        <f aca="false">IF(AD135+AE135&gt;V135,V135,AD135+AE135)</f>
        <v>7.89996066531075</v>
      </c>
      <c r="AG135" s="10" t="n">
        <f aca="false">+X135*$AG$16</f>
        <v>0.000316832228237679</v>
      </c>
      <c r="AH135" s="9" t="n">
        <f aca="false">IF(AF135+AG135&gt;V135,V135,AF135+AG135)</f>
        <v>7.90027749753899</v>
      </c>
      <c r="AI135" s="10" t="n">
        <f aca="false">+X135*$AI$16</f>
        <v>4.64106640364816E-005</v>
      </c>
      <c r="AJ135" s="9" t="n">
        <f aca="false">IF(AH135+AI135&gt;V135,V135,AH135+AI135)</f>
        <v>7.90032390820303</v>
      </c>
      <c r="AK135" s="10" t="n">
        <f aca="false">+V135</f>
        <v>220</v>
      </c>
      <c r="AL135" s="6" t="str">
        <f aca="false">IF(AJ135&gt;V135,"'fail'","'pass'")</f>
        <v>'pass'</v>
      </c>
    </row>
    <row r="136" customFormat="false" ht="12.75" hidden="false" customHeight="false" outlineLevel="0" collapsed="false">
      <c r="B136" s="43" t="s">
        <v>1181</v>
      </c>
      <c r="C136" s="50" t="n">
        <v>15</v>
      </c>
      <c r="D136" s="45" t="n">
        <f aca="false">C136/$C$6</f>
        <v>0.000358877431394598</v>
      </c>
      <c r="E136" s="47" t="s">
        <v>1194</v>
      </c>
      <c r="F136" s="46" t="s">
        <v>1183</v>
      </c>
      <c r="G136" s="48" t="s">
        <v>1195</v>
      </c>
      <c r="H136" s="47"/>
      <c r="I136" s="44" t="s">
        <v>1185</v>
      </c>
      <c r="J136" s="47" t="n">
        <v>21.5</v>
      </c>
      <c r="K136" s="49" t="n">
        <v>48950</v>
      </c>
      <c r="L136" s="49" t="n">
        <v>28637</v>
      </c>
      <c r="M136" s="49" t="n">
        <v>342</v>
      </c>
      <c r="N136" s="49" t="n">
        <v>46455</v>
      </c>
      <c r="O136" s="30" t="n">
        <v>48950</v>
      </c>
      <c r="P136" s="31"/>
      <c r="Q136" s="8" t="n">
        <v>0.4</v>
      </c>
      <c r="S136" s="30" t="n">
        <f aca="false">+O136*Q136/2000</f>
        <v>9.79</v>
      </c>
      <c r="U136" s="10" t="n">
        <f aca="false">+S136*$T$15</f>
        <v>7.08615774750206</v>
      </c>
      <c r="V136" s="10" t="n">
        <v>220</v>
      </c>
      <c r="W136" s="10" t="n">
        <f aca="false">IF(U136&gt;V136,V136,U136)</f>
        <v>7.08615774750206</v>
      </c>
      <c r="X136" s="6" t="n">
        <f aca="false">+U136/$U$16</f>
        <v>0.000255167614221589</v>
      </c>
      <c r="Y136" s="10" t="n">
        <f aca="false">+X136*$Y$16</f>
        <v>0.696073529384842</v>
      </c>
      <c r="Z136" s="9" t="n">
        <f aca="false">IF(W136+Y136&gt;V136,V136,W136+Y136)</f>
        <v>7.7822312768869</v>
      </c>
      <c r="AA136" s="10" t="n">
        <f aca="false">+$AA$16*X136</f>
        <v>0.100800818807288</v>
      </c>
      <c r="AB136" s="10" t="n">
        <f aca="false">IF(Z136+AA136&gt;V136,V136,Z136+AA136)</f>
        <v>7.88303209569419</v>
      </c>
      <c r="AC136" s="10" t="n">
        <f aca="false">+X136*$AC$16</f>
        <v>0.0147656473025908</v>
      </c>
      <c r="AD136" s="10" t="n">
        <f aca="false">IF(AB136+AC136&gt;V136,V136,AB136+AC136)</f>
        <v>7.89779774299678</v>
      </c>
      <c r="AE136" s="10" t="n">
        <f aca="false">+X136*$AE$16</f>
        <v>0.00216292231396816</v>
      </c>
      <c r="AF136" s="9" t="n">
        <f aca="false">IF(AD136+AE136&gt;V136,V136,AD136+AE136)</f>
        <v>7.89996066531075</v>
      </c>
      <c r="AG136" s="10" t="n">
        <f aca="false">+X136*$AG$16</f>
        <v>0.000316832228237679</v>
      </c>
      <c r="AH136" s="9" t="n">
        <f aca="false">IF(AF136+AG136&gt;V136,V136,AF136+AG136)</f>
        <v>7.90027749753899</v>
      </c>
      <c r="AI136" s="10" t="n">
        <f aca="false">+X136*$AI$16</f>
        <v>4.64106640364816E-005</v>
      </c>
      <c r="AJ136" s="9" t="n">
        <f aca="false">IF(AH136+AI136&gt;V136,V136,AH136+AI136)</f>
        <v>7.90032390820303</v>
      </c>
      <c r="AK136" s="10" t="n">
        <f aca="false">+V136</f>
        <v>220</v>
      </c>
      <c r="AL136" s="6" t="str">
        <f aca="false">IF(AJ136&gt;V136,"'fail'","'pass'")</f>
        <v>'pass'</v>
      </c>
    </row>
    <row r="137" customFormat="false" ht="12.75" hidden="false" customHeight="false" outlineLevel="0" collapsed="false">
      <c r="B137" s="43" t="s">
        <v>1181</v>
      </c>
      <c r="C137" s="50" t="n">
        <v>15</v>
      </c>
      <c r="D137" s="45" t="n">
        <f aca="false">C137/$C$6</f>
        <v>0.000358877431394598</v>
      </c>
      <c r="E137" s="47" t="s">
        <v>1196</v>
      </c>
      <c r="F137" s="46" t="s">
        <v>1183</v>
      </c>
      <c r="G137" s="48" t="s">
        <v>1197</v>
      </c>
      <c r="H137" s="47"/>
      <c r="I137" s="44" t="s">
        <v>1185</v>
      </c>
      <c r="J137" s="47" t="n">
        <v>21.5</v>
      </c>
      <c r="K137" s="49" t="n">
        <v>48950</v>
      </c>
      <c r="L137" s="49" t="n">
        <v>28637</v>
      </c>
      <c r="M137" s="49" t="n">
        <v>0</v>
      </c>
      <c r="N137" s="49" t="n">
        <v>0</v>
      </c>
      <c r="O137" s="30" t="n">
        <v>48950</v>
      </c>
      <c r="P137" s="31"/>
      <c r="Q137" s="8" t="n">
        <v>0.4</v>
      </c>
      <c r="S137" s="30" t="n">
        <f aca="false">+O137*Q137/2000</f>
        <v>9.79</v>
      </c>
      <c r="U137" s="10" t="n">
        <f aca="false">+S137*$T$15</f>
        <v>7.08615774750206</v>
      </c>
      <c r="V137" s="10" t="n">
        <v>220</v>
      </c>
      <c r="W137" s="10" t="n">
        <f aca="false">IF(U137&gt;V137,V137,U137)</f>
        <v>7.08615774750206</v>
      </c>
      <c r="X137" s="6" t="n">
        <f aca="false">+U137/$U$16</f>
        <v>0.000255167614221589</v>
      </c>
      <c r="Y137" s="10" t="n">
        <f aca="false">+X137*$Y$16</f>
        <v>0.696073529384842</v>
      </c>
      <c r="Z137" s="9" t="n">
        <f aca="false">IF(W137+Y137&gt;V137,V137,W137+Y137)</f>
        <v>7.7822312768869</v>
      </c>
      <c r="AA137" s="10" t="n">
        <f aca="false">+$AA$16*X137</f>
        <v>0.100800818807288</v>
      </c>
      <c r="AB137" s="10" t="n">
        <f aca="false">IF(Z137+AA137&gt;V137,V137,Z137+AA137)</f>
        <v>7.88303209569419</v>
      </c>
      <c r="AC137" s="10" t="n">
        <f aca="false">+X137*$AC$16</f>
        <v>0.0147656473025908</v>
      </c>
      <c r="AD137" s="10" t="n">
        <f aca="false">IF(AB137+AC137&gt;V137,V137,AB137+AC137)</f>
        <v>7.89779774299678</v>
      </c>
      <c r="AE137" s="10" t="n">
        <f aca="false">+X137*$AE$16</f>
        <v>0.00216292231396816</v>
      </c>
      <c r="AF137" s="9" t="n">
        <f aca="false">IF(AD137+AE137&gt;V137,V137,AD137+AE137)</f>
        <v>7.89996066531075</v>
      </c>
      <c r="AG137" s="10" t="n">
        <f aca="false">+X137*$AG$16</f>
        <v>0.000316832228237679</v>
      </c>
      <c r="AH137" s="9" t="n">
        <f aca="false">IF(AF137+AG137&gt;V137,V137,AF137+AG137)</f>
        <v>7.90027749753899</v>
      </c>
      <c r="AI137" s="10" t="n">
        <f aca="false">+X137*$AI$16</f>
        <v>4.64106640364816E-005</v>
      </c>
      <c r="AJ137" s="9" t="n">
        <f aca="false">IF(AH137+AI137&gt;V137,V137,AH137+AI137)</f>
        <v>7.90032390820303</v>
      </c>
      <c r="AK137" s="10" t="n">
        <f aca="false">+V137</f>
        <v>220</v>
      </c>
      <c r="AL137" s="6" t="str">
        <f aca="false">IF(AJ137&gt;V137,"'fail'","'pass'")</f>
        <v>'pass'</v>
      </c>
    </row>
    <row r="138" customFormat="false" ht="12.75" hidden="false" customHeight="false" outlineLevel="0" collapsed="false">
      <c r="B138" s="43" t="s">
        <v>1181</v>
      </c>
      <c r="C138" s="50" t="n">
        <v>15</v>
      </c>
      <c r="D138" s="45" t="n">
        <f aca="false">C138/$C$6</f>
        <v>0.000358877431394598</v>
      </c>
      <c r="E138" s="47" t="s">
        <v>1198</v>
      </c>
      <c r="F138" s="46" t="s">
        <v>1183</v>
      </c>
      <c r="G138" s="48" t="s">
        <v>1199</v>
      </c>
      <c r="H138" s="47"/>
      <c r="I138" s="44" t="s">
        <v>1185</v>
      </c>
      <c r="J138" s="47" t="n">
        <v>21.5</v>
      </c>
      <c r="K138" s="49" t="n">
        <v>48950</v>
      </c>
      <c r="L138" s="49" t="n">
        <v>28637</v>
      </c>
      <c r="M138" s="49" t="n">
        <v>342</v>
      </c>
      <c r="N138" s="49" t="n">
        <v>0</v>
      </c>
      <c r="O138" s="30" t="n">
        <v>48950</v>
      </c>
      <c r="P138" s="31"/>
      <c r="Q138" s="8" t="n">
        <v>0.4</v>
      </c>
      <c r="S138" s="30" t="n">
        <f aca="false">+O138*Q138/2000</f>
        <v>9.79</v>
      </c>
      <c r="U138" s="10" t="n">
        <f aca="false">+S138*$T$15</f>
        <v>7.08615774750206</v>
      </c>
      <c r="V138" s="10" t="n">
        <v>220</v>
      </c>
      <c r="W138" s="10" t="n">
        <f aca="false">IF(U138&gt;V138,V138,U138)</f>
        <v>7.08615774750206</v>
      </c>
      <c r="X138" s="6" t="n">
        <f aca="false">+U138/$U$16</f>
        <v>0.000255167614221589</v>
      </c>
      <c r="Y138" s="10" t="n">
        <f aca="false">+X138*$Y$16</f>
        <v>0.696073529384842</v>
      </c>
      <c r="Z138" s="9" t="n">
        <f aca="false">IF(W138+Y138&gt;V138,V138,W138+Y138)</f>
        <v>7.7822312768869</v>
      </c>
      <c r="AA138" s="10" t="n">
        <f aca="false">+$AA$16*X138</f>
        <v>0.100800818807288</v>
      </c>
      <c r="AB138" s="10" t="n">
        <f aca="false">IF(Z138+AA138&gt;V138,V138,Z138+AA138)</f>
        <v>7.88303209569419</v>
      </c>
      <c r="AC138" s="10" t="n">
        <f aca="false">+X138*$AC$16</f>
        <v>0.0147656473025908</v>
      </c>
      <c r="AD138" s="10" t="n">
        <f aca="false">IF(AB138+AC138&gt;V138,V138,AB138+AC138)</f>
        <v>7.89779774299678</v>
      </c>
      <c r="AE138" s="10" t="n">
        <f aca="false">+X138*$AE$16</f>
        <v>0.00216292231396816</v>
      </c>
      <c r="AF138" s="9" t="n">
        <f aca="false">IF(AD138+AE138&gt;V138,V138,AD138+AE138)</f>
        <v>7.89996066531075</v>
      </c>
      <c r="AG138" s="10" t="n">
        <f aca="false">+X138*$AG$16</f>
        <v>0.000316832228237679</v>
      </c>
      <c r="AH138" s="9" t="n">
        <f aca="false">IF(AF138+AG138&gt;V138,V138,AF138+AG138)</f>
        <v>7.90027749753899</v>
      </c>
      <c r="AI138" s="10" t="n">
        <f aca="false">+X138*$AI$16</f>
        <v>4.64106640364816E-005</v>
      </c>
      <c r="AJ138" s="9" t="n">
        <f aca="false">IF(AH138+AI138&gt;V138,V138,AH138+AI138)</f>
        <v>7.90032390820303</v>
      </c>
      <c r="AK138" s="10" t="n">
        <f aca="false">+V138</f>
        <v>220</v>
      </c>
      <c r="AL138" s="6" t="str">
        <f aca="false">IF(AJ138&gt;V138,"'fail'","'pass'")</f>
        <v>'pass'</v>
      </c>
    </row>
    <row r="139" customFormat="false" ht="12.75" hidden="false" customHeight="false" outlineLevel="0" collapsed="false">
      <c r="B139" s="43" t="s">
        <v>1200</v>
      </c>
      <c r="C139" s="50" t="n">
        <v>15</v>
      </c>
      <c r="D139" s="45" t="n">
        <f aca="false">C139/$C$6</f>
        <v>0.000358877431394598</v>
      </c>
      <c r="E139" s="47" t="s">
        <v>1201</v>
      </c>
      <c r="F139" s="46" t="s">
        <v>1183</v>
      </c>
      <c r="G139" s="48" t="s">
        <v>1116</v>
      </c>
      <c r="H139" s="47"/>
      <c r="I139" s="44" t="s">
        <v>1185</v>
      </c>
      <c r="J139" s="47" t="n">
        <v>21.5</v>
      </c>
      <c r="K139" s="49" t="n">
        <v>48950</v>
      </c>
      <c r="L139" s="49" t="n">
        <v>28637</v>
      </c>
      <c r="M139" s="49" t="n">
        <v>135090</v>
      </c>
      <c r="N139" s="49" t="n">
        <v>86417</v>
      </c>
      <c r="O139" s="30" t="n">
        <v>135090</v>
      </c>
      <c r="P139" s="31"/>
      <c r="Q139" s="8" t="n">
        <v>0.4</v>
      </c>
      <c r="S139" s="30" t="n">
        <f aca="false">+O139*Q139/2000</f>
        <v>27.018</v>
      </c>
      <c r="U139" s="10" t="n">
        <f aca="false">+S139*$T$15</f>
        <v>19.5560582249245</v>
      </c>
      <c r="V139" s="10" t="n">
        <v>220</v>
      </c>
      <c r="W139" s="10" t="n">
        <f aca="false">IF(U139&gt;V139,V139,U139)</f>
        <v>19.5560582249245</v>
      </c>
      <c r="X139" s="6" t="n">
        <f aca="false">+U139/$U$16</f>
        <v>0.000704200061393146</v>
      </c>
      <c r="Y139" s="10" t="n">
        <f aca="false">+X139*$Y$16</f>
        <v>1.92099229999179</v>
      </c>
      <c r="Z139" s="9" t="n">
        <f aca="false">IF(W139+Y139&gt;V139,V139,W139+Y139)</f>
        <v>21.4770505249163</v>
      </c>
      <c r="AA139" s="10" t="n">
        <f aca="false">+$AA$16*X139</f>
        <v>0.278185548777865</v>
      </c>
      <c r="AB139" s="10" t="n">
        <f aca="false">IF(Z139+AA139&gt;V139,V139,Z139+AA139)</f>
        <v>21.7552360736942</v>
      </c>
      <c r="AC139" s="10" t="n">
        <f aca="false">+X139*$AC$16</f>
        <v>0.0407495667846167</v>
      </c>
      <c r="AD139" s="10" t="n">
        <f aca="false">IF(AB139+AC139&gt;V139,V139,AB139+AC139)</f>
        <v>21.7959856404788</v>
      </c>
      <c r="AE139" s="10" t="n">
        <f aca="false">+X139*$AE$16</f>
        <v>0.00596913535023408</v>
      </c>
      <c r="AF139" s="9" t="n">
        <f aca="false">IF(AD139+AE139&gt;V139,V139,AD139+AE139)</f>
        <v>21.801954775829</v>
      </c>
      <c r="AG139" s="10" t="n">
        <f aca="false">+X139*$AG$16</f>
        <v>0.000874379279113954</v>
      </c>
      <c r="AH139" s="9" t="n">
        <f aca="false">IF(AF139+AG139&gt;V139,V139,AF139+AG139)</f>
        <v>21.8028291551081</v>
      </c>
      <c r="AI139" s="10" t="n">
        <f aca="false">+X139*$AI$16</f>
        <v>0.000128082055254102</v>
      </c>
      <c r="AJ139" s="9" t="n">
        <f aca="false">IF(AH139+AI139&gt;V139,V139,AH139+AI139)</f>
        <v>21.8029572371634</v>
      </c>
      <c r="AK139" s="10" t="n">
        <f aca="false">+V139</f>
        <v>220</v>
      </c>
      <c r="AL139" s="6" t="str">
        <f aca="false">IF(AJ139&gt;V139,"'fail'","'pass'")</f>
        <v>'pass'</v>
      </c>
    </row>
    <row r="140" customFormat="false" ht="12.75" hidden="false" customHeight="false" outlineLevel="0" collapsed="false">
      <c r="B140" s="43" t="s">
        <v>1200</v>
      </c>
      <c r="C140" s="50" t="n">
        <v>15</v>
      </c>
      <c r="D140" s="45" t="n">
        <f aca="false">C140/$C$6</f>
        <v>0.000358877431394598</v>
      </c>
      <c r="E140" s="47" t="s">
        <v>1202</v>
      </c>
      <c r="F140" s="46" t="s">
        <v>1183</v>
      </c>
      <c r="G140" s="48" t="s">
        <v>1120</v>
      </c>
      <c r="H140" s="47"/>
      <c r="I140" s="44" t="s">
        <v>1185</v>
      </c>
      <c r="J140" s="47" t="n">
        <v>21.5</v>
      </c>
      <c r="K140" s="49" t="n">
        <v>48950</v>
      </c>
      <c r="L140" s="49" t="n">
        <v>28637</v>
      </c>
      <c r="M140" s="49" t="n">
        <v>76852</v>
      </c>
      <c r="N140" s="49" t="n">
        <v>55333</v>
      </c>
      <c r="O140" s="30" t="n">
        <v>76852</v>
      </c>
      <c r="P140" s="31"/>
      <c r="Q140" s="8" t="n">
        <v>0.4</v>
      </c>
      <c r="S140" s="30" t="n">
        <f aca="false">+O140*Q140/2000</f>
        <v>15.3704</v>
      </c>
      <c r="U140" s="10" t="n">
        <f aca="false">+S140*$T$15</f>
        <v>11.1253400451691</v>
      </c>
      <c r="V140" s="10" t="n">
        <v>220</v>
      </c>
      <c r="W140" s="10" t="n">
        <f aca="false">IF(U140&gt;V140,V140,U140)</f>
        <v>11.1253400451691</v>
      </c>
      <c r="X140" s="6" t="n">
        <f aca="false">+U140/$U$16</f>
        <v>0.000400615760738663</v>
      </c>
      <c r="Y140" s="10" t="n">
        <f aca="false">+X140*$Y$16</f>
        <v>1.09284255118047</v>
      </c>
      <c r="Z140" s="9" t="n">
        <f aca="false">IF(W140+Y140&gt;V140,V140,W140+Y140)</f>
        <v>12.2181825963496</v>
      </c>
      <c r="AA140" s="10" t="n">
        <f aca="false">+$AA$16*X140</f>
        <v>0.158258315157869</v>
      </c>
      <c r="AB140" s="10" t="n">
        <f aca="false">IF(Z140+AA140&gt;V140,V140,Z140+AA140)</f>
        <v>12.3764409115075</v>
      </c>
      <c r="AC140" s="10" t="n">
        <f aca="false">+X140*$AC$16</f>
        <v>0.0231822170888397</v>
      </c>
      <c r="AD140" s="10" t="n">
        <f aca="false">IF(AB140+AC140&gt;V140,V140,AB140+AC140)</f>
        <v>12.3996231285963</v>
      </c>
      <c r="AE140" s="10" t="n">
        <f aca="false">+X140*$AE$16</f>
        <v>0.00339581012610992</v>
      </c>
      <c r="AF140" s="9" t="n">
        <f aca="false">IF(AD140+AE140&gt;V140,V140,AD140+AE140)</f>
        <v>12.4030189387224</v>
      </c>
      <c r="AG140" s="10" t="n">
        <f aca="false">+X140*$AG$16</f>
        <v>0.000497429834617408</v>
      </c>
      <c r="AH140" s="9" t="n">
        <f aca="false">IF(AF140+AG140&gt;V140,V140,AF140+AG140)</f>
        <v>12.403516368557</v>
      </c>
      <c r="AI140" s="10" t="n">
        <f aca="false">+X140*$AI$16</f>
        <v>7.28652165992172E-005</v>
      </c>
      <c r="AJ140" s="9" t="n">
        <f aca="false">IF(AH140+AI140&gt;V140,V140,AH140+AI140)</f>
        <v>12.4035892337736</v>
      </c>
      <c r="AK140" s="10" t="n">
        <f aca="false">+V140</f>
        <v>220</v>
      </c>
      <c r="AL140" s="6" t="str">
        <f aca="false">IF(AJ140&gt;V140,"'fail'","'pass'")</f>
        <v>'pass'</v>
      </c>
    </row>
    <row r="141" customFormat="false" ht="12.75" hidden="false" customHeight="false" outlineLevel="0" collapsed="false">
      <c r="B141" s="43" t="s">
        <v>1200</v>
      </c>
      <c r="C141" s="50" t="n">
        <v>15</v>
      </c>
      <c r="D141" s="45" t="n">
        <f aca="false">C141/$C$6</f>
        <v>0.000358877431394598</v>
      </c>
      <c r="E141" s="47" t="s">
        <v>1203</v>
      </c>
      <c r="F141" s="46" t="s">
        <v>1183</v>
      </c>
      <c r="G141" s="48" t="s">
        <v>1123</v>
      </c>
      <c r="H141" s="47"/>
      <c r="I141" s="44" t="s">
        <v>1185</v>
      </c>
      <c r="J141" s="47" t="n">
        <v>21.5</v>
      </c>
      <c r="K141" s="49" t="n">
        <v>48950</v>
      </c>
      <c r="L141" s="49" t="n">
        <v>28637</v>
      </c>
      <c r="M141" s="49" t="n">
        <v>64894</v>
      </c>
      <c r="N141" s="49" t="n">
        <v>76512</v>
      </c>
      <c r="O141" s="30" t="n">
        <v>76512</v>
      </c>
      <c r="P141" s="31"/>
      <c r="Q141" s="8" t="n">
        <v>0.4</v>
      </c>
      <c r="S141" s="30" t="n">
        <f aca="false">+O141*Q141/2000</f>
        <v>15.3024</v>
      </c>
      <c r="U141" s="10" t="n">
        <f aca="false">+S141*$T$15</f>
        <v>11.0761205633683</v>
      </c>
      <c r="V141" s="10" t="n">
        <v>220</v>
      </c>
      <c r="W141" s="10" t="n">
        <f aca="false">IF(U141&gt;V141,V141,U141)</f>
        <v>11.0761205633683</v>
      </c>
      <c r="X141" s="6" t="n">
        <f aca="false">+U141/$U$16</f>
        <v>0.000398843401416185</v>
      </c>
      <c r="Y141" s="10" t="n">
        <f aca="false">+X141*$Y$16</f>
        <v>1.08800771971998</v>
      </c>
      <c r="Z141" s="9" t="n">
        <f aca="false">IF(W141+Y141&gt;V141,V141,W141+Y141)</f>
        <v>12.1641282830883</v>
      </c>
      <c r="AA141" s="10" t="n">
        <f aca="false">+$AA$16*X141</f>
        <v>0.157558166467481</v>
      </c>
      <c r="AB141" s="10" t="n">
        <f aca="false">IF(Z141+AA141&gt;V141,V141,Z141+AA141)</f>
        <v>12.3216864495558</v>
      </c>
      <c r="AC141" s="10" t="n">
        <f aca="false">+X141*$AC$16</f>
        <v>0.0230796569237145</v>
      </c>
      <c r="AD141" s="10" t="n">
        <f aca="false">IF(AB141+AC141&gt;V141,V141,AB141+AC141)</f>
        <v>12.3447661064795</v>
      </c>
      <c r="AE141" s="10" t="n">
        <f aca="false">+X141*$AE$16</f>
        <v>0.00338078676376571</v>
      </c>
      <c r="AF141" s="9" t="n">
        <f aca="false">IF(AD141+AE141&gt;V141,V141,AD141+AE141)</f>
        <v>12.3481468932432</v>
      </c>
      <c r="AG141" s="10" t="n">
        <f aca="false">+X141*$AG$16</f>
        <v>0.000495229161326278</v>
      </c>
      <c r="AH141" s="9" t="n">
        <f aca="false">IF(AF141+AG141&gt;V141,V141,AF141+AG141)</f>
        <v>12.3486421224046</v>
      </c>
      <c r="AI141" s="10" t="n">
        <f aca="false">+X141*$AI$16</f>
        <v>7.25428544792498E-005</v>
      </c>
      <c r="AJ141" s="9" t="n">
        <f aca="false">IF(AH141+AI141&gt;V141,V141,AH141+AI141)</f>
        <v>12.348714665259</v>
      </c>
      <c r="AK141" s="10" t="n">
        <f aca="false">+V141</f>
        <v>220</v>
      </c>
      <c r="AL141" s="6" t="str">
        <f aca="false">IF(AJ141&gt;V141,"'fail'","'pass'")</f>
        <v>'pass'</v>
      </c>
    </row>
    <row r="142" customFormat="false" ht="12.75" hidden="false" customHeight="false" outlineLevel="0" collapsed="false">
      <c r="B142" s="43" t="s">
        <v>1200</v>
      </c>
      <c r="C142" s="50" t="n">
        <v>15</v>
      </c>
      <c r="D142" s="45" t="n">
        <f aca="false">C142/$C$6</f>
        <v>0.000358877431394598</v>
      </c>
      <c r="E142" s="47" t="s">
        <v>1204</v>
      </c>
      <c r="F142" s="46" t="s">
        <v>1183</v>
      </c>
      <c r="G142" s="48" t="s">
        <v>1126</v>
      </c>
      <c r="H142" s="47"/>
      <c r="I142" s="44" t="s">
        <v>1185</v>
      </c>
      <c r="J142" s="47" t="n">
        <v>21.5</v>
      </c>
      <c r="K142" s="49" t="n">
        <v>48950</v>
      </c>
      <c r="L142" s="49" t="n">
        <v>28637</v>
      </c>
      <c r="M142" s="49" t="n">
        <v>80607</v>
      </c>
      <c r="N142" s="49" t="n">
        <v>96321</v>
      </c>
      <c r="O142" s="30" t="n">
        <v>96321</v>
      </c>
      <c r="P142" s="31"/>
      <c r="Q142" s="8" t="n">
        <v>0.4</v>
      </c>
      <c r="S142" s="30" t="n">
        <f aca="false">+O142*Q142/2000</f>
        <v>19.2642</v>
      </c>
      <c r="U142" s="10" t="n">
        <f aca="false">+S142*$T$15</f>
        <v>13.9437344309938</v>
      </c>
      <c r="V142" s="10" t="n">
        <v>220</v>
      </c>
      <c r="W142" s="10" t="n">
        <f aca="false">IF(U142&gt;V142,V142,U142)</f>
        <v>13.9437344309938</v>
      </c>
      <c r="X142" s="6" t="n">
        <f aca="false">+U142/$U$16</f>
        <v>0.000502104183236725</v>
      </c>
      <c r="Y142" s="10" t="n">
        <f aca="false">+X142*$Y$16</f>
        <v>1.36969353266348</v>
      </c>
      <c r="Z142" s="9" t="n">
        <f aca="false">IF(W142+Y142&gt;V142,V142,W142+Y142)</f>
        <v>15.3134279636573</v>
      </c>
      <c r="AA142" s="10" t="n">
        <f aca="false">+$AA$16*X142</f>
        <v>0.198350064725981</v>
      </c>
      <c r="AB142" s="10" t="n">
        <f aca="false">IF(Z142+AA142&gt;V142,V142,Z142+AA142)</f>
        <v>15.5117780283833</v>
      </c>
      <c r="AC142" s="10" t="n">
        <f aca="false">+X142*$AC$16</f>
        <v>0.0290549931324381</v>
      </c>
      <c r="AD142" s="10" t="n">
        <f aca="false">IF(AB142+AC142&gt;V142,V142,AB142+AC142)</f>
        <v>15.5408330215157</v>
      </c>
      <c r="AE142" s="10" t="n">
        <f aca="false">+X142*$AE$16</f>
        <v>0.0042560743657554</v>
      </c>
      <c r="AF142" s="9" t="n">
        <f aca="false">IF(AD142+AE142&gt;V142,V142,AD142+AE142)</f>
        <v>15.5450890958815</v>
      </c>
      <c r="AG142" s="10" t="n">
        <f aca="false">+X142*$AG$16</f>
        <v>0.00062344427080861</v>
      </c>
      <c r="AH142" s="9" t="n">
        <f aca="false">IF(AF142+AG142&gt;V142,V142,AF142+AG142)</f>
        <v>15.5457125401523</v>
      </c>
      <c r="AI142" s="10" t="n">
        <f aca="false">+X142*$AI$16</f>
        <v>9.13242404628793E-005</v>
      </c>
      <c r="AJ142" s="9" t="n">
        <f aca="false">IF(AH142+AI142&gt;V142,V142,AH142+AI142)</f>
        <v>15.5458038643927</v>
      </c>
      <c r="AK142" s="10" t="n">
        <f aca="false">+V142</f>
        <v>220</v>
      </c>
      <c r="AL142" s="6" t="str">
        <f aca="false">IF(AJ142&gt;V142,"'fail'","'pass'")</f>
        <v>'pass'</v>
      </c>
    </row>
    <row r="143" customFormat="false" ht="12.75" hidden="false" customHeight="false" outlineLevel="0" collapsed="false">
      <c r="B143" s="43" t="s">
        <v>1200</v>
      </c>
      <c r="C143" s="50" t="n">
        <v>15</v>
      </c>
      <c r="D143" s="45" t="n">
        <f aca="false">C143/$C$6</f>
        <v>0.000358877431394598</v>
      </c>
      <c r="E143" s="47" t="s">
        <v>1205</v>
      </c>
      <c r="F143" s="46" t="s">
        <v>1183</v>
      </c>
      <c r="G143" s="48" t="s">
        <v>1206</v>
      </c>
      <c r="H143" s="47"/>
      <c r="I143" s="44" t="s">
        <v>1185</v>
      </c>
      <c r="J143" s="47" t="n">
        <v>21.5</v>
      </c>
      <c r="K143" s="49" t="n">
        <v>48950</v>
      </c>
      <c r="L143" s="49" t="n">
        <v>28637</v>
      </c>
      <c r="M143" s="49" t="n">
        <v>79583</v>
      </c>
      <c r="N143" s="49" t="n">
        <v>98372</v>
      </c>
      <c r="O143" s="30" t="n">
        <v>98372</v>
      </c>
      <c r="P143" s="31"/>
      <c r="Q143" s="8" t="n">
        <v>0.4</v>
      </c>
      <c r="S143" s="30" t="n">
        <f aca="false">+O143*Q143/2000</f>
        <v>19.6744</v>
      </c>
      <c r="U143" s="10" t="n">
        <f aca="false">+S143*$T$15</f>
        <v>14.2406437167982</v>
      </c>
      <c r="V143" s="10" t="n">
        <v>220</v>
      </c>
      <c r="W143" s="10" t="n">
        <f aca="false">IF(U143&gt;V143,V143,U143)</f>
        <v>14.2406437167982</v>
      </c>
      <c r="X143" s="6" t="n">
        <f aca="false">+U143/$U$16</f>
        <v>0.000512795680208502</v>
      </c>
      <c r="Y143" s="10" t="n">
        <f aca="false">+X143*$Y$16</f>
        <v>1.39885894244424</v>
      </c>
      <c r="Z143" s="9" t="n">
        <f aca="false">IF(W143+Y143&gt;V143,V143,W143+Y143)</f>
        <v>15.6395026592425</v>
      </c>
      <c r="AA143" s="10" t="n">
        <f aca="false">+$AA$16*X143</f>
        <v>0.202573608737702</v>
      </c>
      <c r="AB143" s="10" t="n">
        <f aca="false">IF(Z143+AA143&gt;V143,V143,Z143+AA143)</f>
        <v>15.8420762679802</v>
      </c>
      <c r="AC143" s="10" t="n">
        <f aca="false">+X143*$AC$16</f>
        <v>0.0296736722461789</v>
      </c>
      <c r="AD143" s="10" t="n">
        <f aca="false">IF(AB143+AC143&gt;V143,V143,AB143+AC143)</f>
        <v>15.8717499402263</v>
      </c>
      <c r="AE143" s="10" t="n">
        <f aca="false">+X143*$AE$16</f>
        <v>0.00434670058977887</v>
      </c>
      <c r="AF143" s="9" t="n">
        <f aca="false">IF(AD143+AE143&gt;V143,V143,AD143+AE143)</f>
        <v>15.8760966408161</v>
      </c>
      <c r="AG143" s="10" t="n">
        <f aca="false">+X143*$AG$16</f>
        <v>0.000636719508808927</v>
      </c>
      <c r="AH143" s="9" t="n">
        <f aca="false">IF(AF143+AG143&gt;V143,V143,AF143+AG143)</f>
        <v>15.8767333603249</v>
      </c>
      <c r="AI143" s="10" t="n">
        <f aca="false">+X143*$AI$16</f>
        <v>9.32688425453885E-005</v>
      </c>
      <c r="AJ143" s="9" t="n">
        <f aca="false">IF(AH143+AI143&gt;V143,V143,AH143+AI143)</f>
        <v>15.8768266291675</v>
      </c>
      <c r="AK143" s="10" t="n">
        <f aca="false">+V143</f>
        <v>220</v>
      </c>
      <c r="AL143" s="6" t="str">
        <f aca="false">IF(AJ143&gt;V143,"'fail'","'pass'")</f>
        <v>'pass'</v>
      </c>
    </row>
    <row r="144" customFormat="false" ht="12.75" hidden="false" customHeight="false" outlineLevel="0" collapsed="false">
      <c r="B144" s="43" t="s">
        <v>1200</v>
      </c>
      <c r="C144" s="50" t="n">
        <v>15</v>
      </c>
      <c r="D144" s="45" t="n">
        <f aca="false">C144/$C$6</f>
        <v>0.000358877431394598</v>
      </c>
      <c r="E144" s="47" t="s">
        <v>1207</v>
      </c>
      <c r="F144" s="46" t="s">
        <v>1183</v>
      </c>
      <c r="G144" s="48" t="s">
        <v>1208</v>
      </c>
      <c r="H144" s="47"/>
      <c r="I144" s="44" t="s">
        <v>1185</v>
      </c>
      <c r="J144" s="47" t="n">
        <v>21.5</v>
      </c>
      <c r="K144" s="49" t="n">
        <v>48950</v>
      </c>
      <c r="L144" s="49" t="n">
        <v>28637</v>
      </c>
      <c r="M144" s="49" t="n">
        <v>75483</v>
      </c>
      <c r="N144" s="49" t="n">
        <v>87443</v>
      </c>
      <c r="O144" s="30" t="n">
        <v>87443</v>
      </c>
      <c r="P144" s="31"/>
      <c r="Q144" s="8" t="n">
        <v>0.4</v>
      </c>
      <c r="S144" s="30" t="n">
        <f aca="false">+O144*Q144/2000</f>
        <v>17.4886</v>
      </c>
      <c r="U144" s="10" t="n">
        <f aca="false">+S144*$T$15</f>
        <v>12.658526903265</v>
      </c>
      <c r="V144" s="10" t="n">
        <v>220</v>
      </c>
      <c r="W144" s="10" t="n">
        <f aca="false">IF(U144&gt;V144,V144,U144)</f>
        <v>12.658526903265</v>
      </c>
      <c r="X144" s="6" t="n">
        <f aca="false">+U144/$U$16</f>
        <v>0.00045582475363388</v>
      </c>
      <c r="Y144" s="10" t="n">
        <f aca="false">+X144*$Y$16</f>
        <v>1.24344755117464</v>
      </c>
      <c r="Z144" s="9" t="n">
        <f aca="false">IF(W144+Y144&gt;V144,V144,W144+Y144)</f>
        <v>13.9019744544397</v>
      </c>
      <c r="AA144" s="10" t="n">
        <f aca="false">+$AA$16*X144</f>
        <v>0.180067946863446</v>
      </c>
      <c r="AB144" s="10" t="n">
        <f aca="false">IF(Z144+AA144&gt;V144,V144,Z144+AA144)</f>
        <v>14.0820424013031</v>
      </c>
      <c r="AC144" s="10" t="n">
        <f aca="false">+X144*$AC$16</f>
        <v>0.0263769662324912</v>
      </c>
      <c r="AD144" s="10" t="n">
        <f aca="false">IF(AB144+AC144&gt;V144,V144,AB144+AC144)</f>
        <v>14.1084193675356</v>
      </c>
      <c r="AE144" s="10" t="n">
        <f aca="false">+X144*$AE$16</f>
        <v>0.00386378786313212</v>
      </c>
      <c r="AF144" s="9" t="n">
        <f aca="false">IF(AD144+AE144&gt;V144,V144,AD144+AE144)</f>
        <v>14.1122831553987</v>
      </c>
      <c r="AG144" s="10" t="n">
        <f aca="false">+X144*$AG$16</f>
        <v>0.000565980807636105</v>
      </c>
      <c r="AH144" s="9" t="n">
        <f aca="false">IF(AF144+AG144&gt;V144,V144,AF144+AG144)</f>
        <v>14.1128491362064</v>
      </c>
      <c r="AI144" s="10" t="n">
        <f aca="false">+X144*$AI$16</f>
        <v>8.29067966362014E-005</v>
      </c>
      <c r="AJ144" s="9" t="n">
        <f aca="false">IF(AH144+AI144&gt;V144,V144,AH144+AI144)</f>
        <v>14.112932043003</v>
      </c>
      <c r="AK144" s="10" t="n">
        <f aca="false">+V144</f>
        <v>220</v>
      </c>
      <c r="AL144" s="6" t="str">
        <f aca="false">IF(AJ144&gt;V144,"'fail'","'pass'")</f>
        <v>'pass'</v>
      </c>
    </row>
    <row r="145" customFormat="false" ht="12.75" hidden="false" customHeight="false" outlineLevel="0" collapsed="false">
      <c r="B145" s="43" t="s">
        <v>1200</v>
      </c>
      <c r="C145" s="50" t="n">
        <v>15</v>
      </c>
      <c r="D145" s="45" t="n">
        <f aca="false">C145/$C$6</f>
        <v>0.000358877431394598</v>
      </c>
      <c r="E145" s="47" t="s">
        <v>1209</v>
      </c>
      <c r="F145" s="46" t="s">
        <v>1183</v>
      </c>
      <c r="G145" s="48" t="s">
        <v>1210</v>
      </c>
      <c r="H145" s="47"/>
      <c r="I145" s="44" t="s">
        <v>1185</v>
      </c>
      <c r="J145" s="47" t="n">
        <v>21.5</v>
      </c>
      <c r="K145" s="49" t="n">
        <v>48950</v>
      </c>
      <c r="L145" s="49" t="n">
        <v>28637</v>
      </c>
      <c r="M145" s="49" t="n">
        <v>70703</v>
      </c>
      <c r="N145" s="49" t="n">
        <v>48845</v>
      </c>
      <c r="O145" s="30" t="n">
        <v>70706</v>
      </c>
      <c r="P145" s="31"/>
      <c r="Q145" s="8" t="n">
        <v>0.4</v>
      </c>
      <c r="S145" s="30" t="n">
        <f aca="false">+O145*Q145/2000</f>
        <v>14.1412</v>
      </c>
      <c r="U145" s="10" t="n">
        <f aca="false">+S145*$T$15</f>
        <v>10.2356255300282</v>
      </c>
      <c r="V145" s="10" t="n">
        <v>220</v>
      </c>
      <c r="W145" s="10" t="n">
        <f aca="false">IF(U145&gt;V145,V145,U145)</f>
        <v>10.2356255300282</v>
      </c>
      <c r="X145" s="6" t="n">
        <f aca="false">+U145/$U$16</f>
        <v>0.00036857775957409</v>
      </c>
      <c r="Y145" s="10" t="n">
        <f aca="false">+X145*$Y$16</f>
        <v>1.0054458624859</v>
      </c>
      <c r="Z145" s="9" t="n">
        <f aca="false">IF(W145+Y145&gt;V145,V145,W145+Y145)</f>
        <v>11.2410713925141</v>
      </c>
      <c r="AA145" s="10" t="n">
        <f aca="false">+$AA$16*X145</f>
        <v>0.145602097948684</v>
      </c>
      <c r="AB145" s="10" t="n">
        <f aca="false">IF(Z145+AA145&gt;V145,V145,Z145+AA145)</f>
        <v>11.3866734904628</v>
      </c>
      <c r="AC145" s="10" t="n">
        <f aca="false">+X145*$AC$16</f>
        <v>0.0213282912804287</v>
      </c>
      <c r="AD145" s="10" t="n">
        <f aca="false">IF(AB145+AC145&gt;V145,V145,AB145+AC145)</f>
        <v>11.4080017817432</v>
      </c>
      <c r="AE145" s="10" t="n">
        <f aca="false">+X145*$AE$16</f>
        <v>0.00312424075855837</v>
      </c>
      <c r="AF145" s="9" t="n">
        <f aca="false">IF(AD145+AE145&gt;V145,V145,AD145+AE145)</f>
        <v>11.4111260225018</v>
      </c>
      <c r="AG145" s="10" t="n">
        <f aca="false">+X145*$AG$16</f>
        <v>0.000457649428595982</v>
      </c>
      <c r="AH145" s="9" t="n">
        <f aca="false">IF(AF145+AG145&gt;V145,V145,AF145+AG145)</f>
        <v>11.4115836719304</v>
      </c>
      <c r="AI145" s="10" t="n">
        <f aca="false">+X145*$AI$16</f>
        <v>6.70380472188655E-005</v>
      </c>
      <c r="AJ145" s="9" t="n">
        <f aca="false">IF(AH145+AI145&gt;V145,V145,AH145+AI145)</f>
        <v>11.4116507099776</v>
      </c>
      <c r="AK145" s="10" t="n">
        <f aca="false">+V145</f>
        <v>220</v>
      </c>
      <c r="AL145" s="6" t="str">
        <f aca="false">IF(AJ145&gt;V145,"'fail'","'pass'")</f>
        <v>'pass'</v>
      </c>
    </row>
    <row r="146" customFormat="false" ht="12.75" hidden="false" customHeight="false" outlineLevel="0" collapsed="false">
      <c r="B146" s="43" t="s">
        <v>1200</v>
      </c>
      <c r="C146" s="50" t="n">
        <v>15</v>
      </c>
      <c r="D146" s="45" t="n">
        <f aca="false">C146/$C$6</f>
        <v>0.000358877431394598</v>
      </c>
      <c r="E146" s="47" t="s">
        <v>1211</v>
      </c>
      <c r="F146" s="46" t="s">
        <v>1183</v>
      </c>
      <c r="G146" s="48" t="s">
        <v>1212</v>
      </c>
      <c r="H146" s="47"/>
      <c r="I146" s="44" t="s">
        <v>1185</v>
      </c>
      <c r="J146" s="47" t="n">
        <v>21.5</v>
      </c>
      <c r="K146" s="49" t="n">
        <v>48950</v>
      </c>
      <c r="L146" s="49" t="n">
        <v>28637</v>
      </c>
      <c r="M146" s="49" t="n">
        <v>80950</v>
      </c>
      <c r="N146" s="49" t="n">
        <v>57384</v>
      </c>
      <c r="O146" s="30" t="n">
        <v>80950</v>
      </c>
      <c r="P146" s="31"/>
      <c r="Q146" s="8" t="n">
        <v>0.4</v>
      </c>
      <c r="S146" s="30" t="n">
        <f aca="false">+O146*Q146/2000</f>
        <v>16.19</v>
      </c>
      <c r="U146" s="10" t="n">
        <f aca="false">+S146*$T$15</f>
        <v>11.7185795640509</v>
      </c>
      <c r="V146" s="10" t="n">
        <v>220</v>
      </c>
      <c r="W146" s="10" t="n">
        <f aca="false">IF(U146&gt;V146,V146,U146)</f>
        <v>11.7185795640509</v>
      </c>
      <c r="X146" s="6" t="n">
        <f aca="false">+U146/$U$16</f>
        <v>0.00042197790339607</v>
      </c>
      <c r="Y146" s="10" t="n">
        <f aca="false">+X146*$Y$16</f>
        <v>1.15111649037187</v>
      </c>
      <c r="Z146" s="9" t="n">
        <f aca="false">IF(W146+Y146&gt;V146,V146,W146+Y146)</f>
        <v>12.8696960544228</v>
      </c>
      <c r="AA146" s="10" t="n">
        <f aca="false">+$AA$16*X146</f>
        <v>0.166697166137895</v>
      </c>
      <c r="AB146" s="10" t="n">
        <f aca="false">IF(Z146+AA146&gt;V146,V146,Z146+AA146)</f>
        <v>13.0363932205607</v>
      </c>
      <c r="AC146" s="10" t="n">
        <f aca="false">+X146*$AC$16</f>
        <v>0.0244183687261435</v>
      </c>
      <c r="AD146" s="10" t="n">
        <f aca="false">IF(AB146+AC146&gt;V146,V146,AB146+AC146)</f>
        <v>13.0608115892868</v>
      </c>
      <c r="AE146" s="10" t="n">
        <f aca="false">+X146*$AE$16</f>
        <v>0.00357688582871751</v>
      </c>
      <c r="AF146" s="9" t="n">
        <f aca="false">IF(AD146+AE146&gt;V146,V146,AD146+AE146)</f>
        <v>13.0643884751155</v>
      </c>
      <c r="AG146" s="10" t="n">
        <f aca="false">+X146*$AG$16</f>
        <v>0.000523954420344027</v>
      </c>
      <c r="AH146" s="9" t="n">
        <f aca="false">IF(AF146+AG146&gt;V146,V146,AF146+AG146)</f>
        <v>13.0649124295359</v>
      </c>
      <c r="AI146" s="10" t="n">
        <f aca="false">+X146*$AI$16</f>
        <v>7.67506282687065E-005</v>
      </c>
      <c r="AJ146" s="9" t="n">
        <f aca="false">IF(AH146+AI146&gt;V146,V146,AH146+AI146)</f>
        <v>13.0649891801641</v>
      </c>
      <c r="AK146" s="10" t="n">
        <f aca="false">+V146</f>
        <v>220</v>
      </c>
      <c r="AL146" s="6" t="str">
        <f aca="false">IF(AJ146&gt;V146,"'fail'","'pass'")</f>
        <v>'pass'</v>
      </c>
    </row>
    <row r="147" customFormat="false" ht="12.75" hidden="false" customHeight="false" outlineLevel="0" collapsed="false">
      <c r="B147" s="43" t="s">
        <v>1213</v>
      </c>
      <c r="C147" s="50" t="n">
        <v>15</v>
      </c>
      <c r="D147" s="45" t="n">
        <f aca="false">C147/$C$6</f>
        <v>0.000358877431394598</v>
      </c>
      <c r="E147" s="47" t="s">
        <v>1214</v>
      </c>
      <c r="F147" s="46" t="s">
        <v>1183</v>
      </c>
      <c r="G147" s="48" t="s">
        <v>1129</v>
      </c>
      <c r="H147" s="47"/>
      <c r="I147" s="44" t="s">
        <v>1185</v>
      </c>
      <c r="J147" s="47" t="n">
        <v>21.5</v>
      </c>
      <c r="K147" s="49" t="n">
        <v>48950</v>
      </c>
      <c r="L147" s="49" t="n">
        <v>12042</v>
      </c>
      <c r="M147" s="49" t="n">
        <v>64900</v>
      </c>
      <c r="N147" s="49" t="n">
        <v>90173</v>
      </c>
      <c r="O147" s="30" t="n">
        <v>90173</v>
      </c>
      <c r="P147" s="31"/>
      <c r="Q147" s="8" t="n">
        <v>0.4</v>
      </c>
      <c r="S147" s="30" t="n">
        <f aca="false">+O147*Q147/2000</f>
        <v>18.0346</v>
      </c>
      <c r="U147" s="10" t="n">
        <f aca="false">+S147*$T$15</f>
        <v>13.0537303894893</v>
      </c>
      <c r="V147" s="10" t="n">
        <v>220</v>
      </c>
      <c r="W147" s="10" t="n">
        <f aca="false">IF(U147&gt;V147,V147,U147)</f>
        <v>13.0537303894893</v>
      </c>
      <c r="X147" s="6" t="n">
        <f aca="false">+U147/$U$16</f>
        <v>0.000470055756429078</v>
      </c>
      <c r="Y147" s="10" t="n">
        <f aca="false">+X147*$Y$16</f>
        <v>1.28226840378385</v>
      </c>
      <c r="Z147" s="9" t="n">
        <f aca="false">IF(W147+Y147&gt;V147,V147,W147+Y147)</f>
        <v>14.3359987932732</v>
      </c>
      <c r="AA147" s="10" t="n">
        <f aca="false">+$AA$16*X147</f>
        <v>0.185689728995088</v>
      </c>
      <c r="AB147" s="10" t="n">
        <f aca="false">IF(Z147+AA147&gt;V147,V147,Z147+AA147)</f>
        <v>14.5216885222683</v>
      </c>
      <c r="AC147" s="10" t="n">
        <f aca="false">+X147*$AC$16</f>
        <v>0.027200464028938</v>
      </c>
      <c r="AD147" s="10" t="n">
        <f aca="false">IF(AB147+AC147&gt;V147,V147,AB147+AC147)</f>
        <v>14.5488889862972</v>
      </c>
      <c r="AE147" s="10" t="n">
        <f aca="false">+X147*$AE$16</f>
        <v>0.00398441662548418</v>
      </c>
      <c r="AF147" s="9" t="n">
        <f aca="false">IF(AD147+AE147&gt;V147,V147,AD147+AE147)</f>
        <v>14.5528734029227</v>
      </c>
      <c r="AG147" s="10" t="n">
        <f aca="false">+X147*$AG$16</f>
        <v>0.000583650919650178</v>
      </c>
      <c r="AH147" s="9" t="n">
        <f aca="false">IF(AF147+AG147&gt;V147,V147,AF147+AG147)</f>
        <v>14.5534570538424</v>
      </c>
      <c r="AI147" s="10" t="n">
        <f aca="false">+X147*$AI$16</f>
        <v>8.54951748347631E-005</v>
      </c>
      <c r="AJ147" s="9" t="n">
        <f aca="false">IF(AH147+AI147&gt;V147,V147,AH147+AI147)</f>
        <v>14.5535425490172</v>
      </c>
      <c r="AK147" s="10" t="n">
        <f aca="false">+V147</f>
        <v>220</v>
      </c>
      <c r="AL147" s="6" t="str">
        <f aca="false">IF(AJ147&gt;V147,"'fail'","'pass'")</f>
        <v>'pass'</v>
      </c>
    </row>
    <row r="148" customFormat="false" ht="12.75" hidden="false" customHeight="false" outlineLevel="0" collapsed="false">
      <c r="B148" s="43" t="s">
        <v>1213</v>
      </c>
      <c r="C148" s="50" t="n">
        <v>15</v>
      </c>
      <c r="D148" s="45" t="n">
        <f aca="false">C148/$C$6</f>
        <v>0.000358877431394598</v>
      </c>
      <c r="E148" s="47" t="s">
        <v>1215</v>
      </c>
      <c r="F148" s="46" t="s">
        <v>1183</v>
      </c>
      <c r="G148" s="48" t="s">
        <v>1132</v>
      </c>
      <c r="H148" s="47"/>
      <c r="I148" s="44" t="s">
        <v>1185</v>
      </c>
      <c r="J148" s="47" t="n">
        <v>21.5</v>
      </c>
      <c r="K148" s="49" t="n">
        <v>48950</v>
      </c>
      <c r="L148" s="49" t="n">
        <v>12042</v>
      </c>
      <c r="M148" s="49" t="n">
        <v>53627</v>
      </c>
      <c r="N148" s="49" t="n">
        <v>94272</v>
      </c>
      <c r="O148" s="30" t="n">
        <v>94272</v>
      </c>
      <c r="P148" s="31"/>
      <c r="Q148" s="8" t="n">
        <v>0.4</v>
      </c>
      <c r="S148" s="30" t="n">
        <f aca="false">+O148*Q148/2000</f>
        <v>18.8544</v>
      </c>
      <c r="U148" s="10" t="n">
        <f aca="false">+S148*$T$15</f>
        <v>13.6471146715529</v>
      </c>
      <c r="V148" s="10" t="n">
        <v>220</v>
      </c>
      <c r="W148" s="10" t="n">
        <f aca="false">IF(U148&gt;V148,V148,U148)</f>
        <v>13.6471146715529</v>
      </c>
      <c r="X148" s="6" t="n">
        <f aca="false">+U148/$U$16</f>
        <v>0.000491423111908022</v>
      </c>
      <c r="Y148" s="10" t="n">
        <f aca="false">+X148*$Y$16</f>
        <v>1.34055656306778</v>
      </c>
      <c r="Z148" s="9" t="n">
        <f aca="false">IF(W148+Y148&gt;V148,V148,W148+Y148)</f>
        <v>14.9876712346207</v>
      </c>
      <c r="AA148" s="10" t="n">
        <f aca="false">+$AA$16*X148</f>
        <v>0.194130639235968</v>
      </c>
      <c r="AB148" s="10" t="n">
        <f aca="false">IF(Z148+AA148&gt;V148,V148,Z148+AA148)</f>
        <v>15.1818018738567</v>
      </c>
      <c r="AC148" s="10" t="n">
        <f aca="false">+X148*$AC$16</f>
        <v>0.0284369173137862</v>
      </c>
      <c r="AD148" s="10" t="n">
        <f aca="false">IF(AB148+AC148&gt;V148,V148,AB148+AC148)</f>
        <v>15.2102387911704</v>
      </c>
      <c r="AE148" s="10" t="n">
        <f aca="false">+X148*$AE$16</f>
        <v>0.0041655365144516</v>
      </c>
      <c r="AF148" s="9" t="n">
        <f aca="false">IF(AD148+AE148&gt;V148,V148,AD148+AE148)</f>
        <v>15.2144043276849</v>
      </c>
      <c r="AG148" s="10" t="n">
        <f aca="false">+X148*$AG$16</f>
        <v>0.000610181977945301</v>
      </c>
      <c r="AH148" s="9" t="n">
        <f aca="false">IF(AF148+AG148&gt;V148,V148,AF148+AG148)</f>
        <v>15.2150145096628</v>
      </c>
      <c r="AI148" s="10" t="n">
        <f aca="false">+X148*$AI$16</f>
        <v>8.93815346281346E-005</v>
      </c>
      <c r="AJ148" s="9" t="n">
        <f aca="false">IF(AH148+AI148&gt;V148,V148,AH148+AI148)</f>
        <v>15.2151038911975</v>
      </c>
      <c r="AK148" s="10" t="n">
        <f aca="false">+V148</f>
        <v>220</v>
      </c>
      <c r="AL148" s="6" t="str">
        <f aca="false">IF(AJ148&gt;V148,"'fail'","'pass'")</f>
        <v>'pass'</v>
      </c>
    </row>
    <row r="149" customFormat="false" ht="12.75" hidden="false" customHeight="false" outlineLevel="0" collapsed="false">
      <c r="B149" s="43" t="s">
        <v>1213</v>
      </c>
      <c r="C149" s="50" t="n">
        <v>15</v>
      </c>
      <c r="D149" s="45" t="n">
        <f aca="false">C149/$C$6</f>
        <v>0.000358877431394598</v>
      </c>
      <c r="E149" s="47" t="s">
        <v>1216</v>
      </c>
      <c r="F149" s="46" t="s">
        <v>1183</v>
      </c>
      <c r="G149" s="48" t="s">
        <v>1135</v>
      </c>
      <c r="H149" s="47"/>
      <c r="I149" s="44" t="s">
        <v>1185</v>
      </c>
      <c r="J149" s="47" t="n">
        <v>21.5</v>
      </c>
      <c r="K149" s="49" t="n">
        <v>48950</v>
      </c>
      <c r="L149" s="49" t="n">
        <v>12042</v>
      </c>
      <c r="M149" s="49" t="n">
        <v>46795</v>
      </c>
      <c r="N149" s="49" t="n">
        <v>89148</v>
      </c>
      <c r="O149" s="30" t="n">
        <v>89148</v>
      </c>
      <c r="P149" s="31"/>
      <c r="Q149" s="8" t="n">
        <v>0.4</v>
      </c>
      <c r="S149" s="30" t="n">
        <f aca="false">+O149*Q149/2000</f>
        <v>17.8296</v>
      </c>
      <c r="U149" s="10" t="n">
        <f aca="false">+S149*$T$15</f>
        <v>12.905348128178</v>
      </c>
      <c r="V149" s="10" t="n">
        <v>220</v>
      </c>
      <c r="W149" s="10" t="n">
        <f aca="false">IF(U149&gt;V149,V149,U149)</f>
        <v>12.905348128178</v>
      </c>
      <c r="X149" s="6" t="n">
        <f aca="false">+U149/$U$16</f>
        <v>0.000464712614353958</v>
      </c>
      <c r="Y149" s="10" t="n">
        <f aca="false">+X149*$Y$16</f>
        <v>1.26769280893973</v>
      </c>
      <c r="Z149" s="9" t="n">
        <f aca="false">IF(W149+Y149&gt;V149,V149,W149+Y149)</f>
        <v>14.1730409371178</v>
      </c>
      <c r="AA149" s="10" t="n">
        <f aca="false">+$AA$16*X149</f>
        <v>0.183578986619654</v>
      </c>
      <c r="AB149" s="10" t="n">
        <f aca="false">IF(Z149+AA149&gt;V149,V149,Z149+AA149)</f>
        <v>14.3566199237374</v>
      </c>
      <c r="AC149" s="10" t="n">
        <f aca="false">+X149*$AC$16</f>
        <v>0.0268912752958399</v>
      </c>
      <c r="AD149" s="10" t="n">
        <f aca="false">IF(AB149+AC149&gt;V149,V149,AB149+AC149)</f>
        <v>14.3835111990332</v>
      </c>
      <c r="AE149" s="10" t="n">
        <f aca="false">+X149*$AE$16</f>
        <v>0.00393912560665236</v>
      </c>
      <c r="AF149" s="9" t="n">
        <f aca="false">IF(AD149+AE149&gt;V149,V149,AD149+AE149)</f>
        <v>14.3874503246399</v>
      </c>
      <c r="AG149" s="10" t="n">
        <f aca="false">+X149*$AG$16</f>
        <v>0.000577016536934272</v>
      </c>
      <c r="AH149" s="9" t="n">
        <f aca="false">IF(AF149+AG149&gt;V149,V149,AF149+AG149)</f>
        <v>14.3880273411768</v>
      </c>
      <c r="AI149" s="10" t="n">
        <f aca="false">+X149*$AI$16</f>
        <v>8.45233478554496E-005</v>
      </c>
      <c r="AJ149" s="9" t="n">
        <f aca="false">IF(AH149+AI149&gt;V149,V149,AH149+AI149)</f>
        <v>14.3881118645247</v>
      </c>
      <c r="AK149" s="10" t="n">
        <f aca="false">+V149</f>
        <v>220</v>
      </c>
      <c r="AL149" s="6" t="str">
        <f aca="false">IF(AJ149&gt;V149,"'fail'","'pass'")</f>
        <v>'pass'</v>
      </c>
    </row>
    <row r="150" customFormat="false" ht="12.75" hidden="false" customHeight="false" outlineLevel="0" collapsed="false">
      <c r="B150" s="43" t="s">
        <v>1213</v>
      </c>
      <c r="C150" s="50" t="n">
        <v>15</v>
      </c>
      <c r="D150" s="45" t="n">
        <f aca="false">C150/$C$6</f>
        <v>0.000358877431394598</v>
      </c>
      <c r="E150" s="47" t="s">
        <v>1217</v>
      </c>
      <c r="F150" s="46" t="s">
        <v>1183</v>
      </c>
      <c r="G150" s="48" t="s">
        <v>1138</v>
      </c>
      <c r="H150" s="47"/>
      <c r="I150" s="44" t="s">
        <v>1185</v>
      </c>
      <c r="J150" s="47" t="n">
        <v>21.5</v>
      </c>
      <c r="K150" s="49" t="n">
        <v>48950</v>
      </c>
      <c r="L150" s="49" t="n">
        <v>12042</v>
      </c>
      <c r="M150" s="49" t="n">
        <v>36207</v>
      </c>
      <c r="N150" s="49" t="n">
        <v>89491</v>
      </c>
      <c r="O150" s="30" t="n">
        <v>89491</v>
      </c>
      <c r="P150" s="31"/>
      <c r="Q150" s="8" t="n">
        <v>0.4</v>
      </c>
      <c r="S150" s="30" t="n">
        <f aca="false">+O150*Q150/2000</f>
        <v>17.8982</v>
      </c>
      <c r="U150" s="10" t="n">
        <f aca="false">+S150*$T$15</f>
        <v>12.9550018995241</v>
      </c>
      <c r="V150" s="10" t="n">
        <v>220</v>
      </c>
      <c r="W150" s="10" t="n">
        <f aca="false">IF(U150&gt;V150,V150,U150)</f>
        <v>12.9550018995241</v>
      </c>
      <c r="X150" s="6" t="n">
        <f aca="false">+U150/$U$16</f>
        <v>0.000466500612141047</v>
      </c>
      <c r="Y150" s="10" t="n">
        <f aca="false">+X150*$Y$16</f>
        <v>1.27257030067781</v>
      </c>
      <c r="Z150" s="9" t="n">
        <f aca="false">IF(W150+Y150&gt;V150,V150,W150+Y150)</f>
        <v>14.227572200202</v>
      </c>
      <c r="AA150" s="10" t="n">
        <f aca="false">+$AA$16*X150</f>
        <v>0.184285313092604</v>
      </c>
      <c r="AB150" s="10" t="n">
        <f aca="false">IF(Z150+AA150&gt;V150,V150,Z150+AA150)</f>
        <v>14.4118575132946</v>
      </c>
      <c r="AC150" s="10" t="n">
        <f aca="false">+X150*$AC$16</f>
        <v>0.0269947404035986</v>
      </c>
      <c r="AD150" s="10" t="n">
        <f aca="false">IF(AB150+AC150&gt;V150,V150,AB150+AC150)</f>
        <v>14.4388522536982</v>
      </c>
      <c r="AE150" s="10" t="n">
        <f aca="false">+X150*$AE$16</f>
        <v>0.00395428152807608</v>
      </c>
      <c r="AF150" s="9" t="n">
        <f aca="false">IF(AD150+AE150&gt;V150,V150,AD150+AE150)</f>
        <v>14.4428065352262</v>
      </c>
      <c r="AG150" s="10" t="n">
        <f aca="false">+X150*$AG$16</f>
        <v>0.000579236627930912</v>
      </c>
      <c r="AH150" s="9" t="n">
        <f aca="false">IF(AF150+AG150&gt;V150,V150,AF150+AG150)</f>
        <v>14.4433857718542</v>
      </c>
      <c r="AI150" s="10" t="n">
        <f aca="false">+X150*$AI$16</f>
        <v>8.48485543470638E-005</v>
      </c>
      <c r="AJ150" s="9" t="n">
        <f aca="false">IF(AH150+AI150&gt;V150,V150,AH150+AI150)</f>
        <v>14.4434706204085</v>
      </c>
      <c r="AK150" s="10" t="n">
        <f aca="false">+V150</f>
        <v>220</v>
      </c>
      <c r="AL150" s="6" t="str">
        <f aca="false">IF(AJ150&gt;V150,"'fail'","'pass'")</f>
        <v>'pass'</v>
      </c>
    </row>
    <row r="151" customFormat="false" ht="12.75" hidden="false" customHeight="false" outlineLevel="0" collapsed="false">
      <c r="B151" s="43" t="s">
        <v>1213</v>
      </c>
      <c r="C151" s="50" t="n">
        <v>15</v>
      </c>
      <c r="D151" s="45" t="n">
        <f aca="false">C151/$C$6</f>
        <v>0.000358877431394598</v>
      </c>
      <c r="E151" s="47" t="s">
        <v>1218</v>
      </c>
      <c r="F151" s="46" t="s">
        <v>1183</v>
      </c>
      <c r="G151" s="48" t="s">
        <v>1219</v>
      </c>
      <c r="H151" s="47"/>
      <c r="I151" s="44" t="s">
        <v>1185</v>
      </c>
      <c r="J151" s="47" t="n">
        <v>21.5</v>
      </c>
      <c r="K151" s="49" t="n">
        <v>48950</v>
      </c>
      <c r="L151" s="49" t="n">
        <v>12042</v>
      </c>
      <c r="M151" s="49" t="n">
        <v>67289</v>
      </c>
      <c r="N151" s="49" t="n">
        <v>88465</v>
      </c>
      <c r="O151" s="30" t="n">
        <v>88465</v>
      </c>
      <c r="P151" s="31"/>
      <c r="Q151" s="8" t="n">
        <v>0.4</v>
      </c>
      <c r="S151" s="30" t="n">
        <f aca="false">+O151*Q151/2000</f>
        <v>17.693</v>
      </c>
      <c r="U151" s="10" t="n">
        <f aca="false">+S151*$T$15</f>
        <v>12.8064748750311</v>
      </c>
      <c r="V151" s="10" t="n">
        <v>220</v>
      </c>
      <c r="W151" s="10" t="n">
        <f aca="false">IF(U151&gt;V151,V151,U151)</f>
        <v>12.8064748750311</v>
      </c>
      <c r="X151" s="6" t="n">
        <f aca="false">+U151/$U$16</f>
        <v>0.00046115225724439</v>
      </c>
      <c r="Y151" s="10" t="n">
        <f aca="false">+X151*$Y$16</f>
        <v>1.25798048574117</v>
      </c>
      <c r="Z151" s="9" t="n">
        <f aca="false">IF(W151+Y151&gt;V151,V151,W151+Y151)</f>
        <v>14.0644553607722</v>
      </c>
      <c r="AA151" s="10" t="n">
        <f aca="false">+$AA$16*X151</f>
        <v>0.182172511456317</v>
      </c>
      <c r="AB151" s="10" t="n">
        <f aca="false">IF(Z151+AA151&gt;V151,V151,Z151+AA151)</f>
        <v>14.2466278722285</v>
      </c>
      <c r="AC151" s="10" t="n">
        <f aca="false">+X151*$AC$16</f>
        <v>0.0266852500229559</v>
      </c>
      <c r="AD151" s="10" t="n">
        <f aca="false">IF(AB151+AC151&gt;V151,V151,AB151+AC151)</f>
        <v>14.2733131222515</v>
      </c>
      <c r="AE151" s="10" t="n">
        <f aca="false">+X151*$AE$16</f>
        <v>0.00390894632288443</v>
      </c>
      <c r="AF151" s="9" t="n">
        <f aca="false">IF(AD151+AE151&gt;V151,V151,AD151+AE151)</f>
        <v>14.2772220685744</v>
      </c>
      <c r="AG151" s="10" t="n">
        <f aca="false">+X151*$AG$16</f>
        <v>0.000572595772646502</v>
      </c>
      <c r="AH151" s="9" t="n">
        <f aca="false">IF(AF151+AG151&gt;V151,V151,AF151+AG151)</f>
        <v>14.277794664347</v>
      </c>
      <c r="AI151" s="10" t="n">
        <f aca="false">+X151*$AI$16</f>
        <v>8.38757792438681E-005</v>
      </c>
      <c r="AJ151" s="9" t="n">
        <f aca="false">IF(AH151+AI151&gt;V151,V151,AH151+AI151)</f>
        <v>14.2778785401263</v>
      </c>
      <c r="AK151" s="10" t="n">
        <f aca="false">+V151</f>
        <v>220</v>
      </c>
      <c r="AL151" s="6" t="str">
        <f aca="false">IF(AJ151&gt;V151,"'fail'","'pass'")</f>
        <v>'pass'</v>
      </c>
    </row>
    <row r="152" customFormat="false" ht="12.75" hidden="false" customHeight="false" outlineLevel="0" collapsed="false">
      <c r="B152" s="43" t="s">
        <v>1213</v>
      </c>
      <c r="C152" s="50" t="n">
        <v>15</v>
      </c>
      <c r="D152" s="45" t="n">
        <f aca="false">C152/$C$6</f>
        <v>0.000358877431394598</v>
      </c>
      <c r="E152" s="47" t="s">
        <v>1220</v>
      </c>
      <c r="F152" s="46" t="s">
        <v>1183</v>
      </c>
      <c r="G152" s="48" t="s">
        <v>1221</v>
      </c>
      <c r="H152" s="47"/>
      <c r="I152" s="44" t="s">
        <v>1185</v>
      </c>
      <c r="J152" s="47" t="n">
        <v>21.5</v>
      </c>
      <c r="K152" s="49" t="n">
        <v>48950</v>
      </c>
      <c r="L152" s="49" t="n">
        <v>12042</v>
      </c>
      <c r="M152" s="49" t="n">
        <v>56701</v>
      </c>
      <c r="N152" s="49" t="n">
        <v>106909</v>
      </c>
      <c r="O152" s="30" t="n">
        <v>106909</v>
      </c>
      <c r="P152" s="31"/>
      <c r="Q152" s="8" t="n">
        <v>0.4</v>
      </c>
      <c r="S152" s="30" t="n">
        <f aca="false">+O152*Q152/2000</f>
        <v>21.3818</v>
      </c>
      <c r="U152" s="10" t="n">
        <f aca="false">+S152*$T$15</f>
        <v>15.4764869995444</v>
      </c>
      <c r="V152" s="10" t="n">
        <v>220</v>
      </c>
      <c r="W152" s="10" t="n">
        <f aca="false">IF(U152&gt;V152,V152,U152)</f>
        <v>15.4764869995444</v>
      </c>
      <c r="X152" s="6" t="n">
        <f aca="false">+U152/$U$16</f>
        <v>0.000557297537667331</v>
      </c>
      <c r="Y152" s="10" t="n">
        <f aca="false">+X152*$Y$16</f>
        <v>1.52025587238006</v>
      </c>
      <c r="Z152" s="9" t="n">
        <f aca="false">IF(W152+Y152&gt;V152,V152,W152+Y152)</f>
        <v>16.9967428719245</v>
      </c>
      <c r="AA152" s="10" t="n">
        <f aca="false">+$AA$16*X152</f>
        <v>0.220153518648995</v>
      </c>
      <c r="AB152" s="10" t="n">
        <f aca="false">IF(Z152+AA152&gt;V152,V152,Z152+AA152)</f>
        <v>17.2168963905735</v>
      </c>
      <c r="AC152" s="10" t="n">
        <f aca="false">+X152*$AC$16</f>
        <v>0.0322488373334561</v>
      </c>
      <c r="AD152" s="10" t="n">
        <f aca="false">IF(AB152+AC152&gt;V152,V152,AB152+AC152)</f>
        <v>17.2491452279069</v>
      </c>
      <c r="AE152" s="10" t="n">
        <f aca="false">+X152*$AE$16</f>
        <v>0.00472391954369809</v>
      </c>
      <c r="AF152" s="9" t="n">
        <f aca="false">IF(AD152+AE152&gt;V152,V152,AD152+AE152)</f>
        <v>17.2538691474506</v>
      </c>
      <c r="AG152" s="10" t="n">
        <f aca="false">+X152*$AG$16</f>
        <v>0.000691975826121798</v>
      </c>
      <c r="AH152" s="9" t="n">
        <f aca="false">IF(AF152+AG152&gt;V152,V152,AF152+AG152)</f>
        <v>17.2545611232767</v>
      </c>
      <c r="AI152" s="10" t="n">
        <f aca="false">+X152*$AI$16</f>
        <v>0.000101362976128217</v>
      </c>
      <c r="AJ152" s="9" t="n">
        <f aca="false">IF(AH152+AI152&gt;V152,V152,AH152+AI152)</f>
        <v>17.2546624862529</v>
      </c>
      <c r="AK152" s="10" t="n">
        <f aca="false">+V152</f>
        <v>220</v>
      </c>
      <c r="AL152" s="6" t="str">
        <f aca="false">IF(AJ152&gt;V152,"'fail'","'pass'")</f>
        <v>'pass'</v>
      </c>
    </row>
    <row r="153" customFormat="false" ht="12.75" hidden="false" customHeight="false" outlineLevel="0" collapsed="false">
      <c r="B153" s="43" t="s">
        <v>1213</v>
      </c>
      <c r="C153" s="50" t="n">
        <v>15</v>
      </c>
      <c r="D153" s="45" t="n">
        <f aca="false">C153/$C$6</f>
        <v>0.000358877431394598</v>
      </c>
      <c r="E153" s="47" t="s">
        <v>1222</v>
      </c>
      <c r="F153" s="46" t="s">
        <v>1183</v>
      </c>
      <c r="G153" s="48" t="s">
        <v>1223</v>
      </c>
      <c r="H153" s="47"/>
      <c r="I153" s="44" t="s">
        <v>1185</v>
      </c>
      <c r="J153" s="47" t="n">
        <v>21.5</v>
      </c>
      <c r="K153" s="49" t="n">
        <v>48950</v>
      </c>
      <c r="L153" s="49" t="n">
        <v>12042</v>
      </c>
      <c r="M153" s="49" t="n">
        <v>43721</v>
      </c>
      <c r="N153" s="49" t="n">
        <v>84367</v>
      </c>
      <c r="O153" s="30" t="n">
        <v>84367</v>
      </c>
      <c r="P153" s="31"/>
      <c r="Q153" s="8" t="n">
        <v>0.4</v>
      </c>
      <c r="S153" s="30" t="n">
        <f aca="false">+O153*Q153/2000</f>
        <v>16.8734</v>
      </c>
      <c r="U153" s="10" t="n">
        <f aca="false">+S153*$T$15</f>
        <v>12.2132353561493</v>
      </c>
      <c r="V153" s="10" t="n">
        <v>220</v>
      </c>
      <c r="W153" s="10" t="n">
        <f aca="false">IF(U153&gt;V153,V153,U153)</f>
        <v>12.2132353561493</v>
      </c>
      <c r="X153" s="6" t="n">
        <f aca="false">+U153/$U$16</f>
        <v>0.000439790114586983</v>
      </c>
      <c r="Y153" s="10" t="n">
        <f aca="false">+X153*$Y$16</f>
        <v>1.19970654654976</v>
      </c>
      <c r="Z153" s="9" t="n">
        <f aca="false">IF(W153+Y153&gt;V153,V153,W153+Y153)</f>
        <v>13.412941902699</v>
      </c>
      <c r="AA153" s="10" t="n">
        <f aca="false">+$AA$16*X153</f>
        <v>0.173733660476291</v>
      </c>
      <c r="AB153" s="10" t="n">
        <f aca="false">IF(Z153+AA153&gt;V153,V153,Z153+AA153)</f>
        <v>13.5866755631753</v>
      </c>
      <c r="AC153" s="10" t="n">
        <f aca="false">+X153*$AC$16</f>
        <v>0.0254490983856522</v>
      </c>
      <c r="AD153" s="10" t="n">
        <f aca="false">IF(AB153+AC153&gt;V153,V153,AB153+AC153)</f>
        <v>13.612124661561</v>
      </c>
      <c r="AE153" s="10" t="n">
        <f aca="false">+X153*$AE$16</f>
        <v>0.00372787062027684</v>
      </c>
      <c r="AF153" s="9" t="n">
        <f aca="false">IF(AD153+AE153&gt;V153,V153,AD153+AE153)</f>
        <v>13.6158525321813</v>
      </c>
      <c r="AG153" s="10" t="n">
        <f aca="false">+X153*$AG$16</f>
        <v>0.000546071186919883</v>
      </c>
      <c r="AH153" s="9" t="n">
        <f aca="false">IF(AF153+AG153&gt;V153,V153,AF153+AG153)</f>
        <v>13.6163986033682</v>
      </c>
      <c r="AI153" s="10" t="n">
        <f aca="false">+X153*$AI$16</f>
        <v>7.99903675743788E-005</v>
      </c>
      <c r="AJ153" s="9" t="n">
        <f aca="false">IF(AH153+AI153&gt;V153,V153,AH153+AI153)</f>
        <v>13.6164785937357</v>
      </c>
      <c r="AK153" s="10" t="n">
        <f aca="false">+V153</f>
        <v>220</v>
      </c>
      <c r="AL153" s="6" t="str">
        <f aca="false">IF(AJ153&gt;V153,"'fail'","'pass'")</f>
        <v>'pass'</v>
      </c>
    </row>
    <row r="154" customFormat="false" ht="12.75" hidden="false" customHeight="false" outlineLevel="0" collapsed="false">
      <c r="B154" s="43" t="s">
        <v>1213</v>
      </c>
      <c r="C154" s="50" t="n">
        <v>15</v>
      </c>
      <c r="D154" s="45" t="n">
        <f aca="false">C154/$C$6</f>
        <v>0.000358877431394598</v>
      </c>
      <c r="E154" s="47" t="s">
        <v>1224</v>
      </c>
      <c r="F154" s="46" t="s">
        <v>1183</v>
      </c>
      <c r="G154" s="48" t="s">
        <v>1225</v>
      </c>
      <c r="H154" s="47"/>
      <c r="I154" s="44" t="s">
        <v>1185</v>
      </c>
      <c r="J154" s="47" t="n">
        <v>21.5</v>
      </c>
      <c r="K154" s="49" t="n">
        <v>48950</v>
      </c>
      <c r="L154" s="49" t="n">
        <v>12042</v>
      </c>
      <c r="M154" s="49" t="n">
        <v>69678</v>
      </c>
      <c r="N154" s="49" t="n">
        <v>99396</v>
      </c>
      <c r="O154" s="30" t="n">
        <v>99396</v>
      </c>
      <c r="P154" s="31"/>
      <c r="Q154" s="8" t="n">
        <v>0.4</v>
      </c>
      <c r="S154" s="30" t="n">
        <f aca="false">+O154*Q154/2000</f>
        <v>19.8792</v>
      </c>
      <c r="U154" s="10" t="n">
        <f aca="false">+S154*$T$15</f>
        <v>14.3888812149278</v>
      </c>
      <c r="V154" s="10" t="n">
        <v>220</v>
      </c>
      <c r="W154" s="10" t="n">
        <f aca="false">IF(U154&gt;V154,V154,U154)</f>
        <v>14.3888812149278</v>
      </c>
      <c r="X154" s="6" t="n">
        <f aca="false">+U154/$U$16</f>
        <v>0.000518133609462085</v>
      </c>
      <c r="Y154" s="10" t="n">
        <f aca="false">+X154*$Y$16</f>
        <v>1.41342031719583</v>
      </c>
      <c r="Z154" s="9" t="n">
        <f aca="false">IF(W154+Y154&gt;V154,V154,W154+Y154)</f>
        <v>15.8023015321236</v>
      </c>
      <c r="AA154" s="10" t="n">
        <f aca="false">+$AA$16*X154</f>
        <v>0.204682291852281</v>
      </c>
      <c r="AB154" s="10" t="n">
        <f aca="false">IF(Z154+AA154&gt;V154,V154,Z154+AA154)</f>
        <v>16.0069838239759</v>
      </c>
      <c r="AC154" s="10" t="n">
        <f aca="false">+X154*$AC$16</f>
        <v>0.0299825593317326</v>
      </c>
      <c r="AD154" s="10" t="n">
        <f aca="false">IF(AB154+AC154&gt;V154,V154,AB154+AC154)</f>
        <v>16.0369663833076</v>
      </c>
      <c r="AE154" s="10" t="n">
        <f aca="false">+X154*$AE$16</f>
        <v>0.00439194742225085</v>
      </c>
      <c r="AF154" s="9" t="n">
        <f aca="false">IF(AD154+AE154&gt;V154,V154,AD154+AE154)</f>
        <v>16.0413583307299</v>
      </c>
      <c r="AG154" s="10" t="n">
        <f aca="false">+X154*$AG$16</f>
        <v>0.00064334741895633</v>
      </c>
      <c r="AH154" s="9" t="n">
        <f aca="false">IF(AF154+AG154&gt;V154,V154,AF154+AG154)</f>
        <v>16.0420016781488</v>
      </c>
      <c r="AI154" s="10" t="n">
        <f aca="false">+X154*$AI$16</f>
        <v>9.42397214008197E-005</v>
      </c>
      <c r="AJ154" s="9" t="n">
        <f aca="false">IF(AH154+AI154&gt;V154,V154,AH154+AI154)</f>
        <v>16.0420959178702</v>
      </c>
      <c r="AK154" s="10" t="n">
        <f aca="false">+V154</f>
        <v>220</v>
      </c>
      <c r="AL154" s="6" t="str">
        <f aca="false">IF(AJ154&gt;V154,"'fail'","'pass'")</f>
        <v>'pass'</v>
      </c>
    </row>
    <row r="155" customFormat="false" ht="12.75" hidden="false" customHeight="false" outlineLevel="0" collapsed="false">
      <c r="B155" s="43" t="s">
        <v>1226</v>
      </c>
      <c r="C155" s="50" t="n">
        <v>15</v>
      </c>
      <c r="D155" s="45" t="n">
        <f aca="false">C155/$C$6</f>
        <v>0.000358877431394598</v>
      </c>
      <c r="E155" s="47" t="s">
        <v>1227</v>
      </c>
      <c r="F155" s="46" t="s">
        <v>1183</v>
      </c>
      <c r="G155" s="48" t="s">
        <v>1141</v>
      </c>
      <c r="H155" s="47"/>
      <c r="I155" s="44" t="s">
        <v>1185</v>
      </c>
      <c r="J155" s="47" t="n">
        <v>21.5</v>
      </c>
      <c r="K155" s="49" t="n">
        <v>48950</v>
      </c>
      <c r="L155" s="49" t="n">
        <v>12042</v>
      </c>
      <c r="M155" s="49" t="n">
        <v>29377</v>
      </c>
      <c r="N155" s="49" t="n">
        <v>62505</v>
      </c>
      <c r="O155" s="30" t="n">
        <v>62505</v>
      </c>
      <c r="P155" s="31"/>
      <c r="Q155" s="8" t="n">
        <v>0.4</v>
      </c>
      <c r="S155" s="30" t="n">
        <f aca="false">+O155*Q155/2000</f>
        <v>12.501</v>
      </c>
      <c r="U155" s="10" t="n">
        <f aca="false">+S155*$T$15</f>
        <v>9.0484226763558</v>
      </c>
      <c r="V155" s="10" t="n">
        <v>220</v>
      </c>
      <c r="W155" s="10" t="n">
        <f aca="false">IF(U155&gt;V155,V155,U155)</f>
        <v>9.0484226763558</v>
      </c>
      <c r="X155" s="6" t="n">
        <f aca="false">+U155/$U$16</f>
        <v>0.000325827410151592</v>
      </c>
      <c r="Y155" s="10" t="n">
        <f aca="false">+X155*$Y$16</f>
        <v>0.888826883640441</v>
      </c>
      <c r="Z155" s="9" t="n">
        <f aca="false">IF(W155+Y155&gt;V155,V155,W155+Y155)</f>
        <v>9.93724955999624</v>
      </c>
      <c r="AA155" s="10" t="n">
        <f aca="false">+$AA$16*X155</f>
        <v>0.128714099684362</v>
      </c>
      <c r="AB155" s="10" t="n">
        <f aca="false">IF(Z155+AA155&gt;V155,V155,Z155+AA155)</f>
        <v>10.0659636596806</v>
      </c>
      <c r="AC155" s="10" t="n">
        <f aca="false">+X155*$AC$16</f>
        <v>0.0188544797680988</v>
      </c>
      <c r="AD155" s="10" t="n">
        <f aca="false">IF(AB155+AC155&gt;V155,V155,AB155+AC155)</f>
        <v>10.0848181394487</v>
      </c>
      <c r="AE155" s="10" t="n">
        <f aca="false">+X155*$AE$16</f>
        <v>0.00276186842154402</v>
      </c>
      <c r="AF155" s="9" t="n">
        <f aca="false">IF(AD155+AE155&gt;V155,V155,AD155+AE155)</f>
        <v>10.0875800078702</v>
      </c>
      <c r="AG155" s="10" t="n">
        <f aca="false">+X155*$AG$16</f>
        <v>0.000404567894300227</v>
      </c>
      <c r="AH155" s="9" t="n">
        <f aca="false">IF(AF155+AG155&gt;V155,V155,AF155+AG155)</f>
        <v>10.0879845757645</v>
      </c>
      <c r="AI155" s="10" t="n">
        <f aca="false">+X155*$AI$16</f>
        <v>5.92624832604756E-005</v>
      </c>
      <c r="AJ155" s="9" t="n">
        <f aca="false">IF(AH155+AI155&gt;V155,V155,AH155+AI155)</f>
        <v>10.0880438382478</v>
      </c>
      <c r="AK155" s="10" t="n">
        <f aca="false">+V155</f>
        <v>220</v>
      </c>
      <c r="AL155" s="6" t="str">
        <f aca="false">IF(AJ155&gt;V155,"'fail'","'pass'")</f>
        <v>'pass'</v>
      </c>
    </row>
    <row r="156" customFormat="false" ht="12.75" hidden="false" customHeight="false" outlineLevel="0" collapsed="false">
      <c r="B156" s="43" t="s">
        <v>1213</v>
      </c>
      <c r="C156" s="50" t="n">
        <v>15</v>
      </c>
      <c r="D156" s="45" t="n">
        <f aca="false">C156/$C$6</f>
        <v>0.000358877431394598</v>
      </c>
      <c r="E156" s="47" t="s">
        <v>1228</v>
      </c>
      <c r="F156" s="46" t="s">
        <v>1183</v>
      </c>
      <c r="G156" s="48" t="s">
        <v>1144</v>
      </c>
      <c r="H156" s="47"/>
      <c r="I156" s="44" t="s">
        <v>1185</v>
      </c>
      <c r="J156" s="47" t="n">
        <v>21.5</v>
      </c>
      <c r="K156" s="49" t="n">
        <v>48950</v>
      </c>
      <c r="L156" s="49" t="n">
        <v>12042</v>
      </c>
      <c r="M156" s="49" t="n">
        <v>21178</v>
      </c>
      <c r="N156" s="49" t="n">
        <v>74802</v>
      </c>
      <c r="O156" s="30" t="n">
        <v>74802</v>
      </c>
      <c r="P156" s="31"/>
      <c r="Q156" s="8" t="n">
        <v>0.4</v>
      </c>
      <c r="S156" s="30" t="n">
        <f aca="false">+O156*Q156/2000</f>
        <v>14.9604</v>
      </c>
      <c r="U156" s="10" t="n">
        <f aca="false">+S156*$T$15</f>
        <v>10.8285755225465</v>
      </c>
      <c r="V156" s="10" t="n">
        <v>220</v>
      </c>
      <c r="W156" s="10" t="n">
        <f aca="false">IF(U156&gt;V156,V156,U156)</f>
        <v>10.8285755225465</v>
      </c>
      <c r="X156" s="6" t="n">
        <f aca="false">+U156/$U$16</f>
        <v>0.000389929476588423</v>
      </c>
      <c r="Y156" s="10" t="n">
        <f aca="false">+X156*$Y$16</f>
        <v>1.06369136149224</v>
      </c>
      <c r="Z156" s="9" t="n">
        <f aca="false">IF(W156+Y156&gt;V156,V156,W156+Y156)</f>
        <v>11.8922668840387</v>
      </c>
      <c r="AA156" s="10" t="n">
        <f aca="false">+$AA$16*X156</f>
        <v>0.154036830407002</v>
      </c>
      <c r="AB156" s="10" t="n">
        <f aca="false">IF(Z156+AA156&gt;V156,V156,Z156+AA156)</f>
        <v>12.0463037144457</v>
      </c>
      <c r="AC156" s="10" t="n">
        <f aca="false">+X156*$AC$16</f>
        <v>0.0225638396226434</v>
      </c>
      <c r="AD156" s="10" t="n">
        <f aca="false">IF(AB156+AC156&gt;V156,V156,AB156+AC156)</f>
        <v>12.0688675540683</v>
      </c>
      <c r="AE156" s="10" t="n">
        <f aca="false">+X156*$AE$16</f>
        <v>0.00330522808844629</v>
      </c>
      <c r="AF156" s="9" t="n">
        <f aca="false">IF(AD156+AE156&gt;V156,V156,AD156+AE156)</f>
        <v>12.0721727821568</v>
      </c>
      <c r="AG156" s="10" t="n">
        <f aca="false">+X156*$AG$16</f>
        <v>0.000484161069185595</v>
      </c>
      <c r="AH156" s="9" t="n">
        <f aca="false">IF(AF156+AG156&gt;V156,V156,AF156+AG156)</f>
        <v>12.072656943226</v>
      </c>
      <c r="AI156" s="10" t="n">
        <f aca="false">+X156*$AI$16</f>
        <v>7.09215626405903E-005</v>
      </c>
      <c r="AJ156" s="9" t="n">
        <f aca="false">IF(AH156+AI156&gt;V156,V156,AH156+AI156)</f>
        <v>12.0727278647886</v>
      </c>
      <c r="AK156" s="10" t="n">
        <f aca="false">+V156</f>
        <v>220</v>
      </c>
      <c r="AL156" s="6" t="str">
        <f aca="false">IF(AJ156&gt;V156,"'fail'","'pass'")</f>
        <v>'pass'</v>
      </c>
    </row>
    <row r="157" customFormat="false" ht="12.75" hidden="false" customHeight="false" outlineLevel="0" collapsed="false">
      <c r="B157" s="43" t="s">
        <v>1213</v>
      </c>
      <c r="C157" s="50" t="n">
        <v>15</v>
      </c>
      <c r="D157" s="45" t="n">
        <f aca="false">C157/$C$6</f>
        <v>0.000358877431394598</v>
      </c>
      <c r="E157" s="47" t="s">
        <v>1229</v>
      </c>
      <c r="F157" s="46" t="s">
        <v>1183</v>
      </c>
      <c r="G157" s="48" t="s">
        <v>1147</v>
      </c>
      <c r="H157" s="47"/>
      <c r="I157" s="44" t="s">
        <v>1185</v>
      </c>
      <c r="J157" s="47" t="n">
        <v>21.5</v>
      </c>
      <c r="K157" s="49" t="n">
        <v>48950</v>
      </c>
      <c r="L157" s="49" t="n">
        <v>12042</v>
      </c>
      <c r="M157" s="49" t="n">
        <v>30400</v>
      </c>
      <c r="N157" s="49" t="n">
        <v>66603</v>
      </c>
      <c r="O157" s="30" t="n">
        <v>66603</v>
      </c>
      <c r="P157" s="31"/>
      <c r="Q157" s="8" t="n">
        <v>0.4</v>
      </c>
      <c r="S157" s="30" t="n">
        <f aca="false">+O157*Q157/2000</f>
        <v>13.3206</v>
      </c>
      <c r="U157" s="10" t="n">
        <f aca="false">+S157*$T$15</f>
        <v>9.64166219523759</v>
      </c>
      <c r="V157" s="10" t="n">
        <v>220</v>
      </c>
      <c r="W157" s="10" t="n">
        <f aca="false">IF(U157&gt;V157,V157,U157)</f>
        <v>9.64166219523759</v>
      </c>
      <c r="X157" s="6" t="n">
        <f aca="false">+U157/$U$16</f>
        <v>0.000347189552808999</v>
      </c>
      <c r="Y157" s="10" t="n">
        <f aca="false">+X157*$Y$16</f>
        <v>0.947100822831842</v>
      </c>
      <c r="Z157" s="9" t="n">
        <f aca="false">IF(W157+Y157&gt;V157,V157,W157+Y157)</f>
        <v>10.5887630180694</v>
      </c>
      <c r="AA157" s="10" t="n">
        <f aca="false">+$AA$16*X157</f>
        <v>0.137152950664388</v>
      </c>
      <c r="AB157" s="10" t="n">
        <f aca="false">IF(Z157+AA157&gt;V157,V157,Z157+AA157)</f>
        <v>10.7259159687338</v>
      </c>
      <c r="AC157" s="10" t="n">
        <f aca="false">+X157*$AC$16</f>
        <v>0.0200906314054025</v>
      </c>
      <c r="AD157" s="10" t="n">
        <f aca="false">IF(AB157+AC157&gt;V157,V157,AB157+AC157)</f>
        <v>10.7460066001392</v>
      </c>
      <c r="AE157" s="10" t="n">
        <f aca="false">+X157*$AE$16</f>
        <v>0.00294294412415161</v>
      </c>
      <c r="AF157" s="9" t="n">
        <f aca="false">IF(AD157+AE157&gt;V157,V157,AD157+AE157)</f>
        <v>10.7489495442634</v>
      </c>
      <c r="AG157" s="10" t="n">
        <f aca="false">+X157*$AG$16</f>
        <v>0.000431092480026846</v>
      </c>
      <c r="AH157" s="9" t="n">
        <f aca="false">IF(AF157+AG157&gt;V157,V157,AF157+AG157)</f>
        <v>10.7493806367434</v>
      </c>
      <c r="AI157" s="10" t="n">
        <f aca="false">+X157*$AI$16</f>
        <v>6.31478949299649E-005</v>
      </c>
      <c r="AJ157" s="9" t="n">
        <f aca="false">IF(AH157+AI157&gt;V157,V157,AH157+AI157)</f>
        <v>10.7494437846383</v>
      </c>
      <c r="AK157" s="10" t="n">
        <f aca="false">+V157</f>
        <v>220</v>
      </c>
      <c r="AL157" s="6" t="str">
        <f aca="false">IF(AJ157&gt;V157,"'fail'","'pass'")</f>
        <v>'pass'</v>
      </c>
    </row>
    <row r="158" customFormat="false" ht="12.75" hidden="false" customHeight="false" outlineLevel="0" collapsed="false">
      <c r="B158" s="43" t="s">
        <v>1213</v>
      </c>
      <c r="C158" s="50" t="n">
        <v>15</v>
      </c>
      <c r="D158" s="45" t="n">
        <f aca="false">C158/$C$6</f>
        <v>0.000358877431394598</v>
      </c>
      <c r="E158" s="47" t="s">
        <v>1230</v>
      </c>
      <c r="F158" s="46" t="s">
        <v>1183</v>
      </c>
      <c r="G158" s="48" t="s">
        <v>1150</v>
      </c>
      <c r="H158" s="47"/>
      <c r="I158" s="44" t="s">
        <v>1185</v>
      </c>
      <c r="J158" s="47" t="n">
        <v>21.5</v>
      </c>
      <c r="K158" s="49" t="n">
        <v>48950</v>
      </c>
      <c r="L158" s="49" t="n">
        <v>12042</v>
      </c>
      <c r="M158" s="49" t="n">
        <v>16395</v>
      </c>
      <c r="N158" s="49" t="n">
        <v>60117</v>
      </c>
      <c r="O158" s="30" t="n">
        <v>60117</v>
      </c>
      <c r="P158" s="31"/>
      <c r="Q158" s="8" t="n">
        <v>0.4</v>
      </c>
      <c r="S158" s="30" t="n">
        <f aca="false">+O158*Q158/2000</f>
        <v>12.0234</v>
      </c>
      <c r="U158" s="10" t="n">
        <f aca="false">+S158*$T$15</f>
        <v>8.70272819829584</v>
      </c>
      <c r="V158" s="10" t="n">
        <v>220</v>
      </c>
      <c r="W158" s="10" t="n">
        <f aca="false">IF(U158&gt;V158,V158,U158)</f>
        <v>8.70272819829584</v>
      </c>
      <c r="X158" s="6" t="n">
        <f aca="false">+U158/$U$16</f>
        <v>0.000313379192321946</v>
      </c>
      <c r="Y158" s="10" t="n">
        <f aca="false">+X158*$Y$16</f>
        <v>0.854869302676784</v>
      </c>
      <c r="Z158" s="9" t="n">
        <f aca="false">IF(W158+Y158&gt;V158,V158,W158+Y158)</f>
        <v>9.55759750097263</v>
      </c>
      <c r="AA158" s="10" t="n">
        <f aca="false">+$AA$16*X158</f>
        <v>0.123796584764815</v>
      </c>
      <c r="AB158" s="10" t="n">
        <f aca="false">IF(Z158+AA158&gt;V158,V158,Z158+AA158)</f>
        <v>9.68139408573744</v>
      </c>
      <c r="AC158" s="10" t="n">
        <f aca="false">+X158*$AC$16</f>
        <v>0.0181341454318662</v>
      </c>
      <c r="AD158" s="10" t="n">
        <f aca="false">IF(AB158+AC158&gt;V158,V158,AB158+AC158)</f>
        <v>9.69952823116931</v>
      </c>
      <c r="AE158" s="10" t="n">
        <f aca="false">+X158*$AE$16</f>
        <v>0.00265635139425585</v>
      </c>
      <c r="AF158" s="9" t="n">
        <f aca="false">IF(AD158+AE158&gt;V158,V158,AD158+AE158)</f>
        <v>9.70218458256356</v>
      </c>
      <c r="AG158" s="10" t="n">
        <f aca="false">+X158*$AG$16</f>
        <v>0.000389111400714291</v>
      </c>
      <c r="AH158" s="9" t="n">
        <f aca="false">IF(AF158+AG158&gt;V158,V158,AF158+AG158)</f>
        <v>9.70257369396428</v>
      </c>
      <c r="AI158" s="10" t="n">
        <f aca="false">+X158*$AI$16</f>
        <v>5.69983634296458E-005</v>
      </c>
      <c r="AJ158" s="9" t="n">
        <f aca="false">IF(AH158+AI158&gt;V158,V158,AH158+AI158)</f>
        <v>9.70263069232771</v>
      </c>
      <c r="AK158" s="10" t="n">
        <f aca="false">+V158</f>
        <v>220</v>
      </c>
      <c r="AL158" s="6" t="str">
        <f aca="false">IF(AJ158&gt;V158,"'fail'","'pass'")</f>
        <v>'pass'</v>
      </c>
    </row>
    <row r="159" customFormat="false" ht="12.75" hidden="false" customHeight="false" outlineLevel="0" collapsed="false">
      <c r="B159" s="43" t="s">
        <v>1213</v>
      </c>
      <c r="C159" s="50" t="n">
        <v>15</v>
      </c>
      <c r="D159" s="45" t="n">
        <f aca="false">C159/$C$6</f>
        <v>0.000358877431394598</v>
      </c>
      <c r="E159" s="47" t="s">
        <v>1231</v>
      </c>
      <c r="F159" s="46" t="s">
        <v>1183</v>
      </c>
      <c r="G159" s="48" t="s">
        <v>1232</v>
      </c>
      <c r="H159" s="47"/>
      <c r="I159" s="44" t="s">
        <v>1185</v>
      </c>
      <c r="J159" s="47" t="n">
        <v>21.5</v>
      </c>
      <c r="K159" s="49" t="n">
        <v>48950</v>
      </c>
      <c r="L159" s="49" t="n">
        <v>12042</v>
      </c>
      <c r="M159" s="49" t="n">
        <v>29720</v>
      </c>
      <c r="N159" s="49" t="n">
        <v>13321</v>
      </c>
      <c r="O159" s="30" t="n">
        <v>48950</v>
      </c>
      <c r="P159" s="31"/>
      <c r="Q159" s="8" t="n">
        <v>0.4</v>
      </c>
      <c r="S159" s="30" t="n">
        <f aca="false">+O159*Q159/2000</f>
        <v>9.79</v>
      </c>
      <c r="U159" s="10" t="n">
        <f aca="false">+S159*$T$15</f>
        <v>7.08615774750206</v>
      </c>
      <c r="V159" s="10" t="n">
        <v>220</v>
      </c>
      <c r="W159" s="10" t="n">
        <f aca="false">IF(U159&gt;V159,V159,U159)</f>
        <v>7.08615774750206</v>
      </c>
      <c r="X159" s="6" t="n">
        <f aca="false">+U159/$U$16</f>
        <v>0.000255167614221589</v>
      </c>
      <c r="Y159" s="10" t="n">
        <f aca="false">+X159*$Y$16</f>
        <v>0.696073529384842</v>
      </c>
      <c r="Z159" s="9" t="n">
        <f aca="false">IF(W159+Y159&gt;V159,V159,W159+Y159)</f>
        <v>7.7822312768869</v>
      </c>
      <c r="AA159" s="10" t="n">
        <f aca="false">+$AA$16*X159</f>
        <v>0.100800818807288</v>
      </c>
      <c r="AB159" s="10" t="n">
        <f aca="false">IF(Z159+AA159&gt;V159,V159,Z159+AA159)</f>
        <v>7.88303209569419</v>
      </c>
      <c r="AC159" s="10" t="n">
        <f aca="false">+X159*$AC$16</f>
        <v>0.0147656473025908</v>
      </c>
      <c r="AD159" s="10" t="n">
        <f aca="false">IF(AB159+AC159&gt;V159,V159,AB159+AC159)</f>
        <v>7.89779774299678</v>
      </c>
      <c r="AE159" s="10" t="n">
        <f aca="false">+X159*$AE$16</f>
        <v>0.00216292231396816</v>
      </c>
      <c r="AF159" s="9" t="n">
        <f aca="false">IF(AD159+AE159&gt;V159,V159,AD159+AE159)</f>
        <v>7.89996066531075</v>
      </c>
      <c r="AG159" s="10" t="n">
        <f aca="false">+X159*$AG$16</f>
        <v>0.000316832228237679</v>
      </c>
      <c r="AH159" s="9" t="n">
        <f aca="false">IF(AF159+AG159&gt;V159,V159,AF159+AG159)</f>
        <v>7.90027749753899</v>
      </c>
      <c r="AI159" s="10" t="n">
        <f aca="false">+X159*$AI$16</f>
        <v>4.64106640364816E-005</v>
      </c>
      <c r="AJ159" s="9" t="n">
        <f aca="false">IF(AH159+AI159&gt;V159,V159,AH159+AI159)</f>
        <v>7.90032390820303</v>
      </c>
      <c r="AK159" s="10" t="n">
        <f aca="false">+V159</f>
        <v>220</v>
      </c>
      <c r="AL159" s="6" t="str">
        <f aca="false">IF(AJ159&gt;V159,"'fail'","'pass'")</f>
        <v>'pass'</v>
      </c>
    </row>
    <row r="160" customFormat="false" ht="12.75" hidden="false" customHeight="false" outlineLevel="0" collapsed="false">
      <c r="B160" s="43" t="s">
        <v>1213</v>
      </c>
      <c r="C160" s="50" t="n">
        <v>15</v>
      </c>
      <c r="D160" s="45" t="n">
        <f aca="false">C160/$C$6</f>
        <v>0.000358877431394598</v>
      </c>
      <c r="E160" s="47" t="s">
        <v>1233</v>
      </c>
      <c r="F160" s="46" t="s">
        <v>1183</v>
      </c>
      <c r="G160" s="48" t="s">
        <v>1234</v>
      </c>
      <c r="H160" s="47"/>
      <c r="I160" s="44" t="s">
        <v>1185</v>
      </c>
      <c r="J160" s="47" t="n">
        <v>21.5</v>
      </c>
      <c r="K160" s="49" t="n">
        <v>48950</v>
      </c>
      <c r="L160" s="49" t="n">
        <v>12042</v>
      </c>
      <c r="M160" s="49" t="n">
        <v>31083</v>
      </c>
      <c r="N160" s="49" t="n">
        <v>68653</v>
      </c>
      <c r="O160" s="30" t="n">
        <v>68653</v>
      </c>
      <c r="P160" s="31"/>
      <c r="Q160" s="8" t="n">
        <v>0.4</v>
      </c>
      <c r="S160" s="30" t="n">
        <f aca="false">+O160*Q160/2000</f>
        <v>13.7306</v>
      </c>
      <c r="U160" s="10" t="n">
        <f aca="false">+S160*$T$15</f>
        <v>9.93842671786025</v>
      </c>
      <c r="V160" s="10" t="n">
        <v>220</v>
      </c>
      <c r="W160" s="10" t="n">
        <f aca="false">IF(U160&gt;V160,V160,U160)</f>
        <v>9.93842671786025</v>
      </c>
      <c r="X160" s="6" t="n">
        <f aca="false">+U160/$U$16</f>
        <v>0.000357875836959239</v>
      </c>
      <c r="Y160" s="10" t="n">
        <f aca="false">+X160*$Y$16</f>
        <v>0.976252012520073</v>
      </c>
      <c r="Z160" s="9" t="n">
        <f aca="false">IF(W160+Y160&gt;V160,V160,W160+Y160)</f>
        <v>10.9146787303803</v>
      </c>
      <c r="AA160" s="10" t="n">
        <f aca="false">+$AA$16*X160</f>
        <v>0.141374435415255</v>
      </c>
      <c r="AB160" s="10" t="n">
        <f aca="false">IF(Z160+AA160&gt;V160,V160,Z160+AA160)</f>
        <v>11.0560531657956</v>
      </c>
      <c r="AC160" s="10" t="n">
        <f aca="false">+X160*$AC$16</f>
        <v>0.0207090088715988</v>
      </c>
      <c r="AD160" s="10" t="n">
        <f aca="false">IF(AB160+AC160&gt;V160,V160,AB160+AC160)</f>
        <v>11.0767621746672</v>
      </c>
      <c r="AE160" s="10" t="n">
        <f aca="false">+X160*$AE$16</f>
        <v>0.00303352616181524</v>
      </c>
      <c r="AF160" s="9" t="n">
        <f aca="false">IF(AD160+AE160&gt;V160,V160,AD160+AE160)</f>
        <v>11.079795700829</v>
      </c>
      <c r="AG160" s="10" t="n">
        <f aca="false">+X160*$AG$16</f>
        <v>0.000444361245458659</v>
      </c>
      <c r="AH160" s="9" t="n">
        <f aca="false">IF(AF160+AG160&gt;V160,V160,AF160+AG160)</f>
        <v>11.0802400620744</v>
      </c>
      <c r="AI160" s="10" t="n">
        <f aca="false">+X160*$AI$16</f>
        <v>6.50915488885918E-005</v>
      </c>
      <c r="AJ160" s="9" t="n">
        <f aca="false">IF(AH160+AI160&gt;V160,V160,AH160+AI160)</f>
        <v>11.0803051536233</v>
      </c>
      <c r="AK160" s="10" t="n">
        <f aca="false">+V160</f>
        <v>220</v>
      </c>
      <c r="AL160" s="6" t="str">
        <f aca="false">IF(AJ160&gt;V160,"'fail'","'pass'")</f>
        <v>'pass'</v>
      </c>
    </row>
    <row r="161" customFormat="false" ht="12.75" hidden="false" customHeight="false" outlineLevel="0" collapsed="false">
      <c r="B161" s="43" t="s">
        <v>1213</v>
      </c>
      <c r="C161" s="50" t="n">
        <v>15</v>
      </c>
      <c r="D161" s="45" t="n">
        <f aca="false">C161/$C$6</f>
        <v>0.000358877431394598</v>
      </c>
      <c r="E161" s="47" t="s">
        <v>1235</v>
      </c>
      <c r="F161" s="46" t="s">
        <v>1183</v>
      </c>
      <c r="G161" s="48" t="s">
        <v>1236</v>
      </c>
      <c r="H161" s="47"/>
      <c r="I161" s="44" t="s">
        <v>1185</v>
      </c>
      <c r="J161" s="47" t="n">
        <v>21.5</v>
      </c>
      <c r="K161" s="49" t="n">
        <v>48950</v>
      </c>
      <c r="L161" s="49" t="n">
        <v>12042</v>
      </c>
      <c r="M161" s="49" t="n">
        <v>22546</v>
      </c>
      <c r="N161" s="49" t="n">
        <v>72412</v>
      </c>
      <c r="O161" s="30" t="n">
        <v>72412</v>
      </c>
      <c r="P161" s="31"/>
      <c r="Q161" s="8" t="n">
        <v>0.4</v>
      </c>
      <c r="S161" s="30" t="n">
        <f aca="false">+O161*Q161/2000</f>
        <v>14.4824</v>
      </c>
      <c r="U161" s="10" t="n">
        <f aca="false">+S161*$T$15</f>
        <v>10.482591518123</v>
      </c>
      <c r="V161" s="10" t="n">
        <v>220</v>
      </c>
      <c r="W161" s="10" t="n">
        <f aca="false">IF(U161&gt;V161,V161,U161)</f>
        <v>10.482591518123</v>
      </c>
      <c r="X161" s="6" t="n">
        <f aca="false">+U161/$U$16</f>
        <v>0.000377470833115704</v>
      </c>
      <c r="Y161" s="10" t="n">
        <f aca="false">+X161*$Y$16</f>
        <v>1.02970534034352</v>
      </c>
      <c r="Z161" s="9" t="n">
        <f aca="false">IF(W161+Y161&gt;V161,V161,W161+Y161)</f>
        <v>11.5122968584665</v>
      </c>
      <c r="AA161" s="10" t="n">
        <f aca="false">+$AA$16*X161</f>
        <v>0.149115196965747</v>
      </c>
      <c r="AB161" s="10" t="n">
        <f aca="false">IF(Z161+AA161&gt;V161,V161,Z161+AA161)</f>
        <v>11.6614120554322</v>
      </c>
      <c r="AC161" s="10" t="n">
        <f aca="false">+X161*$AC$16</f>
        <v>0.0218429019913218</v>
      </c>
      <c r="AD161" s="10" t="n">
        <f aca="false">IF(AB161+AC161&gt;V161,V161,AB161+AC161)</f>
        <v>11.6832549574236</v>
      </c>
      <c r="AE161" s="10" t="n">
        <f aca="false">+X161*$AE$16</f>
        <v>0.00319962268843845</v>
      </c>
      <c r="AF161" s="9" t="n">
        <f aca="false">IF(AD161+AE161&gt;V161,V161,AD161+AE161)</f>
        <v>11.686454580112</v>
      </c>
      <c r="AG161" s="10" t="n">
        <f aca="false">+X161*$AG$16</f>
        <v>0.000468691630462652</v>
      </c>
      <c r="AH161" s="9" t="n">
        <f aca="false">IF(AF161+AG161&gt;V161,V161,AF161+AG161)</f>
        <v>11.6869232717425</v>
      </c>
      <c r="AI161" s="10" t="n">
        <f aca="false">+X161*$AI$16</f>
        <v>6.8655546561996E-005</v>
      </c>
      <c r="AJ161" s="9" t="n">
        <f aca="false">IF(AH161+AI161&gt;V161,V161,AH161+AI161)</f>
        <v>11.686991927289</v>
      </c>
      <c r="AK161" s="10" t="n">
        <f aca="false">+V161</f>
        <v>220</v>
      </c>
      <c r="AL161" s="6" t="str">
        <f aca="false">IF(AJ161&gt;V161,"'fail'","'pass'")</f>
        <v>'pass'</v>
      </c>
    </row>
    <row r="162" customFormat="false" ht="12.75" hidden="false" customHeight="false" outlineLevel="0" collapsed="false">
      <c r="B162" s="43" t="s">
        <v>1213</v>
      </c>
      <c r="C162" s="50" t="n">
        <v>15</v>
      </c>
      <c r="D162" s="45" t="n">
        <f aca="false">C162/$C$6</f>
        <v>0.000358877431394598</v>
      </c>
      <c r="E162" s="47" t="s">
        <v>1237</v>
      </c>
      <c r="F162" s="46" t="s">
        <v>1183</v>
      </c>
      <c r="G162" s="48" t="s">
        <v>1238</v>
      </c>
      <c r="H162" s="47"/>
      <c r="I162" s="44" t="s">
        <v>1185</v>
      </c>
      <c r="J162" s="47" t="n">
        <v>21.5</v>
      </c>
      <c r="K162" s="49" t="n">
        <v>48950</v>
      </c>
      <c r="L162" s="49" t="n">
        <v>12042</v>
      </c>
      <c r="M162" s="49" t="n">
        <v>31426</v>
      </c>
      <c r="N162" s="49" t="n">
        <v>70702</v>
      </c>
      <c r="O162" s="30" t="n">
        <v>70702</v>
      </c>
      <c r="P162" s="31"/>
      <c r="Q162" s="8" t="n">
        <v>0.4</v>
      </c>
      <c r="S162" s="30" t="n">
        <f aca="false">+O162*Q162/2000</f>
        <v>14.1404</v>
      </c>
      <c r="U162" s="10" t="n">
        <f aca="false">+S162*$T$15</f>
        <v>10.2350464773011</v>
      </c>
      <c r="V162" s="10" t="n">
        <v>220</v>
      </c>
      <c r="W162" s="10" t="n">
        <f aca="false">IF(U162&gt;V162,V162,U162)</f>
        <v>10.2350464773011</v>
      </c>
      <c r="X162" s="6" t="n">
        <f aca="false">+U162/$U$16</f>
        <v>0.000368556908287943</v>
      </c>
      <c r="Y162" s="10" t="n">
        <f aca="false">+X162*$Y$16</f>
        <v>1.00538898211577</v>
      </c>
      <c r="Z162" s="9" t="n">
        <f aca="false">IF(W162+Y162&gt;V162,V162,W162+Y162)</f>
        <v>11.2404354594169</v>
      </c>
      <c r="AA162" s="10" t="n">
        <f aca="false">+$AA$16*X162</f>
        <v>0.145593860905268</v>
      </c>
      <c r="AB162" s="10" t="n">
        <f aca="false">IF(Z162+AA162&gt;V162,V162,Z162+AA162)</f>
        <v>11.3860293203222</v>
      </c>
      <c r="AC162" s="10" t="n">
        <f aca="false">+X162*$AC$16</f>
        <v>0.0213270846902507</v>
      </c>
      <c r="AD162" s="10" t="n">
        <f aca="false">IF(AB162+AC162&gt;V162,V162,AB162+AC162)</f>
        <v>11.4073564050124</v>
      </c>
      <c r="AE162" s="10" t="n">
        <f aca="false">+X162*$AE$16</f>
        <v>0.00312406401311903</v>
      </c>
      <c r="AF162" s="9" t="n">
        <f aca="false">IF(AD162+AE162&gt;V162,V162,AD162+AE162)</f>
        <v>11.4104804690256</v>
      </c>
      <c r="AG162" s="10" t="n">
        <f aca="false">+X162*$AG$16</f>
        <v>0.000457623538321969</v>
      </c>
      <c r="AH162" s="9" t="n">
        <f aca="false">IF(AF162+AG162&gt;V162,V162,AF162+AG162)</f>
        <v>11.4109380925639</v>
      </c>
      <c r="AI162" s="10" t="n">
        <f aca="false">+X162*$AI$16</f>
        <v>6.70342547233365E-005</v>
      </c>
      <c r="AJ162" s="9" t="n">
        <f aca="false">IF(AH162+AI162&gt;V162,V162,AH162+AI162)</f>
        <v>11.4110051268186</v>
      </c>
      <c r="AK162" s="10" t="n">
        <f aca="false">+V162</f>
        <v>220</v>
      </c>
      <c r="AL162" s="6" t="str">
        <f aca="false">IF(AJ162&gt;V162,"'fail'","'pass'")</f>
        <v>'pass'</v>
      </c>
    </row>
    <row r="163" customFormat="false" ht="12.75" hidden="false" customHeight="false" outlineLevel="0" collapsed="false">
      <c r="B163" s="43" t="s">
        <v>1239</v>
      </c>
      <c r="C163" s="50" t="n">
        <v>6</v>
      </c>
      <c r="D163" s="45" t="n">
        <f aca="false">C163/$C$6</f>
        <v>0.000143550972557839</v>
      </c>
      <c r="E163" s="47" t="s">
        <v>1240</v>
      </c>
      <c r="F163" s="46" t="s">
        <v>1241</v>
      </c>
      <c r="G163" s="48" t="s">
        <v>1242</v>
      </c>
      <c r="H163" s="47"/>
      <c r="I163" s="44" t="s">
        <v>1243</v>
      </c>
      <c r="J163" s="47" t="n">
        <v>12</v>
      </c>
      <c r="K163" s="56" t="n">
        <v>16245</v>
      </c>
      <c r="L163" s="49" t="n">
        <v>9100</v>
      </c>
      <c r="M163" s="57" t="n">
        <v>23915</v>
      </c>
      <c r="N163" s="57" t="n">
        <v>18356</v>
      </c>
      <c r="O163" s="30" t="n">
        <v>23915</v>
      </c>
      <c r="P163" s="31"/>
      <c r="Q163" s="8" t="n">
        <v>0.4</v>
      </c>
      <c r="S163" s="30" t="n">
        <f aca="false">+O163*Q163/2000</f>
        <v>4.783</v>
      </c>
      <c r="U163" s="10" t="n">
        <f aca="false">+S163*$T$15</f>
        <v>3.46201149196143</v>
      </c>
      <c r="V163" s="10" t="n">
        <v>173</v>
      </c>
      <c r="W163" s="10" t="n">
        <f aca="false">IF(U163&gt;V163,V163,U163)</f>
        <v>3.46201149196143</v>
      </c>
      <c r="X163" s="6" t="n">
        <f aca="false">+U163/$U$16</f>
        <v>0.000124664627050241</v>
      </c>
      <c r="Y163" s="10" t="n">
        <f aca="false">+X163*$Y$16</f>
        <v>0.340073512875148</v>
      </c>
      <c r="Z163" s="9" t="n">
        <f aca="false">IF(W163+Y163&gt;V163,V163,W163+Y163)</f>
        <v>3.80208500483658</v>
      </c>
      <c r="AA163" s="10" t="n">
        <f aca="false">+$AA$16*X163</f>
        <v>0.0492472233253582</v>
      </c>
      <c r="AB163" s="10" t="n">
        <f aca="false">IF(Z163+AA163&gt;V163,V163,Z163+AA163)</f>
        <v>3.85133222816193</v>
      </c>
      <c r="AC163" s="10" t="n">
        <f aca="false">+X163*$AC$16</f>
        <v>0.00721390102638321</v>
      </c>
      <c r="AD163" s="10" t="n">
        <f aca="false">IF(AB163+AC163&gt;V163,V163,AB163+AC163)</f>
        <v>3.85854612918832</v>
      </c>
      <c r="AE163" s="10" t="n">
        <f aca="false">+X163*$AE$16</f>
        <v>0.00105671679547596</v>
      </c>
      <c r="AF163" s="9" t="n">
        <f aca="false">IF(AD163+AE163&gt;V163,V163,AD163+AE163)</f>
        <v>3.85960284598379</v>
      </c>
      <c r="AG163" s="10" t="n">
        <f aca="false">+X163*$AG$16</f>
        <v>0.000154791475756978</v>
      </c>
      <c r="AH163" s="9" t="n">
        <f aca="false">IF(AF163+AG163&gt;V163,V163,AF163+AG163)</f>
        <v>3.85975763745955</v>
      </c>
      <c r="AI163" s="10" t="n">
        <f aca="false">+X163*$AI$16</f>
        <v>2.26743826441769E-005</v>
      </c>
      <c r="AJ163" s="9" t="n">
        <f aca="false">IF(AH163+AI163&gt;V163,V163,AH163+AI163)</f>
        <v>3.85978031184219</v>
      </c>
      <c r="AK163" s="10" t="n">
        <f aca="false">+V163</f>
        <v>173</v>
      </c>
      <c r="AL163" s="6" t="str">
        <f aca="false">IF(AJ163&gt;V163,"'fail'","'pass'")</f>
        <v>'pass'</v>
      </c>
    </row>
    <row r="164" customFormat="false" ht="12.75" hidden="false" customHeight="false" outlineLevel="0" collapsed="false">
      <c r="B164" s="43" t="s">
        <v>1244</v>
      </c>
      <c r="C164" s="50" t="n">
        <v>6</v>
      </c>
      <c r="D164" s="45" t="n">
        <f aca="false">C164/$C$6</f>
        <v>0.000143550972557839</v>
      </c>
      <c r="E164" s="47" t="s">
        <v>1245</v>
      </c>
      <c r="F164" s="46" t="s">
        <v>1241</v>
      </c>
      <c r="G164" s="48" t="s">
        <v>1246</v>
      </c>
      <c r="H164" s="47"/>
      <c r="I164" s="44" t="s">
        <v>1243</v>
      </c>
      <c r="J164" s="47" t="n">
        <v>14</v>
      </c>
      <c r="K164" s="56" t="n">
        <v>16245</v>
      </c>
      <c r="L164" s="49" t="n">
        <v>9200</v>
      </c>
      <c r="M164" s="57" t="n">
        <v>31402</v>
      </c>
      <c r="N164" s="57" t="n">
        <v>28017</v>
      </c>
      <c r="O164" s="30" t="n">
        <v>31402</v>
      </c>
      <c r="P164" s="31"/>
      <c r="Q164" s="8" t="n">
        <v>0.4</v>
      </c>
      <c r="S164" s="30" t="n">
        <f aca="false">+O164*Q164/2000</f>
        <v>6.2804</v>
      </c>
      <c r="U164" s="10" t="n">
        <f aca="false">+S164*$T$15</f>
        <v>4.54585343385209</v>
      </c>
      <c r="V164" s="10" t="n">
        <v>173</v>
      </c>
      <c r="W164" s="10" t="n">
        <f aca="false">IF(U164&gt;V164,V164,U164)</f>
        <v>4.54585343385209</v>
      </c>
      <c r="X164" s="6" t="n">
        <f aca="false">+U164/$U$16</f>
        <v>0.000163693021895533</v>
      </c>
      <c r="Y164" s="10" t="n">
        <f aca="false">+X164*$Y$16</f>
        <v>0.446539345653582</v>
      </c>
      <c r="Z164" s="9" t="n">
        <f aca="false">IF(W164+Y164&gt;V164,V164,W164+Y164)</f>
        <v>4.99239277950567</v>
      </c>
      <c r="AA164" s="10" t="n">
        <f aca="false">+$AA$16*X164</f>
        <v>0.0646649093398661</v>
      </c>
      <c r="AB164" s="10" t="n">
        <f aca="false">IF(Z164+AA164&gt;V164,V164,Z164+AA164)</f>
        <v>5.05705768884554</v>
      </c>
      <c r="AC164" s="10" t="n">
        <f aca="false">+X164*$AC$16</f>
        <v>0.00947233619195005</v>
      </c>
      <c r="AD164" s="10" t="n">
        <f aca="false">IF(AB164+AC164&gt;V164,V164,AB164+AC164)</f>
        <v>5.06653002503749</v>
      </c>
      <c r="AE164" s="10" t="n">
        <f aca="false">+X164*$AE$16</f>
        <v>0.00138754007156748</v>
      </c>
      <c r="AF164" s="9" t="n">
        <f aca="false">IF(AD164+AE164&gt;V164,V164,AD164+AE164)</f>
        <v>5.06791756510906</v>
      </c>
      <c r="AG164" s="10" t="n">
        <f aca="false">+X164*$AG$16</f>
        <v>0.00020325159614136</v>
      </c>
      <c r="AH164" s="9" t="n">
        <f aca="false">IF(AF164+AG164&gt;V164,V164,AF164+AG164)</f>
        <v>5.0681208167052</v>
      </c>
      <c r="AI164" s="10" t="n">
        <f aca="false">+X164*$AI$16</f>
        <v>2.97729861506352E-005</v>
      </c>
      <c r="AJ164" s="9" t="n">
        <f aca="false">IF(AH164+AI164&gt;V164,V164,AH164+AI164)</f>
        <v>5.06815058969135</v>
      </c>
      <c r="AK164" s="10" t="n">
        <f aca="false">+V164</f>
        <v>173</v>
      </c>
      <c r="AL164" s="6" t="str">
        <f aca="false">IF(AJ164&gt;V164,"'fail'","'pass'")</f>
        <v>'pass'</v>
      </c>
    </row>
    <row r="165" customFormat="false" ht="12.75" hidden="false" customHeight="false" outlineLevel="0" collapsed="false">
      <c r="B165" s="43" t="s">
        <v>1247</v>
      </c>
      <c r="C165" s="50" t="n">
        <v>6</v>
      </c>
      <c r="D165" s="45" t="n">
        <f aca="false">C165/$C$6</f>
        <v>0.000143550972557839</v>
      </c>
      <c r="E165" s="47" t="s">
        <v>1248</v>
      </c>
      <c r="F165" s="46" t="s">
        <v>1241</v>
      </c>
      <c r="G165" s="48" t="s">
        <v>1153</v>
      </c>
      <c r="H165" s="47"/>
      <c r="I165" s="44" t="s">
        <v>1243</v>
      </c>
      <c r="J165" s="47" t="n">
        <v>14</v>
      </c>
      <c r="K165" s="56" t="n">
        <v>16245</v>
      </c>
      <c r="L165" s="49" t="n">
        <v>9100</v>
      </c>
      <c r="M165" s="57" t="n">
        <v>24640</v>
      </c>
      <c r="N165" s="57" t="n">
        <v>24635</v>
      </c>
      <c r="O165" s="30" t="n">
        <v>24640</v>
      </c>
      <c r="P165" s="31"/>
      <c r="Q165" s="8" t="n">
        <v>0.4</v>
      </c>
      <c r="S165" s="30" t="n">
        <f aca="false">+O165*Q165/2000</f>
        <v>4.928</v>
      </c>
      <c r="U165" s="10" t="n">
        <f aca="false">+S165*$T$15</f>
        <v>3.56696479874261</v>
      </c>
      <c r="V165" s="10" t="n">
        <v>173</v>
      </c>
      <c r="W165" s="10" t="n">
        <f aca="false">IF(U165&gt;V165,V165,U165)</f>
        <v>3.56696479874261</v>
      </c>
      <c r="X165" s="6" t="n">
        <f aca="false">+U165/$U$16</f>
        <v>0.00012844392266435</v>
      </c>
      <c r="Y165" s="10" t="n">
        <f aca="false">+X165*$Y$16</f>
        <v>0.35038307996001</v>
      </c>
      <c r="Z165" s="9" t="n">
        <f aca="false">IF(W165+Y165&gt;V165,V165,W165+Y165)</f>
        <v>3.91734787870262</v>
      </c>
      <c r="AA165" s="10" t="n">
        <f aca="false">+$AA$16*X165</f>
        <v>0.0507401874445673</v>
      </c>
      <c r="AB165" s="10" t="n">
        <f aca="false">IF(Z165+AA165&gt;V165,V165,Z165+AA165)</f>
        <v>3.96808806614719</v>
      </c>
      <c r="AC165" s="10" t="n">
        <f aca="false">+X165*$AC$16</f>
        <v>0.00743259549613557</v>
      </c>
      <c r="AD165" s="10" t="n">
        <f aca="false">IF(AB165+AC165&gt;V165,V165,AB165+AC165)</f>
        <v>3.97552066164332</v>
      </c>
      <c r="AE165" s="10" t="n">
        <f aca="false">+X165*$AE$16</f>
        <v>0.001088751906357</v>
      </c>
      <c r="AF165" s="9" t="n">
        <f aca="false">IF(AD165+AE165&gt;V165,V165,AD165+AE165)</f>
        <v>3.97660941354968</v>
      </c>
      <c r="AG165" s="10" t="n">
        <f aca="false">+X165*$AG$16</f>
        <v>0.000159484087921888</v>
      </c>
      <c r="AH165" s="9" t="n">
        <f aca="false">IF(AF165+AG165&gt;V165,V165,AF165+AG165)</f>
        <v>3.9767688976376</v>
      </c>
      <c r="AI165" s="10" t="n">
        <f aca="false">+X165*$AI$16</f>
        <v>2.33617724588132E-005</v>
      </c>
      <c r="AJ165" s="9" t="n">
        <f aca="false">IF(AH165+AI165&gt;V165,V165,AH165+AI165)</f>
        <v>3.97679225941006</v>
      </c>
      <c r="AK165" s="10" t="n">
        <f aca="false">+V165</f>
        <v>173</v>
      </c>
      <c r="AL165" s="6" t="str">
        <f aca="false">IF(AJ165&gt;V165,"'fail'","'pass'")</f>
        <v>'pass'</v>
      </c>
    </row>
    <row r="166" customFormat="false" ht="12.75" hidden="false" customHeight="false" outlineLevel="0" collapsed="false">
      <c r="B166" s="43" t="s">
        <v>1249</v>
      </c>
      <c r="C166" s="50" t="n">
        <v>9</v>
      </c>
      <c r="D166" s="45" t="n">
        <f aca="false">C166/$C$6</f>
        <v>0.000215326458836759</v>
      </c>
      <c r="E166" s="47" t="s">
        <v>1250</v>
      </c>
      <c r="F166" s="46" t="s">
        <v>1251</v>
      </c>
      <c r="G166" s="48" t="s">
        <v>1080</v>
      </c>
      <c r="H166" s="47"/>
      <c r="I166" s="44" t="s">
        <v>1252</v>
      </c>
      <c r="J166" s="47" t="n">
        <v>19.8</v>
      </c>
      <c r="K166" s="49" t="n">
        <v>26004</v>
      </c>
      <c r="L166" s="49" t="n">
        <v>28271</v>
      </c>
      <c r="M166" s="49" t="n">
        <v>31986</v>
      </c>
      <c r="N166" s="49" t="n">
        <v>30465</v>
      </c>
      <c r="O166" s="30" t="n">
        <v>31986</v>
      </c>
      <c r="P166" s="31"/>
      <c r="Q166" s="8" t="n">
        <v>0.4</v>
      </c>
      <c r="S166" s="30" t="n">
        <f aca="false">+O166*Q166/2000</f>
        <v>6.3972</v>
      </c>
      <c r="U166" s="10" t="n">
        <f aca="false">+S166*$T$15</f>
        <v>4.63039513200411</v>
      </c>
      <c r="V166" s="10" t="n">
        <v>253</v>
      </c>
      <c r="W166" s="10" t="n">
        <f aca="false">IF(U166&gt;V166,V166,U166)</f>
        <v>4.63039513200411</v>
      </c>
      <c r="X166" s="6" t="n">
        <f aca="false">+U166/$U$16</f>
        <v>0.000166737309672967</v>
      </c>
      <c r="Y166" s="10" t="n">
        <f aca="false">+X166*$Y$16</f>
        <v>0.454843879691595</v>
      </c>
      <c r="Z166" s="9" t="n">
        <f aca="false">IF(W166+Y166&gt;V166,V166,W166+Y166)</f>
        <v>5.0852390116957</v>
      </c>
      <c r="AA166" s="10" t="n">
        <f aca="false">+$AA$16*X166</f>
        <v>0.0658675176786497</v>
      </c>
      <c r="AB166" s="10" t="n">
        <f aca="false">IF(Z166+AA166&gt;V166,V166,Z166+AA166)</f>
        <v>5.15110652937435</v>
      </c>
      <c r="AC166" s="10" t="n">
        <f aca="false">+X166*$AC$16</f>
        <v>0.00964849835792989</v>
      </c>
      <c r="AD166" s="10" t="n">
        <f aca="false">IF(AB166+AC166&gt;V166,V166,AB166+AC166)</f>
        <v>5.16075502773228</v>
      </c>
      <c r="AE166" s="10" t="n">
        <f aca="false">+X166*$AE$16</f>
        <v>0.00141334490571165</v>
      </c>
      <c r="AF166" s="9" t="n">
        <f aca="false">IF(AD166+AE166&gt;V166,V166,AD166+AE166)</f>
        <v>5.16216837263799</v>
      </c>
      <c r="AG166" s="10" t="n">
        <f aca="false">+X166*$AG$16</f>
        <v>0.000207031576147301</v>
      </c>
      <c r="AH166" s="9" t="n">
        <f aca="false">IF(AF166+AG166&gt;V166,V166,AF166+AG166)</f>
        <v>5.16237540421414</v>
      </c>
      <c r="AI166" s="10" t="n">
        <f aca="false">+X166*$AI$16</f>
        <v>3.03266904978733E-005</v>
      </c>
      <c r="AJ166" s="9" t="n">
        <f aca="false">IF(AH166+AI166&gt;V166,V166,AH166+AI166)</f>
        <v>5.16240573090464</v>
      </c>
      <c r="AK166" s="10" t="n">
        <f aca="false">+V166</f>
        <v>253</v>
      </c>
      <c r="AL166" s="6" t="str">
        <f aca="false">IF(AJ166&gt;V166,"'fail'","'pass'")</f>
        <v>'pass'</v>
      </c>
    </row>
    <row r="167" customFormat="false" ht="12.75" hidden="false" customHeight="false" outlineLevel="0" collapsed="false">
      <c r="B167" s="43" t="s">
        <v>1253</v>
      </c>
      <c r="C167" s="50" t="n">
        <v>10</v>
      </c>
      <c r="D167" s="45" t="n">
        <f aca="false">C167/$C$6</f>
        <v>0.000239251620929732</v>
      </c>
      <c r="E167" s="47" t="s">
        <v>1254</v>
      </c>
      <c r="F167" s="46" t="s">
        <v>1255</v>
      </c>
      <c r="G167" s="48" t="s">
        <v>1080</v>
      </c>
      <c r="H167" s="47"/>
      <c r="I167" s="44" t="s">
        <v>1256</v>
      </c>
      <c r="J167" s="47" t="n">
        <v>25</v>
      </c>
      <c r="K167" s="49" t="n">
        <v>26204</v>
      </c>
      <c r="L167" s="49" t="n">
        <v>21323</v>
      </c>
      <c r="M167" s="49" t="n">
        <v>28938</v>
      </c>
      <c r="N167" s="49" t="n">
        <v>6855</v>
      </c>
      <c r="O167" s="30" t="n">
        <v>28938</v>
      </c>
      <c r="P167" s="31"/>
      <c r="Q167" s="8" t="n">
        <v>0.4</v>
      </c>
      <c r="S167" s="30" t="n">
        <f aca="false">+O167*Q167/2000</f>
        <v>5.7876</v>
      </c>
      <c r="U167" s="10" t="n">
        <f aca="false">+S167*$T$15</f>
        <v>4.18915695397783</v>
      </c>
      <c r="V167" s="10" t="n">
        <v>253</v>
      </c>
      <c r="W167" s="10" t="n">
        <f aca="false">IF(U167&gt;V167,V167,U167)</f>
        <v>4.18915695397783</v>
      </c>
      <c r="X167" s="6" t="n">
        <f aca="false">+U167/$U$16</f>
        <v>0.000150848629629098</v>
      </c>
      <c r="Y167" s="10" t="n">
        <f aca="false">+X167*$Y$16</f>
        <v>0.411501037657581</v>
      </c>
      <c r="Z167" s="9" t="n">
        <f aca="false">IF(W167+Y167&gt;V167,V167,W167+Y167)</f>
        <v>4.60065799163541</v>
      </c>
      <c r="AA167" s="10" t="n">
        <f aca="false">+$AA$16*X167</f>
        <v>0.0595908905954094</v>
      </c>
      <c r="AB167" s="10" t="n">
        <f aca="false">IF(Z167+AA167&gt;V167,V167,Z167+AA167)</f>
        <v>4.66024888223082</v>
      </c>
      <c r="AC167" s="10" t="n">
        <f aca="false">+X167*$AC$16</f>
        <v>0.0087290766423365</v>
      </c>
      <c r="AD167" s="10" t="n">
        <f aca="false">IF(AB167+AC167&gt;V167,V167,AB167+AC167)</f>
        <v>4.66897795887316</v>
      </c>
      <c r="AE167" s="10" t="n">
        <f aca="false">+X167*$AE$16</f>
        <v>0.00127866488093178</v>
      </c>
      <c r="AF167" s="9" t="n">
        <f aca="false">IF(AD167+AE167&gt;V167,V167,AD167+AE167)</f>
        <v>4.67025662375409</v>
      </c>
      <c r="AG167" s="10" t="n">
        <f aca="false">+X167*$AG$16</f>
        <v>0.000187303187349172</v>
      </c>
      <c r="AH167" s="9" t="n">
        <f aca="false">IF(AF167+AG167&gt;V167,V167,AF167+AG167)</f>
        <v>4.67044392694144</v>
      </c>
      <c r="AI167" s="10" t="n">
        <f aca="false">+X167*$AI$16</f>
        <v>2.74368089047539E-005</v>
      </c>
      <c r="AJ167" s="9" t="n">
        <f aca="false">IF(AH167+AI167&gt;V167,V167,AH167+AI167)</f>
        <v>4.67047136375034</v>
      </c>
      <c r="AK167" s="10" t="n">
        <f aca="false">+V167</f>
        <v>253</v>
      </c>
      <c r="AL167" s="6" t="str">
        <f aca="false">IF(AJ167&gt;V167,"'fail'","'pass'")</f>
        <v>'pass'</v>
      </c>
    </row>
    <row r="168" customFormat="false" ht="12.75" hidden="false" customHeight="false" outlineLevel="0" collapsed="false">
      <c r="B168" s="43" t="s">
        <v>1257</v>
      </c>
      <c r="C168" s="50" t="n">
        <v>5</v>
      </c>
      <c r="D168" s="45" t="n">
        <f aca="false">C168/$C$6</f>
        <v>0.000119625810464866</v>
      </c>
      <c r="E168" s="47" t="s">
        <v>1258</v>
      </c>
      <c r="F168" s="46" t="s">
        <v>1255</v>
      </c>
      <c r="G168" s="48" t="s">
        <v>1094</v>
      </c>
      <c r="H168" s="47"/>
      <c r="I168" s="44" t="s">
        <v>1256</v>
      </c>
      <c r="J168" s="47" t="n">
        <v>16.6</v>
      </c>
      <c r="K168" s="49" t="n">
        <v>19965</v>
      </c>
      <c r="L168" s="49" t="n">
        <v>16888</v>
      </c>
      <c r="M168" s="49" t="n">
        <v>21120</v>
      </c>
      <c r="N168" s="49" t="n">
        <v>22800</v>
      </c>
      <c r="O168" s="30" t="n">
        <v>22800</v>
      </c>
      <c r="P168" s="31"/>
      <c r="Q168" s="8" t="n">
        <v>0.4</v>
      </c>
      <c r="S168" s="30" t="n">
        <f aca="false">+O168*Q168/2000</f>
        <v>4.56</v>
      </c>
      <c r="U168" s="10" t="n">
        <f aca="false">+S168*$T$15</f>
        <v>3.30060054429105</v>
      </c>
      <c r="V168" s="10" t="n">
        <v>176</v>
      </c>
      <c r="W168" s="10" t="n">
        <f aca="false">IF(U168&gt;V168,V168,U168)</f>
        <v>3.30060054429105</v>
      </c>
      <c r="X168" s="6" t="n">
        <f aca="false">+U168/$U$16</f>
        <v>0.000118852331036818</v>
      </c>
      <c r="Y168" s="10" t="n">
        <f aca="false">+X168*$Y$16</f>
        <v>0.324218109703256</v>
      </c>
      <c r="Z168" s="9" t="n">
        <f aca="false">IF(W168+Y168&gt;V168,V168,W168+Y168)</f>
        <v>3.62481865399431</v>
      </c>
      <c r="AA168" s="10" t="n">
        <f aca="false">+$AA$16*X168</f>
        <v>0.0469511474730574</v>
      </c>
      <c r="AB168" s="10" t="n">
        <f aca="false">IF(Z168+AA168&gt;V168,V168,Z168+AA168)</f>
        <v>3.67176980146737</v>
      </c>
      <c r="AC168" s="10" t="n">
        <f aca="false">+X168*$AC$16</f>
        <v>0.00687756401428129</v>
      </c>
      <c r="AD168" s="10" t="n">
        <f aca="false">IF(AB168+AC168&gt;V168,V168,AB168+AC168)</f>
        <v>3.67864736548165</v>
      </c>
      <c r="AE168" s="10" t="n">
        <f aca="false">+X168*$AE$16</f>
        <v>0.00100744900425892</v>
      </c>
      <c r="AF168" s="9" t="n">
        <f aca="false">IF(AD168+AE168&gt;V168,V168,AD168+AE168)</f>
        <v>3.67965481448591</v>
      </c>
      <c r="AG168" s="10" t="n">
        <f aca="false">+X168*$AG$16</f>
        <v>0.000147574561875773</v>
      </c>
      <c r="AH168" s="9" t="n">
        <f aca="false">IF(AF168+AG168&gt;V168,V168,AF168+AG168)</f>
        <v>3.67980238904778</v>
      </c>
      <c r="AI168" s="10" t="n">
        <f aca="false">+X168*$AI$16</f>
        <v>2.16172245154603E-005</v>
      </c>
      <c r="AJ168" s="9" t="n">
        <f aca="false">IF(AH168+AI168&gt;V168,V168,AH168+AI168)</f>
        <v>3.6798240062723</v>
      </c>
      <c r="AK168" s="10" t="n">
        <f aca="false">+V168</f>
        <v>176</v>
      </c>
      <c r="AL168" s="6" t="str">
        <f aca="false">IF(AJ168&gt;V168,"'fail'","'pass'")</f>
        <v>'pass'</v>
      </c>
    </row>
    <row r="169" customFormat="false" ht="12.75" hidden="false" customHeight="false" outlineLevel="0" collapsed="false">
      <c r="B169" s="43" t="s">
        <v>1259</v>
      </c>
      <c r="C169" s="50" t="n">
        <v>219</v>
      </c>
      <c r="D169" s="45" t="n">
        <f aca="false">C169/$C$6</f>
        <v>0.00523961049836113</v>
      </c>
      <c r="E169" s="47" t="s">
        <v>1260</v>
      </c>
      <c r="F169" s="46" t="s">
        <v>1261</v>
      </c>
      <c r="G169" s="48" t="n">
        <v>10</v>
      </c>
      <c r="H169" s="47"/>
      <c r="I169" s="44" t="s">
        <v>1262</v>
      </c>
      <c r="J169" s="47" t="n">
        <v>400</v>
      </c>
      <c r="K169" s="49" t="n">
        <v>1691474</v>
      </c>
      <c r="L169" s="49" t="n">
        <v>4865967</v>
      </c>
      <c r="M169" s="49" t="n">
        <v>5126513</v>
      </c>
      <c r="N169" s="49" t="n">
        <v>3864567</v>
      </c>
      <c r="O169" s="30" t="n">
        <v>5126513</v>
      </c>
      <c r="P169" s="31"/>
      <c r="Q169" s="8" t="n">
        <f aca="false">IF(J169&gt;25,0.15,0)</f>
        <v>0.15</v>
      </c>
      <c r="S169" s="30" t="n">
        <f aca="false">+O169*Q169/2000</f>
        <v>384.488475</v>
      </c>
      <c r="U169" s="10" t="n">
        <f aca="false">+S169*$T$15</f>
        <v>278.298874968999</v>
      </c>
      <c r="V169" s="10" t="n">
        <v>1930</v>
      </c>
      <c r="W169" s="10" t="n">
        <f aca="false">IF(U169&gt;V169,V169,U169)</f>
        <v>278.298874968999</v>
      </c>
      <c r="X169" s="6" t="n">
        <f aca="false">+U169/$U$16</f>
        <v>0.0100213490154696</v>
      </c>
      <c r="Y169" s="10" t="n">
        <f aca="false">+X169*$Y$16</f>
        <v>27.3373084577166</v>
      </c>
      <c r="Z169" s="9" t="n">
        <f aca="false">IF(W169+Y169&gt;V169,V169,W169+Y169)</f>
        <v>305.636183426716</v>
      </c>
      <c r="AA169" s="10" t="n">
        <f aca="false">+$AA$16*X169</f>
        <v>3.9588103270649</v>
      </c>
      <c r="AB169" s="10" t="n">
        <f aca="false">IF(Z169+AA169&gt;V169,V169,Z169+AA169)</f>
        <v>309.594993753781</v>
      </c>
      <c r="AC169" s="10" t="n">
        <f aca="false">+X169*$AC$16</f>
        <v>0.579900021834626</v>
      </c>
      <c r="AD169" s="10" t="n">
        <f aca="false">IF(AB169+AC169&gt;V169,V169,AB169+AC169)</f>
        <v>310.174893775616</v>
      </c>
      <c r="AE169" s="10" t="n">
        <f aca="false">+X169*$AE$16</f>
        <v>0.0849457305455656</v>
      </c>
      <c r="AF169" s="9" t="n">
        <f aca="false">IF(AD169+AE169&gt;V169,V169,AD169+AE169)</f>
        <v>310.259839506161</v>
      </c>
      <c r="AG169" s="10" t="n">
        <f aca="false">+X169*$AG$16</f>
        <v>0.0124431399658792</v>
      </c>
      <c r="AH169" s="9" t="n">
        <f aca="false">IF(AF169+AG169&gt;V169,V169,AF169+AG169)</f>
        <v>310.272282646127</v>
      </c>
      <c r="AI169" s="10" t="n">
        <f aca="false">+X169*$AI$16</f>
        <v>0.00182271352800042</v>
      </c>
      <c r="AJ169" s="9" t="n">
        <f aca="false">IF(AH169+AI169&gt;V169,V169,AH169+AI169)</f>
        <v>310.274105359655</v>
      </c>
      <c r="AK169" s="10" t="n">
        <f aca="false">+V169</f>
        <v>1930</v>
      </c>
      <c r="AL169" s="6" t="str">
        <f aca="false">IF(AJ169&gt;V169,"'fail'","'pass'")</f>
        <v>'pass'</v>
      </c>
    </row>
    <row r="170" customFormat="false" ht="12.75" hidden="false" customHeight="false" outlineLevel="0" collapsed="false">
      <c r="B170" s="43" t="s">
        <v>1263</v>
      </c>
      <c r="C170" s="50" t="n">
        <v>248</v>
      </c>
      <c r="D170" s="45" t="n">
        <f aca="false">C170/$C$6</f>
        <v>0.00593344019905735</v>
      </c>
      <c r="E170" s="47" t="s">
        <v>1264</v>
      </c>
      <c r="F170" s="46" t="s">
        <v>1261</v>
      </c>
      <c r="G170" s="48" t="n">
        <v>20</v>
      </c>
      <c r="H170" s="47"/>
      <c r="I170" s="44" t="s">
        <v>1265</v>
      </c>
      <c r="J170" s="47" t="n">
        <v>400</v>
      </c>
      <c r="K170" s="49" t="n">
        <v>6177572</v>
      </c>
      <c r="L170" s="49" t="n">
        <v>5976348</v>
      </c>
      <c r="M170" s="49" t="n">
        <v>3442729</v>
      </c>
      <c r="N170" s="49" t="n">
        <v>5777882</v>
      </c>
      <c r="O170" s="30" t="n">
        <v>6177572</v>
      </c>
      <c r="P170" s="31"/>
      <c r="Q170" s="8" t="n">
        <f aca="false">IF(J170&gt;25,0.15,0)</f>
        <v>0.15</v>
      </c>
      <c r="S170" s="30" t="n">
        <f aca="false">+O170*Q170/2000</f>
        <v>463.3179</v>
      </c>
      <c r="U170" s="10" t="n">
        <f aca="false">+S170*$T$15</f>
        <v>335.356866868374</v>
      </c>
      <c r="V170" s="10" t="n">
        <v>1914</v>
      </c>
      <c r="W170" s="10" t="n">
        <f aca="false">IF(U170&gt;V170,V170,U170)</f>
        <v>335.356866868374</v>
      </c>
      <c r="X170" s="6" t="n">
        <f aca="false">+U170/$U$16</f>
        <v>0.012075967637299</v>
      </c>
      <c r="Y170" s="10" t="n">
        <f aca="false">+X170*$Y$16</f>
        <v>32.942117045983</v>
      </c>
      <c r="Z170" s="9" t="n">
        <f aca="false">IF(W170+Y170&gt;V170,V170,W170+Y170)</f>
        <v>368.298983914357</v>
      </c>
      <c r="AA170" s="10" t="n">
        <f aca="false">+$AA$16*X170</f>
        <v>4.77046207232615</v>
      </c>
      <c r="AB170" s="10" t="n">
        <f aca="false">IF(Z170+AA170&gt;V170,V170,Z170+AA170)</f>
        <v>373.069445986684</v>
      </c>
      <c r="AC170" s="10" t="n">
        <f aca="false">+X170*$AC$16</f>
        <v>0.698793534257101</v>
      </c>
      <c r="AD170" s="10" t="n">
        <f aca="false">IF(AB170+AC170&gt;V170,V170,AB170+AC170)</f>
        <v>373.768239520941</v>
      </c>
      <c r="AE170" s="10" t="n">
        <f aca="false">+X170*$AE$16</f>
        <v>0.102361657239108</v>
      </c>
      <c r="AF170" s="9" t="n">
        <f aca="false">IF(AD170+AE170&gt;V170,V170,AD170+AE170)</f>
        <v>373.87060117818</v>
      </c>
      <c r="AG170" s="10" t="n">
        <f aca="false">+X170*$AG$16</f>
        <v>0.0149942842328296</v>
      </c>
      <c r="AH170" s="9" t="n">
        <f aca="false">IF(AF170+AG170&gt;V170,V170,AF170+AG170)</f>
        <v>373.885595462413</v>
      </c>
      <c r="AI170" s="10" t="n">
        <f aca="false">+X170*$AI$16</f>
        <v>0.00219641383033587</v>
      </c>
      <c r="AJ170" s="9" t="n">
        <f aca="false">IF(AH170+AI170&gt;V170,V170,AH170+AI170)</f>
        <v>373.887791876243</v>
      </c>
      <c r="AK170" s="10" t="n">
        <f aca="false">+V170</f>
        <v>1914</v>
      </c>
      <c r="AL170" s="6" t="str">
        <f aca="false">IF(AJ170&gt;V170,"'fail'","'pass'")</f>
        <v>'pass'</v>
      </c>
    </row>
    <row r="171" customFormat="false" ht="12.75" hidden="false" customHeight="false" outlineLevel="0" collapsed="false">
      <c r="B171" s="43" t="s">
        <v>1266</v>
      </c>
      <c r="C171" s="50" t="n">
        <v>1507</v>
      </c>
      <c r="D171" s="45" t="n">
        <f aca="false">C171/$C$6</f>
        <v>0.0360552192741106</v>
      </c>
      <c r="E171" s="47" t="s">
        <v>1267</v>
      </c>
      <c r="F171" s="46" t="s">
        <v>1261</v>
      </c>
      <c r="G171" s="48" t="n">
        <v>30</v>
      </c>
      <c r="H171" s="47"/>
      <c r="I171" s="44" t="s">
        <v>1265</v>
      </c>
      <c r="J171" s="47" t="n">
        <v>1028</v>
      </c>
      <c r="K171" s="49" t="n">
        <v>14908473</v>
      </c>
      <c r="L171" s="49" t="n">
        <v>15872640</v>
      </c>
      <c r="M171" s="49" t="n">
        <v>20555940</v>
      </c>
      <c r="N171" s="49" t="n">
        <v>24969597</v>
      </c>
      <c r="O171" s="30" t="n">
        <v>24969597</v>
      </c>
      <c r="P171" s="31"/>
      <c r="Q171" s="8" t="n">
        <f aca="false">IF(J171&gt;25,0.15,0)</f>
        <v>0.15</v>
      </c>
      <c r="S171" s="30" t="n">
        <f aca="false">+O171*Q171/2000</f>
        <v>1872.719775</v>
      </c>
      <c r="U171" s="10" t="n">
        <f aca="false">+S171*$T$15</f>
        <v>1355.50436593632</v>
      </c>
      <c r="V171" s="10" t="n">
        <v>4305</v>
      </c>
      <c r="W171" s="10" t="n">
        <f aca="false">IF(U171&gt;V171,V171,U171)</f>
        <v>1355.50436593632</v>
      </c>
      <c r="X171" s="6" t="n">
        <f aca="false">+U171/$U$16</f>
        <v>0.0488107698766436</v>
      </c>
      <c r="Y171" s="10" t="n">
        <f aca="false">+X171*$Y$16</f>
        <v>133.151242424212</v>
      </c>
      <c r="Z171" s="9" t="n">
        <f aca="false">IF(W171+Y171&gt;V171,V171,W171+Y171)</f>
        <v>1488.65560836053</v>
      </c>
      <c r="AA171" s="10" t="n">
        <f aca="false">+$AA$16*X171</f>
        <v>19.2820926166087</v>
      </c>
      <c r="AB171" s="10" t="n">
        <f aca="false">IF(Z171+AA171&gt;V171,V171,Z171+AA171)</f>
        <v>1507.93770097714</v>
      </c>
      <c r="AC171" s="10" t="n">
        <f aca="false">+X171*$AC$16</f>
        <v>2.82450660819582</v>
      </c>
      <c r="AD171" s="10" t="n">
        <f aca="false">IF(AB171+AC171&gt;V171,V171,AB171+AC171)</f>
        <v>1510.76220758534</v>
      </c>
      <c r="AE171" s="10" t="n">
        <f aca="false">+X171*$AE$16</f>
        <v>0.413743349249941</v>
      </c>
      <c r="AF171" s="9" t="n">
        <f aca="false">IF(AD171+AE171&gt;V171,V171,AD171+AE171)</f>
        <v>1511.17595093459</v>
      </c>
      <c r="AG171" s="10" t="n">
        <f aca="false">+X171*$AG$16</f>
        <v>0.0606065351560791</v>
      </c>
      <c r="AH171" s="9" t="n">
        <f aca="false">IF(AF171+AG171&gt;V171,V171,AF171+AG171)</f>
        <v>1511.23655746974</v>
      </c>
      <c r="AI171" s="10" t="n">
        <f aca="false">+X171*$AI$16</f>
        <v>0.00887785171726255</v>
      </c>
      <c r="AJ171" s="9" t="n">
        <f aca="false">IF(AH171+AI171&gt;V171,V171,AH171+AI171)</f>
        <v>1511.24543532146</v>
      </c>
      <c r="AK171" s="10" t="n">
        <f aca="false">+V171</f>
        <v>4305</v>
      </c>
      <c r="AL171" s="6" t="str">
        <f aca="false">IF(AJ171&gt;V171,"'fail'","'pass'")</f>
        <v>'pass'</v>
      </c>
    </row>
    <row r="172" customFormat="false" ht="12.75" hidden="false" customHeight="false" outlineLevel="0" collapsed="false">
      <c r="B172" s="43" t="s">
        <v>1268</v>
      </c>
      <c r="C172" s="50" t="n">
        <v>1</v>
      </c>
      <c r="D172" s="45" t="n">
        <f aca="false">C172/$C$6</f>
        <v>2.39251620929732E-005</v>
      </c>
      <c r="E172" s="47" t="s">
        <v>1269</v>
      </c>
      <c r="F172" s="46" t="s">
        <v>1261</v>
      </c>
      <c r="G172" s="48" t="s">
        <v>1080</v>
      </c>
      <c r="H172" s="47"/>
      <c r="I172" s="44" t="s">
        <v>1270</v>
      </c>
      <c r="J172" s="47" t="n">
        <v>16</v>
      </c>
      <c r="K172" s="49" t="n">
        <v>0</v>
      </c>
      <c r="L172" s="49" t="n">
        <v>0</v>
      </c>
      <c r="M172" s="49" t="n">
        <v>206</v>
      </c>
      <c r="N172" s="49" t="n">
        <v>5565</v>
      </c>
      <c r="O172" s="30" t="n">
        <v>5565</v>
      </c>
      <c r="P172" s="31"/>
      <c r="Q172" s="8" t="n">
        <v>0.4</v>
      </c>
      <c r="S172" s="30" t="n">
        <f aca="false">+O172*Q172/2000</f>
        <v>1.113</v>
      </c>
      <c r="U172" s="10" t="n">
        <f aca="false">+S172*$T$15</f>
        <v>0.805607106534198</v>
      </c>
      <c r="V172" s="10" t="n">
        <v>178</v>
      </c>
      <c r="W172" s="10" t="n">
        <f aca="false">IF(U172&gt;V172,V172,U172)</f>
        <v>0.805607106534198</v>
      </c>
      <c r="X172" s="6" t="n">
        <f aca="false">+U172/$U$16</f>
        <v>2.90093518517496E-005</v>
      </c>
      <c r="Y172" s="10" t="n">
        <f aca="false">+X172*$Y$16</f>
        <v>0.0791348149341501</v>
      </c>
      <c r="Z172" s="9" t="n">
        <f aca="false">IF(W172+Y172&gt;V172,V172,W172+Y172)</f>
        <v>0.884741921468348</v>
      </c>
      <c r="AA172" s="10" t="n">
        <f aca="false">+$AA$16*X172</f>
        <v>0.0114597866529633</v>
      </c>
      <c r="AB172" s="10" t="n">
        <f aca="false">IF(Z172+AA172&gt;V172,V172,Z172+AA172)</f>
        <v>0.896201708121311</v>
      </c>
      <c r="AC172" s="10" t="n">
        <f aca="false">+X172*$AC$16</f>
        <v>0.00167866858506471</v>
      </c>
      <c r="AD172" s="10" t="n">
        <f aca="false">IF(AB172+AC172&gt;V172,V172,AB172+AC172)</f>
        <v>0.897880376706376</v>
      </c>
      <c r="AE172" s="10" t="n">
        <f aca="false">+X172*$AE$16</f>
        <v>0.00024589709248688</v>
      </c>
      <c r="AF172" s="9" t="n">
        <f aca="false">IF(AD172+AE172&gt;V172,V172,AD172+AE172)</f>
        <v>0.898126273798863</v>
      </c>
      <c r="AG172" s="10" t="n">
        <f aca="false">+X172*$AG$16</f>
        <v>3.60198437209945E-005</v>
      </c>
      <c r="AH172" s="9" t="n">
        <f aca="false">IF(AF172+AG172&gt;V172,V172,AF172+AG172)</f>
        <v>0.898162293642584</v>
      </c>
      <c r="AI172" s="10" t="n">
        <f aca="false">+X172*$AI$16</f>
        <v>5.27630940476037E-006</v>
      </c>
      <c r="AJ172" s="9" t="n">
        <f aca="false">IF(AH172+AI172&gt;V172,V172,AH172+AI172)</f>
        <v>0.898167569951989</v>
      </c>
      <c r="AK172" s="10" t="n">
        <f aca="false">+V172</f>
        <v>178</v>
      </c>
      <c r="AL172" s="6" t="str">
        <f aca="false">IF(AJ172&gt;V172,"'fail'","'pass'")</f>
        <v>'pass'</v>
      </c>
    </row>
    <row r="173" customFormat="false" ht="12.75" hidden="false" customHeight="false" outlineLevel="0" collapsed="false">
      <c r="B173" s="43" t="s">
        <v>1271</v>
      </c>
      <c r="C173" s="50" t="n">
        <v>18</v>
      </c>
      <c r="D173" s="45" t="n">
        <f aca="false">C173/$C$6</f>
        <v>0.000430652917673517</v>
      </c>
      <c r="E173" s="47" t="s">
        <v>1272</v>
      </c>
      <c r="F173" s="46" t="s">
        <v>1261</v>
      </c>
      <c r="G173" s="48" t="s">
        <v>1116</v>
      </c>
      <c r="H173" s="47"/>
      <c r="I173" s="44" t="s">
        <v>1273</v>
      </c>
      <c r="J173" s="47" t="n">
        <v>39</v>
      </c>
      <c r="K173" s="49" t="n">
        <v>45709</v>
      </c>
      <c r="L173" s="49" t="n">
        <v>47509</v>
      </c>
      <c r="M173" s="49" t="n">
        <v>58256</v>
      </c>
      <c r="N173" s="49" t="n">
        <v>28297</v>
      </c>
      <c r="O173" s="30" t="n">
        <v>58256</v>
      </c>
      <c r="P173" s="31"/>
      <c r="Q173" s="8" t="n">
        <f aca="false">IF(J173&gt;25,0.15,0)</f>
        <v>0.15</v>
      </c>
      <c r="S173" s="30" t="n">
        <f aca="false">+O173*Q173/2000</f>
        <v>4.3692</v>
      </c>
      <c r="U173" s="10" t="n">
        <f aca="false">+S173*$T$15</f>
        <v>3.16249646888519</v>
      </c>
      <c r="V173" s="10" t="n">
        <v>385</v>
      </c>
      <c r="W173" s="10" t="n">
        <f aca="false">IF(U173&gt;V173,V173,U173)</f>
        <v>3.16249646888519</v>
      </c>
      <c r="X173" s="6" t="n">
        <f aca="false">+U173/$U$16</f>
        <v>0.000113879299290804</v>
      </c>
      <c r="Y173" s="10" t="n">
        <f aca="false">+X173*$Y$16</f>
        <v>0.310652141428831</v>
      </c>
      <c r="Z173" s="9" t="n">
        <f aca="false">IF(W173+Y173&gt;V173,V173,W173+Y173)</f>
        <v>3.47314861031402</v>
      </c>
      <c r="AA173" s="10" t="n">
        <f aca="false">+$AA$16*X173</f>
        <v>0.0449866126182637</v>
      </c>
      <c r="AB173" s="10" t="n">
        <f aca="false">IF(Z173+AA173&gt;V173,V173,Z173+AA173)</f>
        <v>3.51813522293229</v>
      </c>
      <c r="AC173" s="10" t="n">
        <f aca="false">+X173*$AC$16</f>
        <v>0.00658979225684163</v>
      </c>
      <c r="AD173" s="10" t="n">
        <f aca="false">IF(AB173+AC173&gt;V173,V173,AB173+AC173)</f>
        <v>3.52472501518913</v>
      </c>
      <c r="AE173" s="10" t="n">
        <f aca="false">+X173*$AE$16</f>
        <v>0.000965295216975451</v>
      </c>
      <c r="AF173" s="9" t="n">
        <f aca="false">IF(AD173+AE173&gt;V173,V173,AD173+AE173)</f>
        <v>3.5256903104061</v>
      </c>
      <c r="AG173" s="10" t="n">
        <f aca="false">+X173*$AG$16</f>
        <v>0.000141399731523602</v>
      </c>
      <c r="AH173" s="9" t="n">
        <f aca="false">IF(AF173+AG173&gt;V173,V173,AF173+AG173)</f>
        <v>3.52583171013763</v>
      </c>
      <c r="AI173" s="10" t="n">
        <f aca="false">+X173*$AI$16</f>
        <v>2.07127143317871E-005</v>
      </c>
      <c r="AJ173" s="9" t="n">
        <f aca="false">IF(AH173+AI173&gt;V173,V173,AH173+AI173)</f>
        <v>3.52585242285196</v>
      </c>
      <c r="AK173" s="10" t="n">
        <f aca="false">+V173</f>
        <v>385</v>
      </c>
      <c r="AL173" s="6" t="str">
        <f aca="false">IF(AJ173&gt;V173,"'fail'","'pass'")</f>
        <v>'pass'</v>
      </c>
    </row>
    <row r="174" customFormat="false" ht="12.75" hidden="false" customHeight="false" outlineLevel="0" collapsed="false">
      <c r="B174" s="43" t="s">
        <v>1274</v>
      </c>
      <c r="C174" s="50" t="n">
        <v>19</v>
      </c>
      <c r="D174" s="45" t="n">
        <f aca="false">C174/$C$6</f>
        <v>0.00045457807976649</v>
      </c>
      <c r="E174" s="47" t="s">
        <v>1275</v>
      </c>
      <c r="F174" s="46" t="s">
        <v>1261</v>
      </c>
      <c r="G174" s="48" t="s">
        <v>1120</v>
      </c>
      <c r="H174" s="47"/>
      <c r="I174" s="44" t="s">
        <v>1273</v>
      </c>
      <c r="J174" s="47" t="n">
        <v>39</v>
      </c>
      <c r="K174" s="49" t="n">
        <v>45709</v>
      </c>
      <c r="L174" s="49" t="n">
        <v>47509</v>
      </c>
      <c r="M174" s="49" t="n">
        <v>70460</v>
      </c>
      <c r="N174" s="49" t="n">
        <v>65468</v>
      </c>
      <c r="O174" s="30" t="n">
        <v>70460</v>
      </c>
      <c r="P174" s="31"/>
      <c r="Q174" s="8" t="n">
        <f aca="false">IF(J174&gt;25,0.15,0)</f>
        <v>0.15</v>
      </c>
      <c r="S174" s="30" t="n">
        <f aca="false">+O174*Q174/2000</f>
        <v>5.2845</v>
      </c>
      <c r="U174" s="10" t="n">
        <f aca="false">+S174*$T$15</f>
        <v>3.82500517024256</v>
      </c>
      <c r="V174" s="10" t="n">
        <v>385</v>
      </c>
      <c r="W174" s="10" t="n">
        <f aca="false">IF(U174&gt;V174,V174,U174)</f>
        <v>3.82500517024256</v>
      </c>
      <c r="X174" s="6" t="n">
        <f aca="false">+U174/$U$16</f>
        <v>0.000137735777053523</v>
      </c>
      <c r="Y174" s="10" t="n">
        <f aca="false">+X174*$Y$16</f>
        <v>0.375730394896241</v>
      </c>
      <c r="Z174" s="9" t="n">
        <f aca="false">IF(W174+Y174&gt;V174,V174,W174+Y174)</f>
        <v>4.2007355651388</v>
      </c>
      <c r="AA174" s="10" t="n">
        <f aca="false">+$AA$16*X174</f>
        <v>0.0544108199169675</v>
      </c>
      <c r="AB174" s="10" t="n">
        <f aca="false">IF(Z174+AA174&gt;V174,V174,Z174+AA174)</f>
        <v>4.25514638505577</v>
      </c>
      <c r="AC174" s="10" t="n">
        <f aca="false">+X174*$AC$16</f>
        <v>0.00797028224418191</v>
      </c>
      <c r="AD174" s="10" t="n">
        <f aca="false">IF(AB174+AC174&gt;V174,V174,AB174+AC174)</f>
        <v>4.26311666729995</v>
      </c>
      <c r="AE174" s="10" t="n">
        <f aca="false">+X174*$AE$16</f>
        <v>0.00116751409276453</v>
      </c>
      <c r="AF174" s="9" t="n">
        <f aca="false">IF(AD174+AE174&gt;V174,V174,AD174+AE174)</f>
        <v>4.26428418139271</v>
      </c>
      <c r="AG174" s="10" t="n">
        <f aca="false">+X174*$AG$16</f>
        <v>0.000171021441279062</v>
      </c>
      <c r="AH174" s="9" t="n">
        <f aca="false">IF(AF174+AG174&gt;V174,V174,AF174+AG174)</f>
        <v>4.26445520283399</v>
      </c>
      <c r="AI174" s="10" t="n">
        <f aca="false">+X174*$AI$16</f>
        <v>2.50518032789363E-005</v>
      </c>
      <c r="AJ174" s="9" t="n">
        <f aca="false">IF(AH174+AI174&gt;V174,V174,AH174+AI174)</f>
        <v>4.26448025463727</v>
      </c>
      <c r="AK174" s="10" t="n">
        <f aca="false">+V174</f>
        <v>385</v>
      </c>
      <c r="AL174" s="6" t="str">
        <f aca="false">IF(AJ174&gt;V174,"'fail'","'pass'")</f>
        <v>'pass'</v>
      </c>
    </row>
    <row r="175" customFormat="false" ht="12.75" hidden="false" customHeight="false" outlineLevel="0" collapsed="false">
      <c r="B175" s="43" t="s">
        <v>1276</v>
      </c>
      <c r="C175" s="50" t="n">
        <v>18</v>
      </c>
      <c r="D175" s="45" t="n">
        <f aca="false">C175/$C$6</f>
        <v>0.000430652917673517</v>
      </c>
      <c r="E175" s="47" t="s">
        <v>1277</v>
      </c>
      <c r="F175" s="46" t="s">
        <v>1261</v>
      </c>
      <c r="G175" s="48" t="s">
        <v>1123</v>
      </c>
      <c r="H175" s="47"/>
      <c r="I175" s="44" t="s">
        <v>1273</v>
      </c>
      <c r="J175" s="47" t="n">
        <v>39</v>
      </c>
      <c r="K175" s="49" t="n">
        <v>45709</v>
      </c>
      <c r="L175" s="49" t="n">
        <v>47509</v>
      </c>
      <c r="M175" s="49" t="n">
        <v>67687</v>
      </c>
      <c r="N175" s="49" t="n">
        <v>71016</v>
      </c>
      <c r="O175" s="30" t="n">
        <v>71016</v>
      </c>
      <c r="P175" s="31"/>
      <c r="Q175" s="8" t="n">
        <f aca="false">IF(J175&gt;25,0.15,0)</f>
        <v>0.15</v>
      </c>
      <c r="S175" s="30" t="n">
        <f aca="false">+O175*Q175/2000</f>
        <v>5.3262</v>
      </c>
      <c r="U175" s="10" t="n">
        <f aca="false">+S175*$T$15</f>
        <v>3.85518829364101</v>
      </c>
      <c r="V175" s="10" t="n">
        <v>385</v>
      </c>
      <c r="W175" s="10" t="n">
        <f aca="false">IF(U175&gt;V175,V175,U175)</f>
        <v>3.85518829364101</v>
      </c>
      <c r="X175" s="6" t="n">
        <f aca="false">+U175/$U$16</f>
        <v>0.000138822650343925</v>
      </c>
      <c r="Y175" s="10" t="n">
        <f aca="false">+X175*$Y$16</f>
        <v>0.378695284188922</v>
      </c>
      <c r="Z175" s="9" t="n">
        <f aca="false">IF(W175+Y175&gt;V175,V175,W175+Y175)</f>
        <v>4.23388357782993</v>
      </c>
      <c r="AA175" s="10" t="n">
        <f aca="false">+$AA$16*X175</f>
        <v>0.0548401758050435</v>
      </c>
      <c r="AB175" s="10" t="n">
        <f aca="false">IF(Z175+AA175&gt;V175,V175,Z175+AA175)</f>
        <v>4.28872375363498</v>
      </c>
      <c r="AC175" s="10" t="n">
        <f aca="false">+X175*$AC$16</f>
        <v>0.00803317575720724</v>
      </c>
      <c r="AD175" s="10" t="n">
        <f aca="false">IF(AB175+AC175&gt;V175,V175,AB175+AC175)</f>
        <v>4.29675692939218</v>
      </c>
      <c r="AE175" s="10" t="n">
        <f aca="false">+X175*$AE$16</f>
        <v>0.00117672694879032</v>
      </c>
      <c r="AF175" s="9" t="n">
        <f aca="false">IF(AD175+AE175&gt;V175,V175,AD175+AE175)</f>
        <v>4.29793365634097</v>
      </c>
      <c r="AG175" s="10" t="n">
        <f aca="false">+X175*$AG$16</f>
        <v>0.000172370971812005</v>
      </c>
      <c r="AH175" s="9" t="n">
        <f aca="false">IF(AF175+AG175&gt;V175,V175,AF175+AG175)</f>
        <v>4.29810602731279</v>
      </c>
      <c r="AI175" s="10" t="n">
        <f aca="false">+X175*$AI$16</f>
        <v>2.52494871083869E-005</v>
      </c>
      <c r="AJ175" s="9" t="n">
        <f aca="false">IF(AH175+AI175&gt;V175,V175,AH175+AI175)</f>
        <v>4.29813127679989</v>
      </c>
      <c r="AK175" s="10" t="n">
        <f aca="false">+V175</f>
        <v>385</v>
      </c>
      <c r="AL175" s="6" t="str">
        <f aca="false">IF(AJ175&gt;V175,"'fail'","'pass'")</f>
        <v>'pass'</v>
      </c>
    </row>
    <row r="176" customFormat="false" ht="12.75" hidden="false" customHeight="false" outlineLevel="0" collapsed="false">
      <c r="B176" s="43" t="s">
        <v>1278</v>
      </c>
      <c r="C176" s="50" t="n">
        <v>19</v>
      </c>
      <c r="D176" s="45" t="n">
        <f aca="false">C176/$C$6</f>
        <v>0.00045457807976649</v>
      </c>
      <c r="E176" s="47" t="s">
        <v>1279</v>
      </c>
      <c r="F176" s="46" t="s">
        <v>1261</v>
      </c>
      <c r="G176" s="48" t="s">
        <v>1126</v>
      </c>
      <c r="H176" s="47"/>
      <c r="I176" s="44" t="s">
        <v>1273</v>
      </c>
      <c r="J176" s="47" t="n">
        <v>39</v>
      </c>
      <c r="K176" s="49" t="n">
        <v>45709</v>
      </c>
      <c r="L176" s="49" t="n">
        <v>47509</v>
      </c>
      <c r="M176" s="49" t="n">
        <v>68797</v>
      </c>
      <c r="N176" s="49" t="n">
        <v>65468</v>
      </c>
      <c r="O176" s="30" t="n">
        <v>68797</v>
      </c>
      <c r="P176" s="31"/>
      <c r="Q176" s="8" t="n">
        <f aca="false">IF(J176&gt;25,0.15,0)</f>
        <v>0.15</v>
      </c>
      <c r="S176" s="30" t="n">
        <f aca="false">+O176*Q176/2000</f>
        <v>5.159775</v>
      </c>
      <c r="U176" s="10" t="n">
        <f aca="false">+S176*$T$15</f>
        <v>3.73472723101302</v>
      </c>
      <c r="V176" s="10" t="n">
        <v>385</v>
      </c>
      <c r="W176" s="10" t="n">
        <f aca="false">IF(U176&gt;V176,V176,U176)</f>
        <v>3.73472723101302</v>
      </c>
      <c r="X176" s="6" t="n">
        <f aca="false">+U176/$U$16</f>
        <v>0.000134484931222697</v>
      </c>
      <c r="Y176" s="10" t="n">
        <f aca="false">+X176*$Y$16</f>
        <v>0.366862389691693</v>
      </c>
      <c r="Z176" s="9" t="n">
        <f aca="false">IF(W176+Y176&gt;V176,V176,W176+Y176)</f>
        <v>4.10158962070471</v>
      </c>
      <c r="AA176" s="10" t="n">
        <f aca="false">+$AA$16*X176</f>
        <v>0.0531266133668409</v>
      </c>
      <c r="AB176" s="10" t="n">
        <f aca="false">IF(Z176+AA176&gt;V176,V176,Z176+AA176)</f>
        <v>4.15471623407155</v>
      </c>
      <c r="AC176" s="10" t="n">
        <f aca="false">+X176*$AC$16</f>
        <v>0.00778216729425181</v>
      </c>
      <c r="AD176" s="10" t="n">
        <f aca="false">IF(AB176+AC176&gt;V176,V176,AB176+AC176)</f>
        <v>4.1624984013658</v>
      </c>
      <c r="AE176" s="10" t="n">
        <f aca="false">+X176*$AE$16</f>
        <v>0.00113995837411185</v>
      </c>
      <c r="AF176" s="9" t="n">
        <f aca="false">IF(AD176+AE176&gt;V176,V176,AD176+AE176)</f>
        <v>4.16363835973992</v>
      </c>
      <c r="AG176" s="10" t="n">
        <f aca="false">+X176*$AG$16</f>
        <v>0.000166984985746177</v>
      </c>
      <c r="AH176" s="9" t="n">
        <f aca="false">IF(AF176+AG176&gt;V176,V176,AF176+AG176)</f>
        <v>4.16380534472566</v>
      </c>
      <c r="AI176" s="10" t="n">
        <f aca="false">+X176*$AI$16</f>
        <v>2.44605295228638E-005</v>
      </c>
      <c r="AJ176" s="9" t="n">
        <f aca="false">IF(AH176+AI176&gt;V176,V176,AH176+AI176)</f>
        <v>4.16382980525519</v>
      </c>
      <c r="AK176" s="10" t="n">
        <f aca="false">+V176</f>
        <v>385</v>
      </c>
      <c r="AL176" s="6" t="str">
        <f aca="false">IF(AJ176&gt;V176,"'fail'","'pass'")</f>
        <v>'pass'</v>
      </c>
    </row>
    <row r="177" customFormat="false" ht="12.75" hidden="false" customHeight="false" outlineLevel="0" collapsed="false">
      <c r="B177" s="43" t="s">
        <v>1280</v>
      </c>
      <c r="C177" s="50" t="n">
        <v>18</v>
      </c>
      <c r="D177" s="45" t="n">
        <f aca="false">C177/$C$6</f>
        <v>0.000430652917673517</v>
      </c>
      <c r="E177" s="47" t="s">
        <v>1281</v>
      </c>
      <c r="F177" s="46" t="s">
        <v>1261</v>
      </c>
      <c r="G177" s="48" t="s">
        <v>1129</v>
      </c>
      <c r="H177" s="47"/>
      <c r="I177" s="44" t="s">
        <v>1273</v>
      </c>
      <c r="J177" s="47" t="n">
        <v>39</v>
      </c>
      <c r="K177" s="49" t="n">
        <v>45709</v>
      </c>
      <c r="L177" s="49" t="n">
        <v>47509</v>
      </c>
      <c r="M177" s="49" t="n">
        <v>76566</v>
      </c>
      <c r="N177" s="49" t="n">
        <v>62141</v>
      </c>
      <c r="O177" s="30" t="n">
        <v>76566</v>
      </c>
      <c r="P177" s="31"/>
      <c r="Q177" s="8" t="n">
        <f aca="false">IF(J177&gt;25,0.15,0)</f>
        <v>0.15</v>
      </c>
      <c r="S177" s="30" t="n">
        <f aca="false">+O177*Q177/2000</f>
        <v>5.74245</v>
      </c>
      <c r="U177" s="10" t="n">
        <f aca="false">+S177*$T$15</f>
        <v>4.15647666569389</v>
      </c>
      <c r="V177" s="10" t="n">
        <v>385</v>
      </c>
      <c r="W177" s="10" t="n">
        <f aca="false">IF(U177&gt;V177,V177,U177)</f>
        <v>4.15647666569389</v>
      </c>
      <c r="X177" s="6" t="n">
        <f aca="false">+U177/$U$16</f>
        <v>0.000149671835167187</v>
      </c>
      <c r="Y177" s="10" t="n">
        <f aca="false">+X177*$Y$16</f>
        <v>0.408290851768742</v>
      </c>
      <c r="Z177" s="9" t="n">
        <f aca="false">IF(W177+Y177&gt;V177,V177,W177+Y177)</f>
        <v>4.56476751746264</v>
      </c>
      <c r="AA177" s="10" t="n">
        <f aca="false">+$AA$16*X177</f>
        <v>0.0591260124576005</v>
      </c>
      <c r="AB177" s="10" t="n">
        <f aca="false">IF(Z177+AA177&gt;V177,V177,Z177+AA177)</f>
        <v>4.62389352992024</v>
      </c>
      <c r="AC177" s="10" t="n">
        <f aca="false">+X177*$AC$16</f>
        <v>0.00866097970916878</v>
      </c>
      <c r="AD177" s="10" t="n">
        <f aca="false">IF(AB177+AC177&gt;V177,V177,AB177+AC177)</f>
        <v>4.63255450962941</v>
      </c>
      <c r="AE177" s="10" t="n">
        <f aca="false">+X177*$AE$16</f>
        <v>0.00126868981019882</v>
      </c>
      <c r="AF177" s="9" t="n">
        <f aca="false">IF(AD177+AE177&gt;V177,V177,AD177+AE177)</f>
        <v>4.6338231994396</v>
      </c>
      <c r="AG177" s="10" t="n">
        <f aca="false">+X177*$AG$16</f>
        <v>0.000185842005009546</v>
      </c>
      <c r="AH177" s="9" t="n">
        <f aca="false">IF(AF177+AG177&gt;V177,V177,AF177+AG177)</f>
        <v>4.63400904144461</v>
      </c>
      <c r="AI177" s="10" t="n">
        <f aca="false">+X177*$AI$16</f>
        <v>2.72227699383344E-005</v>
      </c>
      <c r="AJ177" s="9" t="n">
        <f aca="false">IF(AH177+AI177&gt;V177,V177,AH177+AI177)</f>
        <v>4.63403626421455</v>
      </c>
      <c r="AK177" s="10" t="n">
        <f aca="false">+V177</f>
        <v>385</v>
      </c>
      <c r="AL177" s="6" t="str">
        <f aca="false">IF(AJ177&gt;V177,"'fail'","'pass'")</f>
        <v>'pass'</v>
      </c>
    </row>
    <row r="178" customFormat="false" ht="12.75" hidden="false" customHeight="false" outlineLevel="0" collapsed="false">
      <c r="B178" s="43" t="s">
        <v>1282</v>
      </c>
      <c r="C178" s="50" t="n">
        <v>19</v>
      </c>
      <c r="D178" s="45" t="n">
        <f aca="false">C178/$C$6</f>
        <v>0.00045457807976649</v>
      </c>
      <c r="E178" s="47" t="s">
        <v>1283</v>
      </c>
      <c r="F178" s="46" t="s">
        <v>1261</v>
      </c>
      <c r="G178" s="48" t="s">
        <v>1132</v>
      </c>
      <c r="H178" s="47"/>
      <c r="I178" s="44" t="s">
        <v>1273</v>
      </c>
      <c r="J178" s="47" t="n">
        <v>39</v>
      </c>
      <c r="K178" s="49" t="n">
        <v>45709</v>
      </c>
      <c r="L178" s="49" t="n">
        <v>47509</v>
      </c>
      <c r="M178" s="49" t="n">
        <v>74347</v>
      </c>
      <c r="N178" s="49" t="n">
        <v>69910</v>
      </c>
      <c r="O178" s="30" t="n">
        <v>74347</v>
      </c>
      <c r="P178" s="31"/>
      <c r="Q178" s="8" t="n">
        <f aca="false">IF(J178&gt;25,0.15,0)</f>
        <v>0.15</v>
      </c>
      <c r="S178" s="30" t="n">
        <f aca="false">+O178*Q178/2000</f>
        <v>5.576025</v>
      </c>
      <c r="U178" s="10" t="n">
        <f aca="false">+S178*$T$15</f>
        <v>4.0360156030659</v>
      </c>
      <c r="V178" s="10" t="n">
        <v>385</v>
      </c>
      <c r="W178" s="10" t="n">
        <f aca="false">IF(U178&gt;V178,V178,U178)</f>
        <v>4.0360156030659</v>
      </c>
      <c r="X178" s="6" t="n">
        <f aca="false">+U178/$U$16</f>
        <v>0.000145334116045959</v>
      </c>
      <c r="Y178" s="10" t="n">
        <f aca="false">+X178*$Y$16</f>
        <v>0.396457957271513</v>
      </c>
      <c r="Z178" s="9" t="n">
        <f aca="false">IF(W178+Y178&gt;V178,V178,W178+Y178)</f>
        <v>4.43247356033742</v>
      </c>
      <c r="AA178" s="10" t="n">
        <f aca="false">+$AA$16*X178</f>
        <v>0.057412450019398</v>
      </c>
      <c r="AB178" s="10" t="n">
        <f aca="false">IF(Z178+AA178&gt;V178,V178,Z178+AA178)</f>
        <v>4.48988601035681</v>
      </c>
      <c r="AC178" s="10" t="n">
        <f aca="false">+X178*$AC$16</f>
        <v>0.00840997124621335</v>
      </c>
      <c r="AD178" s="10" t="n">
        <f aca="false">IF(AB178+AC178&gt;V178,V178,AB178+AC178)</f>
        <v>4.49829598160303</v>
      </c>
      <c r="AE178" s="10" t="n">
        <f aca="false">+X178*$AE$16</f>
        <v>0.00123192123552036</v>
      </c>
      <c r="AF178" s="9" t="n">
        <f aca="false">IF(AD178+AE178&gt;V178,V178,AD178+AE178)</f>
        <v>4.49952790283855</v>
      </c>
      <c r="AG178" s="10" t="n">
        <f aca="false">+X178*$AG$16</f>
        <v>0.000180456018943718</v>
      </c>
      <c r="AH178" s="9" t="n">
        <f aca="false">IF(AF178+AG178&gt;V178,V178,AF178+AG178)</f>
        <v>4.49970835885749</v>
      </c>
      <c r="AI178" s="10" t="n">
        <f aca="false">+X178*$AI$16</f>
        <v>2.64338123528113E-005</v>
      </c>
      <c r="AJ178" s="9" t="n">
        <f aca="false">IF(AH178+AI178&gt;V178,V178,AH178+AI178)</f>
        <v>4.49973479266985</v>
      </c>
      <c r="AK178" s="10" t="n">
        <f aca="false">+V178</f>
        <v>385</v>
      </c>
      <c r="AL178" s="6" t="str">
        <f aca="false">IF(AJ178&gt;V178,"'fail'","'pass'")</f>
        <v>'pass'</v>
      </c>
    </row>
    <row r="179" customFormat="false" ht="12.75" hidden="false" customHeight="false" outlineLevel="0" collapsed="false">
      <c r="B179" s="43" t="s">
        <v>1284</v>
      </c>
      <c r="C179" s="50" t="n">
        <v>18</v>
      </c>
      <c r="D179" s="45" t="n">
        <f aca="false">C179/$C$6</f>
        <v>0.000430652917673517</v>
      </c>
      <c r="E179" s="47" t="s">
        <v>1285</v>
      </c>
      <c r="F179" s="46" t="s">
        <v>1261</v>
      </c>
      <c r="G179" s="48" t="s">
        <v>1135</v>
      </c>
      <c r="H179" s="47"/>
      <c r="I179" s="44" t="s">
        <v>1273</v>
      </c>
      <c r="J179" s="47" t="n">
        <v>39</v>
      </c>
      <c r="K179" s="49" t="n">
        <v>45709</v>
      </c>
      <c r="L179" s="49" t="n">
        <v>47509</v>
      </c>
      <c r="M179" s="49" t="n">
        <v>81003</v>
      </c>
      <c r="N179" s="49" t="n">
        <v>69353</v>
      </c>
      <c r="O179" s="30" t="n">
        <v>81003</v>
      </c>
      <c r="P179" s="31"/>
      <c r="Q179" s="8" t="n">
        <f aca="false">IF(J179&gt;25,0.15,0)</f>
        <v>0.15</v>
      </c>
      <c r="S179" s="30" t="n">
        <f aca="false">+O179*Q179/2000</f>
        <v>6.075225</v>
      </c>
      <c r="U179" s="10" t="n">
        <f aca="false">+S179*$T$15</f>
        <v>4.39734450475671</v>
      </c>
      <c r="V179" s="10" t="n">
        <v>385</v>
      </c>
      <c r="W179" s="10" t="n">
        <f aca="false">IF(U179&gt;V179,V179,U179)</f>
        <v>4.39734450475671</v>
      </c>
      <c r="X179" s="6" t="n">
        <f aca="false">+U179/$U$16</f>
        <v>0.000158345318601568</v>
      </c>
      <c r="Y179" s="10" t="n">
        <f aca="false">+X179*$Y$16</f>
        <v>0.431951308228501</v>
      </c>
      <c r="Z179" s="9" t="n">
        <f aca="false">IF(W179+Y179&gt;V179,V179,W179+Y179)</f>
        <v>4.82929581298521</v>
      </c>
      <c r="AA179" s="10" t="n">
        <f aca="false">+$AA$16*X179</f>
        <v>0.0625523651111853</v>
      </c>
      <c r="AB179" s="10" t="n">
        <f aca="false">IF(Z179+AA179&gt;V179,V179,Z179+AA179)</f>
        <v>4.8918481780964</v>
      </c>
      <c r="AC179" s="10" t="n">
        <f aca="false">+X179*$AC$16</f>
        <v>0.00916288351725045</v>
      </c>
      <c r="AD179" s="10" t="n">
        <f aca="false">IF(AB179+AC179&gt;V179,V179,AB179+AC179)</f>
        <v>4.90101106161365</v>
      </c>
      <c r="AE179" s="10" t="n">
        <f aca="false">+X179*$AE$16</f>
        <v>0.00134221038967081</v>
      </c>
      <c r="AF179" s="9" t="n">
        <f aca="false">IF(AD179+AE179&gt;V179,V179,AD179+AE179)</f>
        <v>4.90235327200332</v>
      </c>
      <c r="AG179" s="10" t="n">
        <f aca="false">+X179*$AG$16</f>
        <v>0.000196611549928014</v>
      </c>
      <c r="AH179" s="9" t="n">
        <f aca="false">IF(AF179+AG179&gt;V179,V179,AF179+AG179)</f>
        <v>4.90254988355325</v>
      </c>
      <c r="AI179" s="10" t="n">
        <f aca="false">+X179*$AI$16</f>
        <v>2.88003295629248E-005</v>
      </c>
      <c r="AJ179" s="9" t="n">
        <f aca="false">IF(AH179+AI179&gt;V179,V179,AH179+AI179)</f>
        <v>4.90257868388281</v>
      </c>
      <c r="AK179" s="10" t="n">
        <f aca="false">+V179</f>
        <v>385</v>
      </c>
      <c r="AL179" s="6" t="str">
        <f aca="false">IF(AJ179&gt;V179,"'fail'","'pass'")</f>
        <v>'pass'</v>
      </c>
    </row>
    <row r="180" customFormat="false" ht="12.75" hidden="false" customHeight="false" outlineLevel="0" collapsed="false">
      <c r="B180" s="43" t="s">
        <v>1286</v>
      </c>
      <c r="C180" s="50" t="n">
        <v>19</v>
      </c>
      <c r="D180" s="45" t="n">
        <f aca="false">C180/$C$6</f>
        <v>0.00045457807976649</v>
      </c>
      <c r="E180" s="47" t="s">
        <v>1287</v>
      </c>
      <c r="F180" s="46" t="s">
        <v>1261</v>
      </c>
      <c r="G180" s="48" t="s">
        <v>1138</v>
      </c>
      <c r="H180" s="47"/>
      <c r="I180" s="44" t="s">
        <v>1273</v>
      </c>
      <c r="J180" s="47" t="n">
        <v>39</v>
      </c>
      <c r="K180" s="49" t="n">
        <v>45709</v>
      </c>
      <c r="L180" s="49" t="n">
        <v>47509</v>
      </c>
      <c r="M180" s="49" t="n">
        <v>74900</v>
      </c>
      <c r="N180" s="49" t="n">
        <v>70462</v>
      </c>
      <c r="O180" s="30" t="n">
        <v>74900</v>
      </c>
      <c r="P180" s="31"/>
      <c r="Q180" s="8" t="n">
        <f aca="false">IF(J180&gt;25,0.15,0)</f>
        <v>0.15</v>
      </c>
      <c r="S180" s="30" t="n">
        <f aca="false">+O180*Q180/2000</f>
        <v>5.6175</v>
      </c>
      <c r="U180" s="10" t="n">
        <f aca="false">+S180*$T$15</f>
        <v>4.06603586788487</v>
      </c>
      <c r="V180" s="10" t="n">
        <v>385</v>
      </c>
      <c r="W180" s="10" t="n">
        <f aca="false">IF(U180&gt;V180,V180,U180)</f>
        <v>4.06603586788487</v>
      </c>
      <c r="X180" s="6" t="n">
        <f aca="false">+U180/$U$16</f>
        <v>0.000146415124912132</v>
      </c>
      <c r="Y180" s="10" t="n">
        <f aca="false">+X180*$Y$16</f>
        <v>0.399406848960097</v>
      </c>
      <c r="Z180" s="9" t="n">
        <f aca="false">IF(W180+Y180&gt;V180,V180,W180+Y180)</f>
        <v>4.46544271684496</v>
      </c>
      <c r="AA180" s="10" t="n">
        <f aca="false">+$AA$16*X180</f>
        <v>0.0578394892390131</v>
      </c>
      <c r="AB180" s="10" t="n">
        <f aca="false">IF(Z180+AA180&gt;V180,V180,Z180+AA180)</f>
        <v>4.52328220608398</v>
      </c>
      <c r="AC180" s="10" t="n">
        <f aca="false">+X180*$AC$16</f>
        <v>0.00847252540575113</v>
      </c>
      <c r="AD180" s="10" t="n">
        <f aca="false">IF(AB180+AC180&gt;V180,V180,AB180+AC180)</f>
        <v>4.53175473148973</v>
      </c>
      <c r="AE180" s="10" t="n">
        <f aca="false">+X180*$AE$16</f>
        <v>0.00124108438189133</v>
      </c>
      <c r="AF180" s="9" t="n">
        <f aca="false">IF(AD180+AE180&gt;V180,V180,AD180+AE180)</f>
        <v>4.53299581587162</v>
      </c>
      <c r="AG180" s="10" t="n">
        <f aca="false">+X180*$AG$16</f>
        <v>0.000181798267837095</v>
      </c>
      <c r="AH180" s="9" t="n">
        <f aca="false">IF(AF180+AG180&gt;V180,V180,AF180+AG180)</f>
        <v>4.53317761413946</v>
      </c>
      <c r="AI180" s="10" t="n">
        <f aca="false">+X180*$AI$16</f>
        <v>2.66304295428943E-005</v>
      </c>
      <c r="AJ180" s="9" t="n">
        <f aca="false">IF(AH180+AI180&gt;V180,V180,AH180+AI180)</f>
        <v>4.533204244569</v>
      </c>
      <c r="AK180" s="10" t="n">
        <f aca="false">+V180</f>
        <v>385</v>
      </c>
      <c r="AL180" s="6" t="str">
        <f aca="false">IF(AJ180&gt;V180,"'fail'","'pass'")</f>
        <v>'pass'</v>
      </c>
    </row>
    <row r="181" customFormat="false" ht="12.75" hidden="false" customHeight="false" outlineLevel="0" collapsed="false">
      <c r="B181" s="43" t="s">
        <v>1288</v>
      </c>
      <c r="C181" s="50" t="n">
        <v>1</v>
      </c>
      <c r="D181" s="45" t="n">
        <f aca="false">C181/$C$6</f>
        <v>2.39251620929732E-005</v>
      </c>
      <c r="E181" s="47" t="s">
        <v>1289</v>
      </c>
      <c r="F181" s="46" t="s">
        <v>1261</v>
      </c>
      <c r="G181" s="48" t="s">
        <v>1246</v>
      </c>
      <c r="H181" s="47"/>
      <c r="I181" s="44" t="s">
        <v>1273</v>
      </c>
      <c r="J181" s="47" t="n">
        <v>16.3</v>
      </c>
      <c r="K181" s="49" t="n">
        <v>16944</v>
      </c>
      <c r="L181" s="49" t="n">
        <v>13639</v>
      </c>
      <c r="M181" s="49" t="n">
        <v>29945</v>
      </c>
      <c r="N181" s="49" t="n">
        <v>7730</v>
      </c>
      <c r="O181" s="30" t="n">
        <v>29945</v>
      </c>
      <c r="P181" s="31"/>
      <c r="Q181" s="8" t="n">
        <v>0.4</v>
      </c>
      <c r="S181" s="30" t="n">
        <f aca="false">+O181*Q181/2000</f>
        <v>5.989</v>
      </c>
      <c r="U181" s="10" t="n">
        <f aca="false">+S181*$T$15</f>
        <v>4.33493347801735</v>
      </c>
      <c r="V181" s="10" t="n">
        <v>173</v>
      </c>
      <c r="W181" s="10" t="n">
        <f aca="false">IF(U181&gt;V181,V181,U181)</f>
        <v>4.33493347801735</v>
      </c>
      <c r="X181" s="6" t="n">
        <f aca="false">+U181/$U$16</f>
        <v>0.000156097940916557</v>
      </c>
      <c r="Y181" s="10" t="n">
        <f aca="false">+X181*$Y$16</f>
        <v>0.425820670836141</v>
      </c>
      <c r="Z181" s="9" t="n">
        <f aca="false">IF(W181+Y181&gt;V181,V181,W181+Y181)</f>
        <v>4.76075414885349</v>
      </c>
      <c r="AA181" s="10" t="n">
        <f aca="false">+$AA$16*X181</f>
        <v>0.0616645662754694</v>
      </c>
      <c r="AB181" s="10" t="n">
        <f aca="false">IF(Z181+AA181&gt;V181,V181,Z181+AA181)</f>
        <v>4.82241871512896</v>
      </c>
      <c r="AC181" s="10" t="n">
        <f aca="false">+X181*$AC$16</f>
        <v>0.00903283571963392</v>
      </c>
      <c r="AD181" s="10" t="n">
        <f aca="false">IF(AB181+AC181&gt;V181,V181,AB181+AC181)</f>
        <v>4.8314515508486</v>
      </c>
      <c r="AE181" s="10" t="n">
        <f aca="false">+X181*$AE$16</f>
        <v>0.00132316054528655</v>
      </c>
      <c r="AF181" s="9" t="n">
        <f aca="false">IF(AD181+AE181&gt;V181,V181,AD181+AE181)</f>
        <v>4.83277471139388</v>
      </c>
      <c r="AG181" s="10" t="n">
        <f aca="false">+X181*$AG$16</f>
        <v>0.000193821063832018</v>
      </c>
      <c r="AH181" s="9" t="n">
        <f aca="false">IF(AF181+AG181&gt;V181,V181,AF181+AG181)</f>
        <v>4.83296853245771</v>
      </c>
      <c r="AI181" s="10" t="n">
        <f aca="false">+X181*$AI$16</f>
        <v>2.83915696541867E-005</v>
      </c>
      <c r="AJ181" s="9" t="n">
        <f aca="false">IF(AH181+AI181&gt;V181,V181,AH181+AI181)</f>
        <v>4.83299692402737</v>
      </c>
      <c r="AK181" s="10" t="n">
        <f aca="false">+V181</f>
        <v>173</v>
      </c>
      <c r="AL181" s="6" t="str">
        <f aca="false">IF(AJ181&gt;V181,"'fail'","'pass'")</f>
        <v>'pass'</v>
      </c>
    </row>
    <row r="182" customFormat="false" ht="12.75" hidden="false" customHeight="false" outlineLevel="0" collapsed="false">
      <c r="B182" s="43" t="s">
        <v>1290</v>
      </c>
      <c r="C182" s="50" t="n">
        <v>1</v>
      </c>
      <c r="D182" s="45" t="n">
        <f aca="false">C182/$C$6</f>
        <v>2.39251620929732E-005</v>
      </c>
      <c r="E182" s="47" t="s">
        <v>1291</v>
      </c>
      <c r="F182" s="46" t="s">
        <v>1261</v>
      </c>
      <c r="G182" s="48" t="s">
        <v>1153</v>
      </c>
      <c r="H182" s="47"/>
      <c r="I182" s="44" t="s">
        <v>1273</v>
      </c>
      <c r="J182" s="47" t="n">
        <v>16.3</v>
      </c>
      <c r="K182" s="49" t="n">
        <v>16944</v>
      </c>
      <c r="L182" s="49" t="n">
        <v>13639</v>
      </c>
      <c r="M182" s="49" t="n">
        <v>33576</v>
      </c>
      <c r="N182" s="49" t="n">
        <v>24879</v>
      </c>
      <c r="O182" s="30" t="n">
        <v>33576</v>
      </c>
      <c r="P182" s="31"/>
      <c r="Q182" s="8" t="n">
        <v>0.4</v>
      </c>
      <c r="S182" s="30" t="n">
        <f aca="false">+O182*Q182/2000</f>
        <v>6.7152</v>
      </c>
      <c r="U182" s="10" t="n">
        <f aca="false">+S182*$T$15</f>
        <v>4.86056859101388</v>
      </c>
      <c r="V182" s="10" t="n">
        <v>173</v>
      </c>
      <c r="W182" s="10" t="n">
        <f aca="false">IF(U182&gt;V182,V182,U182)</f>
        <v>4.86056859101388</v>
      </c>
      <c r="X182" s="6" t="n">
        <f aca="false">+U182/$U$16</f>
        <v>0.000175025695916324</v>
      </c>
      <c r="Y182" s="10" t="n">
        <f aca="false">+X182*$Y$16</f>
        <v>0.477453826815638</v>
      </c>
      <c r="Z182" s="9" t="n">
        <f aca="false">IF(W182+Y182&gt;V182,V182,W182+Y182)</f>
        <v>5.33802241782952</v>
      </c>
      <c r="AA182" s="10" t="n">
        <f aca="false">+$AA$16*X182</f>
        <v>0.0691417424366393</v>
      </c>
      <c r="AB182" s="10" t="n">
        <f aca="false">IF(Z182+AA182&gt;V182,V182,Z182+AA182)</f>
        <v>5.40716416026616</v>
      </c>
      <c r="AC182" s="10" t="n">
        <f aca="false">+X182*$AC$16</f>
        <v>0.0101281179536627</v>
      </c>
      <c r="AD182" s="10" t="n">
        <f aca="false">IF(AB182+AC182&gt;V182,V182,AB182+AC182)</f>
        <v>5.41729227821982</v>
      </c>
      <c r="AE182" s="10" t="n">
        <f aca="false">+X182*$AE$16</f>
        <v>0.00148360121785076</v>
      </c>
      <c r="AF182" s="9" t="n">
        <f aca="false">IF(AD182+AE182&gt;V182,V182,AD182+AE182)</f>
        <v>5.41877587943767</v>
      </c>
      <c r="AG182" s="10" t="n">
        <f aca="false">+X182*$AG$16</f>
        <v>0.000217322960067585</v>
      </c>
      <c r="AH182" s="9" t="n">
        <f aca="false">IF(AF182+AG182&gt;V182,V182,AF182+AG182)</f>
        <v>5.41899320239774</v>
      </c>
      <c r="AI182" s="10" t="n">
        <f aca="false">+X182*$AI$16</f>
        <v>3.1834207470662E-005</v>
      </c>
      <c r="AJ182" s="9" t="n">
        <f aca="false">IF(AH182+AI182&gt;V182,V182,AH182+AI182)</f>
        <v>5.41902503660521</v>
      </c>
      <c r="AK182" s="10" t="n">
        <f aca="false">+V182</f>
        <v>173</v>
      </c>
      <c r="AL182" s="6" t="str">
        <f aca="false">IF(AJ182&gt;V182,"'fail'","'pass'")</f>
        <v>'pass'</v>
      </c>
    </row>
    <row r="183" customFormat="false" ht="12.75" hidden="false" customHeight="false" outlineLevel="0" collapsed="false">
      <c r="B183" s="43" t="s">
        <v>1292</v>
      </c>
      <c r="C183" s="50" t="n">
        <v>2</v>
      </c>
      <c r="D183" s="45" t="n">
        <f aca="false">C183/$C$6</f>
        <v>4.78503241859464E-005</v>
      </c>
      <c r="E183" s="47" t="s">
        <v>1293</v>
      </c>
      <c r="F183" s="46" t="s">
        <v>1261</v>
      </c>
      <c r="G183" s="48" t="s">
        <v>1294</v>
      </c>
      <c r="H183" s="47"/>
      <c r="I183" s="44" t="s">
        <v>1273</v>
      </c>
      <c r="J183" s="47" t="n">
        <v>15.8</v>
      </c>
      <c r="K183" s="49" t="n">
        <v>17234</v>
      </c>
      <c r="L183" s="49" t="n">
        <v>16664</v>
      </c>
      <c r="M183" s="49" t="n">
        <v>44632</v>
      </c>
      <c r="N183" s="49" t="n">
        <v>26033</v>
      </c>
      <c r="O183" s="30" t="n">
        <v>44632</v>
      </c>
      <c r="P183" s="31"/>
      <c r="Q183" s="8" t="n">
        <v>0.4</v>
      </c>
      <c r="S183" s="30" t="n">
        <f aca="false">+O183*Q183/2000</f>
        <v>8.9264</v>
      </c>
      <c r="U183" s="10" t="n">
        <f aca="false">+S183*$T$15</f>
        <v>6.4610703286315</v>
      </c>
      <c r="V183" s="10" t="n">
        <v>176</v>
      </c>
      <c r="W183" s="10" t="n">
        <f aca="false">IF(U183&gt;V183,V183,U183)</f>
        <v>6.4610703286315</v>
      </c>
      <c r="X183" s="6" t="n">
        <f aca="false">+U183/$U$16</f>
        <v>0.000232658650826108</v>
      </c>
      <c r="Y183" s="10" t="n">
        <f aca="false">+X183*$Y$16</f>
        <v>0.634671169836655</v>
      </c>
      <c r="Z183" s="9" t="n">
        <f aca="false">IF(W183+Y183&gt;V183,V183,W183+Y183)</f>
        <v>7.09574149846816</v>
      </c>
      <c r="AA183" s="10" t="n">
        <f aca="false">+$AA$16*X183</f>
        <v>0.0919089304393639</v>
      </c>
      <c r="AB183" s="10" t="n">
        <f aca="false">IF(Z183+AA183&gt;V183,V183,Z183+AA183)</f>
        <v>7.18765042890752</v>
      </c>
      <c r="AC183" s="10" t="n">
        <f aca="false">+X183*$AC$16</f>
        <v>0.0134631332055001</v>
      </c>
      <c r="AD183" s="10" t="n">
        <f aca="false">IF(AB183+AC183&gt;V183,V183,AB183+AC183)</f>
        <v>7.20111356211302</v>
      </c>
      <c r="AE183" s="10" t="n">
        <f aca="false">+X183*$AE$16</f>
        <v>0.00197212561219666</v>
      </c>
      <c r="AF183" s="9" t="n">
        <f aca="false">IF(AD183+AE183&gt;V183,V183,AD183+AE183)</f>
        <v>7.20308568772522</v>
      </c>
      <c r="AG183" s="10" t="n">
        <f aca="false">+X183*$AG$16</f>
        <v>0.000288883677440329</v>
      </c>
      <c r="AH183" s="9" t="n">
        <f aca="false">IF(AF183+AG183&gt;V183,V183,AF183+AG183)</f>
        <v>7.20337457140266</v>
      </c>
      <c r="AI183" s="10" t="n">
        <f aca="false">+X183*$AI$16</f>
        <v>4.23166651128957E-005</v>
      </c>
      <c r="AJ183" s="9" t="n">
        <f aca="false">IF(AH183+AI183&gt;V183,V183,AH183+AI183)</f>
        <v>7.20341688806777</v>
      </c>
      <c r="AK183" s="10" t="n">
        <f aca="false">+V183</f>
        <v>176</v>
      </c>
      <c r="AL183" s="6" t="str">
        <f aca="false">IF(AJ183&gt;V183,"'fail'","'pass'")</f>
        <v>'pass'</v>
      </c>
    </row>
    <row r="184" customFormat="false" ht="12.75" hidden="false" customHeight="false" outlineLevel="0" collapsed="false">
      <c r="B184" s="43" t="s">
        <v>1295</v>
      </c>
      <c r="C184" s="50" t="n">
        <v>1</v>
      </c>
      <c r="D184" s="45" t="n">
        <f aca="false">C184/$C$6</f>
        <v>2.39251620929732E-005</v>
      </c>
      <c r="E184" s="47" t="s">
        <v>1296</v>
      </c>
      <c r="F184" s="46" t="s">
        <v>1261</v>
      </c>
      <c r="G184" s="48" t="s">
        <v>1156</v>
      </c>
      <c r="H184" s="47"/>
      <c r="I184" s="44" t="s">
        <v>1273</v>
      </c>
      <c r="J184" s="47" t="n">
        <v>15.8</v>
      </c>
      <c r="K184" s="49" t="n">
        <v>17234</v>
      </c>
      <c r="L184" s="49" t="n">
        <v>16664</v>
      </c>
      <c r="M184" s="49" t="n">
        <v>42771</v>
      </c>
      <c r="N184" s="49" t="n">
        <v>33741</v>
      </c>
      <c r="O184" s="30" t="n">
        <v>42771</v>
      </c>
      <c r="P184" s="31"/>
      <c r="Q184" s="8" t="n">
        <v>0.4</v>
      </c>
      <c r="S184" s="30" t="n">
        <f aca="false">+O184*Q184/2000</f>
        <v>8.5542</v>
      </c>
      <c r="U184" s="10" t="n">
        <f aca="false">+S184*$T$15</f>
        <v>6.19166604736284</v>
      </c>
      <c r="V184" s="10" t="n">
        <v>176</v>
      </c>
      <c r="W184" s="10" t="n">
        <f aca="false">IF(U184&gt;V184,V184,U184)</f>
        <v>6.19166604736284</v>
      </c>
      <c r="X184" s="6" t="n">
        <f aca="false">+U184/$U$16</f>
        <v>0.000222957589946304</v>
      </c>
      <c r="Y184" s="10" t="n">
        <f aca="false">+X184*$Y$16</f>
        <v>0.608207577636754</v>
      </c>
      <c r="Z184" s="9" t="n">
        <f aca="false">IF(W184+Y184&gt;V184,V184,W184+Y184)</f>
        <v>6.79987362499959</v>
      </c>
      <c r="AA184" s="10" t="n">
        <f aca="false">+$AA$16*X184</f>
        <v>0.0880766459899183</v>
      </c>
      <c r="AB184" s="10" t="n">
        <f aca="false">IF(Z184+AA184&gt;V184,V184,Z184+AA184)</f>
        <v>6.88795027098951</v>
      </c>
      <c r="AC184" s="10" t="n">
        <f aca="false">+X184*$AC$16</f>
        <v>0.0129017671252116</v>
      </c>
      <c r="AD184" s="10" t="n">
        <f aca="false">IF(AB184+AC184&gt;V184,V184,AB184+AC184)</f>
        <v>6.90085203811472</v>
      </c>
      <c r="AE184" s="10" t="n">
        <f aca="false">+X184*$AE$16</f>
        <v>0.00188989479654202</v>
      </c>
      <c r="AF184" s="9" t="n">
        <f aca="false">IF(AD184+AE184&gt;V184,V184,AD184+AE184)</f>
        <v>6.90274193291126</v>
      </c>
      <c r="AG184" s="10" t="n">
        <f aca="false">+X184*$AG$16</f>
        <v>0.000276838227455644</v>
      </c>
      <c r="AH184" s="9" t="n">
        <f aca="false">IF(AF184+AG184&gt;V184,V184,AF184+AG184)</f>
        <v>6.90301877113872</v>
      </c>
      <c r="AI184" s="10" t="n">
        <f aca="false">+X184*$AI$16</f>
        <v>4.05522065680154E-005</v>
      </c>
      <c r="AJ184" s="9" t="n">
        <f aca="false">IF(AH184+AI184&gt;V184,V184,AH184+AI184)</f>
        <v>6.90305932334529</v>
      </c>
      <c r="AK184" s="10" t="n">
        <f aca="false">+V184</f>
        <v>176</v>
      </c>
      <c r="AL184" s="6" t="str">
        <f aca="false">IF(AJ184&gt;V184,"'fail'","'pass'")</f>
        <v>'pass'</v>
      </c>
    </row>
    <row r="185" customFormat="false" ht="12.75" hidden="false" customHeight="false" outlineLevel="0" collapsed="false">
      <c r="B185" s="43" t="s">
        <v>1297</v>
      </c>
      <c r="C185" s="50" t="n">
        <v>10</v>
      </c>
      <c r="D185" s="45" t="n">
        <f aca="false">C185/$C$6</f>
        <v>0.000239251620929732</v>
      </c>
      <c r="E185" s="47" t="s">
        <v>1298</v>
      </c>
      <c r="F185" s="46" t="s">
        <v>1261</v>
      </c>
      <c r="G185" s="48" t="s">
        <v>1159</v>
      </c>
      <c r="H185" s="47"/>
      <c r="I185" s="44" t="s">
        <v>1273</v>
      </c>
      <c r="J185" s="47" t="n">
        <v>22.4</v>
      </c>
      <c r="K185" s="49" t="n">
        <v>21194</v>
      </c>
      <c r="L185" s="49" t="n">
        <v>29406</v>
      </c>
      <c r="M185" s="49" t="n">
        <v>34120</v>
      </c>
      <c r="N185" s="49" t="n">
        <v>19693</v>
      </c>
      <c r="O185" s="30" t="n">
        <v>34120</v>
      </c>
      <c r="P185" s="31"/>
      <c r="Q185" s="8" t="n">
        <v>0.4</v>
      </c>
      <c r="S185" s="30" t="n">
        <f aca="false">+O185*Q185/2000</f>
        <v>6.824</v>
      </c>
      <c r="U185" s="10" t="n">
        <f aca="false">+S185*$T$15</f>
        <v>4.93931976189521</v>
      </c>
      <c r="V185" s="10" t="n">
        <v>187</v>
      </c>
      <c r="W185" s="10" t="n">
        <f aca="false">IF(U185&gt;V185,V185,U185)</f>
        <v>4.93931976189521</v>
      </c>
      <c r="X185" s="6" t="n">
        <f aca="false">+U185/$U$16</f>
        <v>0.000177861470832291</v>
      </c>
      <c r="Y185" s="10" t="n">
        <f aca="false">+X185*$Y$16</f>
        <v>0.485189557152417</v>
      </c>
      <c r="Z185" s="9" t="n">
        <f aca="false">IF(W185+Y185&gt;V185,V185,W185+Y185)</f>
        <v>5.42450931904762</v>
      </c>
      <c r="AA185" s="10" t="n">
        <f aca="false">+$AA$16*X185</f>
        <v>0.0702619803412596</v>
      </c>
      <c r="AB185" s="10" t="n">
        <f aca="false">IF(Z185+AA185&gt;V185,V185,Z185+AA185)</f>
        <v>5.49477129938888</v>
      </c>
      <c r="AC185" s="10" t="n">
        <f aca="false">+X185*$AC$16</f>
        <v>0.0102922142178631</v>
      </c>
      <c r="AD185" s="10" t="n">
        <f aca="false">IF(AB185+AC185&gt;V185,V185,AB185+AC185)</f>
        <v>5.50506351360675</v>
      </c>
      <c r="AE185" s="10" t="n">
        <f aca="false">+X185*$AE$16</f>
        <v>0.0015076385976015</v>
      </c>
      <c r="AF185" s="9" t="n">
        <f aca="false">IF(AD185+AE185&gt;V185,V185,AD185+AE185)</f>
        <v>5.50657115220435</v>
      </c>
      <c r="AG185" s="10" t="n">
        <f aca="false">+X185*$AG$16</f>
        <v>0.000220844037333393</v>
      </c>
      <c r="AH185" s="9" t="n">
        <f aca="false">IF(AF185+AG185&gt;V185,V185,AF185+AG185)</f>
        <v>5.50679199624168</v>
      </c>
      <c r="AI185" s="10" t="n">
        <f aca="false">+X185*$AI$16</f>
        <v>3.23499868626098E-005</v>
      </c>
      <c r="AJ185" s="9" t="n">
        <f aca="false">IF(AH185+AI185&gt;V185,V185,AH185+AI185)</f>
        <v>5.50682434622854</v>
      </c>
      <c r="AK185" s="10" t="n">
        <f aca="false">+V185</f>
        <v>187</v>
      </c>
      <c r="AL185" s="6" t="str">
        <f aca="false">IF(AJ185&gt;V185,"'fail'","'pass'")</f>
        <v>'pass'</v>
      </c>
    </row>
    <row r="186" customFormat="false" ht="12.75" hidden="false" customHeight="false" outlineLevel="0" collapsed="false">
      <c r="B186" s="43" t="s">
        <v>1299</v>
      </c>
      <c r="C186" s="50" t="n">
        <v>9</v>
      </c>
      <c r="D186" s="45" t="n">
        <f aca="false">C186/$C$6</f>
        <v>0.000215326458836759</v>
      </c>
      <c r="E186" s="47" t="s">
        <v>1300</v>
      </c>
      <c r="F186" s="46" t="s">
        <v>1261</v>
      </c>
      <c r="G186" s="48" t="s">
        <v>1162</v>
      </c>
      <c r="H186" s="47"/>
      <c r="I186" s="44" t="s">
        <v>1273</v>
      </c>
      <c r="J186" s="47" t="n">
        <v>22.4</v>
      </c>
      <c r="K186" s="49" t="n">
        <v>21194</v>
      </c>
      <c r="L186" s="49" t="n">
        <v>29406</v>
      </c>
      <c r="M186" s="49" t="n">
        <v>29959</v>
      </c>
      <c r="N186" s="49" t="n">
        <v>22745</v>
      </c>
      <c r="O186" s="30" t="n">
        <v>29959</v>
      </c>
      <c r="P186" s="31"/>
      <c r="Q186" s="8" t="n">
        <v>0.4</v>
      </c>
      <c r="S186" s="30" t="n">
        <f aca="false">+O186*Q186/2000</f>
        <v>5.9918</v>
      </c>
      <c r="U186" s="10" t="n">
        <f aca="false">+S186*$T$15</f>
        <v>4.33696016256209</v>
      </c>
      <c r="V186" s="10" t="n">
        <v>187</v>
      </c>
      <c r="W186" s="10" t="n">
        <f aca="false">IF(U186&gt;V186,V186,U186)</f>
        <v>4.33696016256209</v>
      </c>
      <c r="X186" s="6" t="n">
        <f aca="false">+U186/$U$16</f>
        <v>0.000156170920418071</v>
      </c>
      <c r="Y186" s="10" t="n">
        <f aca="false">+X186*$Y$16</f>
        <v>0.426019752131573</v>
      </c>
      <c r="Z186" s="9" t="n">
        <f aca="false">IF(W186+Y186&gt;V186,V186,W186+Y186)</f>
        <v>4.76297991469366</v>
      </c>
      <c r="AA186" s="10" t="n">
        <f aca="false">+$AA$16*X186</f>
        <v>0.0616933959274266</v>
      </c>
      <c r="AB186" s="10" t="n">
        <f aca="false">IF(Z186+AA186&gt;V186,V186,Z186+AA186)</f>
        <v>4.82467331062109</v>
      </c>
      <c r="AC186" s="10" t="n">
        <f aca="false">+X186*$AC$16</f>
        <v>0.00903705878525673</v>
      </c>
      <c r="AD186" s="10" t="n">
        <f aca="false">IF(AB186+AC186&gt;V186,V186,AB186+AC186)</f>
        <v>4.83371036940635</v>
      </c>
      <c r="AE186" s="10" t="n">
        <f aca="false">+X186*$AE$16</f>
        <v>0.00132377915432425</v>
      </c>
      <c r="AF186" s="9" t="n">
        <f aca="false">IF(AD186+AE186&gt;V186,V186,AD186+AE186)</f>
        <v>4.83503414856067</v>
      </c>
      <c r="AG186" s="10" t="n">
        <f aca="false">+X186*$AG$16</f>
        <v>0.000193911679791065</v>
      </c>
      <c r="AH186" s="9" t="n">
        <f aca="false">IF(AF186+AG186&gt;V186,V186,AF186+AG186)</f>
        <v>4.83522806024046</v>
      </c>
      <c r="AI186" s="10" t="n">
        <f aca="false">+X186*$AI$16</f>
        <v>2.84048433885383E-005</v>
      </c>
      <c r="AJ186" s="9" t="n">
        <f aca="false">IF(AH186+AI186&gt;V186,V186,AH186+AI186)</f>
        <v>4.83525646508385</v>
      </c>
      <c r="AK186" s="10" t="n">
        <f aca="false">+V186</f>
        <v>187</v>
      </c>
      <c r="AL186" s="6" t="str">
        <f aca="false">IF(AJ186&gt;V186,"'fail'","'pass'")</f>
        <v>'pass'</v>
      </c>
    </row>
    <row r="187" customFormat="false" ht="12.75" hidden="false" customHeight="false" outlineLevel="0" collapsed="false">
      <c r="B187" s="43" t="s">
        <v>1301</v>
      </c>
      <c r="C187" s="50" t="n">
        <v>10</v>
      </c>
      <c r="D187" s="45" t="n">
        <f aca="false">C187/$C$6</f>
        <v>0.000239251620929732</v>
      </c>
      <c r="E187" s="47" t="s">
        <v>1302</v>
      </c>
      <c r="F187" s="46" t="s">
        <v>1261</v>
      </c>
      <c r="G187" s="48" t="s">
        <v>1165</v>
      </c>
      <c r="H187" s="47"/>
      <c r="I187" s="44" t="s">
        <v>1273</v>
      </c>
      <c r="J187" s="47" t="n">
        <v>22.4</v>
      </c>
      <c r="K187" s="49" t="n">
        <v>21194</v>
      </c>
      <c r="L187" s="49" t="n">
        <v>29406</v>
      </c>
      <c r="M187" s="49" t="n">
        <v>29406</v>
      </c>
      <c r="N187" s="49" t="n">
        <v>23575</v>
      </c>
      <c r="O187" s="30" t="n">
        <v>29406</v>
      </c>
      <c r="P187" s="31"/>
      <c r="Q187" s="8" t="n">
        <v>0.4</v>
      </c>
      <c r="S187" s="30" t="n">
        <f aca="false">+O187*Q187/2000</f>
        <v>5.8812</v>
      </c>
      <c r="U187" s="10" t="n">
        <f aca="false">+S187*$T$15</f>
        <v>4.25690612304486</v>
      </c>
      <c r="V187" s="10" t="n">
        <v>187</v>
      </c>
      <c r="W187" s="10" t="n">
        <f aca="false">IF(U187&gt;V187,V187,U187)</f>
        <v>4.25690612304486</v>
      </c>
      <c r="X187" s="6" t="n">
        <f aca="false">+U187/$U$16</f>
        <v>0.000153288230108275</v>
      </c>
      <c r="Y187" s="10" t="n">
        <f aca="false">+X187*$Y$16</f>
        <v>0.418156040962016</v>
      </c>
      <c r="Z187" s="9" t="n">
        <f aca="false">IF(W187+Y187&gt;V187,V187,W187+Y187)</f>
        <v>4.67506216400687</v>
      </c>
      <c r="AA187" s="10" t="n">
        <f aca="false">+$AA$16*X187</f>
        <v>0.0605546246751195</v>
      </c>
      <c r="AB187" s="10" t="n">
        <f aca="false">IF(Z187+AA187&gt;V187,V187,Z187+AA187)</f>
        <v>4.73561678868199</v>
      </c>
      <c r="AC187" s="10" t="n">
        <f aca="false">+X187*$AC$16</f>
        <v>0.00887024769315596</v>
      </c>
      <c r="AD187" s="10" t="n">
        <f aca="false">IF(AB187+AC187&gt;V187,V187,AB187+AC187)</f>
        <v>4.74448703637515</v>
      </c>
      <c r="AE187" s="10" t="n">
        <f aca="false">+X187*$AE$16</f>
        <v>0.00129934409733499</v>
      </c>
      <c r="AF187" s="9" t="n">
        <f aca="false">IF(AD187+AE187&gt;V187,V187,AD187+AE187)</f>
        <v>4.74578638047248</v>
      </c>
      <c r="AG187" s="10" t="n">
        <f aca="false">+X187*$AG$16</f>
        <v>0.000190332349408727</v>
      </c>
      <c r="AH187" s="9" t="n">
        <f aca="false">IF(AF187+AG187&gt;V187,V187,AF187+AG187)</f>
        <v>4.74597671282189</v>
      </c>
      <c r="AI187" s="10" t="n">
        <f aca="false">+X187*$AI$16</f>
        <v>2.78805308816502E-005</v>
      </c>
      <c r="AJ187" s="9" t="n">
        <f aca="false">IF(AH187+AI187&gt;V187,V187,AH187+AI187)</f>
        <v>4.74600459335277</v>
      </c>
      <c r="AK187" s="10" t="n">
        <f aca="false">+V187</f>
        <v>187</v>
      </c>
      <c r="AL187" s="6" t="str">
        <f aca="false">IF(AJ187&gt;V187,"'fail'","'pass'")</f>
        <v>'pass'</v>
      </c>
    </row>
    <row r="188" customFormat="false" ht="12.75" hidden="false" customHeight="false" outlineLevel="0" collapsed="false">
      <c r="B188" s="43" t="s">
        <v>1303</v>
      </c>
      <c r="C188" s="50" t="n">
        <v>9</v>
      </c>
      <c r="D188" s="45" t="n">
        <f aca="false">C188/$C$6</f>
        <v>0.000215326458836759</v>
      </c>
      <c r="E188" s="47" t="s">
        <v>1304</v>
      </c>
      <c r="F188" s="46" t="s">
        <v>1261</v>
      </c>
      <c r="G188" s="48" t="s">
        <v>1168</v>
      </c>
      <c r="H188" s="47"/>
      <c r="I188" s="44" t="s">
        <v>1273</v>
      </c>
      <c r="J188" s="47" t="n">
        <v>22.4</v>
      </c>
      <c r="K188" s="49" t="n">
        <v>21194</v>
      </c>
      <c r="L188" s="49" t="n">
        <v>29406</v>
      </c>
      <c r="M188" s="49" t="n">
        <v>31899</v>
      </c>
      <c r="N188" s="49" t="n">
        <v>23020</v>
      </c>
      <c r="O188" s="30" t="n">
        <v>31899</v>
      </c>
      <c r="P188" s="31"/>
      <c r="Q188" s="8" t="n">
        <v>0.4</v>
      </c>
      <c r="S188" s="30" t="n">
        <f aca="false">+O188*Q188/2000</f>
        <v>6.3798</v>
      </c>
      <c r="U188" s="10" t="n">
        <f aca="false">+S188*$T$15</f>
        <v>4.61780073519036</v>
      </c>
      <c r="V188" s="10" t="n">
        <v>187</v>
      </c>
      <c r="W188" s="10" t="n">
        <f aca="false">IF(U188&gt;V188,V188,U188)</f>
        <v>4.61780073519036</v>
      </c>
      <c r="X188" s="6" t="n">
        <f aca="false">+U188/$U$16</f>
        <v>0.000166283794199274</v>
      </c>
      <c r="Y188" s="10" t="n">
        <f aca="false">+X188*$Y$16</f>
        <v>0.453606731641411</v>
      </c>
      <c r="Z188" s="9" t="n">
        <f aca="false">IF(W188+Y188&gt;V188,V188,W188+Y188)</f>
        <v>5.07140746683178</v>
      </c>
      <c r="AA188" s="10" t="n">
        <f aca="false">+$AA$16*X188</f>
        <v>0.0656883619843446</v>
      </c>
      <c r="AB188" s="10" t="n">
        <f aca="false">IF(Z188+AA188&gt;V188,V188,Z188+AA188)</f>
        <v>5.13709582881612</v>
      </c>
      <c r="AC188" s="10" t="n">
        <f aca="false">+X188*$AC$16</f>
        <v>0.00962225502155961</v>
      </c>
      <c r="AD188" s="10" t="n">
        <f aca="false">IF(AB188+AC188&gt;V188,V188,AB188+AC188)</f>
        <v>5.14671808383768</v>
      </c>
      <c r="AE188" s="10" t="n">
        <f aca="false">+X188*$AE$16</f>
        <v>0.00140950069240593</v>
      </c>
      <c r="AF188" s="9" t="n">
        <f aca="false">IF(AD188+AE188&gt;V188,V188,AD188+AE188)</f>
        <v>5.14812758453008</v>
      </c>
      <c r="AG188" s="10" t="n">
        <f aca="false">+X188*$AG$16</f>
        <v>0.000206468462687512</v>
      </c>
      <c r="AH188" s="9" t="n">
        <f aca="false">IF(AF188+AG188&gt;V188,V188,AF188+AG188)</f>
        <v>5.14833405299277</v>
      </c>
      <c r="AI188" s="10" t="n">
        <f aca="false">+X188*$AI$16</f>
        <v>3.0244203720117E-005</v>
      </c>
      <c r="AJ188" s="9" t="n">
        <f aca="false">IF(AH188+AI188&gt;V188,V188,AH188+AI188)</f>
        <v>5.14836429719649</v>
      </c>
      <c r="AK188" s="10" t="n">
        <f aca="false">+V188</f>
        <v>187</v>
      </c>
      <c r="AL188" s="6" t="str">
        <f aca="false">IF(AJ188&gt;V188,"'fail'","'pass'")</f>
        <v>'pass'</v>
      </c>
    </row>
    <row r="189" customFormat="false" ht="12.75" hidden="false" customHeight="false" outlineLevel="0" collapsed="false">
      <c r="B189" s="43" t="s">
        <v>1305</v>
      </c>
      <c r="C189" s="50" t="n">
        <v>111</v>
      </c>
      <c r="D189" s="45" t="n">
        <f aca="false">C189/$C$6</f>
        <v>0.00265569299232002</v>
      </c>
      <c r="E189" s="47" t="s">
        <v>1306</v>
      </c>
      <c r="F189" s="46" t="s">
        <v>1307</v>
      </c>
      <c r="G189" s="48" t="n">
        <v>61</v>
      </c>
      <c r="H189" s="47"/>
      <c r="I189" s="44" t="s">
        <v>1308</v>
      </c>
      <c r="J189" s="47" t="n">
        <v>93</v>
      </c>
      <c r="K189" s="49" t="n">
        <v>828029</v>
      </c>
      <c r="L189" s="49" t="n">
        <v>154056</v>
      </c>
      <c r="M189" s="49" t="n">
        <v>1518498</v>
      </c>
      <c r="N189" s="49" t="n">
        <v>1285588</v>
      </c>
      <c r="O189" s="30" t="n">
        <v>1518498</v>
      </c>
      <c r="P189" s="31"/>
      <c r="Q189" s="8" t="n">
        <f aca="false">IF(J189&gt;25,0.15,0)</f>
        <v>0.15</v>
      </c>
      <c r="S189" s="30" t="n">
        <f aca="false">+O189*Q189/2000</f>
        <v>113.88735</v>
      </c>
      <c r="U189" s="10" t="n">
        <f aca="false">+S189*$T$15</f>
        <v>82.433475745146</v>
      </c>
      <c r="V189" s="10" t="n">
        <v>426</v>
      </c>
      <c r="W189" s="10" t="n">
        <f aca="false">IF(U189&gt;V189,V189,U189)</f>
        <v>82.433475745146</v>
      </c>
      <c r="X189" s="6" t="n">
        <f aca="false">+U189/$U$16</f>
        <v>0.0029683721541899</v>
      </c>
      <c r="Y189" s="10" t="n">
        <f aca="false">+X189*$Y$16</f>
        <v>8.09744327546341</v>
      </c>
      <c r="Z189" s="9" t="n">
        <f aca="false">IF(W189+Y189&gt;V189,V189,W189+Y189)</f>
        <v>90.5309190206094</v>
      </c>
      <c r="AA189" s="10" t="n">
        <f aca="false">+$AA$16*X189</f>
        <v>1.17261880815037</v>
      </c>
      <c r="AB189" s="10" t="n">
        <f aca="false">IF(Z189+AA189&gt;V189,V189,Z189+AA189)</f>
        <v>91.7035378287598</v>
      </c>
      <c r="AC189" s="10" t="n">
        <f aca="false">+X189*$AC$16</f>
        <v>0.171769197377601</v>
      </c>
      <c r="AD189" s="10" t="n">
        <f aca="false">IF(AB189+AC189&gt;V189,V189,AB189+AC189)</f>
        <v>91.8753070261374</v>
      </c>
      <c r="AE189" s="10" t="n">
        <f aca="false">+X189*$AE$16</f>
        <v>0.0251613371392953</v>
      </c>
      <c r="AF189" s="9" t="n">
        <f aca="false">IF(AD189+AE189&gt;V189,V189,AD189+AE189)</f>
        <v>91.9004683632767</v>
      </c>
      <c r="AG189" s="10" t="n">
        <f aca="false">+X189*$AG$16</f>
        <v>0.00368571837268482</v>
      </c>
      <c r="AH189" s="9" t="n">
        <f aca="false">IF(AF189+AG189&gt;V189,V189,AF189+AG189)</f>
        <v>91.9041540816493</v>
      </c>
      <c r="AI189" s="10" t="n">
        <f aca="false">+X189*$AI$16</f>
        <v>0.000539896582109825</v>
      </c>
      <c r="AJ189" s="9" t="n">
        <f aca="false">IF(AH189+AI189&gt;V189,V189,AH189+AI189)</f>
        <v>91.9046939782315</v>
      </c>
      <c r="AK189" s="10" t="n">
        <f aca="false">+V189</f>
        <v>426</v>
      </c>
      <c r="AL189" s="6" t="str">
        <f aca="false">IF(AJ189&gt;V189,"'fail'","'pass'")</f>
        <v>'pass'</v>
      </c>
    </row>
    <row r="190" customFormat="false" ht="12.75" hidden="false" customHeight="false" outlineLevel="0" collapsed="false">
      <c r="B190" s="43" t="s">
        <v>1309</v>
      </c>
      <c r="C190" s="50" t="n">
        <v>111</v>
      </c>
      <c r="D190" s="45" t="n">
        <f aca="false">C190/$C$6</f>
        <v>0.00265569299232002</v>
      </c>
      <c r="E190" s="47" t="s">
        <v>1310</v>
      </c>
      <c r="F190" s="46" t="s">
        <v>1307</v>
      </c>
      <c r="G190" s="48" t="n">
        <v>62</v>
      </c>
      <c r="H190" s="47"/>
      <c r="I190" s="44" t="s">
        <v>1308</v>
      </c>
      <c r="J190" s="47" t="n">
        <v>93</v>
      </c>
      <c r="K190" s="49" t="n">
        <v>828029</v>
      </c>
      <c r="L190" s="49" t="n">
        <v>154056</v>
      </c>
      <c r="M190" s="49" t="n">
        <v>1669876</v>
      </c>
      <c r="N190" s="49" t="n">
        <v>1380076</v>
      </c>
      <c r="O190" s="30" t="n">
        <v>1669876</v>
      </c>
      <c r="P190" s="31"/>
      <c r="Q190" s="8" t="n">
        <f aca="false">IF(J190&gt;25,0.15,0)</f>
        <v>0.15</v>
      </c>
      <c r="S190" s="30" t="n">
        <f aca="false">+O190*Q190/2000</f>
        <v>125.2407</v>
      </c>
      <c r="U190" s="10" t="n">
        <f aca="false">+S190*$T$15</f>
        <v>90.6512110937264</v>
      </c>
      <c r="V190" s="10" t="n">
        <v>426</v>
      </c>
      <c r="W190" s="10" t="n">
        <f aca="false">IF(U190&gt;V190,V190,U190)</f>
        <v>90.6512110937264</v>
      </c>
      <c r="X190" s="6" t="n">
        <f aca="false">+U190/$U$16</f>
        <v>0.00326428709115851</v>
      </c>
      <c r="Y190" s="10" t="n">
        <f aca="false">+X190*$Y$16</f>
        <v>8.90467171313873</v>
      </c>
      <c r="Z190" s="9" t="n">
        <f aca="false">IF(W190+Y190&gt;V190,V190,W190+Y190)</f>
        <v>99.5558828068652</v>
      </c>
      <c r="AA190" s="10" t="n">
        <f aca="false">+$AA$16*X190</f>
        <v>1.2895163542388</v>
      </c>
      <c r="AB190" s="10" t="n">
        <f aca="false">IF(Z190+AA190&gt;V190,V190,Z190+AA190)</f>
        <v>100.845399161104</v>
      </c>
      <c r="AC190" s="10" t="n">
        <f aca="false">+X190*$AC$16</f>
        <v>0.188892748123552</v>
      </c>
      <c r="AD190" s="10" t="n">
        <f aca="false">IF(AB190+AC190&gt;V190,V190,AB190+AC190)</f>
        <v>101.034291909228</v>
      </c>
      <c r="AE190" s="10" t="n">
        <f aca="false">+X190*$AE$16</f>
        <v>0.0276696531815109</v>
      </c>
      <c r="AF190" s="9" t="n">
        <f aca="false">IF(AD190+AE190&gt;V190,V190,AD190+AE190)</f>
        <v>101.061961562409</v>
      </c>
      <c r="AG190" s="10" t="n">
        <f aca="false">+X190*$AG$16</f>
        <v>0.00405314505077086</v>
      </c>
      <c r="AH190" s="9" t="n">
        <f aca="false">IF(AF190+AG190&gt;V190,V190,AF190+AG190)</f>
        <v>101.06601470746</v>
      </c>
      <c r="AI190" s="10" t="n">
        <f aca="false">+X190*$AI$16</f>
        <v>0.000593718493502939</v>
      </c>
      <c r="AJ190" s="9" t="n">
        <f aca="false">IF(AH190+AI190&gt;V190,V190,AH190+AI190)</f>
        <v>101.066608425953</v>
      </c>
      <c r="AK190" s="10" t="n">
        <f aca="false">+V190</f>
        <v>426</v>
      </c>
      <c r="AL190" s="6" t="str">
        <f aca="false">IF(AJ190&gt;V190,"'fail'","'pass'")</f>
        <v>'pass'</v>
      </c>
    </row>
    <row r="191" customFormat="false" ht="12.75" hidden="false" customHeight="false" outlineLevel="0" collapsed="false">
      <c r="B191" s="43" t="s">
        <v>1311</v>
      </c>
      <c r="C191" s="50" t="n">
        <v>122</v>
      </c>
      <c r="D191" s="45" t="n">
        <f aca="false">C191/$C$6</f>
        <v>0.00291886977534273</v>
      </c>
      <c r="E191" s="47" t="s">
        <v>1312</v>
      </c>
      <c r="F191" s="46" t="s">
        <v>1307</v>
      </c>
      <c r="G191" s="48" t="n">
        <v>80</v>
      </c>
      <c r="H191" s="47"/>
      <c r="I191" s="44" t="s">
        <v>1308</v>
      </c>
      <c r="J191" s="47" t="n">
        <v>63</v>
      </c>
      <c r="K191" s="49" t="n">
        <v>3384862</v>
      </c>
      <c r="L191" s="49" t="n">
        <v>3580153</v>
      </c>
      <c r="M191" s="49" t="n">
        <v>798265</v>
      </c>
      <c r="N191" s="49" t="n">
        <v>2553369</v>
      </c>
      <c r="O191" s="30" t="n">
        <v>3580153</v>
      </c>
      <c r="P191" s="31"/>
      <c r="Q191" s="8" t="n">
        <f aca="false">IF(J191&gt;25,0.15,0)</f>
        <v>0.15</v>
      </c>
      <c r="S191" s="30" t="n">
        <f aca="false">+O191*Q191/2000</f>
        <v>268.511475</v>
      </c>
      <c r="U191" s="10" t="n">
        <f aca="false">+S191*$T$15</f>
        <v>194.352877309955</v>
      </c>
      <c r="V191" s="10" t="n">
        <v>634</v>
      </c>
      <c r="W191" s="10" t="n">
        <f aca="false">IF(U191&gt;V191,V191,U191)</f>
        <v>194.352877309955</v>
      </c>
      <c r="X191" s="6" t="n">
        <f aca="false">+U191/$U$16</f>
        <v>0.00699851199865882</v>
      </c>
      <c r="Y191" s="10" t="n">
        <f aca="false">+X191*$Y$16</f>
        <v>19.0912901004678</v>
      </c>
      <c r="Z191" s="9" t="n">
        <f aca="false">IF(W191+Y191&gt;V191,V191,W191+Y191)</f>
        <v>213.444167410422</v>
      </c>
      <c r="AA191" s="10" t="n">
        <f aca="false">+$AA$16*X191</f>
        <v>2.76467584669587</v>
      </c>
      <c r="AB191" s="10" t="n">
        <f aca="false">IF(Z191+AA191&gt;V191,V191,Z191+AA191)</f>
        <v>216.208843257118</v>
      </c>
      <c r="AC191" s="10" t="n">
        <f aca="false">+X191*$AC$16</f>
        <v>0.404979135500349</v>
      </c>
      <c r="AD191" s="10" t="n">
        <f aca="false">IF(AB191+AC191&gt;V191,V191,AB191+AC191)</f>
        <v>216.613822392619</v>
      </c>
      <c r="AE191" s="10" t="n">
        <f aca="false">+X191*$AE$16</f>
        <v>0.0593227232721147</v>
      </c>
      <c r="AF191" s="9" t="n">
        <f aca="false">IF(AD191+AE191&gt;V191,V191,AD191+AE191)</f>
        <v>216.673145115891</v>
      </c>
      <c r="AG191" s="10" t="n">
        <f aca="false">+X191*$AG$16</f>
        <v>0.0086897945793295</v>
      </c>
      <c r="AH191" s="9" t="n">
        <f aca="false">IF(AF191+AG191&gt;V191,V191,AF191+AG191)</f>
        <v>216.68183491047</v>
      </c>
      <c r="AI191" s="10" t="n">
        <f aca="false">+X191*$AI$16</f>
        <v>0.00127291071053781</v>
      </c>
      <c r="AJ191" s="9" t="n">
        <f aca="false">IF(AH191+AI191&gt;V191,V191,AH191+AI191)</f>
        <v>216.683107821181</v>
      </c>
      <c r="AK191" s="10" t="n">
        <f aca="false">+V191</f>
        <v>634</v>
      </c>
      <c r="AL191" s="6" t="str">
        <f aca="false">IF(AJ191&gt;V191,"'fail'","'pass'")</f>
        <v>'pass'</v>
      </c>
    </row>
    <row r="192" customFormat="false" ht="12.75" hidden="false" customHeight="false" outlineLevel="0" collapsed="false">
      <c r="B192" s="43" t="s">
        <v>1313</v>
      </c>
      <c r="C192" s="50" t="n">
        <v>119</v>
      </c>
      <c r="D192" s="45" t="n">
        <f aca="false">C192/$C$6</f>
        <v>0.00284709428906381</v>
      </c>
      <c r="E192" s="47" t="s">
        <v>1314</v>
      </c>
      <c r="F192" s="46" t="s">
        <v>1307</v>
      </c>
      <c r="G192" s="48" t="n">
        <v>90</v>
      </c>
      <c r="H192" s="47"/>
      <c r="I192" s="44" t="s">
        <v>1308</v>
      </c>
      <c r="J192" s="47" t="n">
        <v>63</v>
      </c>
      <c r="K192" s="49" t="n">
        <v>3384862</v>
      </c>
      <c r="L192" s="49" t="n">
        <v>3580153</v>
      </c>
      <c r="M192" s="49" t="n">
        <v>1579238</v>
      </c>
      <c r="N192" s="49" t="n">
        <v>2157451</v>
      </c>
      <c r="O192" s="30" t="n">
        <v>3580153</v>
      </c>
      <c r="P192" s="31"/>
      <c r="Q192" s="8" t="n">
        <f aca="false">IF(J192&gt;25,0.15,0)</f>
        <v>0.15</v>
      </c>
      <c r="S192" s="30" t="n">
        <f aca="false">+O192*Q192/2000</f>
        <v>268.511475</v>
      </c>
      <c r="U192" s="10" t="n">
        <f aca="false">+S192*$T$15</f>
        <v>194.352877309955</v>
      </c>
      <c r="V192" s="10" t="n">
        <v>634</v>
      </c>
      <c r="W192" s="10" t="n">
        <f aca="false">IF(U192&gt;V192,V192,U192)</f>
        <v>194.352877309955</v>
      </c>
      <c r="X192" s="6" t="n">
        <f aca="false">+U192/$U$16</f>
        <v>0.00699851199865882</v>
      </c>
      <c r="Y192" s="10" t="n">
        <f aca="false">+X192*$Y$16</f>
        <v>19.0912901004678</v>
      </c>
      <c r="Z192" s="9" t="n">
        <f aca="false">IF(W192+Y192&gt;V192,V192,W192+Y192)</f>
        <v>213.444167410422</v>
      </c>
      <c r="AA192" s="10" t="n">
        <f aca="false">+$AA$16*X192</f>
        <v>2.76467584669587</v>
      </c>
      <c r="AB192" s="10" t="n">
        <f aca="false">IF(Z192+AA192&gt;V192,V192,Z192+AA192)</f>
        <v>216.208843257118</v>
      </c>
      <c r="AC192" s="10" t="n">
        <f aca="false">+X192*$AC$16</f>
        <v>0.404979135500349</v>
      </c>
      <c r="AD192" s="10" t="n">
        <f aca="false">IF(AB192+AC192&gt;V192,V192,AB192+AC192)</f>
        <v>216.613822392619</v>
      </c>
      <c r="AE192" s="10" t="n">
        <f aca="false">+X192*$AE$16</f>
        <v>0.0593227232721147</v>
      </c>
      <c r="AF192" s="9" t="n">
        <f aca="false">IF(AD192+AE192&gt;V192,V192,AD192+AE192)</f>
        <v>216.673145115891</v>
      </c>
      <c r="AG192" s="10" t="n">
        <f aca="false">+X192*$AG$16</f>
        <v>0.0086897945793295</v>
      </c>
      <c r="AH192" s="9" t="n">
        <f aca="false">IF(AF192+AG192&gt;V192,V192,AF192+AG192)</f>
        <v>216.68183491047</v>
      </c>
      <c r="AI192" s="10" t="n">
        <f aca="false">+X192*$AI$16</f>
        <v>0.00127291071053781</v>
      </c>
      <c r="AJ192" s="9" t="n">
        <f aca="false">IF(AH192+AI192&gt;V192,V192,AH192+AI192)</f>
        <v>216.683107821181</v>
      </c>
      <c r="AK192" s="10" t="n">
        <f aca="false">+V192</f>
        <v>634</v>
      </c>
      <c r="AL192" s="6" t="str">
        <f aca="false">IF(AJ192&gt;V192,"'fail'","'pass'")</f>
        <v>'pass'</v>
      </c>
    </row>
    <row r="193" customFormat="false" ht="12.75" hidden="false" customHeight="false" outlineLevel="0" collapsed="false">
      <c r="B193" s="43" t="s">
        <v>1315</v>
      </c>
      <c r="C193" s="50" t="n">
        <v>26</v>
      </c>
      <c r="D193" s="45" t="n">
        <f aca="false">C193/$C$6</f>
        <v>0.000622054214417303</v>
      </c>
      <c r="E193" s="47" t="s">
        <v>1316</v>
      </c>
      <c r="F193" s="46" t="s">
        <v>1317</v>
      </c>
      <c r="G193" s="48" t="s">
        <v>1184</v>
      </c>
      <c r="H193" s="47"/>
      <c r="I193" s="44" t="s">
        <v>1318</v>
      </c>
      <c r="J193" s="47" t="n">
        <v>24.6</v>
      </c>
      <c r="K193" s="49" t="n">
        <v>108450</v>
      </c>
      <c r="L193" s="49" t="n">
        <v>101300</v>
      </c>
      <c r="M193" s="49" t="n">
        <v>103985</v>
      </c>
      <c r="N193" s="49" t="n">
        <v>143282</v>
      </c>
      <c r="O193" s="30" t="n">
        <v>143282</v>
      </c>
      <c r="P193" s="31"/>
      <c r="Q193" s="8" t="n">
        <v>0.4</v>
      </c>
      <c r="S193" s="30" t="n">
        <f aca="false">+O193*Q193/2000</f>
        <v>28.6564</v>
      </c>
      <c r="U193" s="10" t="n">
        <f aca="false">+S193*$T$15</f>
        <v>20.741958209961</v>
      </c>
      <c r="V193" s="10" t="n">
        <v>218</v>
      </c>
      <c r="W193" s="10" t="n">
        <f aca="false">IF(U193&gt;V193,V193,U193)</f>
        <v>20.741958209961</v>
      </c>
      <c r="X193" s="6" t="n">
        <f aca="false">+U193/$U$16</f>
        <v>0.000746903495421813</v>
      </c>
      <c r="Y193" s="10" t="n">
        <f aca="false">+X193*$Y$16</f>
        <v>2.03748329800447</v>
      </c>
      <c r="Z193" s="9" t="n">
        <f aca="false">IF(W193+Y193&gt;V193,V193,W193+Y193)</f>
        <v>22.7794415079655</v>
      </c>
      <c r="AA193" s="10" t="n">
        <f aca="false">+$AA$16*X193</f>
        <v>0.2950550136945</v>
      </c>
      <c r="AB193" s="10" t="n">
        <f aca="false">IF(Z193+AA193&gt;V193,V193,Z193+AA193)</f>
        <v>23.07449652166</v>
      </c>
      <c r="AC193" s="10" t="n">
        <f aca="false">+X193*$AC$16</f>
        <v>0.0432206634690462</v>
      </c>
      <c r="AD193" s="10" t="n">
        <f aca="false">IF(AB193+AC193&gt;V193,V193,AB193+AC193)</f>
        <v>23.117717185129</v>
      </c>
      <c r="AE193" s="10" t="n">
        <f aca="false">+X193*$AE$16</f>
        <v>0.00633111001000992</v>
      </c>
      <c r="AF193" s="9" t="n">
        <f aca="false">IF(AD193+AE193&gt;V193,V193,AD193+AE193)</f>
        <v>23.124048295139</v>
      </c>
      <c r="AG193" s="10" t="n">
        <f aca="false">+X193*$AG$16</f>
        <v>0.000927402560293179</v>
      </c>
      <c r="AH193" s="9" t="n">
        <f aca="false">IF(AF193+AG193&gt;V193,V193,AF193+AG193)</f>
        <v>23.1249756976993</v>
      </c>
      <c r="AI193" s="10" t="n">
        <f aca="false">+X193*$AI$16</f>
        <v>0.000135849086097552</v>
      </c>
      <c r="AJ193" s="9" t="n">
        <f aca="false">IF(AH193+AI193&gt;V193,V193,AH193+AI193)</f>
        <v>23.1251115467854</v>
      </c>
      <c r="AK193" s="10" t="n">
        <f aca="false">+V193</f>
        <v>218</v>
      </c>
      <c r="AL193" s="6" t="str">
        <f aca="false">IF(AJ193&gt;V193,"'fail'","'pass'")</f>
        <v>'pass'</v>
      </c>
    </row>
    <row r="194" customFormat="false" ht="12.75" hidden="false" customHeight="false" outlineLevel="0" collapsed="false">
      <c r="B194" s="43" t="s">
        <v>1319</v>
      </c>
      <c r="C194" s="50" t="n">
        <v>27</v>
      </c>
      <c r="D194" s="45" t="n">
        <f aca="false">C194/$C$6</f>
        <v>0.000645979376510276</v>
      </c>
      <c r="E194" s="47" t="s">
        <v>1320</v>
      </c>
      <c r="F194" s="46" t="s">
        <v>1317</v>
      </c>
      <c r="G194" s="48" t="s">
        <v>1187</v>
      </c>
      <c r="H194" s="47"/>
      <c r="I194" s="44" t="s">
        <v>1318</v>
      </c>
      <c r="J194" s="47" t="n">
        <v>24.6</v>
      </c>
      <c r="K194" s="49" t="n">
        <v>108450</v>
      </c>
      <c r="L194" s="49" t="n">
        <v>101300</v>
      </c>
      <c r="M194" s="49" t="n">
        <v>108505</v>
      </c>
      <c r="N194" s="49" t="n">
        <v>142936</v>
      </c>
      <c r="O194" s="30" t="n">
        <v>142936</v>
      </c>
      <c r="P194" s="31"/>
      <c r="Q194" s="8" t="n">
        <v>0.4</v>
      </c>
      <c r="S194" s="30" t="n">
        <f aca="false">+O194*Q194/2000</f>
        <v>28.5872</v>
      </c>
      <c r="U194" s="10" t="n">
        <f aca="false">+S194*$T$15</f>
        <v>20.6918701490696</v>
      </c>
      <c r="V194" s="10" t="n">
        <v>218</v>
      </c>
      <c r="W194" s="10" t="n">
        <f aca="false">IF(U194&gt;V194,V194,U194)</f>
        <v>20.6918701490696</v>
      </c>
      <c r="X194" s="6" t="n">
        <f aca="false">+U194/$U$16</f>
        <v>0.000745099859170114</v>
      </c>
      <c r="Y194" s="10" t="n">
        <f aca="false">+X194*$Y$16</f>
        <v>2.0325631459888</v>
      </c>
      <c r="Z194" s="9" t="n">
        <f aca="false">IF(W194+Y194&gt;V194,V194,W194+Y194)</f>
        <v>22.7244332950584</v>
      </c>
      <c r="AA194" s="10" t="n">
        <f aca="false">+$AA$16*X194</f>
        <v>0.294342509438988</v>
      </c>
      <c r="AB194" s="10" t="n">
        <f aca="false">IF(Z194+AA194&gt;V194,V194,Z194+AA194)</f>
        <v>23.0187758044973</v>
      </c>
      <c r="AC194" s="10" t="n">
        <f aca="false">+X194*$AC$16</f>
        <v>0.043116293418654</v>
      </c>
      <c r="AD194" s="10" t="n">
        <f aca="false">IF(AB194+AC194&gt;V194,V194,AB194+AC194)</f>
        <v>23.061892097916</v>
      </c>
      <c r="AE194" s="10" t="n">
        <f aca="false">+X194*$AE$16</f>
        <v>0.00631582152950669</v>
      </c>
      <c r="AF194" s="9" t="n">
        <f aca="false">IF(AD194+AE194&gt;V194,V194,AD194+AE194)</f>
        <v>23.0682079194455</v>
      </c>
      <c r="AG194" s="10" t="n">
        <f aca="false">+X194*$AG$16</f>
        <v>0.000925163051591029</v>
      </c>
      <c r="AH194" s="9" t="n">
        <f aca="false">IF(AF194+AG194&gt;V194,V194,AF194+AG194)</f>
        <v>23.0691330824971</v>
      </c>
      <c r="AI194" s="10" t="n">
        <f aca="false">+X194*$AI$16</f>
        <v>0.000135521035234291</v>
      </c>
      <c r="AJ194" s="9" t="n">
        <f aca="false">IF(AH194+AI194&gt;V194,V194,AH194+AI194)</f>
        <v>23.0692686035323</v>
      </c>
      <c r="AK194" s="10" t="n">
        <f aca="false">+V194</f>
        <v>218</v>
      </c>
      <c r="AL194" s="6" t="str">
        <f aca="false">IF(AJ194&gt;V194,"'fail'","'pass'")</f>
        <v>'pass'</v>
      </c>
    </row>
    <row r="195" customFormat="false" ht="12.75" hidden="false" customHeight="false" outlineLevel="0" collapsed="false">
      <c r="B195" s="43" t="s">
        <v>1321</v>
      </c>
      <c r="C195" s="50" t="n">
        <v>26</v>
      </c>
      <c r="D195" s="45" t="n">
        <f aca="false">C195/$C$6</f>
        <v>0.000622054214417303</v>
      </c>
      <c r="E195" s="47" t="s">
        <v>1322</v>
      </c>
      <c r="F195" s="46" t="s">
        <v>1317</v>
      </c>
      <c r="G195" s="48" t="s">
        <v>1189</v>
      </c>
      <c r="H195" s="47"/>
      <c r="I195" s="44" t="s">
        <v>1318</v>
      </c>
      <c r="J195" s="47" t="n">
        <v>24.6</v>
      </c>
      <c r="K195" s="49" t="n">
        <v>108450</v>
      </c>
      <c r="L195" s="49" t="n">
        <v>101300</v>
      </c>
      <c r="M195" s="49" t="n">
        <v>110242</v>
      </c>
      <c r="N195" s="49" t="n">
        <v>94944</v>
      </c>
      <c r="O195" s="30" t="n">
        <v>110242</v>
      </c>
      <c r="P195" s="31"/>
      <c r="Q195" s="8" t="n">
        <v>0.4</v>
      </c>
      <c r="S195" s="30" t="n">
        <f aca="false">+O195*Q195/2000</f>
        <v>22.0484</v>
      </c>
      <c r="U195" s="10" t="n">
        <f aca="false">+S195*$T$15</f>
        <v>15.9589826843743</v>
      </c>
      <c r="V195" s="10" t="n">
        <v>218</v>
      </c>
      <c r="W195" s="10" t="n">
        <f aca="false">IF(U195&gt;V195,V195,U195)</f>
        <v>15.9589826843743</v>
      </c>
      <c r="X195" s="6" t="n">
        <f aca="false">+U195/$U$16</f>
        <v>0.000574671871849161</v>
      </c>
      <c r="Y195" s="10" t="n">
        <f aca="false">+X195*$Y$16</f>
        <v>1.56765144078537</v>
      </c>
      <c r="Z195" s="9" t="n">
        <f aca="false">IF(W195+Y195&gt;V195,V195,W195+Y195)</f>
        <v>17.5266341251597</v>
      </c>
      <c r="AA195" s="10" t="n">
        <f aca="false">+$AA$16*X195</f>
        <v>0.227017035075649</v>
      </c>
      <c r="AB195" s="10" t="n">
        <f aca="false">IF(Z195+AA195&gt;V195,V195,Z195+AA195)</f>
        <v>17.7536511602353</v>
      </c>
      <c r="AC195" s="10" t="n">
        <f aca="false">+X195*$AC$16</f>
        <v>0.033254228599228</v>
      </c>
      <c r="AD195" s="10" t="n">
        <f aca="false">IF(AB195+AC195&gt;V195,V195,AB195+AC195)</f>
        <v>17.7869053888346</v>
      </c>
      <c r="AE195" s="10" t="n">
        <f aca="false">+X195*$AE$16</f>
        <v>0.0048711926810312</v>
      </c>
      <c r="AF195" s="9" t="n">
        <f aca="false">IF(AD195+AE195&gt;V195,V195,AD195+AE195)</f>
        <v>17.7917765815156</v>
      </c>
      <c r="AG195" s="10" t="n">
        <f aca="false">+X195*$AG$16</f>
        <v>0.000713548896943375</v>
      </c>
      <c r="AH195" s="9" t="n">
        <f aca="false">IF(AF195+AG195&gt;V195,V195,AF195+AG195)</f>
        <v>17.7924901304125</v>
      </c>
      <c r="AI195" s="10" t="n">
        <f aca="false">+X195*$AI$16</f>
        <v>0.000104523073027779</v>
      </c>
      <c r="AJ195" s="9" t="n">
        <f aca="false">IF(AH195+AI195&gt;V195,V195,AH195+AI195)</f>
        <v>17.7925946534856</v>
      </c>
      <c r="AK195" s="10" t="n">
        <f aca="false">+V195</f>
        <v>218</v>
      </c>
      <c r="AL195" s="6" t="str">
        <f aca="false">IF(AJ195&gt;V195,"'fail'","'pass'")</f>
        <v>'pass'</v>
      </c>
    </row>
    <row r="196" customFormat="false" ht="12.75" hidden="false" customHeight="false" outlineLevel="0" collapsed="false">
      <c r="B196" s="43" t="s">
        <v>1323</v>
      </c>
      <c r="C196" s="50" t="n">
        <v>26</v>
      </c>
      <c r="D196" s="45" t="n">
        <f aca="false">C196/$C$6</f>
        <v>0.000622054214417303</v>
      </c>
      <c r="E196" s="47" t="s">
        <v>1324</v>
      </c>
      <c r="F196" s="46" t="s">
        <v>1317</v>
      </c>
      <c r="G196" s="48" t="s">
        <v>1191</v>
      </c>
      <c r="H196" s="47"/>
      <c r="I196" s="44" t="s">
        <v>1318</v>
      </c>
      <c r="J196" s="47" t="n">
        <v>24.6</v>
      </c>
      <c r="K196" s="49" t="n">
        <v>108450</v>
      </c>
      <c r="L196" s="49" t="n">
        <v>101400</v>
      </c>
      <c r="M196" s="49" t="n">
        <v>117893</v>
      </c>
      <c r="N196" s="49" t="n">
        <v>136326</v>
      </c>
      <c r="O196" s="30" t="n">
        <v>136326</v>
      </c>
      <c r="P196" s="31"/>
      <c r="Q196" s="8" t="n">
        <v>0.4</v>
      </c>
      <c r="S196" s="30" t="n">
        <f aca="false">+O196*Q196/2000</f>
        <v>27.2652</v>
      </c>
      <c r="U196" s="10" t="n">
        <f aca="false">+S196*$T$15</f>
        <v>19.7349855175887</v>
      </c>
      <c r="V196" s="10" t="n">
        <v>218</v>
      </c>
      <c r="W196" s="10" t="n">
        <f aca="false">IF(U196&gt;V196,V196,U196)</f>
        <v>19.7349855175887</v>
      </c>
      <c r="X196" s="6" t="n">
        <f aca="false">+U196/$U$16</f>
        <v>0.00071064310881251</v>
      </c>
      <c r="Y196" s="10" t="n">
        <f aca="false">+X196*$Y$16</f>
        <v>1.93856833435992</v>
      </c>
      <c r="Z196" s="9" t="n">
        <f aca="false">IF(W196+Y196&gt;V196,V196,W196+Y196)</f>
        <v>21.6735538519486</v>
      </c>
      <c r="AA196" s="10" t="n">
        <f aca="false">+$AA$16*X196</f>
        <v>0.28073079519351</v>
      </c>
      <c r="AB196" s="10" t="n">
        <f aca="false">IF(Z196+AA196&gt;V196,V196,Z196+AA196)</f>
        <v>21.9542846471421</v>
      </c>
      <c r="AC196" s="10" t="n">
        <f aca="false">+X196*$AC$16</f>
        <v>0.0411224031496014</v>
      </c>
      <c r="AD196" s="10" t="n">
        <f aca="false">IF(AB196+AC196&gt;V196,V196,AB196+AC196)</f>
        <v>21.9954070502917</v>
      </c>
      <c r="AE196" s="10" t="n">
        <f aca="false">+X196*$AE$16</f>
        <v>0.00602374969099127</v>
      </c>
      <c r="AF196" s="9" t="n">
        <f aca="false">IF(AD196+AE196&gt;V196,V196,AD196+AE196)</f>
        <v>22.0014307999827</v>
      </c>
      <c r="AG196" s="10" t="n">
        <f aca="false">+X196*$AG$16</f>
        <v>0.000882379373784062</v>
      </c>
      <c r="AH196" s="9" t="n">
        <f aca="false">IF(AF196+AG196&gt;V196,V196,AF196+AG196)</f>
        <v>22.0023131793565</v>
      </c>
      <c r="AI196" s="10" t="n">
        <f aca="false">+X196*$AI$16</f>
        <v>0.000129253936372572</v>
      </c>
      <c r="AJ196" s="9" t="n">
        <f aca="false">IF(AH196+AI196&gt;V196,V196,AH196+AI196)</f>
        <v>22.0024424332929</v>
      </c>
      <c r="AK196" s="10" t="n">
        <f aca="false">+V196</f>
        <v>218</v>
      </c>
      <c r="AL196" s="6" t="str">
        <f aca="false">IF(AJ196&gt;V196,"'fail'","'pass'")</f>
        <v>'pass'</v>
      </c>
    </row>
    <row r="197" customFormat="false" ht="12.75" hidden="false" customHeight="false" outlineLevel="0" collapsed="false">
      <c r="B197" s="43" t="s">
        <v>1325</v>
      </c>
      <c r="C197" s="50" t="n">
        <v>26</v>
      </c>
      <c r="D197" s="45" t="n">
        <f aca="false">C197/$C$6</f>
        <v>0.000622054214417303</v>
      </c>
      <c r="E197" s="47" t="s">
        <v>1326</v>
      </c>
      <c r="F197" s="46" t="s">
        <v>1317</v>
      </c>
      <c r="G197" s="48" t="s">
        <v>1193</v>
      </c>
      <c r="H197" s="47"/>
      <c r="I197" s="44" t="s">
        <v>1318</v>
      </c>
      <c r="J197" s="47" t="n">
        <v>24.6</v>
      </c>
      <c r="K197" s="49" t="n">
        <v>108450</v>
      </c>
      <c r="L197" s="49" t="n">
        <v>101400</v>
      </c>
      <c r="M197" s="49" t="n">
        <v>101546</v>
      </c>
      <c r="N197" s="49" t="n">
        <v>86596</v>
      </c>
      <c r="O197" s="30" t="n">
        <v>108450</v>
      </c>
      <c r="P197" s="31"/>
      <c r="Q197" s="8" t="n">
        <v>0.4</v>
      </c>
      <c r="S197" s="30" t="n">
        <f aca="false">+O197*Q197/2000</f>
        <v>21.69</v>
      </c>
      <c r="U197" s="10" t="n">
        <f aca="false">+S197*$T$15</f>
        <v>15.6995670626476</v>
      </c>
      <c r="V197" s="10" t="n">
        <v>218</v>
      </c>
      <c r="W197" s="10" t="n">
        <f aca="false">IF(U197&gt;V197,V197,U197)</f>
        <v>15.6995670626476</v>
      </c>
      <c r="X197" s="6" t="n">
        <f aca="false">+U197/$U$16</f>
        <v>0.00056533049565539</v>
      </c>
      <c r="Y197" s="10" t="n">
        <f aca="false">+X197*$Y$16</f>
        <v>1.54216903497009</v>
      </c>
      <c r="Z197" s="9" t="n">
        <f aca="false">IF(W197+Y197&gt;V197,V197,W197+Y197)</f>
        <v>17.2417360976177</v>
      </c>
      <c r="AA197" s="10" t="n">
        <f aca="false">+$AA$16*X197</f>
        <v>0.223326839625135</v>
      </c>
      <c r="AB197" s="10" t="n">
        <f aca="false">IF(Z197+AA197&gt;V197,V197,Z197+AA197)</f>
        <v>17.4650629372428</v>
      </c>
      <c r="AC197" s="10" t="n">
        <f aca="false">+X197*$AC$16</f>
        <v>0.0327136761995091</v>
      </c>
      <c r="AD197" s="10" t="n">
        <f aca="false">IF(AB197+AC197&gt;V197,V197,AB197+AC197)</f>
        <v>17.4977766134423</v>
      </c>
      <c r="AE197" s="10" t="n">
        <f aca="false">+X197*$AE$16</f>
        <v>0.00479201072420524</v>
      </c>
      <c r="AF197" s="9" t="n">
        <f aca="false">IF(AD197+AE197&gt;V197,V197,AD197+AE197)</f>
        <v>17.5025686241665</v>
      </c>
      <c r="AG197" s="10" t="n">
        <f aca="false">+X197*$AG$16</f>
        <v>0.000701950054185419</v>
      </c>
      <c r="AH197" s="9" t="n">
        <f aca="false">IF(AF197+AG197&gt;V197,V197,AF197+AG197)</f>
        <v>17.5032705742207</v>
      </c>
      <c r="AI197" s="10" t="n">
        <f aca="false">+X197*$AI$16</f>
        <v>0.000102824035030775</v>
      </c>
      <c r="AJ197" s="9" t="n">
        <f aca="false">IF(AH197+AI197&gt;V197,V197,AH197+AI197)</f>
        <v>17.5033733982557</v>
      </c>
      <c r="AK197" s="10" t="n">
        <f aca="false">+V197</f>
        <v>218</v>
      </c>
      <c r="AL197" s="6" t="str">
        <f aca="false">IF(AJ197&gt;V197,"'fail'","'pass'")</f>
        <v>'pass'</v>
      </c>
    </row>
    <row r="198" customFormat="false" ht="12.75" hidden="false" customHeight="false" outlineLevel="0" collapsed="false">
      <c r="B198" s="43" t="s">
        <v>1327</v>
      </c>
      <c r="C198" s="50" t="n">
        <v>26</v>
      </c>
      <c r="D198" s="45" t="n">
        <f aca="false">C198/$C$6</f>
        <v>0.000622054214417303</v>
      </c>
      <c r="E198" s="47" t="s">
        <v>1328</v>
      </c>
      <c r="F198" s="46" t="s">
        <v>1317</v>
      </c>
      <c r="G198" s="48" t="s">
        <v>1195</v>
      </c>
      <c r="H198" s="47"/>
      <c r="I198" s="44" t="s">
        <v>1318</v>
      </c>
      <c r="J198" s="47" t="n">
        <v>24.6</v>
      </c>
      <c r="K198" s="49" t="n">
        <v>108450</v>
      </c>
      <c r="L198" s="49" t="n">
        <v>101400</v>
      </c>
      <c r="M198" s="49" t="n">
        <v>99459</v>
      </c>
      <c r="N198" s="49" t="n">
        <v>148149</v>
      </c>
      <c r="O198" s="30" t="n">
        <v>148149</v>
      </c>
      <c r="P198" s="31"/>
      <c r="Q198" s="8" t="n">
        <v>0.4</v>
      </c>
      <c r="S198" s="30" t="n">
        <f aca="false">+O198*Q198/2000</f>
        <v>29.6298</v>
      </c>
      <c r="U198" s="10" t="n">
        <f aca="false">+S198*$T$15</f>
        <v>21.4465206156217</v>
      </c>
      <c r="V198" s="10" t="n">
        <v>218</v>
      </c>
      <c r="W198" s="10" t="n">
        <f aca="false">IF(U198&gt;V198,V198,U198)</f>
        <v>21.4465206156217</v>
      </c>
      <c r="X198" s="6" t="n">
        <f aca="false">+U198/$U$16</f>
        <v>0.000772274297840944</v>
      </c>
      <c r="Y198" s="10" t="n">
        <f aca="false">+X198*$Y$16</f>
        <v>2.10669248835209</v>
      </c>
      <c r="Z198" s="9" t="n">
        <f aca="false">IF(W198+Y198&gt;V198,V198,W198+Y198)</f>
        <v>23.5532131039738</v>
      </c>
      <c r="AA198" s="10" t="n">
        <f aca="false">+$AA$16*X198</f>
        <v>0.305077436271315</v>
      </c>
      <c r="AB198" s="10" t="n">
        <f aca="false">IF(Z198+AA198&gt;V198,V198,Z198+AA198)</f>
        <v>23.8582905402451</v>
      </c>
      <c r="AC198" s="10" t="n">
        <f aca="false">+X198*$AC$16</f>
        <v>0.0446887820680596</v>
      </c>
      <c r="AD198" s="10" t="n">
        <f aca="false">IF(AB198+AC198&gt;V198,V198,AB198+AC198)</f>
        <v>23.9029793223132</v>
      </c>
      <c r="AE198" s="10" t="n">
        <f aca="false">+X198*$AE$16</f>
        <v>0.00654616502333133</v>
      </c>
      <c r="AF198" s="9" t="n">
        <f aca="false">IF(AD198+AE198&gt;V198,V198,AD198+AE198)</f>
        <v>23.9095254873365</v>
      </c>
      <c r="AG198" s="10" t="n">
        <f aca="false">+X198*$AG$16</f>
        <v>0.000958904551198854</v>
      </c>
      <c r="AH198" s="9" t="n">
        <f aca="false">IF(AF198+AG198&gt;V198,V198,AF198+AG198)</f>
        <v>23.9104843918877</v>
      </c>
      <c r="AI198" s="10" t="n">
        <f aca="false">+X198*$AI$16</f>
        <v>0.000140463605032497</v>
      </c>
      <c r="AJ198" s="9" t="n">
        <f aca="false">IF(AH198+AI198&gt;V198,V198,AH198+AI198)</f>
        <v>23.9106248554928</v>
      </c>
      <c r="AK198" s="10" t="n">
        <f aca="false">+V198</f>
        <v>218</v>
      </c>
      <c r="AL198" s="6" t="str">
        <f aca="false">IF(AJ198&gt;V198,"'fail'","'pass'")</f>
        <v>'pass'</v>
      </c>
    </row>
    <row r="199" customFormat="false" ht="12.75" hidden="false" customHeight="false" outlineLevel="0" collapsed="false">
      <c r="B199" s="43" t="s">
        <v>1329</v>
      </c>
      <c r="C199" s="50" t="n">
        <v>27</v>
      </c>
      <c r="D199" s="45" t="n">
        <f aca="false">C199/$C$6</f>
        <v>0.000645979376510276</v>
      </c>
      <c r="E199" s="47" t="s">
        <v>1330</v>
      </c>
      <c r="F199" s="46" t="s">
        <v>1317</v>
      </c>
      <c r="G199" s="48" t="s">
        <v>1197</v>
      </c>
      <c r="H199" s="47"/>
      <c r="I199" s="44" t="s">
        <v>1318</v>
      </c>
      <c r="J199" s="47" t="n">
        <v>24.6</v>
      </c>
      <c r="K199" s="49" t="n">
        <v>108450</v>
      </c>
      <c r="L199" s="49" t="n">
        <v>101400</v>
      </c>
      <c r="M199" s="49" t="n">
        <v>106069</v>
      </c>
      <c r="N199" s="49" t="n">
        <v>131453</v>
      </c>
      <c r="O199" s="30" t="n">
        <v>131453</v>
      </c>
      <c r="P199" s="31"/>
      <c r="Q199" s="8" t="n">
        <v>0.4</v>
      </c>
      <c r="S199" s="30" t="n">
        <f aca="false">+O199*Q199/2000</f>
        <v>26.2906</v>
      </c>
      <c r="U199" s="10" t="n">
        <f aca="false">+S199*$T$15</f>
        <v>19.0295545328374</v>
      </c>
      <c r="V199" s="10" t="n">
        <v>218</v>
      </c>
      <c r="W199" s="10" t="n">
        <f aca="false">IF(U199&gt;V199,V199,U199)</f>
        <v>19.0295545328374</v>
      </c>
      <c r="X199" s="6" t="n">
        <f aca="false">+U199/$U$16</f>
        <v>0.000685241029464159</v>
      </c>
      <c r="Y199" s="10" t="n">
        <f aca="false">+X199*$Y$16</f>
        <v>1.86927382345711</v>
      </c>
      <c r="Z199" s="9" t="n">
        <f aca="false">IF(W199+Y199&gt;V199,V199,W199+Y199)</f>
        <v>20.8988283562945</v>
      </c>
      <c r="AA199" s="10" t="n">
        <f aca="false">+$AA$16*X199</f>
        <v>0.270696017051571</v>
      </c>
      <c r="AB199" s="10" t="n">
        <f aca="false">IF(Z199+AA199&gt;V199,V199,Z199+AA199)</f>
        <v>21.169524373346</v>
      </c>
      <c r="AC199" s="10" t="n">
        <f aca="false">+X199*$AC$16</f>
        <v>0.039652474665321</v>
      </c>
      <c r="AD199" s="10" t="n">
        <f aca="false">IF(AB199+AC199&gt;V199,V199,AB199+AC199)</f>
        <v>21.2091768480114</v>
      </c>
      <c r="AE199" s="10" t="n">
        <f aca="false">+X199*$AE$16</f>
        <v>0.00580842955951085</v>
      </c>
      <c r="AF199" s="9" t="n">
        <f aca="false">IF(AD199+AE199&gt;V199,V199,AD199+AE199)</f>
        <v>21.2149852775709</v>
      </c>
      <c r="AG199" s="10" t="n">
        <f aca="false">+X199*$AG$16</f>
        <v>0.000850838547467367</v>
      </c>
      <c r="AH199" s="9" t="n">
        <f aca="false">IF(AF199+AG199&gt;V199,V199,AF199+AG199)</f>
        <v>21.2158361161183</v>
      </c>
      <c r="AI199" s="10" t="n">
        <f aca="false">+X199*$AI$16</f>
        <v>0.000124633728694333</v>
      </c>
      <c r="AJ199" s="9" t="n">
        <f aca="false">IF(AH199+AI199&gt;V199,V199,AH199+AI199)</f>
        <v>21.215960749847</v>
      </c>
      <c r="AK199" s="10" t="n">
        <f aca="false">+V199</f>
        <v>218</v>
      </c>
      <c r="AL199" s="6" t="str">
        <f aca="false">IF(AJ199&gt;V199,"'fail'","'pass'")</f>
        <v>'pass'</v>
      </c>
    </row>
    <row r="200" customFormat="false" ht="12.75" hidden="false" customHeight="false" outlineLevel="0" collapsed="false">
      <c r="B200" s="43" t="s">
        <v>1331</v>
      </c>
      <c r="C200" s="50" t="n">
        <v>26</v>
      </c>
      <c r="D200" s="45" t="n">
        <f aca="false">C200/$C$6</f>
        <v>0.000622054214417303</v>
      </c>
      <c r="E200" s="47" t="s">
        <v>1332</v>
      </c>
      <c r="F200" s="46" t="s">
        <v>1317</v>
      </c>
      <c r="G200" s="48" t="s">
        <v>1199</v>
      </c>
      <c r="H200" s="47"/>
      <c r="I200" s="44" t="s">
        <v>1318</v>
      </c>
      <c r="J200" s="47" t="n">
        <v>24.6</v>
      </c>
      <c r="K200" s="49" t="n">
        <v>108450</v>
      </c>
      <c r="L200" s="49" t="n">
        <v>101400</v>
      </c>
      <c r="M200" s="49" t="n">
        <v>107455</v>
      </c>
      <c r="N200" s="49" t="n">
        <v>134587</v>
      </c>
      <c r="O200" s="30" t="n">
        <v>134587</v>
      </c>
      <c r="P200" s="31"/>
      <c r="Q200" s="8" t="n">
        <v>0.4</v>
      </c>
      <c r="S200" s="30" t="n">
        <f aca="false">+O200*Q200/2000</f>
        <v>26.9174</v>
      </c>
      <c r="U200" s="10" t="n">
        <f aca="false">+S200*$T$15</f>
        <v>19.4832423444956</v>
      </c>
      <c r="V200" s="10" t="n">
        <v>218</v>
      </c>
      <c r="W200" s="10" t="n">
        <f aca="false">IF(U200&gt;V200,V200,U200)</f>
        <v>19.4832423444956</v>
      </c>
      <c r="X200" s="6" t="n">
        <f aca="false">+U200/$U$16</f>
        <v>0.000701578012160184</v>
      </c>
      <c r="Y200" s="10" t="n">
        <f aca="false">+X200*$Y$16</f>
        <v>1.91383959344878</v>
      </c>
      <c r="Z200" s="9" t="n">
        <f aca="false">IF(W200+Y200&gt;V200,V200,W200+Y200)</f>
        <v>21.3970819379444</v>
      </c>
      <c r="AA200" s="10" t="n">
        <f aca="false">+$AA$16*X200</f>
        <v>0.277149740568262</v>
      </c>
      <c r="AB200" s="10" t="n">
        <f aca="false">IF(Z200+AA200&gt;V200,V200,Z200+AA200)</f>
        <v>21.6742316785127</v>
      </c>
      <c r="AC200" s="10" t="n">
        <f aca="false">+X200*$AC$16</f>
        <v>0.0405978380697402</v>
      </c>
      <c r="AD200" s="10" t="n">
        <f aca="false">IF(AB200+AC200&gt;V200,V200,AB200+AC200)</f>
        <v>21.7148295165824</v>
      </c>
      <c r="AE200" s="10" t="n">
        <f aca="false">+X200*$AE$16</f>
        <v>0.00594690961123661</v>
      </c>
      <c r="AF200" s="9" t="n">
        <f aca="false">IF(AD200+AE200&gt;V200,V200,AD200+AE200)</f>
        <v>21.7207764261936</v>
      </c>
      <c r="AG200" s="10" t="n">
        <f aca="false">+X200*$AG$16</f>
        <v>0.000871123577156782</v>
      </c>
      <c r="AH200" s="9" t="n">
        <f aca="false">IF(AF200+AG200&gt;V200,V200,AF200+AG200)</f>
        <v>21.7216475497708</v>
      </c>
      <c r="AI200" s="10" t="n">
        <f aca="false">+X200*$AI$16</f>
        <v>0.000127605148941327</v>
      </c>
      <c r="AJ200" s="9" t="n">
        <f aca="false">IF(AH200+AI200&gt;V200,V200,AH200+AI200)</f>
        <v>21.7217751549197</v>
      </c>
      <c r="AK200" s="10" t="n">
        <f aca="false">+V200</f>
        <v>218</v>
      </c>
      <c r="AL200" s="6" t="str">
        <f aca="false">IF(AJ200&gt;V200,"'fail'","'pass'")</f>
        <v>'pass'</v>
      </c>
    </row>
    <row r="201" customFormat="false" ht="12.75" hidden="false" customHeight="false" outlineLevel="0" collapsed="false">
      <c r="B201" s="43" t="s">
        <v>1333</v>
      </c>
      <c r="C201" s="50" t="n">
        <v>26</v>
      </c>
      <c r="D201" s="45" t="n">
        <f aca="false">C201/$C$6</f>
        <v>0.000622054214417303</v>
      </c>
      <c r="E201" s="47" t="s">
        <v>1334</v>
      </c>
      <c r="F201" s="46" t="s">
        <v>1317</v>
      </c>
      <c r="G201" s="48" t="s">
        <v>1116</v>
      </c>
      <c r="H201" s="47"/>
      <c r="I201" s="44" t="s">
        <v>1318</v>
      </c>
      <c r="J201" s="47" t="n">
        <v>24.6</v>
      </c>
      <c r="K201" s="49" t="n">
        <v>108450</v>
      </c>
      <c r="L201" s="49" t="n">
        <v>101400</v>
      </c>
      <c r="M201" s="49" t="n">
        <v>119981</v>
      </c>
      <c r="N201" s="49" t="n">
        <v>74425</v>
      </c>
      <c r="O201" s="30" t="n">
        <v>119981</v>
      </c>
      <c r="P201" s="31"/>
      <c r="Q201" s="8" t="n">
        <v>0.4</v>
      </c>
      <c r="S201" s="30" t="n">
        <f aca="false">+O201*Q201/2000</f>
        <v>23.9962</v>
      </c>
      <c r="U201" s="10" t="n">
        <f aca="false">+S201*$T$15</f>
        <v>17.3688313116046</v>
      </c>
      <c r="V201" s="10" t="n">
        <v>218</v>
      </c>
      <c r="W201" s="10" t="n">
        <f aca="false">IF(U201&gt;V201,V201,U201)</f>
        <v>17.3688313116046</v>
      </c>
      <c r="X201" s="6" t="n">
        <f aca="false">+U201/$U$16</f>
        <v>0.000625439540795107</v>
      </c>
      <c r="Y201" s="10" t="n">
        <f aca="false">+X201*$Y$16</f>
        <v>1.70614092194326</v>
      </c>
      <c r="Z201" s="9" t="n">
        <f aca="false">IF(W201+Y201&gt;V201,V201,W201+Y201)</f>
        <v>19.0749722335479</v>
      </c>
      <c r="AA201" s="10" t="n">
        <f aca="false">+$AA$16*X201</f>
        <v>0.247072176533548</v>
      </c>
      <c r="AB201" s="10" t="n">
        <f aca="false">IF(Z201+AA201&gt;V201,V201,Z201+AA201)</f>
        <v>19.3220444100814</v>
      </c>
      <c r="AC201" s="10" t="n">
        <f aca="false">+X201*$AC$16</f>
        <v>0.0361919740349774</v>
      </c>
      <c r="AD201" s="10" t="n">
        <f aca="false">IF(AB201+AC201&gt;V201,V201,AB201+AC201)</f>
        <v>19.3582363841164</v>
      </c>
      <c r="AE201" s="10" t="n">
        <f aca="false">+X201*$AE$16</f>
        <v>0.0053015236394732</v>
      </c>
      <c r="AF201" s="9" t="n">
        <f aca="false">IF(AD201+AE201&gt;V201,V201,AD201+AE201)</f>
        <v>19.3635379077559</v>
      </c>
      <c r="AG201" s="10" t="n">
        <f aca="false">+X201*$AG$16</f>
        <v>0.000776585241597241</v>
      </c>
      <c r="AH201" s="9" t="n">
        <f aca="false">IF(AF201+AG201&gt;V201,V201,AF201+AG201)</f>
        <v>19.3643144929975</v>
      </c>
      <c r="AI201" s="10" t="n">
        <f aca="false">+X201*$AI$16</f>
        <v>0.000113756851517081</v>
      </c>
      <c r="AJ201" s="9" t="n">
        <f aca="false">IF(AH201+AI201&gt;V201,V201,AH201+AI201)</f>
        <v>19.364428249849</v>
      </c>
      <c r="AK201" s="10" t="n">
        <f aca="false">+V201</f>
        <v>218</v>
      </c>
      <c r="AL201" s="6" t="str">
        <f aca="false">IF(AJ201&gt;V201,"'fail'","'pass'")</f>
        <v>'pass'</v>
      </c>
    </row>
    <row r="202" customFormat="false" ht="12.75" hidden="false" customHeight="false" outlineLevel="0" collapsed="false">
      <c r="B202" s="43" t="s">
        <v>1335</v>
      </c>
      <c r="C202" s="50" t="n">
        <v>27</v>
      </c>
      <c r="D202" s="45" t="n">
        <f aca="false">C202/$C$6</f>
        <v>0.000645979376510276</v>
      </c>
      <c r="E202" s="47" t="s">
        <v>1336</v>
      </c>
      <c r="F202" s="46" t="s">
        <v>1317</v>
      </c>
      <c r="G202" s="48" t="s">
        <v>1120</v>
      </c>
      <c r="H202" s="47"/>
      <c r="I202" s="44" t="s">
        <v>1318</v>
      </c>
      <c r="J202" s="47" t="n">
        <v>24.6</v>
      </c>
      <c r="K202" s="49" t="n">
        <v>108450</v>
      </c>
      <c r="L202" s="49" t="n">
        <v>101400</v>
      </c>
      <c r="M202" s="49" t="n">
        <v>121027</v>
      </c>
      <c r="N202" s="49" t="n">
        <v>104677</v>
      </c>
      <c r="O202" s="30" t="n">
        <v>121027</v>
      </c>
      <c r="P202" s="31"/>
      <c r="Q202" s="8" t="n">
        <v>0.4</v>
      </c>
      <c r="S202" s="30" t="n">
        <f aca="false">+O202*Q202/2000</f>
        <v>24.2054</v>
      </c>
      <c r="U202" s="10" t="n">
        <f aca="false">+S202*$T$15</f>
        <v>17.520253599733</v>
      </c>
      <c r="V202" s="10" t="n">
        <v>218</v>
      </c>
      <c r="W202" s="10" t="n">
        <f aca="false">IF(U202&gt;V202,V202,U202)</f>
        <v>17.520253599733</v>
      </c>
      <c r="X202" s="6" t="n">
        <f aca="false">+U202/$U$16</f>
        <v>0.000630892152122498</v>
      </c>
      <c r="Y202" s="10" t="n">
        <f aca="false">+X202*$Y$16</f>
        <v>1.72101513873053</v>
      </c>
      <c r="Z202" s="9" t="n">
        <f aca="false">IF(W202+Y202&gt;V202,V202,W202+Y202)</f>
        <v>19.2412687384636</v>
      </c>
      <c r="AA202" s="10" t="n">
        <f aca="false">+$AA$16*X202</f>
        <v>0.249226163386917</v>
      </c>
      <c r="AB202" s="10" t="n">
        <f aca="false">IF(Z202+AA202&gt;V202,V202,Z202+AA202)</f>
        <v>19.4904949018505</v>
      </c>
      <c r="AC202" s="10" t="n">
        <f aca="false">+X202*$AC$16</f>
        <v>0.0365074973665098</v>
      </c>
      <c r="AD202" s="10" t="n">
        <f aca="false">IF(AB202+AC202&gt;V202,V202,AB202+AC202)</f>
        <v>19.527002399217</v>
      </c>
      <c r="AE202" s="10" t="n">
        <f aca="false">+X202*$AE$16</f>
        <v>0.00534774257186157</v>
      </c>
      <c r="AF202" s="9" t="n">
        <f aca="false">IF(AD202+AE202&gt;V202,V202,AD202+AE202)</f>
        <v>19.5323501417889</v>
      </c>
      <c r="AG202" s="10" t="n">
        <f aca="false">+X202*$AG$16</f>
        <v>0.000783355548251717</v>
      </c>
      <c r="AH202" s="9" t="n">
        <f aca="false">IF(AF202+AG202&gt;V202,V202,AF202+AG202)</f>
        <v>19.5331334973371</v>
      </c>
      <c r="AI202" s="10" t="n">
        <f aca="false">+X202*$AI$16</f>
        <v>0.000114748589097921</v>
      </c>
      <c r="AJ202" s="9" t="n">
        <f aca="false">IF(AH202+AI202&gt;V202,V202,AH202+AI202)</f>
        <v>19.5332482459262</v>
      </c>
      <c r="AK202" s="10" t="n">
        <f aca="false">+V202</f>
        <v>218</v>
      </c>
      <c r="AL202" s="6" t="str">
        <f aca="false">IF(AJ202&gt;V202,"'fail'","'pass'")</f>
        <v>'pass'</v>
      </c>
    </row>
    <row r="203" customFormat="false" ht="12.75" hidden="false" customHeight="false" outlineLevel="0" collapsed="false">
      <c r="B203" s="43" t="s">
        <v>1337</v>
      </c>
      <c r="C203" s="50" t="n">
        <v>27</v>
      </c>
      <c r="D203" s="45" t="n">
        <f aca="false">C203/$C$6</f>
        <v>0.000645979376510276</v>
      </c>
      <c r="E203" s="47" t="s">
        <v>1338</v>
      </c>
      <c r="F203" s="46" t="s">
        <v>1317</v>
      </c>
      <c r="G203" s="48" t="s">
        <v>1123</v>
      </c>
      <c r="H203" s="47"/>
      <c r="I203" s="44" t="s">
        <v>1318</v>
      </c>
      <c r="J203" s="47" t="n">
        <v>24.6</v>
      </c>
      <c r="K203" s="49" t="n">
        <v>108450</v>
      </c>
      <c r="L203" s="49" t="n">
        <v>101400</v>
      </c>
      <c r="M203" s="49" t="n">
        <v>128328</v>
      </c>
      <c r="N203" s="49" t="n">
        <v>99461</v>
      </c>
      <c r="O203" s="30" t="n">
        <v>128328</v>
      </c>
      <c r="P203" s="31"/>
      <c r="Q203" s="8" t="n">
        <v>0.4</v>
      </c>
      <c r="S203" s="30" t="n">
        <f aca="false">+O203*Q203/2000</f>
        <v>25.6656</v>
      </c>
      <c r="U203" s="10" t="n">
        <f aca="false">+S203*$T$15</f>
        <v>18.577169589815</v>
      </c>
      <c r="V203" s="10" t="n">
        <v>218</v>
      </c>
      <c r="W203" s="10" t="n">
        <f aca="false">IF(U203&gt;V203,V203,U203)</f>
        <v>18.577169589815</v>
      </c>
      <c r="X203" s="6" t="n">
        <f aca="false">+U203/$U$16</f>
        <v>0.000668950962161963</v>
      </c>
      <c r="Y203" s="10" t="n">
        <f aca="false">+X203*$Y$16</f>
        <v>1.82483603429822</v>
      </c>
      <c r="Z203" s="9" t="n">
        <f aca="false">IF(W203+Y203&gt;V203,V203,W203+Y203)</f>
        <v>20.4020056241132</v>
      </c>
      <c r="AA203" s="10" t="n">
        <f aca="false">+$AA$16*X203</f>
        <v>0.264260826882566</v>
      </c>
      <c r="AB203" s="10" t="n">
        <f aca="false">IF(Z203+AA203&gt;V203,V203,Z203+AA203)</f>
        <v>20.6662664509958</v>
      </c>
      <c r="AC203" s="10" t="n">
        <f aca="false">+X203*$AC$16</f>
        <v>0.0387098260888022</v>
      </c>
      <c r="AD203" s="10" t="n">
        <f aca="false">IF(AB203+AC203&gt;V203,V203,AB203+AC203)</f>
        <v>20.7049762770846</v>
      </c>
      <c r="AE203" s="10" t="n">
        <f aca="false">+X203*$AE$16</f>
        <v>0.00567034718502361</v>
      </c>
      <c r="AF203" s="9" t="n">
        <f aca="false">IF(AD203+AE203&gt;V203,V203,AD203+AE203)</f>
        <v>20.7106466242696</v>
      </c>
      <c r="AG203" s="10" t="n">
        <f aca="false">+X203*$AG$16</f>
        <v>0.000830611770894481</v>
      </c>
      <c r="AH203" s="9" t="n">
        <f aca="false">IF(AF203+AG203&gt;V203,V203,AF203+AG203)</f>
        <v>20.7114772360405</v>
      </c>
      <c r="AI203" s="10" t="n">
        <f aca="false">+X203*$AI$16</f>
        <v>0.00012167084156228</v>
      </c>
      <c r="AJ203" s="9" t="n">
        <f aca="false">IF(AH203+AI203&gt;V203,V203,AH203+AI203)</f>
        <v>20.7115989068821</v>
      </c>
      <c r="AK203" s="10" t="n">
        <f aca="false">+V203</f>
        <v>218</v>
      </c>
      <c r="AL203" s="6" t="str">
        <f aca="false">IF(AJ203&gt;V203,"'fail'","'pass'")</f>
        <v>'pass'</v>
      </c>
    </row>
    <row r="204" customFormat="false" ht="12.75" hidden="false" customHeight="false" outlineLevel="0" collapsed="false">
      <c r="B204" s="43" t="s">
        <v>1339</v>
      </c>
      <c r="C204" s="50" t="n">
        <v>26</v>
      </c>
      <c r="D204" s="45" t="n">
        <f aca="false">C204/$C$6</f>
        <v>0.000622054214417303</v>
      </c>
      <c r="E204" s="47" t="s">
        <v>1340</v>
      </c>
      <c r="F204" s="46" t="s">
        <v>1317</v>
      </c>
      <c r="G204" s="48" t="s">
        <v>1126</v>
      </c>
      <c r="H204" s="47"/>
      <c r="I204" s="44" t="s">
        <v>1318</v>
      </c>
      <c r="J204" s="47" t="n">
        <v>24.6</v>
      </c>
      <c r="K204" s="49" t="n">
        <v>108450</v>
      </c>
      <c r="L204" s="49" t="n">
        <v>101400</v>
      </c>
      <c r="M204" s="49" t="n">
        <v>9042</v>
      </c>
      <c r="N204" s="49" t="n">
        <v>3825</v>
      </c>
      <c r="O204" s="30" t="n">
        <v>108450</v>
      </c>
      <c r="P204" s="31"/>
      <c r="Q204" s="8" t="n">
        <v>0.4</v>
      </c>
      <c r="S204" s="30" t="n">
        <f aca="false">+O204*Q204/2000</f>
        <v>21.69</v>
      </c>
      <c r="U204" s="10" t="n">
        <f aca="false">+S204*$T$15</f>
        <v>15.6995670626476</v>
      </c>
      <c r="V204" s="10" t="n">
        <v>218</v>
      </c>
      <c r="W204" s="10" t="n">
        <f aca="false">IF(U204&gt;V204,V204,U204)</f>
        <v>15.6995670626476</v>
      </c>
      <c r="X204" s="6" t="n">
        <f aca="false">+U204/$U$16</f>
        <v>0.00056533049565539</v>
      </c>
      <c r="Y204" s="10" t="n">
        <f aca="false">+X204*$Y$16</f>
        <v>1.54216903497009</v>
      </c>
      <c r="Z204" s="9" t="n">
        <f aca="false">IF(W204+Y204&gt;V204,V204,W204+Y204)</f>
        <v>17.2417360976177</v>
      </c>
      <c r="AA204" s="10" t="n">
        <f aca="false">+$AA$16*X204</f>
        <v>0.223326839625135</v>
      </c>
      <c r="AB204" s="10" t="n">
        <f aca="false">IF(Z204+AA204&gt;V204,V204,Z204+AA204)</f>
        <v>17.4650629372428</v>
      </c>
      <c r="AC204" s="10" t="n">
        <f aca="false">+X204*$AC$16</f>
        <v>0.0327136761995091</v>
      </c>
      <c r="AD204" s="10" t="n">
        <f aca="false">IF(AB204+AC204&gt;V204,V204,AB204+AC204)</f>
        <v>17.4977766134423</v>
      </c>
      <c r="AE204" s="10" t="n">
        <f aca="false">+X204*$AE$16</f>
        <v>0.00479201072420524</v>
      </c>
      <c r="AF204" s="9" t="n">
        <f aca="false">IF(AD204+AE204&gt;V204,V204,AD204+AE204)</f>
        <v>17.5025686241665</v>
      </c>
      <c r="AG204" s="10" t="n">
        <f aca="false">+X204*$AG$16</f>
        <v>0.000701950054185419</v>
      </c>
      <c r="AH204" s="9" t="n">
        <f aca="false">IF(AF204+AG204&gt;V204,V204,AF204+AG204)</f>
        <v>17.5032705742207</v>
      </c>
      <c r="AI204" s="10" t="n">
        <f aca="false">+X204*$AI$16</f>
        <v>0.000102824035030775</v>
      </c>
      <c r="AJ204" s="9" t="n">
        <f aca="false">IF(AH204+AI204&gt;V204,V204,AH204+AI204)</f>
        <v>17.5033733982557</v>
      </c>
      <c r="AK204" s="10" t="n">
        <f aca="false">+V204</f>
        <v>218</v>
      </c>
      <c r="AL204" s="6" t="str">
        <f aca="false">IF(AJ204&gt;V204,"'fail'","'pass'")</f>
        <v>'pass'</v>
      </c>
    </row>
    <row r="205" customFormat="false" ht="12.75" hidden="false" customHeight="false" outlineLevel="0" collapsed="false">
      <c r="B205" s="43" t="s">
        <v>1341</v>
      </c>
      <c r="C205" s="50" t="n">
        <v>26</v>
      </c>
      <c r="D205" s="45" t="n">
        <f aca="false">C205/$C$6</f>
        <v>0.000622054214417303</v>
      </c>
      <c r="E205" s="47" t="s">
        <v>1342</v>
      </c>
      <c r="F205" s="46" t="s">
        <v>1317</v>
      </c>
      <c r="G205" s="48" t="s">
        <v>1206</v>
      </c>
      <c r="H205" s="47"/>
      <c r="I205" s="44" t="s">
        <v>1318</v>
      </c>
      <c r="J205" s="47" t="n">
        <v>24.6</v>
      </c>
      <c r="K205" s="49" t="n">
        <v>108450</v>
      </c>
      <c r="L205" s="49" t="n">
        <v>101400</v>
      </c>
      <c r="M205" s="49" t="n">
        <v>126588</v>
      </c>
      <c r="N205" s="49" t="n">
        <v>62253</v>
      </c>
      <c r="O205" s="30" t="n">
        <v>126588</v>
      </c>
      <c r="P205" s="31"/>
      <c r="Q205" s="8" t="n">
        <v>0.4</v>
      </c>
      <c r="S205" s="30" t="n">
        <f aca="false">+O205*Q205/2000</f>
        <v>25.3176</v>
      </c>
      <c r="U205" s="10" t="n">
        <f aca="false">+S205*$T$15</f>
        <v>18.3252816535402</v>
      </c>
      <c r="V205" s="10" t="n">
        <v>218</v>
      </c>
      <c r="W205" s="10" t="n">
        <f aca="false">IF(U205&gt;V205,V205,U205)</f>
        <v>18.3252816535402</v>
      </c>
      <c r="X205" s="6" t="n">
        <f aca="false">+U205/$U$16</f>
        <v>0.000659880652688101</v>
      </c>
      <c r="Y205" s="10" t="n">
        <f aca="false">+X205*$Y$16</f>
        <v>1.80009307329455</v>
      </c>
      <c r="Z205" s="9" t="n">
        <f aca="false">IF(W205+Y205&gt;V205,V205,W205+Y205)</f>
        <v>20.1253747268347</v>
      </c>
      <c r="AA205" s="10" t="n">
        <f aca="false">+$AA$16*X205</f>
        <v>0.260677712996464</v>
      </c>
      <c r="AB205" s="10" t="n">
        <f aca="false">IF(Z205+AA205&gt;V205,V205,Z205+AA205)</f>
        <v>20.3860524398312</v>
      </c>
      <c r="AC205" s="10" t="n">
        <f aca="false">+X205*$AC$16</f>
        <v>0.0381849593613965</v>
      </c>
      <c r="AD205" s="10" t="n">
        <f aca="false">IF(AB205+AC205&gt;V205,V205,AB205+AC205)</f>
        <v>20.4242373991926</v>
      </c>
      <c r="AE205" s="10" t="n">
        <f aca="false">+X205*$AE$16</f>
        <v>0.00559346291890911</v>
      </c>
      <c r="AF205" s="9" t="n">
        <f aca="false">IF(AD205+AE205&gt;V205,V205,AD205+AE205)</f>
        <v>20.4298308621115</v>
      </c>
      <c r="AG205" s="10" t="n">
        <f aca="false">+X205*$AG$16</f>
        <v>0.000819349501698699</v>
      </c>
      <c r="AH205" s="9" t="n">
        <f aca="false">IF(AF205+AG205&gt;V205,V205,AF205+AG205)</f>
        <v>20.4306502116132</v>
      </c>
      <c r="AI205" s="10" t="n">
        <f aca="false">+X205*$AI$16</f>
        <v>0.000120021106007153</v>
      </c>
      <c r="AJ205" s="9" t="n">
        <f aca="false">IF(AH205+AI205&gt;V205,V205,AH205+AI205)</f>
        <v>20.4307702327192</v>
      </c>
      <c r="AK205" s="10" t="n">
        <f aca="false">+V205</f>
        <v>218</v>
      </c>
      <c r="AL205" s="6" t="str">
        <f aca="false">IF(AJ205&gt;V205,"'fail'","'pass'")</f>
        <v>'pass'</v>
      </c>
    </row>
    <row r="206" customFormat="false" ht="12.75" hidden="false" customHeight="false" outlineLevel="0" collapsed="false">
      <c r="B206" s="43" t="s">
        <v>1343</v>
      </c>
      <c r="C206" s="50" t="n">
        <v>27</v>
      </c>
      <c r="D206" s="45" t="n">
        <f aca="false">C206/$C$6</f>
        <v>0.000645979376510276</v>
      </c>
      <c r="E206" s="47" t="s">
        <v>1344</v>
      </c>
      <c r="F206" s="46" t="s">
        <v>1317</v>
      </c>
      <c r="G206" s="48" t="s">
        <v>1208</v>
      </c>
      <c r="H206" s="47"/>
      <c r="I206" s="44" t="s">
        <v>1318</v>
      </c>
      <c r="J206" s="47" t="n">
        <v>24.6</v>
      </c>
      <c r="K206" s="49" t="n">
        <v>108450</v>
      </c>
      <c r="L206" s="49" t="n">
        <v>101400</v>
      </c>
      <c r="M206" s="49" t="n">
        <v>348</v>
      </c>
      <c r="N206" s="49" t="n">
        <v>76857</v>
      </c>
      <c r="O206" s="30" t="n">
        <v>108450</v>
      </c>
      <c r="P206" s="31"/>
      <c r="Q206" s="8" t="n">
        <v>0.4</v>
      </c>
      <c r="S206" s="30" t="n">
        <f aca="false">+O206*Q206/2000</f>
        <v>21.69</v>
      </c>
      <c r="U206" s="10" t="n">
        <f aca="false">+S206*$T$15</f>
        <v>15.6995670626476</v>
      </c>
      <c r="V206" s="10" t="n">
        <v>218</v>
      </c>
      <c r="W206" s="10" t="n">
        <f aca="false">IF(U206&gt;V206,V206,U206)</f>
        <v>15.6995670626476</v>
      </c>
      <c r="X206" s="6" t="n">
        <f aca="false">+U206/$U$16</f>
        <v>0.00056533049565539</v>
      </c>
      <c r="Y206" s="10" t="n">
        <f aca="false">+X206*$Y$16</f>
        <v>1.54216903497009</v>
      </c>
      <c r="Z206" s="9" t="n">
        <f aca="false">IF(W206+Y206&gt;V206,V206,W206+Y206)</f>
        <v>17.2417360976177</v>
      </c>
      <c r="AA206" s="10" t="n">
        <f aca="false">+$AA$16*X206</f>
        <v>0.223326839625135</v>
      </c>
      <c r="AB206" s="10" t="n">
        <f aca="false">IF(Z206+AA206&gt;V206,V206,Z206+AA206)</f>
        <v>17.4650629372428</v>
      </c>
      <c r="AC206" s="10" t="n">
        <f aca="false">+X206*$AC$16</f>
        <v>0.0327136761995091</v>
      </c>
      <c r="AD206" s="10" t="n">
        <f aca="false">IF(AB206+AC206&gt;V206,V206,AB206+AC206)</f>
        <v>17.4977766134423</v>
      </c>
      <c r="AE206" s="10" t="n">
        <f aca="false">+X206*$AE$16</f>
        <v>0.00479201072420524</v>
      </c>
      <c r="AF206" s="9" t="n">
        <f aca="false">IF(AD206+AE206&gt;V206,V206,AD206+AE206)</f>
        <v>17.5025686241665</v>
      </c>
      <c r="AG206" s="10" t="n">
        <f aca="false">+X206*$AG$16</f>
        <v>0.000701950054185419</v>
      </c>
      <c r="AH206" s="9" t="n">
        <f aca="false">IF(AF206+AG206&gt;V206,V206,AF206+AG206)</f>
        <v>17.5032705742207</v>
      </c>
      <c r="AI206" s="10" t="n">
        <f aca="false">+X206*$AI$16</f>
        <v>0.000102824035030775</v>
      </c>
      <c r="AJ206" s="9" t="n">
        <f aca="false">IF(AH206+AI206&gt;V206,V206,AH206+AI206)</f>
        <v>17.5033733982557</v>
      </c>
      <c r="AK206" s="10" t="n">
        <f aca="false">+V206</f>
        <v>218</v>
      </c>
      <c r="AL206" s="6" t="str">
        <f aca="false">IF(AJ206&gt;V206,"'fail'","'pass'")</f>
        <v>'pass'</v>
      </c>
    </row>
    <row r="207" customFormat="false" ht="12.75" hidden="false" customHeight="false" outlineLevel="0" collapsed="false">
      <c r="B207" s="43" t="s">
        <v>1345</v>
      </c>
      <c r="C207" s="50" t="n">
        <v>27</v>
      </c>
      <c r="D207" s="45" t="n">
        <f aca="false">C207/$C$6</f>
        <v>0.000645979376510276</v>
      </c>
      <c r="E207" s="47" t="s">
        <v>1346</v>
      </c>
      <c r="F207" s="46" t="s">
        <v>1317</v>
      </c>
      <c r="G207" s="48" t="s">
        <v>1210</v>
      </c>
      <c r="H207" s="47"/>
      <c r="I207" s="44" t="s">
        <v>1318</v>
      </c>
      <c r="J207" s="47" t="n">
        <v>24.6</v>
      </c>
      <c r="K207" s="49" t="n">
        <v>108450</v>
      </c>
      <c r="L207" s="49" t="n">
        <v>101400</v>
      </c>
      <c r="M207" s="49" t="n">
        <v>116157</v>
      </c>
      <c r="N207" s="49" t="n">
        <v>106070</v>
      </c>
      <c r="O207" s="30" t="n">
        <v>116157</v>
      </c>
      <c r="P207" s="31"/>
      <c r="Q207" s="8" t="n">
        <v>0.4</v>
      </c>
      <c r="S207" s="30" t="n">
        <f aca="false">+O207*Q207/2000</f>
        <v>23.2314</v>
      </c>
      <c r="U207" s="10" t="n">
        <f aca="false">+S207*$T$15</f>
        <v>16.815256904527</v>
      </c>
      <c r="V207" s="10" t="n">
        <v>218</v>
      </c>
      <c r="W207" s="10" t="n">
        <f aca="false">IF(U207&gt;V207,V207,U207)</f>
        <v>16.815256904527</v>
      </c>
      <c r="X207" s="6" t="n">
        <f aca="false">+U207/$U$16</f>
        <v>0.000605505711238757</v>
      </c>
      <c r="Y207" s="10" t="n">
        <f aca="false">+X207*$Y$16</f>
        <v>1.65176328810531</v>
      </c>
      <c r="Z207" s="9" t="n">
        <f aca="false">IF(W207+Y207&gt;V207,V207,W207+Y207)</f>
        <v>18.4670201926323</v>
      </c>
      <c r="AA207" s="10" t="n">
        <f aca="false">+$AA$16*X207</f>
        <v>0.239197563027541</v>
      </c>
      <c r="AB207" s="10" t="n">
        <f aca="false">IF(Z207+AA207&gt;V207,V207,Z207+AA207)</f>
        <v>18.7062177556599</v>
      </c>
      <c r="AC207" s="10" t="n">
        <f aca="false">+X207*$AC$16</f>
        <v>0.0350384738248628</v>
      </c>
      <c r="AD207" s="10" t="n">
        <f aca="false">IF(AB207+AC207&gt;V207,V207,AB207+AC207)</f>
        <v>18.7412562294847</v>
      </c>
      <c r="AE207" s="10" t="n">
        <f aca="false">+X207*$AE$16</f>
        <v>0.00513255499946066</v>
      </c>
      <c r="AF207" s="9" t="n">
        <f aca="false">IF(AD207+AE207&gt;V207,V207,AD207+AE207)</f>
        <v>18.7463887844842</v>
      </c>
      <c r="AG207" s="10" t="n">
        <f aca="false">+X207*$AG$16</f>
        <v>0.000751834139640533</v>
      </c>
      <c r="AH207" s="9" t="n">
        <f aca="false">IF(AF207+AG207&gt;V207,V207,AF207+AG207)</f>
        <v>18.7471406186238</v>
      </c>
      <c r="AI207" s="10" t="n">
        <f aca="false">+X207*$AI$16</f>
        <v>0.00011013122579133</v>
      </c>
      <c r="AJ207" s="9" t="n">
        <f aca="false">IF(AH207+AI207&gt;V207,V207,AH207+AI207)</f>
        <v>18.7472507498496</v>
      </c>
      <c r="AK207" s="10" t="n">
        <f aca="false">+V207</f>
        <v>218</v>
      </c>
      <c r="AL207" s="6" t="str">
        <f aca="false">IF(AJ207&gt;V207,"'fail'","'pass'")</f>
        <v>'pass'</v>
      </c>
    </row>
    <row r="208" customFormat="false" ht="12.75" hidden="false" customHeight="false" outlineLevel="0" collapsed="false">
      <c r="B208" s="43" t="s">
        <v>1347</v>
      </c>
      <c r="C208" s="50" t="n">
        <v>26</v>
      </c>
      <c r="D208" s="45" t="n">
        <f aca="false">C208/$C$6</f>
        <v>0.000622054214417303</v>
      </c>
      <c r="E208" s="47" t="s">
        <v>1348</v>
      </c>
      <c r="F208" s="46" t="s">
        <v>1317</v>
      </c>
      <c r="G208" s="48" t="s">
        <v>1212</v>
      </c>
      <c r="H208" s="47"/>
      <c r="I208" s="44" t="s">
        <v>1318</v>
      </c>
      <c r="J208" s="47" t="n">
        <v>24.6</v>
      </c>
      <c r="K208" s="49" t="n">
        <v>108450</v>
      </c>
      <c r="L208" s="49" t="n">
        <v>101400</v>
      </c>
      <c r="M208" s="49" t="n">
        <v>17389</v>
      </c>
      <c r="N208" s="49" t="n">
        <v>95288</v>
      </c>
      <c r="O208" s="30" t="n">
        <v>108450</v>
      </c>
      <c r="P208" s="31"/>
      <c r="Q208" s="8" t="n">
        <v>0.4</v>
      </c>
      <c r="S208" s="30" t="n">
        <f aca="false">+O208*Q208/2000</f>
        <v>21.69</v>
      </c>
      <c r="U208" s="10" t="n">
        <f aca="false">+S208*$T$15</f>
        <v>15.6995670626476</v>
      </c>
      <c r="V208" s="10" t="n">
        <v>218</v>
      </c>
      <c r="W208" s="10" t="n">
        <f aca="false">IF(U208&gt;V208,V208,U208)</f>
        <v>15.6995670626476</v>
      </c>
      <c r="X208" s="6" t="n">
        <f aca="false">+U208/$U$16</f>
        <v>0.00056533049565539</v>
      </c>
      <c r="Y208" s="10" t="n">
        <f aca="false">+X208*$Y$16</f>
        <v>1.54216903497009</v>
      </c>
      <c r="Z208" s="9" t="n">
        <f aca="false">IF(W208+Y208&gt;V208,V208,W208+Y208)</f>
        <v>17.2417360976177</v>
      </c>
      <c r="AA208" s="10" t="n">
        <f aca="false">+$AA$16*X208</f>
        <v>0.223326839625135</v>
      </c>
      <c r="AB208" s="10" t="n">
        <f aca="false">IF(Z208+AA208&gt;V208,V208,Z208+AA208)</f>
        <v>17.4650629372428</v>
      </c>
      <c r="AC208" s="10" t="n">
        <f aca="false">+X208*$AC$16</f>
        <v>0.0327136761995091</v>
      </c>
      <c r="AD208" s="10" t="n">
        <f aca="false">IF(AB208+AC208&gt;V208,V208,AB208+AC208)</f>
        <v>17.4977766134423</v>
      </c>
      <c r="AE208" s="10" t="n">
        <f aca="false">+X208*$AE$16</f>
        <v>0.00479201072420524</v>
      </c>
      <c r="AF208" s="9" t="n">
        <f aca="false">IF(AD208+AE208&gt;V208,V208,AD208+AE208)</f>
        <v>17.5025686241665</v>
      </c>
      <c r="AG208" s="10" t="n">
        <f aca="false">+X208*$AG$16</f>
        <v>0.000701950054185419</v>
      </c>
      <c r="AH208" s="9" t="n">
        <f aca="false">IF(AF208+AG208&gt;V208,V208,AF208+AG208)</f>
        <v>17.5032705742207</v>
      </c>
      <c r="AI208" s="10" t="n">
        <f aca="false">+X208*$AI$16</f>
        <v>0.000102824035030775</v>
      </c>
      <c r="AJ208" s="9" t="n">
        <f aca="false">IF(AH208+AI208&gt;V208,V208,AH208+AI208)</f>
        <v>17.5033733982557</v>
      </c>
      <c r="AK208" s="10" t="n">
        <f aca="false">+V208</f>
        <v>218</v>
      </c>
      <c r="AL208" s="6" t="str">
        <f aca="false">IF(AJ208&gt;V208,"'fail'","'pass'")</f>
        <v>'pass'</v>
      </c>
    </row>
    <row r="209" customFormat="false" ht="12.75" hidden="false" customHeight="false" outlineLevel="0" collapsed="false">
      <c r="B209" s="43"/>
      <c r="C209" s="50"/>
      <c r="D209" s="45"/>
      <c r="E209" s="47"/>
      <c r="F209" s="46"/>
      <c r="G209" s="48"/>
      <c r="H209" s="47"/>
      <c r="I209" s="44"/>
      <c r="J209" s="47"/>
      <c r="K209" s="49"/>
      <c r="L209" s="49"/>
      <c r="M209" s="49"/>
      <c r="N209" s="49"/>
      <c r="O209" s="30"/>
      <c r="P209" s="31"/>
      <c r="S209" s="30" t="n">
        <f aca="false">+O209*Q209/2000</f>
        <v>0</v>
      </c>
      <c r="W209" s="10" t="n">
        <f aca="false">IF(U209&gt;V209,V209,U209)</f>
        <v>0</v>
      </c>
      <c r="X209" s="6" t="n">
        <f aca="false">+U209/$U$16</f>
        <v>0</v>
      </c>
      <c r="Y209" s="10" t="n">
        <f aca="false">+X209*$Y$16</f>
        <v>0</v>
      </c>
      <c r="Z209" s="9" t="n">
        <f aca="false">IF(W209+Y209&gt;V209,V209,W209+Y209)</f>
        <v>0</v>
      </c>
      <c r="AA209" s="10" t="n">
        <f aca="false">+$AA$16*X209</f>
        <v>0</v>
      </c>
      <c r="AB209" s="10" t="n">
        <f aca="false">IF(Z209+AA209&gt;V209,V209,Z209+AA209)</f>
        <v>0</v>
      </c>
      <c r="AC209" s="10" t="n">
        <f aca="false">+X209*$AC$16</f>
        <v>0</v>
      </c>
      <c r="AD209" s="10" t="n">
        <f aca="false">IF(AB209+AC209&gt;V209,V209,AB209+AC209)</f>
        <v>0</v>
      </c>
      <c r="AE209" s="10" t="n">
        <f aca="false">+X209*$AE$16</f>
        <v>0</v>
      </c>
      <c r="AF209" s="9" t="n">
        <f aca="false">IF(AD209+AE209&gt;V209,V209,AD209+AE209)</f>
        <v>0</v>
      </c>
      <c r="AG209" s="10" t="n">
        <f aca="false">+X209*$AG$16</f>
        <v>0</v>
      </c>
      <c r="AH209" s="9" t="n">
        <f aca="false">IF(AF209+AG209&gt;V209,V209,AF209+AG209)</f>
        <v>0</v>
      </c>
      <c r="AI209" s="10" t="n">
        <f aca="false">+X209*$AI$16</f>
        <v>0</v>
      </c>
      <c r="AJ209" s="9"/>
      <c r="AK209" s="10" t="n">
        <f aca="false">+V209</f>
        <v>0</v>
      </c>
      <c r="AL209" s="6" t="str">
        <f aca="false">IF(AJ209&gt;V209,"'fail'","'pass'")</f>
        <v>'pass'</v>
      </c>
    </row>
    <row r="210" customFormat="false" ht="12.75" hidden="false" customHeight="false" outlineLevel="0" collapsed="false">
      <c r="A210" s="6" t="s">
        <v>1349</v>
      </c>
      <c r="C210" s="32"/>
      <c r="D210" s="33"/>
      <c r="E210" s="31"/>
      <c r="F210" s="34"/>
      <c r="G210" s="35"/>
      <c r="H210" s="31"/>
      <c r="I210" s="36"/>
      <c r="J210" s="31"/>
      <c r="K210" s="30"/>
      <c r="L210" s="30"/>
      <c r="M210" s="30"/>
      <c r="N210" s="30"/>
      <c r="O210" s="30"/>
      <c r="P210" s="31"/>
      <c r="S210" s="30" t="n">
        <f aca="false">+O210*Q210/2000</f>
        <v>0</v>
      </c>
      <c r="W210" s="10" t="n">
        <f aca="false">IF(U210&gt;V210,V210,U210)</f>
        <v>0</v>
      </c>
      <c r="X210" s="6" t="n">
        <f aca="false">+U210/$U$16</f>
        <v>0</v>
      </c>
      <c r="Y210" s="10" t="n">
        <f aca="false">+X210*$Y$16</f>
        <v>0</v>
      </c>
      <c r="Z210" s="9" t="n">
        <f aca="false">IF(W210+Y210&gt;V210,V210,W210+Y210)</f>
        <v>0</v>
      </c>
      <c r="AA210" s="10" t="n">
        <f aca="false">+$AA$16*X210</f>
        <v>0</v>
      </c>
      <c r="AB210" s="10" t="n">
        <f aca="false">IF(Z210+AA210&gt;V210,V210,Z210+AA210)</f>
        <v>0</v>
      </c>
      <c r="AC210" s="10" t="n">
        <f aca="false">+X210*$AC$16</f>
        <v>0</v>
      </c>
      <c r="AD210" s="10" t="n">
        <f aca="false">IF(AB210+AC210&gt;V210,V210,AB210+AC210)</f>
        <v>0</v>
      </c>
      <c r="AE210" s="10" t="n">
        <f aca="false">+X210*$AE$16</f>
        <v>0</v>
      </c>
      <c r="AF210" s="9" t="n">
        <f aca="false">IF(AD210+AE210&gt;V210,V210,AD210+AE210)</f>
        <v>0</v>
      </c>
      <c r="AG210" s="10" t="n">
        <f aca="false">+X210*$AG$16</f>
        <v>0</v>
      </c>
      <c r="AH210" s="9" t="n">
        <f aca="false">IF(AF210+AG210&gt;V210,V210,AF210+AG210)</f>
        <v>0</v>
      </c>
      <c r="AI210" s="10" t="n">
        <f aca="false">+X210*$AI$16</f>
        <v>0</v>
      </c>
      <c r="AJ210" s="9"/>
      <c r="AK210" s="10" t="n">
        <f aca="false">+V210</f>
        <v>0</v>
      </c>
      <c r="AL210" s="6" t="str">
        <f aca="false">IF(AJ210&gt;V210,"'fail'","'pass'")</f>
        <v>'pass'</v>
      </c>
    </row>
    <row r="211" customFormat="false" ht="12.75" hidden="false" customHeight="false" outlineLevel="0" collapsed="false">
      <c r="A211" s="43"/>
      <c r="B211" s="43"/>
      <c r="C211" s="50"/>
      <c r="D211" s="45"/>
      <c r="E211" s="47"/>
      <c r="F211" s="46"/>
      <c r="G211" s="48"/>
      <c r="H211" s="47"/>
      <c r="I211" s="44"/>
      <c r="J211" s="47"/>
      <c r="K211" s="49"/>
      <c r="L211" s="49"/>
      <c r="M211" s="49"/>
      <c r="N211" s="49"/>
      <c r="O211" s="30"/>
      <c r="P211" s="31"/>
      <c r="S211" s="30" t="n">
        <f aca="false">+O211*Q211/2000</f>
        <v>0</v>
      </c>
      <c r="W211" s="10" t="n">
        <f aca="false">IF(U211&gt;V211,V211,U211)</f>
        <v>0</v>
      </c>
      <c r="X211" s="6" t="n">
        <f aca="false">+U211/$U$16</f>
        <v>0</v>
      </c>
      <c r="Y211" s="10" t="n">
        <f aca="false">+X211*$Y$16</f>
        <v>0</v>
      </c>
      <c r="Z211" s="9" t="n">
        <f aca="false">IF(W211+Y211&gt;V211,V211,W211+Y211)</f>
        <v>0</v>
      </c>
      <c r="AA211" s="10" t="n">
        <f aca="false">+$AA$16*X211</f>
        <v>0</v>
      </c>
      <c r="AB211" s="10" t="n">
        <f aca="false">IF(Z211+AA211&gt;V211,V211,Z211+AA211)</f>
        <v>0</v>
      </c>
      <c r="AC211" s="10" t="n">
        <f aca="false">+X211*$AC$16</f>
        <v>0</v>
      </c>
      <c r="AD211" s="10" t="n">
        <f aca="false">IF(AB211+AC211&gt;V211,V211,AB211+AC211)</f>
        <v>0</v>
      </c>
      <c r="AE211" s="10" t="n">
        <f aca="false">+X211*$AE$16</f>
        <v>0</v>
      </c>
      <c r="AF211" s="9" t="n">
        <f aca="false">IF(AD211+AE211&gt;V211,V211,AD211+AE211)</f>
        <v>0</v>
      </c>
      <c r="AG211" s="10" t="n">
        <f aca="false">+X211*$AG$16</f>
        <v>0</v>
      </c>
      <c r="AH211" s="9" t="n">
        <f aca="false">IF(AF211+AG211&gt;V211,V211,AF211+AG211)</f>
        <v>0</v>
      </c>
      <c r="AI211" s="10" t="n">
        <f aca="false">+X211*$AI$16</f>
        <v>0</v>
      </c>
      <c r="AJ211" s="9"/>
      <c r="AK211" s="10" t="n">
        <f aca="false">+V211</f>
        <v>0</v>
      </c>
      <c r="AL211" s="6" t="str">
        <f aca="false">IF(AJ211&gt;V211,"'fail'","'pass'")</f>
        <v>'pass'</v>
      </c>
    </row>
    <row r="212" customFormat="false" ht="12.75" hidden="false" customHeight="false" outlineLevel="0" collapsed="false">
      <c r="B212" s="43" t="s">
        <v>1350</v>
      </c>
      <c r="C212" s="50" t="n">
        <v>1120</v>
      </c>
      <c r="D212" s="45" t="n">
        <f aca="false">C212/$C$6</f>
        <v>0.02679618154413</v>
      </c>
      <c r="E212" s="47" t="s">
        <v>1351</v>
      </c>
      <c r="F212" s="46" t="s">
        <v>1352</v>
      </c>
      <c r="G212" s="48" t="n">
        <v>10</v>
      </c>
      <c r="H212" s="47" t="s">
        <v>830</v>
      </c>
      <c r="I212" s="44" t="s">
        <v>1350</v>
      </c>
      <c r="J212" s="51" t="n">
        <v>185</v>
      </c>
      <c r="K212" s="54" t="n">
        <v>5102227</v>
      </c>
      <c r="L212" s="54" t="n">
        <v>4431235</v>
      </c>
      <c r="M212" s="54" t="n">
        <v>3863510</v>
      </c>
      <c r="N212" s="54" t="n">
        <v>4007391</v>
      </c>
      <c r="O212" s="30" t="n">
        <v>5102227</v>
      </c>
      <c r="P212" s="31"/>
      <c r="Q212" s="8" t="n">
        <f aca="false">IF(J212&gt;25,0.15,0)</f>
        <v>0.15</v>
      </c>
      <c r="S212" s="30" t="n">
        <f aca="false">+O212*Q212/2000</f>
        <v>382.667025</v>
      </c>
      <c r="U212" s="10" t="n">
        <f aca="false">+S212*$T$15</f>
        <v>276.98048048185</v>
      </c>
      <c r="V212" s="10" t="n">
        <v>787</v>
      </c>
      <c r="W212" s="10" t="n">
        <f aca="false">IF(U212&gt;V212,V212,U212)</f>
        <v>276.98048048185</v>
      </c>
      <c r="X212" s="6" t="n">
        <f aca="false">+U212/$U$16</f>
        <v>0.00997387454652944</v>
      </c>
      <c r="Y212" s="10" t="n">
        <f aca="false">+X212*$Y$16</f>
        <v>27.2078025200151</v>
      </c>
      <c r="Z212" s="9" t="n">
        <f aca="false">IF(W212+Y212&gt;V212,V212,W212+Y212)</f>
        <v>304.188283001866</v>
      </c>
      <c r="AA212" s="10" t="n">
        <f aca="false">+$AA$16*X212</f>
        <v>3.94005612365157</v>
      </c>
      <c r="AB212" s="10" t="n">
        <f aca="false">IF(Z212+AA212&gt;V212,V212,Z212+AA212)</f>
        <v>308.128339125517</v>
      </c>
      <c r="AC212" s="10" t="n">
        <f aca="false">+X212*$AC$16</f>
        <v>0.577152842235105</v>
      </c>
      <c r="AD212" s="10" t="n">
        <f aca="false">IF(AB212+AC212&gt;V212,V212,AB212+AC212)</f>
        <v>308.705491967752</v>
      </c>
      <c r="AE212" s="10" t="n">
        <f aca="false">+X212*$AE$16</f>
        <v>0.08454331431995</v>
      </c>
      <c r="AF212" s="9" t="n">
        <f aca="false">IF(AD212+AE212&gt;V212,V212,AD212+AE212)</f>
        <v>308.790035282072</v>
      </c>
      <c r="AG212" s="10" t="n">
        <f aca="false">+X212*$AG$16</f>
        <v>0.0123841926663773</v>
      </c>
      <c r="AH212" s="9" t="n">
        <f aca="false">IF(AF212+AG212&gt;V212,V212,AF212+AG212)</f>
        <v>308.802419474739</v>
      </c>
      <c r="AI212" s="10" t="n">
        <f aca="false">+X212*$AI$16</f>
        <v>0.00181407872677374</v>
      </c>
      <c r="AJ212" s="9" t="n">
        <f aca="false">IF(AH212+AI212&gt;V212,V212,AH212+AI212)</f>
        <v>308.804233553465</v>
      </c>
      <c r="AK212" s="10" t="n">
        <f aca="false">+V212</f>
        <v>787</v>
      </c>
      <c r="AL212" s="6" t="str">
        <f aca="false">IF(AJ212&gt;V212,"'fail'","'pass'")</f>
        <v>'pass'</v>
      </c>
    </row>
    <row r="213" customFormat="false" ht="12.75" hidden="false" customHeight="false" outlineLevel="0" collapsed="false">
      <c r="B213" s="43" t="s">
        <v>1350</v>
      </c>
      <c r="C213" s="50" t="n">
        <v>0</v>
      </c>
      <c r="D213" s="45" t="n">
        <f aca="false">C213/$C$6</f>
        <v>0</v>
      </c>
      <c r="E213" s="47" t="s">
        <v>1353</v>
      </c>
      <c r="F213" s="46" t="s">
        <v>1352</v>
      </c>
      <c r="G213" s="48" t="n">
        <v>20</v>
      </c>
      <c r="H213" s="47" t="s">
        <v>830</v>
      </c>
      <c r="I213" s="44" t="s">
        <v>1350</v>
      </c>
      <c r="J213" s="51" t="n">
        <v>185</v>
      </c>
      <c r="K213" s="54" t="n">
        <v>4898637</v>
      </c>
      <c r="L213" s="54" t="n">
        <v>3993916</v>
      </c>
      <c r="M213" s="54" t="n">
        <v>4711307</v>
      </c>
      <c r="N213" s="54" t="n">
        <v>4002762</v>
      </c>
      <c r="O213" s="30" t="n">
        <v>4898637</v>
      </c>
      <c r="P213" s="31"/>
      <c r="Q213" s="8" t="n">
        <f aca="false">IF(J213&gt;25,0.15,0)</f>
        <v>0.15</v>
      </c>
      <c r="S213" s="30" t="n">
        <f aca="false">+O213*Q213/2000</f>
        <v>367.397775</v>
      </c>
      <c r="U213" s="10" t="n">
        <f aca="false">+S213*$T$15</f>
        <v>265.92835441586</v>
      </c>
      <c r="V213" s="10" t="n">
        <v>787</v>
      </c>
      <c r="W213" s="10" t="n">
        <f aca="false">IF(U213&gt;V213,V213,U213)</f>
        <v>265.92835441586</v>
      </c>
      <c r="X213" s="6" t="n">
        <f aca="false">+U213/$U$16</f>
        <v>0.00957589517028296</v>
      </c>
      <c r="Y213" s="10" t="n">
        <f aca="false">+X213*$Y$16</f>
        <v>26.1221517806321</v>
      </c>
      <c r="Z213" s="9" t="n">
        <f aca="false">IF(W213+Y213&gt;V213,V213,W213+Y213)</f>
        <v>292.050506196492</v>
      </c>
      <c r="AA213" s="10" t="n">
        <f aca="false">+$AA$16*X213</f>
        <v>3.78283927967065</v>
      </c>
      <c r="AB213" s="10" t="n">
        <f aca="false">IF(Z213+AA213&gt;V213,V213,Z213+AA213)</f>
        <v>295.833345476163</v>
      </c>
      <c r="AC213" s="10" t="n">
        <f aca="false">+X213*$AC$16</f>
        <v>0.554123183391889</v>
      </c>
      <c r="AD213" s="10" t="n">
        <f aca="false">IF(AB213+AC213&gt;V213,V213,AB213+AC213)</f>
        <v>296.387468659555</v>
      </c>
      <c r="AE213" s="10" t="n">
        <f aca="false">+X213*$AE$16</f>
        <v>0.081169851445327</v>
      </c>
      <c r="AF213" s="9" t="n">
        <f aca="false">IF(AD213+AE213&gt;V213,V213,AD213+AE213)</f>
        <v>296.468638511</v>
      </c>
      <c r="AG213" s="10" t="n">
        <f aca="false">+X213*$AG$16</f>
        <v>0.0118900363332804</v>
      </c>
      <c r="AH213" s="9" t="n">
        <f aca="false">IF(AF213+AG213&gt;V213,V213,AF213+AG213)</f>
        <v>296.480528547333</v>
      </c>
      <c r="AI213" s="10" t="n">
        <f aca="false">+X213*$AI$16</f>
        <v>0.00174169302382797</v>
      </c>
      <c r="AJ213" s="9" t="n">
        <f aca="false">IF(AH213+AI213&gt;V213,V213,AH213+AI213)</f>
        <v>296.482270240357</v>
      </c>
      <c r="AK213" s="10" t="n">
        <f aca="false">+V213</f>
        <v>787</v>
      </c>
      <c r="AL213" s="6" t="str">
        <f aca="false">IF(AJ213&gt;V213,"'fail'","'pass'")</f>
        <v>'pass'</v>
      </c>
    </row>
    <row r="214" customFormat="false" ht="12.75" hidden="false" customHeight="false" outlineLevel="0" collapsed="false">
      <c r="B214" s="43" t="s">
        <v>1350</v>
      </c>
      <c r="C214" s="50" t="n">
        <v>0</v>
      </c>
      <c r="D214" s="45" t="n">
        <f aca="false">C214/$C$6</f>
        <v>0</v>
      </c>
      <c r="E214" s="47" t="s">
        <v>1354</v>
      </c>
      <c r="F214" s="46" t="s">
        <v>1352</v>
      </c>
      <c r="G214" s="48" t="s">
        <v>1355</v>
      </c>
      <c r="H214" s="47"/>
      <c r="I214" s="44" t="s">
        <v>1350</v>
      </c>
      <c r="J214" s="51" t="n">
        <v>15</v>
      </c>
      <c r="K214" s="54" t="n">
        <v>41769</v>
      </c>
      <c r="L214" s="54" t="n">
        <v>14116</v>
      </c>
      <c r="M214" s="54" t="n">
        <v>35050</v>
      </c>
      <c r="N214" s="54" t="n">
        <v>28881</v>
      </c>
      <c r="O214" s="30" t="n">
        <v>41769</v>
      </c>
      <c r="P214" s="31"/>
      <c r="Q214" s="8" t="n">
        <v>0.4</v>
      </c>
      <c r="S214" s="30" t="n">
        <f aca="false">+O214*Q214/2000</f>
        <v>8.3538</v>
      </c>
      <c r="U214" s="10" t="n">
        <f aca="false">+S214*$T$15</f>
        <v>6.04661333923215</v>
      </c>
      <c r="V214" s="10" t="n">
        <v>203</v>
      </c>
      <c r="W214" s="10" t="n">
        <f aca="false">IF(U214&gt;V214,V214,U214)</f>
        <v>6.04661333923215</v>
      </c>
      <c r="X214" s="6" t="n">
        <f aca="false">+U214/$U$16</f>
        <v>0.000217734342766528</v>
      </c>
      <c r="Y214" s="10" t="n">
        <f aca="false">+X214*$Y$16</f>
        <v>0.593959044920847</v>
      </c>
      <c r="Z214" s="9" t="n">
        <f aca="false">IF(W214+Y214&gt;V214,V214,W214+Y214)</f>
        <v>6.640572384153</v>
      </c>
      <c r="AA214" s="10" t="n">
        <f aca="false">+$AA$16*X214</f>
        <v>0.0860132666141287</v>
      </c>
      <c r="AB214" s="10" t="n">
        <f aca="false">IF(Z214+AA214&gt;V214,V214,Z214+AA214)</f>
        <v>6.72658565076713</v>
      </c>
      <c r="AC214" s="10" t="n">
        <f aca="false">+X214*$AC$16</f>
        <v>0.0125995162856366</v>
      </c>
      <c r="AD214" s="10" t="n">
        <f aca="false">IF(AB214+AC214&gt;V214,V214,AB214+AC214)</f>
        <v>6.73918516705276</v>
      </c>
      <c r="AE214" s="10" t="n">
        <f aca="false">+X214*$AE$16</f>
        <v>0.00184562006398643</v>
      </c>
      <c r="AF214" s="9" t="n">
        <f aca="false">IF(AD214+AE214&gt;V214,V214,AD214+AE214)</f>
        <v>6.74103078711675</v>
      </c>
      <c r="AG214" s="10" t="n">
        <f aca="false">+X214*$AG$16</f>
        <v>0.000270352713815314</v>
      </c>
      <c r="AH214" s="9" t="n">
        <f aca="false">IF(AF214+AG214&gt;V214,V214,AF214+AG214)</f>
        <v>6.74130113983056</v>
      </c>
      <c r="AI214" s="10" t="n">
        <f aca="false">+X214*$AI$16</f>
        <v>3.96021864379939E-005</v>
      </c>
      <c r="AJ214" s="9" t="n">
        <f aca="false">IF(AH214+AI214&gt;V214,V214,AH214+AI214)</f>
        <v>6.741340742017</v>
      </c>
      <c r="AK214" s="10" t="n">
        <f aca="false">+V214</f>
        <v>203</v>
      </c>
      <c r="AL214" s="6" t="str">
        <f aca="false">IF(AJ214&gt;V214,"'fail'","'pass'")</f>
        <v>'pass'</v>
      </c>
    </row>
    <row r="215" customFormat="false" ht="12.75" hidden="false" customHeight="false" outlineLevel="0" collapsed="false">
      <c r="B215" s="43" t="s">
        <v>1350</v>
      </c>
      <c r="C215" s="50" t="n">
        <v>0</v>
      </c>
      <c r="D215" s="45" t="n">
        <f aca="false">C215/$C$6</f>
        <v>0</v>
      </c>
      <c r="E215" s="47" t="s">
        <v>1356</v>
      </c>
      <c r="F215" s="46" t="s">
        <v>1352</v>
      </c>
      <c r="G215" s="48" t="s">
        <v>1357</v>
      </c>
      <c r="H215" s="47"/>
      <c r="I215" s="44" t="s">
        <v>1350</v>
      </c>
      <c r="J215" s="51" t="n">
        <v>15</v>
      </c>
      <c r="K215" s="54" t="n">
        <v>41769</v>
      </c>
      <c r="L215" s="54" t="n">
        <v>14116</v>
      </c>
      <c r="M215" s="54" t="n">
        <v>35050</v>
      </c>
      <c r="N215" s="54" t="n">
        <v>28881</v>
      </c>
      <c r="O215" s="30" t="n">
        <v>41769</v>
      </c>
      <c r="P215" s="31"/>
      <c r="Q215" s="8" t="n">
        <v>0.4</v>
      </c>
      <c r="S215" s="30" t="n">
        <f aca="false">+O215*Q215/2000</f>
        <v>8.3538</v>
      </c>
      <c r="U215" s="10" t="n">
        <f aca="false">+S215*$T$15</f>
        <v>6.04661333923215</v>
      </c>
      <c r="V215" s="10" t="n">
        <v>203</v>
      </c>
      <c r="W215" s="10" t="n">
        <f aca="false">IF(U215&gt;V215,V215,U215)</f>
        <v>6.04661333923215</v>
      </c>
      <c r="X215" s="6" t="n">
        <f aca="false">+U215/$U$16</f>
        <v>0.000217734342766528</v>
      </c>
      <c r="Y215" s="10" t="n">
        <f aca="false">+X215*$Y$16</f>
        <v>0.593959044920847</v>
      </c>
      <c r="Z215" s="9" t="n">
        <f aca="false">IF(W215+Y215&gt;V215,V215,W215+Y215)</f>
        <v>6.640572384153</v>
      </c>
      <c r="AA215" s="10" t="n">
        <f aca="false">+$AA$16*X215</f>
        <v>0.0860132666141287</v>
      </c>
      <c r="AB215" s="10" t="n">
        <f aca="false">IF(Z215+AA215&gt;V215,V215,Z215+AA215)</f>
        <v>6.72658565076713</v>
      </c>
      <c r="AC215" s="10" t="n">
        <f aca="false">+X215*$AC$16</f>
        <v>0.0125995162856366</v>
      </c>
      <c r="AD215" s="10" t="n">
        <f aca="false">IF(AB215+AC215&gt;V215,V215,AB215+AC215)</f>
        <v>6.73918516705276</v>
      </c>
      <c r="AE215" s="10" t="n">
        <f aca="false">+X215*$AE$16</f>
        <v>0.00184562006398643</v>
      </c>
      <c r="AF215" s="9" t="n">
        <f aca="false">IF(AD215+AE215&gt;V215,V215,AD215+AE215)</f>
        <v>6.74103078711675</v>
      </c>
      <c r="AG215" s="10" t="n">
        <f aca="false">+X215*$AG$16</f>
        <v>0.000270352713815314</v>
      </c>
      <c r="AH215" s="9" t="n">
        <f aca="false">IF(AF215+AG215&gt;V215,V215,AF215+AG215)</f>
        <v>6.74130113983056</v>
      </c>
      <c r="AI215" s="10" t="n">
        <f aca="false">+X215*$AI$16</f>
        <v>3.96021864379939E-005</v>
      </c>
      <c r="AJ215" s="9" t="n">
        <f aca="false">IF(AH215+AI215&gt;V215,V215,AH215+AI215)</f>
        <v>6.741340742017</v>
      </c>
      <c r="AK215" s="10" t="n">
        <f aca="false">+V215</f>
        <v>203</v>
      </c>
      <c r="AL215" s="6" t="str">
        <f aca="false">IF(AJ215&gt;V215,"'fail'","'pass'")</f>
        <v>'pass'</v>
      </c>
    </row>
    <row r="216" customFormat="false" ht="12.75" hidden="false" customHeight="false" outlineLevel="0" collapsed="false">
      <c r="B216" s="43" t="s">
        <v>1350</v>
      </c>
      <c r="C216" s="50" t="n">
        <v>0</v>
      </c>
      <c r="D216" s="45" t="n">
        <f aca="false">C216/$C$6</f>
        <v>0</v>
      </c>
      <c r="E216" s="47" t="s">
        <v>1358</v>
      </c>
      <c r="F216" s="46" t="s">
        <v>1352</v>
      </c>
      <c r="G216" s="48" t="s">
        <v>1359</v>
      </c>
      <c r="H216" s="47"/>
      <c r="I216" s="44" t="s">
        <v>1350</v>
      </c>
      <c r="J216" s="51" t="n">
        <v>15</v>
      </c>
      <c r="K216" s="54" t="n">
        <v>41769</v>
      </c>
      <c r="L216" s="54" t="n">
        <v>14116</v>
      </c>
      <c r="M216" s="54" t="n">
        <v>35050</v>
      </c>
      <c r="N216" s="54" t="n">
        <v>28881</v>
      </c>
      <c r="O216" s="30" t="n">
        <v>41769</v>
      </c>
      <c r="P216" s="31"/>
      <c r="Q216" s="8" t="n">
        <v>0.4</v>
      </c>
      <c r="S216" s="30" t="n">
        <f aca="false">+O216*Q216/2000</f>
        <v>8.3538</v>
      </c>
      <c r="U216" s="10" t="n">
        <f aca="false">+S216*$T$15</f>
        <v>6.04661333923215</v>
      </c>
      <c r="V216" s="10" t="n">
        <v>203</v>
      </c>
      <c r="W216" s="10" t="n">
        <f aca="false">IF(U216&gt;V216,V216,U216)</f>
        <v>6.04661333923215</v>
      </c>
      <c r="X216" s="6" t="n">
        <f aca="false">+U216/$U$16</f>
        <v>0.000217734342766528</v>
      </c>
      <c r="Y216" s="10" t="n">
        <f aca="false">+X216*$Y$16</f>
        <v>0.593959044920847</v>
      </c>
      <c r="Z216" s="9" t="n">
        <f aca="false">IF(W216+Y216&gt;V216,V216,W216+Y216)</f>
        <v>6.640572384153</v>
      </c>
      <c r="AA216" s="10" t="n">
        <f aca="false">+$AA$16*X216</f>
        <v>0.0860132666141287</v>
      </c>
      <c r="AB216" s="10" t="n">
        <f aca="false">IF(Z216+AA216&gt;V216,V216,Z216+AA216)</f>
        <v>6.72658565076713</v>
      </c>
      <c r="AC216" s="10" t="n">
        <f aca="false">+X216*$AC$16</f>
        <v>0.0125995162856366</v>
      </c>
      <c r="AD216" s="10" t="n">
        <f aca="false">IF(AB216+AC216&gt;V216,V216,AB216+AC216)</f>
        <v>6.73918516705276</v>
      </c>
      <c r="AE216" s="10" t="n">
        <f aca="false">+X216*$AE$16</f>
        <v>0.00184562006398643</v>
      </c>
      <c r="AF216" s="9" t="n">
        <f aca="false">IF(AD216+AE216&gt;V216,V216,AD216+AE216)</f>
        <v>6.74103078711675</v>
      </c>
      <c r="AG216" s="10" t="n">
        <f aca="false">+X216*$AG$16</f>
        <v>0.000270352713815314</v>
      </c>
      <c r="AH216" s="9" t="n">
        <f aca="false">IF(AF216+AG216&gt;V216,V216,AF216+AG216)</f>
        <v>6.74130113983056</v>
      </c>
      <c r="AI216" s="10" t="n">
        <f aca="false">+X216*$AI$16</f>
        <v>3.96021864379939E-005</v>
      </c>
      <c r="AJ216" s="9" t="n">
        <f aca="false">IF(AH216+AI216&gt;V216,V216,AH216+AI216)</f>
        <v>6.741340742017</v>
      </c>
      <c r="AK216" s="10" t="n">
        <f aca="false">+V216</f>
        <v>203</v>
      </c>
      <c r="AL216" s="6" t="str">
        <f aca="false">IF(AJ216&gt;V216,"'fail'","'pass'")</f>
        <v>'pass'</v>
      </c>
    </row>
    <row r="217" customFormat="false" ht="12.75" hidden="false" customHeight="false" outlineLevel="0" collapsed="false">
      <c r="B217" s="43" t="s">
        <v>1350</v>
      </c>
      <c r="C217" s="50" t="n">
        <v>0</v>
      </c>
      <c r="D217" s="45" t="n">
        <f aca="false">C217/$C$6</f>
        <v>0</v>
      </c>
      <c r="E217" s="47" t="s">
        <v>1360</v>
      </c>
      <c r="F217" s="46" t="s">
        <v>1352</v>
      </c>
      <c r="G217" s="48" t="s">
        <v>1361</v>
      </c>
      <c r="H217" s="47"/>
      <c r="I217" s="44" t="s">
        <v>1350</v>
      </c>
      <c r="J217" s="51" t="n">
        <v>15</v>
      </c>
      <c r="K217" s="54" t="n">
        <v>41769</v>
      </c>
      <c r="L217" s="54" t="n">
        <v>14116</v>
      </c>
      <c r="M217" s="54" t="n">
        <v>35050</v>
      </c>
      <c r="N217" s="54" t="n">
        <v>28881</v>
      </c>
      <c r="O217" s="30" t="n">
        <v>41769</v>
      </c>
      <c r="P217" s="31"/>
      <c r="Q217" s="8" t="n">
        <v>0.4</v>
      </c>
      <c r="S217" s="30" t="n">
        <f aca="false">+O217*Q217/2000</f>
        <v>8.3538</v>
      </c>
      <c r="U217" s="10" t="n">
        <f aca="false">+S217*$T$15</f>
        <v>6.04661333923215</v>
      </c>
      <c r="V217" s="10" t="n">
        <v>203</v>
      </c>
      <c r="W217" s="10" t="n">
        <f aca="false">IF(U217&gt;V217,V217,U217)</f>
        <v>6.04661333923215</v>
      </c>
      <c r="X217" s="6" t="n">
        <f aca="false">+U217/$U$16</f>
        <v>0.000217734342766528</v>
      </c>
      <c r="Y217" s="10" t="n">
        <f aca="false">+X217*$Y$16</f>
        <v>0.593959044920847</v>
      </c>
      <c r="Z217" s="9" t="n">
        <f aca="false">IF(W217+Y217&gt;V217,V217,W217+Y217)</f>
        <v>6.640572384153</v>
      </c>
      <c r="AA217" s="10" t="n">
        <f aca="false">+$AA$16*X217</f>
        <v>0.0860132666141287</v>
      </c>
      <c r="AB217" s="10" t="n">
        <f aca="false">IF(Z217+AA217&gt;V217,V217,Z217+AA217)</f>
        <v>6.72658565076713</v>
      </c>
      <c r="AC217" s="10" t="n">
        <f aca="false">+X217*$AC$16</f>
        <v>0.0125995162856366</v>
      </c>
      <c r="AD217" s="10" t="n">
        <f aca="false">IF(AB217+AC217&gt;V217,V217,AB217+AC217)</f>
        <v>6.73918516705276</v>
      </c>
      <c r="AE217" s="10" t="n">
        <f aca="false">+X217*$AE$16</f>
        <v>0.00184562006398643</v>
      </c>
      <c r="AF217" s="9" t="n">
        <f aca="false">IF(AD217+AE217&gt;V217,V217,AD217+AE217)</f>
        <v>6.74103078711675</v>
      </c>
      <c r="AG217" s="10" t="n">
        <f aca="false">+X217*$AG$16</f>
        <v>0.000270352713815314</v>
      </c>
      <c r="AH217" s="9" t="n">
        <f aca="false">IF(AF217+AG217&gt;V217,V217,AF217+AG217)</f>
        <v>6.74130113983056</v>
      </c>
      <c r="AI217" s="10" t="n">
        <f aca="false">+X217*$AI$16</f>
        <v>3.96021864379939E-005</v>
      </c>
      <c r="AJ217" s="9" t="n">
        <f aca="false">IF(AH217+AI217&gt;V217,V217,AH217+AI217)</f>
        <v>6.741340742017</v>
      </c>
      <c r="AK217" s="10" t="n">
        <f aca="false">+V217</f>
        <v>203</v>
      </c>
      <c r="AL217" s="6" t="str">
        <f aca="false">IF(AJ217&gt;V217,"'fail'","'pass'")</f>
        <v>'pass'</v>
      </c>
    </row>
    <row r="218" customFormat="false" ht="12.75" hidden="false" customHeight="false" outlineLevel="0" collapsed="false">
      <c r="B218" s="43" t="s">
        <v>1350</v>
      </c>
      <c r="C218" s="50" t="n">
        <v>0</v>
      </c>
      <c r="D218" s="45" t="n">
        <f aca="false">C218/$C$6</f>
        <v>0</v>
      </c>
      <c r="E218" s="47" t="s">
        <v>1362</v>
      </c>
      <c r="F218" s="46" t="s">
        <v>1352</v>
      </c>
      <c r="G218" s="48" t="s">
        <v>1363</v>
      </c>
      <c r="H218" s="47"/>
      <c r="I218" s="44" t="s">
        <v>1350</v>
      </c>
      <c r="J218" s="51" t="n">
        <v>15</v>
      </c>
      <c r="K218" s="54" t="n">
        <v>41769</v>
      </c>
      <c r="L218" s="54" t="n">
        <v>14116</v>
      </c>
      <c r="M218" s="54" t="n">
        <v>35050</v>
      </c>
      <c r="N218" s="54" t="n">
        <v>28881</v>
      </c>
      <c r="O218" s="30" t="n">
        <v>41769</v>
      </c>
      <c r="P218" s="31"/>
      <c r="Q218" s="8" t="n">
        <v>0.4</v>
      </c>
      <c r="S218" s="30" t="n">
        <f aca="false">+O218*Q218/2000</f>
        <v>8.3538</v>
      </c>
      <c r="U218" s="10" t="n">
        <f aca="false">+S218*$T$15</f>
        <v>6.04661333923215</v>
      </c>
      <c r="V218" s="10" t="n">
        <v>203</v>
      </c>
      <c r="W218" s="10" t="n">
        <f aca="false">IF(U218&gt;V218,V218,U218)</f>
        <v>6.04661333923215</v>
      </c>
      <c r="X218" s="6" t="n">
        <f aca="false">+U218/$U$16</f>
        <v>0.000217734342766528</v>
      </c>
      <c r="Y218" s="10" t="n">
        <f aca="false">+X218*$Y$16</f>
        <v>0.593959044920847</v>
      </c>
      <c r="Z218" s="9" t="n">
        <f aca="false">IF(W218+Y218&gt;V218,V218,W218+Y218)</f>
        <v>6.640572384153</v>
      </c>
      <c r="AA218" s="10" t="n">
        <f aca="false">+$AA$16*X218</f>
        <v>0.0860132666141287</v>
      </c>
      <c r="AB218" s="10" t="n">
        <f aca="false">IF(Z218+AA218&gt;V218,V218,Z218+AA218)</f>
        <v>6.72658565076713</v>
      </c>
      <c r="AC218" s="10" t="n">
        <f aca="false">+X218*$AC$16</f>
        <v>0.0125995162856366</v>
      </c>
      <c r="AD218" s="10" t="n">
        <f aca="false">IF(AB218+AC218&gt;V218,V218,AB218+AC218)</f>
        <v>6.73918516705276</v>
      </c>
      <c r="AE218" s="10" t="n">
        <f aca="false">+X218*$AE$16</f>
        <v>0.00184562006398643</v>
      </c>
      <c r="AF218" s="9" t="n">
        <f aca="false">IF(AD218+AE218&gt;V218,V218,AD218+AE218)</f>
        <v>6.74103078711675</v>
      </c>
      <c r="AG218" s="10" t="n">
        <f aca="false">+X218*$AG$16</f>
        <v>0.000270352713815314</v>
      </c>
      <c r="AH218" s="9" t="n">
        <f aca="false">IF(AF218+AG218&gt;V218,V218,AF218+AG218)</f>
        <v>6.74130113983056</v>
      </c>
      <c r="AI218" s="10" t="n">
        <f aca="false">+X218*$AI$16</f>
        <v>3.96021864379939E-005</v>
      </c>
      <c r="AJ218" s="9" t="n">
        <f aca="false">IF(AH218+AI218&gt;V218,V218,AH218+AI218)</f>
        <v>6.741340742017</v>
      </c>
      <c r="AK218" s="10" t="n">
        <f aca="false">+V218</f>
        <v>203</v>
      </c>
      <c r="AL218" s="6" t="str">
        <f aca="false">IF(AJ218&gt;V218,"'fail'","'pass'")</f>
        <v>'pass'</v>
      </c>
    </row>
    <row r="219" customFormat="false" ht="12.75" hidden="false" customHeight="false" outlineLevel="0" collapsed="false">
      <c r="B219" s="43" t="s">
        <v>1350</v>
      </c>
      <c r="C219" s="50" t="n">
        <v>0</v>
      </c>
      <c r="D219" s="45" t="n">
        <f aca="false">C219/$C$6</f>
        <v>0</v>
      </c>
      <c r="E219" s="47" t="s">
        <v>1364</v>
      </c>
      <c r="F219" s="46" t="s">
        <v>1352</v>
      </c>
      <c r="G219" s="48" t="s">
        <v>1365</v>
      </c>
      <c r="H219" s="47"/>
      <c r="I219" s="44" t="s">
        <v>1350</v>
      </c>
      <c r="J219" s="51" t="n">
        <v>15</v>
      </c>
      <c r="K219" s="54" t="n">
        <v>41769</v>
      </c>
      <c r="L219" s="54" t="n">
        <v>14116</v>
      </c>
      <c r="M219" s="54" t="n">
        <v>35050</v>
      </c>
      <c r="N219" s="54" t="n">
        <v>28881</v>
      </c>
      <c r="O219" s="30" t="n">
        <v>41769</v>
      </c>
      <c r="P219" s="31"/>
      <c r="Q219" s="8" t="n">
        <v>0.4</v>
      </c>
      <c r="S219" s="30" t="n">
        <f aca="false">+O219*Q219/2000</f>
        <v>8.3538</v>
      </c>
      <c r="U219" s="10" t="n">
        <f aca="false">+S219*$T$15</f>
        <v>6.04661333923215</v>
      </c>
      <c r="V219" s="10" t="n">
        <v>203</v>
      </c>
      <c r="W219" s="10" t="n">
        <f aca="false">IF(U219&gt;V219,V219,U219)</f>
        <v>6.04661333923215</v>
      </c>
      <c r="X219" s="6" t="n">
        <f aca="false">+U219/$U$16</f>
        <v>0.000217734342766528</v>
      </c>
      <c r="Y219" s="10" t="n">
        <f aca="false">+X219*$Y$16</f>
        <v>0.593959044920847</v>
      </c>
      <c r="Z219" s="9" t="n">
        <f aca="false">IF(W219+Y219&gt;V219,V219,W219+Y219)</f>
        <v>6.640572384153</v>
      </c>
      <c r="AA219" s="10" t="n">
        <f aca="false">+$AA$16*X219</f>
        <v>0.0860132666141287</v>
      </c>
      <c r="AB219" s="10" t="n">
        <f aca="false">IF(Z219+AA219&gt;V219,V219,Z219+AA219)</f>
        <v>6.72658565076713</v>
      </c>
      <c r="AC219" s="10" t="n">
        <f aca="false">+X219*$AC$16</f>
        <v>0.0125995162856366</v>
      </c>
      <c r="AD219" s="10" t="n">
        <f aca="false">IF(AB219+AC219&gt;V219,V219,AB219+AC219)</f>
        <v>6.73918516705276</v>
      </c>
      <c r="AE219" s="10" t="n">
        <f aca="false">+X219*$AE$16</f>
        <v>0.00184562006398643</v>
      </c>
      <c r="AF219" s="9" t="n">
        <f aca="false">IF(AD219+AE219&gt;V219,V219,AD219+AE219)</f>
        <v>6.74103078711675</v>
      </c>
      <c r="AG219" s="10" t="n">
        <f aca="false">+X219*$AG$16</f>
        <v>0.000270352713815314</v>
      </c>
      <c r="AH219" s="9" t="n">
        <f aca="false">IF(AF219+AG219&gt;V219,V219,AF219+AG219)</f>
        <v>6.74130113983056</v>
      </c>
      <c r="AI219" s="10" t="n">
        <f aca="false">+X219*$AI$16</f>
        <v>3.96021864379939E-005</v>
      </c>
      <c r="AJ219" s="9" t="n">
        <f aca="false">IF(AH219+AI219&gt;V219,V219,AH219+AI219)</f>
        <v>6.741340742017</v>
      </c>
      <c r="AK219" s="10" t="n">
        <f aca="false">+V219</f>
        <v>203</v>
      </c>
      <c r="AL219" s="6" t="str">
        <f aca="false">IF(AJ219&gt;V219,"'fail'","'pass'")</f>
        <v>'pass'</v>
      </c>
    </row>
    <row r="220" customFormat="false" ht="12.75" hidden="false" customHeight="false" outlineLevel="0" collapsed="false">
      <c r="B220" s="43" t="s">
        <v>1350</v>
      </c>
      <c r="C220" s="50" t="n">
        <v>0</v>
      </c>
      <c r="D220" s="45" t="n">
        <f aca="false">C220/$C$6</f>
        <v>0</v>
      </c>
      <c r="E220" s="47" t="s">
        <v>1366</v>
      </c>
      <c r="F220" s="46" t="s">
        <v>1352</v>
      </c>
      <c r="G220" s="48" t="s">
        <v>1367</v>
      </c>
      <c r="H220" s="47"/>
      <c r="I220" s="44" t="s">
        <v>1350</v>
      </c>
      <c r="J220" s="51" t="n">
        <v>15</v>
      </c>
      <c r="K220" s="54" t="n">
        <v>41769</v>
      </c>
      <c r="L220" s="54" t="n">
        <v>14116</v>
      </c>
      <c r="M220" s="54" t="n">
        <v>35050</v>
      </c>
      <c r="N220" s="54" t="n">
        <v>28881</v>
      </c>
      <c r="O220" s="30" t="n">
        <v>41769</v>
      </c>
      <c r="P220" s="31"/>
      <c r="Q220" s="8" t="n">
        <v>0.4</v>
      </c>
      <c r="S220" s="30" t="n">
        <f aca="false">+O220*Q220/2000</f>
        <v>8.3538</v>
      </c>
      <c r="U220" s="10" t="n">
        <f aca="false">+S220*$T$15</f>
        <v>6.04661333923215</v>
      </c>
      <c r="V220" s="10" t="n">
        <v>203</v>
      </c>
      <c r="W220" s="10" t="n">
        <f aca="false">IF(U220&gt;V220,V220,U220)</f>
        <v>6.04661333923215</v>
      </c>
      <c r="X220" s="6" t="n">
        <f aca="false">+U220/$U$16</f>
        <v>0.000217734342766528</v>
      </c>
      <c r="Y220" s="10" t="n">
        <f aca="false">+X220*$Y$16</f>
        <v>0.593959044920847</v>
      </c>
      <c r="Z220" s="9" t="n">
        <f aca="false">IF(W220+Y220&gt;V220,V220,W220+Y220)</f>
        <v>6.640572384153</v>
      </c>
      <c r="AA220" s="10" t="n">
        <f aca="false">+$AA$16*X220</f>
        <v>0.0860132666141287</v>
      </c>
      <c r="AB220" s="10" t="n">
        <f aca="false">IF(Z220+AA220&gt;V220,V220,Z220+AA220)</f>
        <v>6.72658565076713</v>
      </c>
      <c r="AC220" s="10" t="n">
        <f aca="false">+X220*$AC$16</f>
        <v>0.0125995162856366</v>
      </c>
      <c r="AD220" s="10" t="n">
        <f aca="false">IF(AB220+AC220&gt;V220,V220,AB220+AC220)</f>
        <v>6.73918516705276</v>
      </c>
      <c r="AE220" s="10" t="n">
        <f aca="false">+X220*$AE$16</f>
        <v>0.00184562006398643</v>
      </c>
      <c r="AF220" s="9" t="n">
        <f aca="false">IF(AD220+AE220&gt;V220,V220,AD220+AE220)</f>
        <v>6.74103078711675</v>
      </c>
      <c r="AG220" s="10" t="n">
        <f aca="false">+X220*$AG$16</f>
        <v>0.000270352713815314</v>
      </c>
      <c r="AH220" s="9" t="n">
        <f aca="false">IF(AF220+AG220&gt;V220,V220,AF220+AG220)</f>
        <v>6.74130113983056</v>
      </c>
      <c r="AI220" s="10" t="n">
        <f aca="false">+X220*$AI$16</f>
        <v>3.96021864379939E-005</v>
      </c>
      <c r="AJ220" s="9" t="n">
        <f aca="false">IF(AH220+AI220&gt;V220,V220,AH220+AI220)</f>
        <v>6.741340742017</v>
      </c>
      <c r="AK220" s="10" t="n">
        <f aca="false">+V220</f>
        <v>203</v>
      </c>
      <c r="AL220" s="6" t="str">
        <f aca="false">IF(AJ220&gt;V220,"'fail'","'pass'")</f>
        <v>'pass'</v>
      </c>
    </row>
    <row r="221" customFormat="false" ht="12.75" hidden="false" customHeight="false" outlineLevel="0" collapsed="false">
      <c r="B221" s="43" t="s">
        <v>1350</v>
      </c>
      <c r="C221" s="50" t="n">
        <v>0</v>
      </c>
      <c r="D221" s="45" t="n">
        <f aca="false">C221/$C$6</f>
        <v>0</v>
      </c>
      <c r="E221" s="47" t="s">
        <v>1368</v>
      </c>
      <c r="F221" s="46" t="s">
        <v>1352</v>
      </c>
      <c r="G221" s="48" t="s">
        <v>1369</v>
      </c>
      <c r="H221" s="47"/>
      <c r="I221" s="44" t="s">
        <v>1350</v>
      </c>
      <c r="J221" s="51" t="n">
        <v>15</v>
      </c>
      <c r="K221" s="54" t="n">
        <v>41769</v>
      </c>
      <c r="L221" s="54" t="n">
        <v>14116</v>
      </c>
      <c r="M221" s="54" t="n">
        <v>35050</v>
      </c>
      <c r="N221" s="54" t="n">
        <v>28881</v>
      </c>
      <c r="O221" s="30" t="n">
        <v>41769</v>
      </c>
      <c r="P221" s="31"/>
      <c r="Q221" s="8" t="n">
        <v>0.4</v>
      </c>
      <c r="S221" s="30" t="n">
        <f aca="false">+O221*Q221/2000</f>
        <v>8.3538</v>
      </c>
      <c r="U221" s="10" t="n">
        <f aca="false">+S221*$T$15</f>
        <v>6.04661333923215</v>
      </c>
      <c r="V221" s="10" t="n">
        <v>203</v>
      </c>
      <c r="W221" s="10" t="n">
        <f aca="false">IF(U221&gt;V221,V221,U221)</f>
        <v>6.04661333923215</v>
      </c>
      <c r="X221" s="6" t="n">
        <f aca="false">+U221/$U$16</f>
        <v>0.000217734342766528</v>
      </c>
      <c r="Y221" s="10" t="n">
        <f aca="false">+X221*$Y$16</f>
        <v>0.593959044920847</v>
      </c>
      <c r="Z221" s="9" t="n">
        <f aca="false">IF(W221+Y221&gt;V221,V221,W221+Y221)</f>
        <v>6.640572384153</v>
      </c>
      <c r="AA221" s="10" t="n">
        <f aca="false">+$AA$16*X221</f>
        <v>0.0860132666141287</v>
      </c>
      <c r="AB221" s="10" t="n">
        <f aca="false">IF(Z221+AA221&gt;V221,V221,Z221+AA221)</f>
        <v>6.72658565076713</v>
      </c>
      <c r="AC221" s="10" t="n">
        <f aca="false">+X221*$AC$16</f>
        <v>0.0125995162856366</v>
      </c>
      <c r="AD221" s="10" t="n">
        <f aca="false">IF(AB221+AC221&gt;V221,V221,AB221+AC221)</f>
        <v>6.73918516705276</v>
      </c>
      <c r="AE221" s="10" t="n">
        <f aca="false">+X221*$AE$16</f>
        <v>0.00184562006398643</v>
      </c>
      <c r="AF221" s="9" t="n">
        <f aca="false">IF(AD221+AE221&gt;V221,V221,AD221+AE221)</f>
        <v>6.74103078711675</v>
      </c>
      <c r="AG221" s="10" t="n">
        <f aca="false">+X221*$AG$16</f>
        <v>0.000270352713815314</v>
      </c>
      <c r="AH221" s="9" t="n">
        <f aca="false">IF(AF221+AG221&gt;V221,V221,AF221+AG221)</f>
        <v>6.74130113983056</v>
      </c>
      <c r="AI221" s="10" t="n">
        <f aca="false">+X221*$AI$16</f>
        <v>3.96021864379939E-005</v>
      </c>
      <c r="AJ221" s="9" t="n">
        <f aca="false">IF(AH221+AI221&gt;V221,V221,AH221+AI221)</f>
        <v>6.741340742017</v>
      </c>
      <c r="AK221" s="10" t="n">
        <f aca="false">+V221</f>
        <v>203</v>
      </c>
      <c r="AL221" s="6" t="str">
        <f aca="false">IF(AJ221&gt;V221,"'fail'","'pass'")</f>
        <v>'pass'</v>
      </c>
    </row>
    <row r="222" customFormat="false" ht="12.75" hidden="false" customHeight="false" outlineLevel="0" collapsed="false">
      <c r="B222" s="43" t="s">
        <v>1350</v>
      </c>
      <c r="C222" s="50" t="n">
        <v>0</v>
      </c>
      <c r="D222" s="45" t="n">
        <f aca="false">C222/$C$6</f>
        <v>0</v>
      </c>
      <c r="E222" s="47" t="s">
        <v>1370</v>
      </c>
      <c r="F222" s="46" t="s">
        <v>1352</v>
      </c>
      <c r="G222" s="48" t="s">
        <v>1371</v>
      </c>
      <c r="H222" s="47"/>
      <c r="I222" s="44" t="s">
        <v>1350</v>
      </c>
      <c r="J222" s="51" t="n">
        <v>20</v>
      </c>
      <c r="K222" s="54" t="n">
        <v>74589</v>
      </c>
      <c r="L222" s="54" t="n">
        <v>25207</v>
      </c>
      <c r="M222" s="54" t="n">
        <v>70082</v>
      </c>
      <c r="N222" s="54" t="n">
        <v>80045</v>
      </c>
      <c r="O222" s="30" t="n">
        <v>80045</v>
      </c>
      <c r="P222" s="31"/>
      <c r="Q222" s="8" t="n">
        <v>0.4</v>
      </c>
      <c r="S222" s="30" t="n">
        <f aca="false">+O222*Q222/2000</f>
        <v>16.009</v>
      </c>
      <c r="U222" s="10" t="n">
        <f aca="false">+S222*$T$15</f>
        <v>11.5875688845516</v>
      </c>
      <c r="V222" s="10" t="n">
        <v>198</v>
      </c>
      <c r="W222" s="10" t="n">
        <f aca="false">IF(U222&gt;V222,V222,U222)</f>
        <v>11.5875688845516</v>
      </c>
      <c r="X222" s="6" t="n">
        <f aca="false">+U222/$U$16</f>
        <v>0.000417260299905355</v>
      </c>
      <c r="Y222" s="10" t="n">
        <f aca="false">+X222*$Y$16</f>
        <v>1.13824730663145</v>
      </c>
      <c r="Z222" s="9" t="n">
        <f aca="false">IF(W222+Y222&gt;V222,V222,W222+Y222)</f>
        <v>12.7258161911831</v>
      </c>
      <c r="AA222" s="10" t="n">
        <f aca="false">+$AA$16*X222</f>
        <v>0.164833535064951</v>
      </c>
      <c r="AB222" s="10" t="n">
        <f aca="false">IF(Z222+AA222&gt;V222,V222,Z222+AA222)</f>
        <v>12.890649726248</v>
      </c>
      <c r="AC222" s="10" t="n">
        <f aca="false">+X222*$AC$16</f>
        <v>0.0241453776983836</v>
      </c>
      <c r="AD222" s="10" t="n">
        <f aca="false">IF(AB222+AC222&gt;V222,V222,AB222+AC222)</f>
        <v>12.9147951039464</v>
      </c>
      <c r="AE222" s="10" t="n">
        <f aca="false">+X222*$AE$16</f>
        <v>0.00353689717306601</v>
      </c>
      <c r="AF222" s="9" t="n">
        <f aca="false">IF(AD222+AE222&gt;V222,V222,AD222+AE222)</f>
        <v>12.9183320011195</v>
      </c>
      <c r="AG222" s="10" t="n">
        <f aca="false">+X222*$AG$16</f>
        <v>0.000518096745848519</v>
      </c>
      <c r="AH222" s="9" t="n">
        <f aca="false">IF(AF222+AG222&gt;V222,V222,AF222+AG222)</f>
        <v>12.9188500978653</v>
      </c>
      <c r="AI222" s="10" t="n">
        <f aca="false">+X222*$AI$16</f>
        <v>7.58925761552639E-005</v>
      </c>
      <c r="AJ222" s="9" t="n">
        <f aca="false">IF(AH222+AI222&gt;V222,V222,AH222+AI222)</f>
        <v>12.9189259904415</v>
      </c>
      <c r="AK222" s="10" t="n">
        <f aca="false">+V222</f>
        <v>198</v>
      </c>
      <c r="AL222" s="6" t="str">
        <f aca="false">IF(AJ222&gt;V222,"'fail'","'pass'")</f>
        <v>'pass'</v>
      </c>
    </row>
    <row r="223" customFormat="false" ht="12.75" hidden="false" customHeight="false" outlineLevel="0" collapsed="false">
      <c r="B223" s="43" t="s">
        <v>1350</v>
      </c>
      <c r="C223" s="50" t="n">
        <v>0</v>
      </c>
      <c r="D223" s="45" t="n">
        <f aca="false">C223/$C$6</f>
        <v>0</v>
      </c>
      <c r="E223" s="47" t="s">
        <v>1372</v>
      </c>
      <c r="F223" s="46" t="s">
        <v>1352</v>
      </c>
      <c r="G223" s="48" t="s">
        <v>1373</v>
      </c>
      <c r="H223" s="47"/>
      <c r="I223" s="44" t="s">
        <v>1350</v>
      </c>
      <c r="J223" s="51" t="n">
        <v>20</v>
      </c>
      <c r="K223" s="54" t="n">
        <v>74589</v>
      </c>
      <c r="L223" s="54" t="n">
        <v>25207</v>
      </c>
      <c r="M223" s="54" t="n">
        <v>70082</v>
      </c>
      <c r="N223" s="54" t="n">
        <v>80045</v>
      </c>
      <c r="O223" s="30" t="n">
        <v>80045</v>
      </c>
      <c r="P223" s="31"/>
      <c r="Q223" s="8" t="n">
        <v>0.4</v>
      </c>
      <c r="S223" s="30" t="n">
        <f aca="false">+O223*Q223/2000</f>
        <v>16.009</v>
      </c>
      <c r="U223" s="10" t="n">
        <f aca="false">+S223*$T$15</f>
        <v>11.5875688845516</v>
      </c>
      <c r="V223" s="10" t="n">
        <v>198</v>
      </c>
      <c r="W223" s="10" t="n">
        <f aca="false">IF(U223&gt;V223,V223,U223)</f>
        <v>11.5875688845516</v>
      </c>
      <c r="X223" s="6" t="n">
        <f aca="false">+U223/$U$16</f>
        <v>0.000417260299905355</v>
      </c>
      <c r="Y223" s="10" t="n">
        <f aca="false">+X223*$Y$16</f>
        <v>1.13824730663145</v>
      </c>
      <c r="Z223" s="9" t="n">
        <f aca="false">IF(W223+Y223&gt;V223,V223,W223+Y223)</f>
        <v>12.7258161911831</v>
      </c>
      <c r="AA223" s="10" t="n">
        <f aca="false">+$AA$16*X223</f>
        <v>0.164833535064951</v>
      </c>
      <c r="AB223" s="10" t="n">
        <f aca="false">IF(Z223+AA223&gt;V223,V223,Z223+AA223)</f>
        <v>12.890649726248</v>
      </c>
      <c r="AC223" s="10" t="n">
        <f aca="false">+X223*$AC$16</f>
        <v>0.0241453776983836</v>
      </c>
      <c r="AD223" s="10" t="n">
        <f aca="false">IF(AB223+AC223&gt;V223,V223,AB223+AC223)</f>
        <v>12.9147951039464</v>
      </c>
      <c r="AE223" s="10" t="n">
        <f aca="false">+X223*$AE$16</f>
        <v>0.00353689717306601</v>
      </c>
      <c r="AF223" s="9" t="n">
        <f aca="false">IF(AD223+AE223&gt;V223,V223,AD223+AE223)</f>
        <v>12.9183320011195</v>
      </c>
      <c r="AG223" s="10" t="n">
        <f aca="false">+X223*$AG$16</f>
        <v>0.000518096745848519</v>
      </c>
      <c r="AH223" s="9" t="n">
        <f aca="false">IF(AF223+AG223&gt;V223,V223,AF223+AG223)</f>
        <v>12.9188500978653</v>
      </c>
      <c r="AI223" s="10" t="n">
        <f aca="false">+X223*$AI$16</f>
        <v>7.58925761552639E-005</v>
      </c>
      <c r="AJ223" s="9" t="n">
        <f aca="false">IF(AH223+AI223&gt;V223,V223,AH223+AI223)</f>
        <v>12.9189259904415</v>
      </c>
      <c r="AK223" s="10" t="n">
        <f aca="false">+V223</f>
        <v>198</v>
      </c>
      <c r="AL223" s="6" t="str">
        <f aca="false">IF(AJ223&gt;V223,"'fail'","'pass'")</f>
        <v>'pass'</v>
      </c>
    </row>
    <row r="224" customFormat="false" ht="12.75" hidden="false" customHeight="false" outlineLevel="0" collapsed="false">
      <c r="B224" s="43" t="s">
        <v>1350</v>
      </c>
      <c r="C224" s="50" t="n">
        <v>0</v>
      </c>
      <c r="D224" s="45" t="n">
        <f aca="false">C224/$C$6</f>
        <v>0</v>
      </c>
      <c r="E224" s="47" t="s">
        <v>1374</v>
      </c>
      <c r="F224" s="46" t="s">
        <v>1352</v>
      </c>
      <c r="G224" s="48" t="s">
        <v>1375</v>
      </c>
      <c r="H224" s="47"/>
      <c r="I224" s="44" t="s">
        <v>1350</v>
      </c>
      <c r="J224" s="51" t="n">
        <v>20</v>
      </c>
      <c r="K224" s="54" t="n">
        <v>74589</v>
      </c>
      <c r="L224" s="54" t="n">
        <v>25207</v>
      </c>
      <c r="M224" s="54" t="n">
        <v>70082</v>
      </c>
      <c r="N224" s="54" t="n">
        <v>80045</v>
      </c>
      <c r="O224" s="30" t="n">
        <v>80045</v>
      </c>
      <c r="P224" s="31"/>
      <c r="Q224" s="8" t="n">
        <v>0.4</v>
      </c>
      <c r="S224" s="30" t="n">
        <f aca="false">+O224*Q224/2000</f>
        <v>16.009</v>
      </c>
      <c r="U224" s="10" t="n">
        <f aca="false">+S224*$T$15</f>
        <v>11.5875688845516</v>
      </c>
      <c r="V224" s="10" t="n">
        <v>198</v>
      </c>
      <c r="W224" s="10" t="n">
        <f aca="false">IF(U224&gt;V224,V224,U224)</f>
        <v>11.5875688845516</v>
      </c>
      <c r="X224" s="6" t="n">
        <f aca="false">+U224/$U$16</f>
        <v>0.000417260299905355</v>
      </c>
      <c r="Y224" s="10" t="n">
        <f aca="false">+X224*$Y$16</f>
        <v>1.13824730663145</v>
      </c>
      <c r="Z224" s="9" t="n">
        <f aca="false">IF(W224+Y224&gt;V224,V224,W224+Y224)</f>
        <v>12.7258161911831</v>
      </c>
      <c r="AA224" s="10" t="n">
        <f aca="false">+$AA$16*X224</f>
        <v>0.164833535064951</v>
      </c>
      <c r="AB224" s="10" t="n">
        <f aca="false">IF(Z224+AA224&gt;V224,V224,Z224+AA224)</f>
        <v>12.890649726248</v>
      </c>
      <c r="AC224" s="10" t="n">
        <f aca="false">+X224*$AC$16</f>
        <v>0.0241453776983836</v>
      </c>
      <c r="AD224" s="10" t="n">
        <f aca="false">IF(AB224+AC224&gt;V224,V224,AB224+AC224)</f>
        <v>12.9147951039464</v>
      </c>
      <c r="AE224" s="10" t="n">
        <f aca="false">+X224*$AE$16</f>
        <v>0.00353689717306601</v>
      </c>
      <c r="AF224" s="9" t="n">
        <f aca="false">IF(AD224+AE224&gt;V224,V224,AD224+AE224)</f>
        <v>12.9183320011195</v>
      </c>
      <c r="AG224" s="10" t="n">
        <f aca="false">+X224*$AG$16</f>
        <v>0.000518096745848519</v>
      </c>
      <c r="AH224" s="9" t="n">
        <f aca="false">IF(AF224+AG224&gt;V224,V224,AF224+AG224)</f>
        <v>12.9188500978653</v>
      </c>
      <c r="AI224" s="10" t="n">
        <f aca="false">+X224*$AI$16</f>
        <v>7.58925761552639E-005</v>
      </c>
      <c r="AJ224" s="9" t="n">
        <f aca="false">IF(AH224+AI224&gt;V224,V224,AH224+AI224)</f>
        <v>12.9189259904415</v>
      </c>
      <c r="AK224" s="10" t="n">
        <f aca="false">+V224</f>
        <v>198</v>
      </c>
      <c r="AL224" s="6" t="str">
        <f aca="false">IF(AJ224&gt;V224,"'fail'","'pass'")</f>
        <v>'pass'</v>
      </c>
    </row>
    <row r="225" customFormat="false" ht="12.75" hidden="false" customHeight="false" outlineLevel="0" collapsed="false">
      <c r="B225" s="43" t="s">
        <v>1350</v>
      </c>
      <c r="C225" s="50" t="n">
        <v>0</v>
      </c>
      <c r="D225" s="45" t="n">
        <f aca="false">C225/$C$6</f>
        <v>0</v>
      </c>
      <c r="E225" s="47" t="s">
        <v>1376</v>
      </c>
      <c r="F225" s="46" t="s">
        <v>1352</v>
      </c>
      <c r="G225" s="48" t="s">
        <v>1377</v>
      </c>
      <c r="H225" s="47"/>
      <c r="I225" s="44" t="s">
        <v>1350</v>
      </c>
      <c r="J225" s="51" t="n">
        <v>20</v>
      </c>
      <c r="K225" s="54" t="n">
        <v>74589</v>
      </c>
      <c r="L225" s="54" t="n">
        <v>25207</v>
      </c>
      <c r="M225" s="54" t="n">
        <v>70082</v>
      </c>
      <c r="N225" s="54" t="n">
        <v>80045</v>
      </c>
      <c r="O225" s="30" t="n">
        <v>80045</v>
      </c>
      <c r="P225" s="31"/>
      <c r="Q225" s="8" t="n">
        <v>0.4</v>
      </c>
      <c r="S225" s="30" t="n">
        <f aca="false">+O225*Q225/2000</f>
        <v>16.009</v>
      </c>
      <c r="U225" s="10" t="n">
        <f aca="false">+S225*$T$15</f>
        <v>11.5875688845516</v>
      </c>
      <c r="V225" s="10" t="n">
        <v>198</v>
      </c>
      <c r="W225" s="10" t="n">
        <f aca="false">IF(U225&gt;V225,V225,U225)</f>
        <v>11.5875688845516</v>
      </c>
      <c r="X225" s="6" t="n">
        <f aca="false">+U225/$U$16</f>
        <v>0.000417260299905355</v>
      </c>
      <c r="Y225" s="10" t="n">
        <f aca="false">+X225*$Y$16</f>
        <v>1.13824730663145</v>
      </c>
      <c r="Z225" s="9" t="n">
        <f aca="false">IF(W225+Y225&gt;V225,V225,W225+Y225)</f>
        <v>12.7258161911831</v>
      </c>
      <c r="AA225" s="10" t="n">
        <f aca="false">+$AA$16*X225</f>
        <v>0.164833535064951</v>
      </c>
      <c r="AB225" s="10" t="n">
        <f aca="false">IF(Z225+AA225&gt;V225,V225,Z225+AA225)</f>
        <v>12.890649726248</v>
      </c>
      <c r="AC225" s="10" t="n">
        <f aca="false">+X225*$AC$16</f>
        <v>0.0241453776983836</v>
      </c>
      <c r="AD225" s="10" t="n">
        <f aca="false">IF(AB225+AC225&gt;V225,V225,AB225+AC225)</f>
        <v>12.9147951039464</v>
      </c>
      <c r="AE225" s="10" t="n">
        <f aca="false">+X225*$AE$16</f>
        <v>0.00353689717306601</v>
      </c>
      <c r="AF225" s="9" t="n">
        <f aca="false">IF(AD225+AE225&gt;V225,V225,AD225+AE225)</f>
        <v>12.9183320011195</v>
      </c>
      <c r="AG225" s="10" t="n">
        <f aca="false">+X225*$AG$16</f>
        <v>0.000518096745848519</v>
      </c>
      <c r="AH225" s="9" t="n">
        <f aca="false">IF(AF225+AG225&gt;V225,V225,AF225+AG225)</f>
        <v>12.9188500978653</v>
      </c>
      <c r="AI225" s="10" t="n">
        <f aca="false">+X225*$AI$16</f>
        <v>7.58925761552639E-005</v>
      </c>
      <c r="AJ225" s="9" t="n">
        <f aca="false">IF(AH225+AI225&gt;V225,V225,AH225+AI225)</f>
        <v>12.9189259904415</v>
      </c>
      <c r="AK225" s="10" t="n">
        <f aca="false">+V225</f>
        <v>198</v>
      </c>
      <c r="AL225" s="6" t="str">
        <f aca="false">IF(AJ225&gt;V225,"'fail'","'pass'")</f>
        <v>'pass'</v>
      </c>
    </row>
    <row r="226" customFormat="false" ht="12.75" hidden="false" customHeight="false" outlineLevel="0" collapsed="false">
      <c r="B226" s="43" t="s">
        <v>1350</v>
      </c>
      <c r="C226" s="50" t="n">
        <v>0</v>
      </c>
      <c r="D226" s="45" t="n">
        <f aca="false">C226/$C$6</f>
        <v>0</v>
      </c>
      <c r="E226" s="47" t="s">
        <v>1378</v>
      </c>
      <c r="F226" s="46" t="s">
        <v>1352</v>
      </c>
      <c r="G226" s="48" t="s">
        <v>1379</v>
      </c>
      <c r="H226" s="47"/>
      <c r="I226" s="44" t="s">
        <v>1350</v>
      </c>
      <c r="J226" s="51" t="n">
        <v>20</v>
      </c>
      <c r="K226" s="54" t="n">
        <v>74589</v>
      </c>
      <c r="L226" s="54" t="n">
        <v>25207</v>
      </c>
      <c r="M226" s="54" t="n">
        <v>70082</v>
      </c>
      <c r="N226" s="54" t="n">
        <v>80045</v>
      </c>
      <c r="O226" s="30" t="n">
        <v>80045</v>
      </c>
      <c r="P226" s="31"/>
      <c r="Q226" s="8" t="n">
        <v>0.4</v>
      </c>
      <c r="S226" s="30" t="n">
        <f aca="false">+O226*Q226/2000</f>
        <v>16.009</v>
      </c>
      <c r="U226" s="10" t="n">
        <f aca="false">+S226*$T$15</f>
        <v>11.5875688845516</v>
      </c>
      <c r="V226" s="10" t="n">
        <v>198</v>
      </c>
      <c r="W226" s="10" t="n">
        <f aca="false">IF(U226&gt;V226,V226,U226)</f>
        <v>11.5875688845516</v>
      </c>
      <c r="X226" s="6" t="n">
        <f aca="false">+U226/$U$16</f>
        <v>0.000417260299905355</v>
      </c>
      <c r="Y226" s="10" t="n">
        <f aca="false">+X226*$Y$16</f>
        <v>1.13824730663145</v>
      </c>
      <c r="Z226" s="9" t="n">
        <f aca="false">IF(W226+Y226&gt;V226,V226,W226+Y226)</f>
        <v>12.7258161911831</v>
      </c>
      <c r="AA226" s="10" t="n">
        <f aca="false">+$AA$16*X226</f>
        <v>0.164833535064951</v>
      </c>
      <c r="AB226" s="10" t="n">
        <f aca="false">IF(Z226+AA226&gt;V226,V226,Z226+AA226)</f>
        <v>12.890649726248</v>
      </c>
      <c r="AC226" s="10" t="n">
        <f aca="false">+X226*$AC$16</f>
        <v>0.0241453776983836</v>
      </c>
      <c r="AD226" s="10" t="n">
        <f aca="false">IF(AB226+AC226&gt;V226,V226,AB226+AC226)</f>
        <v>12.9147951039464</v>
      </c>
      <c r="AE226" s="10" t="n">
        <f aca="false">+X226*$AE$16</f>
        <v>0.00353689717306601</v>
      </c>
      <c r="AF226" s="9" t="n">
        <f aca="false">IF(AD226+AE226&gt;V226,V226,AD226+AE226)</f>
        <v>12.9183320011195</v>
      </c>
      <c r="AG226" s="10" t="n">
        <f aca="false">+X226*$AG$16</f>
        <v>0.000518096745848519</v>
      </c>
      <c r="AH226" s="9" t="n">
        <f aca="false">IF(AF226+AG226&gt;V226,V226,AF226+AG226)</f>
        <v>12.9188500978653</v>
      </c>
      <c r="AI226" s="10" t="n">
        <f aca="false">+X226*$AI$16</f>
        <v>7.58925761552639E-005</v>
      </c>
      <c r="AJ226" s="9" t="n">
        <f aca="false">IF(AH226+AI226&gt;V226,V226,AH226+AI226)</f>
        <v>12.9189259904415</v>
      </c>
      <c r="AK226" s="10" t="n">
        <f aca="false">+V226</f>
        <v>198</v>
      </c>
      <c r="AL226" s="6" t="str">
        <f aca="false">IF(AJ226&gt;V226,"'fail'","'pass'")</f>
        <v>'pass'</v>
      </c>
    </row>
    <row r="227" customFormat="false" ht="12.75" hidden="false" customHeight="false" outlineLevel="0" collapsed="false">
      <c r="B227" s="43" t="s">
        <v>1350</v>
      </c>
      <c r="C227" s="50" t="n">
        <v>0</v>
      </c>
      <c r="D227" s="45" t="n">
        <f aca="false">C227/$C$6</f>
        <v>0</v>
      </c>
      <c r="E227" s="47" t="s">
        <v>1380</v>
      </c>
      <c r="F227" s="46" t="s">
        <v>1352</v>
      </c>
      <c r="G227" s="48" t="s">
        <v>1381</v>
      </c>
      <c r="H227" s="47"/>
      <c r="I227" s="44" t="s">
        <v>1350</v>
      </c>
      <c r="J227" s="51" t="n">
        <v>20</v>
      </c>
      <c r="K227" s="54" t="n">
        <v>74589</v>
      </c>
      <c r="L227" s="54" t="n">
        <v>25207</v>
      </c>
      <c r="M227" s="54" t="n">
        <v>70082</v>
      </c>
      <c r="N227" s="54" t="n">
        <v>80045</v>
      </c>
      <c r="O227" s="30" t="n">
        <v>80045</v>
      </c>
      <c r="P227" s="31"/>
      <c r="Q227" s="8" t="n">
        <v>0.4</v>
      </c>
      <c r="S227" s="30" t="n">
        <f aca="false">+O227*Q227/2000</f>
        <v>16.009</v>
      </c>
      <c r="U227" s="10" t="n">
        <f aca="false">+S227*$T$15</f>
        <v>11.5875688845516</v>
      </c>
      <c r="V227" s="10" t="n">
        <v>198</v>
      </c>
      <c r="W227" s="10" t="n">
        <f aca="false">IF(U227&gt;V227,V227,U227)</f>
        <v>11.5875688845516</v>
      </c>
      <c r="X227" s="6" t="n">
        <f aca="false">+U227/$U$16</f>
        <v>0.000417260299905355</v>
      </c>
      <c r="Y227" s="10" t="n">
        <f aca="false">+X227*$Y$16</f>
        <v>1.13824730663145</v>
      </c>
      <c r="Z227" s="9" t="n">
        <f aca="false">IF(W227+Y227&gt;V227,V227,W227+Y227)</f>
        <v>12.7258161911831</v>
      </c>
      <c r="AA227" s="10" t="n">
        <f aca="false">+$AA$16*X227</f>
        <v>0.164833535064951</v>
      </c>
      <c r="AB227" s="10" t="n">
        <f aca="false">IF(Z227+AA227&gt;V227,V227,Z227+AA227)</f>
        <v>12.890649726248</v>
      </c>
      <c r="AC227" s="10" t="n">
        <f aca="false">+X227*$AC$16</f>
        <v>0.0241453776983836</v>
      </c>
      <c r="AD227" s="10" t="n">
        <f aca="false">IF(AB227+AC227&gt;V227,V227,AB227+AC227)</f>
        <v>12.9147951039464</v>
      </c>
      <c r="AE227" s="10" t="n">
        <f aca="false">+X227*$AE$16</f>
        <v>0.00353689717306601</v>
      </c>
      <c r="AF227" s="9" t="n">
        <f aca="false">IF(AD227+AE227&gt;V227,V227,AD227+AE227)</f>
        <v>12.9183320011195</v>
      </c>
      <c r="AG227" s="10" t="n">
        <f aca="false">+X227*$AG$16</f>
        <v>0.000518096745848519</v>
      </c>
      <c r="AH227" s="9" t="n">
        <f aca="false">IF(AF227+AG227&gt;V227,V227,AF227+AG227)</f>
        <v>12.9188500978653</v>
      </c>
      <c r="AI227" s="10" t="n">
        <f aca="false">+X227*$AI$16</f>
        <v>7.58925761552639E-005</v>
      </c>
      <c r="AJ227" s="9" t="n">
        <f aca="false">IF(AH227+AI227&gt;V227,V227,AH227+AI227)</f>
        <v>12.9189259904415</v>
      </c>
      <c r="AK227" s="10" t="n">
        <f aca="false">+V227</f>
        <v>198</v>
      </c>
      <c r="AL227" s="6" t="str">
        <f aca="false">IF(AJ227&gt;V227,"'fail'","'pass'")</f>
        <v>'pass'</v>
      </c>
    </row>
    <row r="228" customFormat="false" ht="12.75" hidden="false" customHeight="false" outlineLevel="0" collapsed="false">
      <c r="B228" s="43" t="s">
        <v>1350</v>
      </c>
      <c r="C228" s="50" t="n">
        <v>0</v>
      </c>
      <c r="D228" s="45" t="n">
        <f aca="false">C228/$C$6</f>
        <v>0</v>
      </c>
      <c r="E228" s="47" t="s">
        <v>1382</v>
      </c>
      <c r="F228" s="46" t="s">
        <v>1352</v>
      </c>
      <c r="G228" s="48" t="s">
        <v>1383</v>
      </c>
      <c r="H228" s="47"/>
      <c r="I228" s="44" t="s">
        <v>1350</v>
      </c>
      <c r="J228" s="51" t="n">
        <v>20</v>
      </c>
      <c r="K228" s="54" t="n">
        <v>74589</v>
      </c>
      <c r="L228" s="54" t="n">
        <v>25207</v>
      </c>
      <c r="M228" s="54" t="n">
        <v>70082</v>
      </c>
      <c r="N228" s="54" t="n">
        <v>80045</v>
      </c>
      <c r="O228" s="30" t="n">
        <v>80045</v>
      </c>
      <c r="P228" s="31"/>
      <c r="Q228" s="8" t="n">
        <v>0.4</v>
      </c>
      <c r="S228" s="30" t="n">
        <f aca="false">+O228*Q228/2000</f>
        <v>16.009</v>
      </c>
      <c r="U228" s="10" t="n">
        <f aca="false">+S228*$T$15</f>
        <v>11.5875688845516</v>
      </c>
      <c r="V228" s="10" t="n">
        <v>198</v>
      </c>
      <c r="W228" s="10" t="n">
        <f aca="false">IF(U228&gt;V228,V228,U228)</f>
        <v>11.5875688845516</v>
      </c>
      <c r="X228" s="6" t="n">
        <f aca="false">+U228/$U$16</f>
        <v>0.000417260299905355</v>
      </c>
      <c r="Y228" s="10" t="n">
        <f aca="false">+X228*$Y$16</f>
        <v>1.13824730663145</v>
      </c>
      <c r="Z228" s="9" t="n">
        <f aca="false">IF(W228+Y228&gt;V228,V228,W228+Y228)</f>
        <v>12.7258161911831</v>
      </c>
      <c r="AA228" s="10" t="n">
        <f aca="false">+$AA$16*X228</f>
        <v>0.164833535064951</v>
      </c>
      <c r="AB228" s="10" t="n">
        <f aca="false">IF(Z228+AA228&gt;V228,V228,Z228+AA228)</f>
        <v>12.890649726248</v>
      </c>
      <c r="AC228" s="10" t="n">
        <f aca="false">+X228*$AC$16</f>
        <v>0.0241453776983836</v>
      </c>
      <c r="AD228" s="10" t="n">
        <f aca="false">IF(AB228+AC228&gt;V228,V228,AB228+AC228)</f>
        <v>12.9147951039464</v>
      </c>
      <c r="AE228" s="10" t="n">
        <f aca="false">+X228*$AE$16</f>
        <v>0.00353689717306601</v>
      </c>
      <c r="AF228" s="9" t="n">
        <f aca="false">IF(AD228+AE228&gt;V228,V228,AD228+AE228)</f>
        <v>12.9183320011195</v>
      </c>
      <c r="AG228" s="10" t="n">
        <f aca="false">+X228*$AG$16</f>
        <v>0.000518096745848519</v>
      </c>
      <c r="AH228" s="9" t="n">
        <f aca="false">IF(AF228+AG228&gt;V228,V228,AF228+AG228)</f>
        <v>12.9188500978653</v>
      </c>
      <c r="AI228" s="10" t="n">
        <f aca="false">+X228*$AI$16</f>
        <v>7.58925761552639E-005</v>
      </c>
      <c r="AJ228" s="9" t="n">
        <f aca="false">IF(AH228+AI228&gt;V228,V228,AH228+AI228)</f>
        <v>12.9189259904415</v>
      </c>
      <c r="AK228" s="10" t="n">
        <f aca="false">+V228</f>
        <v>198</v>
      </c>
      <c r="AL228" s="6" t="str">
        <f aca="false">IF(AJ228&gt;V228,"'fail'","'pass'")</f>
        <v>'pass'</v>
      </c>
    </row>
    <row r="229" customFormat="false" ht="12.75" hidden="false" customHeight="false" outlineLevel="0" collapsed="false">
      <c r="B229" s="43" t="s">
        <v>1350</v>
      </c>
      <c r="C229" s="50" t="n">
        <v>0</v>
      </c>
      <c r="D229" s="45" t="n">
        <f aca="false">C229/$C$6</f>
        <v>0</v>
      </c>
      <c r="E229" s="47" t="s">
        <v>1384</v>
      </c>
      <c r="F229" s="46" t="s">
        <v>1352</v>
      </c>
      <c r="G229" s="48" t="s">
        <v>1385</v>
      </c>
      <c r="H229" s="47"/>
      <c r="I229" s="44" t="s">
        <v>1350</v>
      </c>
      <c r="J229" s="51" t="n">
        <v>20</v>
      </c>
      <c r="K229" s="54" t="n">
        <v>74589</v>
      </c>
      <c r="L229" s="54" t="n">
        <v>25207</v>
      </c>
      <c r="M229" s="54" t="n">
        <v>70082</v>
      </c>
      <c r="N229" s="54" t="n">
        <v>80045</v>
      </c>
      <c r="O229" s="30" t="n">
        <v>80045</v>
      </c>
      <c r="P229" s="31"/>
      <c r="Q229" s="8" t="n">
        <v>0.4</v>
      </c>
      <c r="S229" s="30" t="n">
        <f aca="false">+O229*Q229/2000</f>
        <v>16.009</v>
      </c>
      <c r="U229" s="10" t="n">
        <f aca="false">+S229*$T$15</f>
        <v>11.5875688845516</v>
      </c>
      <c r="V229" s="10" t="n">
        <v>198</v>
      </c>
      <c r="W229" s="10" t="n">
        <f aca="false">IF(U229&gt;V229,V229,U229)</f>
        <v>11.5875688845516</v>
      </c>
      <c r="X229" s="6" t="n">
        <f aca="false">+U229/$U$16</f>
        <v>0.000417260299905355</v>
      </c>
      <c r="Y229" s="10" t="n">
        <f aca="false">+X229*$Y$16</f>
        <v>1.13824730663145</v>
      </c>
      <c r="Z229" s="9" t="n">
        <f aca="false">IF(W229+Y229&gt;V229,V229,W229+Y229)</f>
        <v>12.7258161911831</v>
      </c>
      <c r="AA229" s="10" t="n">
        <f aca="false">+$AA$16*X229</f>
        <v>0.164833535064951</v>
      </c>
      <c r="AB229" s="10" t="n">
        <f aca="false">IF(Z229+AA229&gt;V229,V229,Z229+AA229)</f>
        <v>12.890649726248</v>
      </c>
      <c r="AC229" s="10" t="n">
        <f aca="false">+X229*$AC$16</f>
        <v>0.0241453776983836</v>
      </c>
      <c r="AD229" s="10" t="n">
        <f aca="false">IF(AB229+AC229&gt;V229,V229,AB229+AC229)</f>
        <v>12.9147951039464</v>
      </c>
      <c r="AE229" s="10" t="n">
        <f aca="false">+X229*$AE$16</f>
        <v>0.00353689717306601</v>
      </c>
      <c r="AF229" s="9" t="n">
        <f aca="false">IF(AD229+AE229&gt;V229,V229,AD229+AE229)</f>
        <v>12.9183320011195</v>
      </c>
      <c r="AG229" s="10" t="n">
        <f aca="false">+X229*$AG$16</f>
        <v>0.000518096745848519</v>
      </c>
      <c r="AH229" s="9" t="n">
        <f aca="false">IF(AF229+AG229&gt;V229,V229,AF229+AG229)</f>
        <v>12.9188500978653</v>
      </c>
      <c r="AI229" s="10" t="n">
        <f aca="false">+X229*$AI$16</f>
        <v>7.58925761552639E-005</v>
      </c>
      <c r="AJ229" s="9" t="n">
        <f aca="false">IF(AH229+AI229&gt;V229,V229,AH229+AI229)</f>
        <v>12.9189259904415</v>
      </c>
      <c r="AK229" s="10" t="n">
        <f aca="false">+V229</f>
        <v>198</v>
      </c>
      <c r="AL229" s="6" t="str">
        <f aca="false">IF(AJ229&gt;V229,"'fail'","'pass'")</f>
        <v>'pass'</v>
      </c>
    </row>
    <row r="230" customFormat="false" ht="12.75" hidden="false" customHeight="false" outlineLevel="0" collapsed="false">
      <c r="B230" s="43" t="s">
        <v>1386</v>
      </c>
      <c r="C230" s="50" t="n">
        <v>50</v>
      </c>
      <c r="D230" s="45" t="n">
        <f aca="false">C230/$C$6</f>
        <v>0.00119625810464866</v>
      </c>
      <c r="E230" s="47" t="s">
        <v>1387</v>
      </c>
      <c r="F230" s="46" t="s">
        <v>1388</v>
      </c>
      <c r="G230" s="48" t="s">
        <v>1389</v>
      </c>
      <c r="H230" s="47"/>
      <c r="I230" s="44" t="s">
        <v>1386</v>
      </c>
      <c r="J230" s="51" t="n">
        <v>18</v>
      </c>
      <c r="K230" s="54" t="n">
        <v>70163</v>
      </c>
      <c r="L230" s="54" t="n">
        <v>27830</v>
      </c>
      <c r="M230" s="54" t="n">
        <v>70746</v>
      </c>
      <c r="N230" s="54" t="n">
        <v>165249</v>
      </c>
      <c r="O230" s="30" t="n">
        <v>165249</v>
      </c>
      <c r="P230" s="31"/>
      <c r="Q230" s="8" t="n">
        <v>0.4</v>
      </c>
      <c r="S230" s="30" t="n">
        <f aca="false">+O230*Q230/2000</f>
        <v>33.0498</v>
      </c>
      <c r="U230" s="10" t="n">
        <f aca="false">+S230*$T$15</f>
        <v>23.92197102384</v>
      </c>
      <c r="V230" s="10" t="n">
        <v>219</v>
      </c>
      <c r="W230" s="10" t="n">
        <f aca="false">IF(U230&gt;V230,V230,U230)</f>
        <v>23.92197102384</v>
      </c>
      <c r="X230" s="6" t="n">
        <f aca="false">+U230/$U$16</f>
        <v>0.000861413546118558</v>
      </c>
      <c r="Y230" s="10" t="n">
        <f aca="false">+X230*$Y$16</f>
        <v>2.34985607062954</v>
      </c>
      <c r="Z230" s="9" t="n">
        <f aca="false">IF(W230+Y230&gt;V230,V230,W230+Y230)</f>
        <v>26.2718270944695</v>
      </c>
      <c r="AA230" s="10" t="n">
        <f aca="false">+$AA$16*X230</f>
        <v>0.340290796876108</v>
      </c>
      <c r="AB230" s="10" t="n">
        <f aca="false">IF(Z230+AA230&gt;V230,V230,Z230+AA230)</f>
        <v>26.6121178913457</v>
      </c>
      <c r="AC230" s="10" t="n">
        <f aca="false">+X230*$AC$16</f>
        <v>0.0498469550787706</v>
      </c>
      <c r="AD230" s="10" t="n">
        <f aca="false">IF(AB230+AC230&gt;V230,V230,AB230+AC230)</f>
        <v>26.6619648464244</v>
      </c>
      <c r="AE230" s="10" t="n">
        <f aca="false">+X230*$AE$16</f>
        <v>0.00730175177652551</v>
      </c>
      <c r="AF230" s="9" t="n">
        <f aca="false">IF(AD230+AE230&gt;V230,V230,AD230+AE230)</f>
        <v>26.669266598201</v>
      </c>
      <c r="AG230" s="10" t="n">
        <f aca="false">+X230*$AG$16</f>
        <v>0.00106958547260568</v>
      </c>
      <c r="AH230" s="9" t="n">
        <f aca="false">IF(AF230+AG230&gt;V230,V230,AF230+AG230)</f>
        <v>26.6703361836736</v>
      </c>
      <c r="AI230" s="10" t="n">
        <f aca="false">+X230*$AI$16</f>
        <v>0.000156676523419092</v>
      </c>
      <c r="AJ230" s="9" t="n">
        <f aca="false">IF(AH230+AI230&gt;V230,V230,AH230+AI230)</f>
        <v>26.670492860197</v>
      </c>
      <c r="AK230" s="10" t="n">
        <f aca="false">+V230</f>
        <v>219</v>
      </c>
      <c r="AL230" s="6" t="str">
        <f aca="false">IF(AJ230&gt;V230,"'fail'","'pass'")</f>
        <v>'pass'</v>
      </c>
    </row>
    <row r="231" customFormat="false" ht="12.75" hidden="false" customHeight="false" outlineLevel="0" collapsed="false">
      <c r="B231" s="43" t="s">
        <v>1390</v>
      </c>
      <c r="C231" s="50" t="n">
        <v>150</v>
      </c>
      <c r="D231" s="45" t="n">
        <f aca="false">C231/$C$6</f>
        <v>0.00358877431394598</v>
      </c>
      <c r="E231" s="47" t="s">
        <v>1391</v>
      </c>
      <c r="F231" s="46" t="s">
        <v>1392</v>
      </c>
      <c r="G231" s="48" t="n">
        <v>40</v>
      </c>
      <c r="H231" s="47" t="s">
        <v>830</v>
      </c>
      <c r="I231" s="44" t="s">
        <v>1390</v>
      </c>
      <c r="J231" s="51" t="n">
        <v>100</v>
      </c>
      <c r="K231" s="54" t="n">
        <v>2584107</v>
      </c>
      <c r="L231" s="54" t="n">
        <v>1843606</v>
      </c>
      <c r="M231" s="54" t="n">
        <v>1793439</v>
      </c>
      <c r="N231" s="54" t="n">
        <v>2029299</v>
      </c>
      <c r="O231" s="30" t="n">
        <v>2584107</v>
      </c>
      <c r="P231" s="31"/>
      <c r="Q231" s="8" t="n">
        <f aca="false">IF(J231&gt;25,0.15,0)</f>
        <v>0.15</v>
      </c>
      <c r="S231" s="30" t="n">
        <f aca="false">+O231*Q231/2000</f>
        <v>193.808025</v>
      </c>
      <c r="U231" s="10" t="n">
        <f aca="false">+S231*$T$15</f>
        <v>140.281331755038</v>
      </c>
      <c r="V231" s="10" t="n">
        <v>487</v>
      </c>
      <c r="W231" s="10" t="n">
        <f aca="false">IF(U231&gt;V231,V231,U231)</f>
        <v>140.281331755038</v>
      </c>
      <c r="X231" s="6" t="n">
        <f aca="false">+U231/$U$16</f>
        <v>0.00505143323352892</v>
      </c>
      <c r="Y231" s="10" t="n">
        <f aca="false">+X231*$Y$16</f>
        <v>13.7798402436012</v>
      </c>
      <c r="Z231" s="9" t="n">
        <f aca="false">IF(W231+Y231&gt;V231,V231,W231+Y231)</f>
        <v>154.061171998639</v>
      </c>
      <c r="AA231" s="10" t="n">
        <f aca="false">+$AA$16*X231</f>
        <v>1.99550639544671</v>
      </c>
      <c r="AB231" s="10" t="n">
        <f aca="false">IF(Z231+AA231&gt;V231,V231,Z231+AA231)</f>
        <v>156.056678394086</v>
      </c>
      <c r="AC231" s="10" t="n">
        <f aca="false">+X231*$AC$16</f>
        <v>0.292308574214678</v>
      </c>
      <c r="AD231" s="10" t="n">
        <f aca="false">IF(AB231+AC231&gt;V231,V231,AB231+AC231)</f>
        <v>156.348986968301</v>
      </c>
      <c r="AE231" s="10" t="n">
        <f aca="false">+X231*$AE$16</f>
        <v>0.0428183556586924</v>
      </c>
      <c r="AF231" s="9" t="n">
        <f aca="false">IF(AD231+AE231&gt;V231,V231,AD231+AE231)</f>
        <v>156.391805323959</v>
      </c>
      <c r="AG231" s="10" t="n">
        <f aca="false">+X231*$AG$16</f>
        <v>0.00627217859153154</v>
      </c>
      <c r="AH231" s="9" t="n">
        <f aca="false">IF(AF231+AG231&gt;V231,V231,AF231+AG231)</f>
        <v>156.398077502551</v>
      </c>
      <c r="AI231" s="10" t="n">
        <f aca="false">+X231*$AI$16</f>
        <v>0.000918770085377837</v>
      </c>
      <c r="AJ231" s="9" t="n">
        <f aca="false">IF(AH231+AI231&gt;V231,V231,AH231+AI231)</f>
        <v>156.398996272636</v>
      </c>
      <c r="AK231" s="10" t="n">
        <f aca="false">+V231</f>
        <v>487</v>
      </c>
      <c r="AL231" s="6" t="str">
        <f aca="false">IF(AJ231&gt;V231,"'fail'","'pass'")</f>
        <v>'pass'</v>
      </c>
    </row>
    <row r="232" customFormat="false" ht="12.75" hidden="false" customHeight="false" outlineLevel="0" collapsed="false">
      <c r="B232" s="43" t="s">
        <v>1393</v>
      </c>
      <c r="C232" s="50" t="n">
        <v>0</v>
      </c>
      <c r="D232" s="45"/>
      <c r="E232" s="47" t="s">
        <v>1394</v>
      </c>
      <c r="F232" s="46" t="s">
        <v>1395</v>
      </c>
      <c r="G232" s="48" t="s">
        <v>1396</v>
      </c>
      <c r="H232" s="47"/>
      <c r="I232" s="44" t="s">
        <v>1397</v>
      </c>
      <c r="J232" s="51" t="n">
        <v>250</v>
      </c>
      <c r="K232" s="54" t="n">
        <v>3440</v>
      </c>
      <c r="L232" s="54" t="n">
        <v>8414</v>
      </c>
      <c r="M232" s="54" t="n">
        <v>7916</v>
      </c>
      <c r="N232" s="54" t="n">
        <v>8499</v>
      </c>
      <c r="O232" s="30" t="n">
        <v>8499</v>
      </c>
      <c r="P232" s="31"/>
      <c r="Q232" s="8" t="n">
        <v>0.4</v>
      </c>
      <c r="S232" s="30" t="n">
        <f aca="false">+O232*Q232/2000</f>
        <v>1.6998</v>
      </c>
      <c r="T232" s="10"/>
      <c r="U232" s="10" t="n">
        <f aca="false">+S232*$T$15</f>
        <v>1.23034228183902</v>
      </c>
      <c r="V232" s="10" t="n">
        <v>184</v>
      </c>
      <c r="W232" s="10" t="n">
        <f aca="false">IF(U232&gt;V232,V232,U232)</f>
        <v>1.23034228183902</v>
      </c>
      <c r="X232" s="6" t="n">
        <f aca="false">+U232/$U$16</f>
        <v>4.43037702404349E-005</v>
      </c>
      <c r="Y232" s="10" t="n">
        <f aca="false">+X232*$Y$16</f>
        <v>0.120856566419648</v>
      </c>
      <c r="Z232" s="9" t="n">
        <f aca="false">IF(W232+Y232&gt;V232,V232,W232+Y232)</f>
        <v>1.35119884825867</v>
      </c>
      <c r="AA232" s="10" t="n">
        <f aca="false">+$AA$16*X232</f>
        <v>0.0175016579988384</v>
      </c>
      <c r="AB232" s="10" t="n">
        <f aca="false">IF(Z232+AA232&gt;V232,V232,Z232+AA232)</f>
        <v>1.36870050625751</v>
      </c>
      <c r="AC232" s="10" t="n">
        <f aca="false">+X232*$AC$16</f>
        <v>0.0025637024805867</v>
      </c>
      <c r="AD232" s="10" t="n">
        <f aca="false">IF(AB232+AC232&gt;V232,V232,AB232+AC232)</f>
        <v>1.37126420873809</v>
      </c>
      <c r="AE232" s="10" t="n">
        <f aca="false">+X232*$AE$16</f>
        <v>0.000375539872245462</v>
      </c>
      <c r="AF232" s="9" t="n">
        <f aca="false">IF(AD232+AE232&gt;V232,V232,AD232+AE232)</f>
        <v>1.37163974861034</v>
      </c>
      <c r="AG232" s="10" t="n">
        <f aca="false">+X232*$AG$16</f>
        <v>5.50103597097453E-005</v>
      </c>
      <c r="AH232" s="9" t="n">
        <f aca="false">IF(AF232+AG232&gt;V232,V232,AF232+AG232)</f>
        <v>1.37169475897005</v>
      </c>
      <c r="AI232" s="10" t="n">
        <f aca="false">+X232*$AI$16</f>
        <v>8.05810487530249E-006</v>
      </c>
      <c r="AJ232" s="9" t="n">
        <f aca="false">IF(AH232+AI232&gt;V232,V232,AH232+AI232)</f>
        <v>1.37170281707492</v>
      </c>
      <c r="AK232" s="10" t="n">
        <f aca="false">+V232</f>
        <v>184</v>
      </c>
      <c r="AL232" s="6" t="str">
        <f aca="false">IF(AJ232&gt;V232,"'fail'","'pass'")</f>
        <v>'pass'</v>
      </c>
    </row>
    <row r="233" customFormat="false" ht="12.75" hidden="false" customHeight="false" outlineLevel="0" collapsed="false">
      <c r="B233" s="43" t="s">
        <v>1398</v>
      </c>
      <c r="C233" s="50" t="n">
        <v>300</v>
      </c>
      <c r="D233" s="45" t="n">
        <f aca="false">C233/$C$6</f>
        <v>0.00717754862789195</v>
      </c>
      <c r="E233" s="47" t="s">
        <v>1399</v>
      </c>
      <c r="F233" s="46" t="s">
        <v>1395</v>
      </c>
      <c r="G233" s="48" t="n">
        <v>40</v>
      </c>
      <c r="H233" s="47" t="s">
        <v>830</v>
      </c>
      <c r="I233" s="44" t="s">
        <v>1398</v>
      </c>
      <c r="J233" s="51" t="n">
        <v>100</v>
      </c>
      <c r="K233" s="54" t="n">
        <v>2692405</v>
      </c>
      <c r="L233" s="54" t="n">
        <v>1678717</v>
      </c>
      <c r="M233" s="54" t="n">
        <v>2120053</v>
      </c>
      <c r="N233" s="54" t="n">
        <v>2361500</v>
      </c>
      <c r="O233" s="30" t="n">
        <v>2692405</v>
      </c>
      <c r="P233" s="31"/>
      <c r="Q233" s="8" t="n">
        <f aca="false">IF(J233&gt;25,0.15,0)</f>
        <v>0.15</v>
      </c>
      <c r="S233" s="30" t="n">
        <f aca="false">+O233*Q233/2000</f>
        <v>201.930375</v>
      </c>
      <c r="U233" s="10" t="n">
        <f aca="false">+S233*$T$15</f>
        <v>146.16041790217</v>
      </c>
      <c r="V233" s="10" t="n">
        <v>292</v>
      </c>
      <c r="W233" s="10" t="n">
        <f aca="false">IF(U233&gt;V233,V233,U233)</f>
        <v>146.16041790217</v>
      </c>
      <c r="X233" s="6" t="n">
        <f aca="false">+U233/$U$16</f>
        <v>0.0052631350385721</v>
      </c>
      <c r="Y233" s="10" t="n">
        <f aca="false">+X233*$Y$16</f>
        <v>14.3573430864407</v>
      </c>
      <c r="Z233" s="9" t="n">
        <f aca="false">IF(W233+Y233&gt;V233,V233,W233+Y233)</f>
        <v>160.517760988611</v>
      </c>
      <c r="AA233" s="10" t="n">
        <f aca="false">+$AA$16*X233</f>
        <v>2.07913658243745</v>
      </c>
      <c r="AB233" s="10" t="n">
        <f aca="false">IF(Z233+AA233&gt;V233,V233,Z233+AA233)</f>
        <v>162.596897571048</v>
      </c>
      <c r="AC233" s="10" t="n">
        <f aca="false">+X233*$AC$16</f>
        <v>0.304559008879458</v>
      </c>
      <c r="AD233" s="10" t="n">
        <f aca="false">IF(AB233+AC233&gt;V233,V233,AB233+AC233)</f>
        <v>162.901456579928</v>
      </c>
      <c r="AE233" s="10" t="n">
        <f aca="false">+X233*$AE$16</f>
        <v>0.0446128410577587</v>
      </c>
      <c r="AF233" s="9" t="n">
        <f aca="false">IF(AD233+AE233&gt;V233,V233,AD233+AE233)</f>
        <v>162.946069420986</v>
      </c>
      <c r="AG233" s="10" t="n">
        <f aca="false">+X233*$AG$16</f>
        <v>0.00653504092544638</v>
      </c>
      <c r="AH233" s="9" t="n">
        <f aca="false">IF(AF233+AG233&gt;V233,V233,AF233+AG233)</f>
        <v>162.952604461911</v>
      </c>
      <c r="AI233" s="10" t="n">
        <f aca="false">+X233*$AI$16</f>
        <v>0.000957275055453089</v>
      </c>
      <c r="AJ233" s="9" t="n">
        <f aca="false">IF(AH233+AI233&gt;V233,V233,AH233+AI233)</f>
        <v>162.953561736967</v>
      </c>
      <c r="AK233" s="10" t="n">
        <f aca="false">+V233</f>
        <v>292</v>
      </c>
      <c r="AL233" s="6" t="str">
        <f aca="false">IF(AJ233&gt;V233,"'fail'","'pass'")</f>
        <v>'pass'</v>
      </c>
    </row>
    <row r="234" customFormat="false" ht="12.75" hidden="false" customHeight="false" outlineLevel="0" collapsed="false">
      <c r="B234" s="43" t="s">
        <v>1398</v>
      </c>
      <c r="C234" s="50"/>
      <c r="D234" s="45" t="n">
        <f aca="false">C234/$C$6</f>
        <v>0</v>
      </c>
      <c r="E234" s="47" t="s">
        <v>1400</v>
      </c>
      <c r="F234" s="46" t="s">
        <v>1395</v>
      </c>
      <c r="G234" s="48" t="n">
        <v>50</v>
      </c>
      <c r="H234" s="47" t="s">
        <v>830</v>
      </c>
      <c r="I234" s="44" t="s">
        <v>1398</v>
      </c>
      <c r="J234" s="51" t="n">
        <v>114</v>
      </c>
      <c r="K234" s="54" t="n">
        <v>2298495</v>
      </c>
      <c r="L234" s="54" t="n">
        <v>1368262</v>
      </c>
      <c r="M234" s="54" t="n">
        <v>1425639</v>
      </c>
      <c r="N234" s="54" t="n">
        <v>1862892</v>
      </c>
      <c r="O234" s="30" t="n">
        <v>2298495</v>
      </c>
      <c r="P234" s="31"/>
      <c r="Q234" s="8" t="n">
        <f aca="false">IF(J234&gt;25,0.15,0)</f>
        <v>0.15</v>
      </c>
      <c r="S234" s="30" t="n">
        <f aca="false">+O234*Q234/2000</f>
        <v>172.387125</v>
      </c>
      <c r="U234" s="10" t="n">
        <f aca="false">+S234*$T$15</f>
        <v>124.776543553458</v>
      </c>
      <c r="V234" s="10" t="n">
        <v>292</v>
      </c>
      <c r="W234" s="10" t="n">
        <f aca="false">IF(U234&gt;V234,V234,U234)</f>
        <v>124.776543553458</v>
      </c>
      <c r="X234" s="6" t="n">
        <f aca="false">+U234/$U$16</f>
        <v>0.00449311658925116</v>
      </c>
      <c r="Y234" s="10" t="n">
        <f aca="false">+X234*$Y$16</f>
        <v>12.2568043431314</v>
      </c>
      <c r="Z234" s="9" t="n">
        <f aca="false">IF(W234+Y234&gt;V234,V234,W234+Y234)</f>
        <v>137.03334789659</v>
      </c>
      <c r="AA234" s="10" t="n">
        <f aca="false">+$AA$16*X234</f>
        <v>1.77495029130074</v>
      </c>
      <c r="AB234" s="10" t="n">
        <f aca="false">IF(Z234+AA234&gt;V234,V234,Z234+AA234)</f>
        <v>138.80829818789</v>
      </c>
      <c r="AC234" s="10" t="n">
        <f aca="false">+X234*$AC$16</f>
        <v>0.260000764786274</v>
      </c>
      <c r="AD234" s="10" t="n">
        <f aca="false">IF(AB234+AC234&gt;V234,V234,AB234+AC234)</f>
        <v>139.068298952677</v>
      </c>
      <c r="AE234" s="10" t="n">
        <f aca="false">+X234*$AE$16</f>
        <v>0.0380857976816464</v>
      </c>
      <c r="AF234" s="9" t="n">
        <f aca="false">IF(AD234+AE234&gt;V234,V234,AD234+AE234)</f>
        <v>139.106384750358</v>
      </c>
      <c r="AG234" s="10" t="n">
        <f aca="false">+X234*$AG$16</f>
        <v>0.00557893737826734</v>
      </c>
      <c r="AH234" s="9" t="n">
        <f aca="false">IF(AF234+AG234&gt;V234,V234,AF234+AG234)</f>
        <v>139.111963687737</v>
      </c>
      <c r="AI234" s="10" t="n">
        <f aca="false">+X234*$AI$16</f>
        <v>0.000817221751030639</v>
      </c>
      <c r="AJ234" s="9" t="n">
        <f aca="false">IF(AH234+AI234&gt;V234,V234,AH234+AI234)</f>
        <v>139.112780909488</v>
      </c>
      <c r="AK234" s="10" t="n">
        <f aca="false">+V234</f>
        <v>292</v>
      </c>
      <c r="AL234" s="6" t="str">
        <f aca="false">IF(AJ234&gt;V234,"'fail'","'pass'")</f>
        <v>'pass'</v>
      </c>
    </row>
    <row r="235" customFormat="false" ht="12.75" hidden="false" customHeight="false" outlineLevel="0" collapsed="false">
      <c r="B235" s="43" t="s">
        <v>1398</v>
      </c>
      <c r="C235" s="50"/>
      <c r="D235" s="45" t="n">
        <f aca="false">C235/$C$6</f>
        <v>0</v>
      </c>
      <c r="E235" s="47" t="s">
        <v>1401</v>
      </c>
      <c r="F235" s="46" t="s">
        <v>1395</v>
      </c>
      <c r="G235" s="48" t="s">
        <v>1402</v>
      </c>
      <c r="H235" s="47"/>
      <c r="I235" s="44" t="s">
        <v>1398</v>
      </c>
      <c r="J235" s="51" t="n">
        <v>50</v>
      </c>
      <c r="K235" s="54" t="n">
        <v>18944</v>
      </c>
      <c r="L235" s="54" t="n">
        <v>29483</v>
      </c>
      <c r="M235" s="54" t="n">
        <v>37031</v>
      </c>
      <c r="N235" s="54" t="n">
        <v>37124</v>
      </c>
      <c r="O235" s="30" t="n">
        <v>37124</v>
      </c>
      <c r="P235" s="31"/>
      <c r="Q235" s="8" t="n">
        <f aca="false">IF(J235&gt;25,0.15,0)</f>
        <v>0.15</v>
      </c>
      <c r="S235" s="30" t="n">
        <f aca="false">+O235*Q235/2000</f>
        <v>2.7843</v>
      </c>
      <c r="U235" s="10" t="n">
        <f aca="false">+S235*$T$15</f>
        <v>2.0153206349714</v>
      </c>
      <c r="V235" s="10" t="n">
        <v>486</v>
      </c>
      <c r="W235" s="10" t="n">
        <f aca="false">IF(U235&gt;V235,V235,U235)</f>
        <v>2.0153206349714</v>
      </c>
      <c r="X235" s="6" t="n">
        <f aca="false">+U235/$U$16</f>
        <v>7.25702950232043E-005</v>
      </c>
      <c r="Y235" s="10" t="n">
        <f aca="false">+X235*$Y$16</f>
        <v>0.197965018168153</v>
      </c>
      <c r="Z235" s="9" t="n">
        <f aca="false">IF(W235+Y235&gt;V235,V235,W235+Y235)</f>
        <v>2.21328565313955</v>
      </c>
      <c r="AA235" s="10" t="n">
        <f aca="false">+$AA$16*X235</f>
        <v>0.0286679999800951</v>
      </c>
      <c r="AB235" s="10" t="n">
        <f aca="false">IF(Z235+AA235&gt;V235,V235,Z235+AA235)</f>
        <v>2.24195365311965</v>
      </c>
      <c r="AC235" s="10" t="n">
        <f aca="false">+X235*$AC$16</f>
        <v>0.00419938629056215</v>
      </c>
      <c r="AD235" s="10" t="n">
        <f aca="false">IF(AB235+AC235&gt;V235,V235,AB235+AC235)</f>
        <v>2.24615303941021</v>
      </c>
      <c r="AE235" s="10" t="n">
        <f aca="false">+X235*$AE$16</f>
        <v>0.000615140408455724</v>
      </c>
      <c r="AF235" s="9" t="n">
        <f aca="false">IF(AD235+AE235&gt;V235,V235,AD235+AE235)</f>
        <v>2.24676817981866</v>
      </c>
      <c r="AG235" s="10" t="n">
        <f aca="false">+X235*$AG$16</f>
        <v>9.01078624190163E-005</v>
      </c>
      <c r="AH235" s="9" t="n">
        <f aca="false">IF(AF235+AG235&gt;V235,V235,AF235+AG235)</f>
        <v>2.24685828768108</v>
      </c>
      <c r="AI235" s="10" t="n">
        <f aca="false">+X235*$AI$16</f>
        <v>1.31993066268412E-005</v>
      </c>
      <c r="AJ235" s="9" t="n">
        <f aca="false">IF(AH235+AI235&gt;V235,V235,AH235+AI235)</f>
        <v>2.24687148698771</v>
      </c>
      <c r="AK235" s="10" t="n">
        <f aca="false">+V235</f>
        <v>486</v>
      </c>
      <c r="AL235" s="6" t="str">
        <f aca="false">IF(AJ235&gt;V235,"'fail'","'pass'")</f>
        <v>'pass'</v>
      </c>
    </row>
    <row r="236" customFormat="false" ht="12.75" hidden="false" customHeight="false" outlineLevel="0" collapsed="false">
      <c r="B236" s="43" t="s">
        <v>1398</v>
      </c>
      <c r="C236" s="50"/>
      <c r="D236" s="45" t="n">
        <f aca="false">C236/$C$6</f>
        <v>0</v>
      </c>
      <c r="E236" s="47" t="s">
        <v>1403</v>
      </c>
      <c r="F236" s="46" t="s">
        <v>1395</v>
      </c>
      <c r="G236" s="48" t="s">
        <v>1404</v>
      </c>
      <c r="H236" s="47"/>
      <c r="I236" s="44" t="s">
        <v>1398</v>
      </c>
      <c r="J236" s="51" t="n">
        <v>50</v>
      </c>
      <c r="K236" s="54" t="n">
        <v>18944</v>
      </c>
      <c r="L236" s="54" t="n">
        <v>29483</v>
      </c>
      <c r="M236" s="54" t="n">
        <v>37031</v>
      </c>
      <c r="N236" s="54" t="n">
        <v>37124</v>
      </c>
      <c r="O236" s="30" t="n">
        <v>37124</v>
      </c>
      <c r="P236" s="31"/>
      <c r="Q236" s="8" t="n">
        <f aca="false">IF(J236&gt;25,0.15,0)</f>
        <v>0.15</v>
      </c>
      <c r="S236" s="30" t="n">
        <f aca="false">+O236*Q236/2000</f>
        <v>2.7843</v>
      </c>
      <c r="U236" s="10" t="n">
        <f aca="false">+S236*$T$15</f>
        <v>2.0153206349714</v>
      </c>
      <c r="V236" s="10" t="n">
        <v>486</v>
      </c>
      <c r="W236" s="10" t="n">
        <f aca="false">IF(U236&gt;V236,V236,U236)</f>
        <v>2.0153206349714</v>
      </c>
      <c r="X236" s="6" t="n">
        <f aca="false">+U236/$U$16</f>
        <v>7.25702950232043E-005</v>
      </c>
      <c r="Y236" s="10" t="n">
        <f aca="false">+X236*$Y$16</f>
        <v>0.197965018168153</v>
      </c>
      <c r="Z236" s="9" t="n">
        <f aca="false">IF(W236+Y236&gt;V236,V236,W236+Y236)</f>
        <v>2.21328565313955</v>
      </c>
      <c r="AA236" s="10" t="n">
        <f aca="false">+$AA$16*X236</f>
        <v>0.0286679999800951</v>
      </c>
      <c r="AB236" s="10" t="n">
        <f aca="false">IF(Z236+AA236&gt;V236,V236,Z236+AA236)</f>
        <v>2.24195365311965</v>
      </c>
      <c r="AC236" s="10" t="n">
        <f aca="false">+X236*$AC$16</f>
        <v>0.00419938629056215</v>
      </c>
      <c r="AD236" s="10" t="n">
        <f aca="false">IF(AB236+AC236&gt;V236,V236,AB236+AC236)</f>
        <v>2.24615303941021</v>
      </c>
      <c r="AE236" s="10" t="n">
        <f aca="false">+X236*$AE$16</f>
        <v>0.000615140408455724</v>
      </c>
      <c r="AF236" s="9" t="n">
        <f aca="false">IF(AD236+AE236&gt;V236,V236,AD236+AE236)</f>
        <v>2.24676817981866</v>
      </c>
      <c r="AG236" s="10" t="n">
        <f aca="false">+X236*$AG$16</f>
        <v>9.01078624190163E-005</v>
      </c>
      <c r="AH236" s="9" t="n">
        <f aca="false">IF(AF236+AG236&gt;V236,V236,AF236+AG236)</f>
        <v>2.24685828768108</v>
      </c>
      <c r="AI236" s="10" t="n">
        <f aca="false">+X236*$AI$16</f>
        <v>1.31993066268412E-005</v>
      </c>
      <c r="AJ236" s="9" t="n">
        <f aca="false">IF(AH236+AI236&gt;V236,V236,AH236+AI236)</f>
        <v>2.24687148698771</v>
      </c>
      <c r="AK236" s="10" t="n">
        <f aca="false">+V236</f>
        <v>486</v>
      </c>
      <c r="AL236" s="6" t="str">
        <f aca="false">IF(AJ236&gt;V236,"'fail'","'pass'")</f>
        <v>'pass'</v>
      </c>
    </row>
    <row r="237" customFormat="false" ht="12.75" hidden="false" customHeight="false" outlineLevel="0" collapsed="false">
      <c r="B237" s="43" t="s">
        <v>1405</v>
      </c>
      <c r="C237" s="50" t="n">
        <v>370</v>
      </c>
      <c r="D237" s="45" t="n">
        <f aca="false">C237/$C$6</f>
        <v>0.00885230997440008</v>
      </c>
      <c r="E237" s="47" t="s">
        <v>1406</v>
      </c>
      <c r="F237" s="46" t="s">
        <v>1407</v>
      </c>
      <c r="G237" s="48" t="s">
        <v>1408</v>
      </c>
      <c r="H237" s="47"/>
      <c r="I237" s="44" t="s">
        <v>1405</v>
      </c>
      <c r="J237" s="51" t="n">
        <v>25</v>
      </c>
      <c r="K237" s="54" t="n">
        <v>24769</v>
      </c>
      <c r="L237" s="54" t="n">
        <v>11671</v>
      </c>
      <c r="M237" s="54" t="n">
        <v>26197</v>
      </c>
      <c r="N237" s="54" t="n">
        <v>51577</v>
      </c>
      <c r="O237" s="54" t="n">
        <v>51577</v>
      </c>
      <c r="P237" s="31"/>
      <c r="Q237" s="8" t="n">
        <v>0.4</v>
      </c>
      <c r="S237" s="30" t="n">
        <f aca="false">+O237*Q237/2000</f>
        <v>10.3154</v>
      </c>
      <c r="U237" s="10" t="n">
        <f aca="false">+S237*$T$15</f>
        <v>7.46645062600437</v>
      </c>
      <c r="V237" s="10" t="n">
        <v>306</v>
      </c>
      <c r="W237" s="10" t="n">
        <f aca="false">IF(U237&gt;V237,V237,U237)</f>
        <v>7.46645062600437</v>
      </c>
      <c r="X237" s="6" t="n">
        <f aca="false">+U237/$U$16</f>
        <v>0.000268861696398507</v>
      </c>
      <c r="Y237" s="10" t="n">
        <f aca="false">+X237*$Y$16</f>
        <v>0.733429712463371</v>
      </c>
      <c r="Z237" s="9" t="n">
        <f aca="false">IF(W237+Y237&gt;V237,V237,W237+Y237)</f>
        <v>8.19988033846774</v>
      </c>
      <c r="AA237" s="10" t="n">
        <f aca="false">+$AA$16*X237</f>
        <v>0.10621049707096</v>
      </c>
      <c r="AB237" s="10" t="n">
        <f aca="false">IF(Z237+AA237&gt;V237,V237,Z237+AA237)</f>
        <v>8.3060908355387</v>
      </c>
      <c r="AC237" s="10" t="n">
        <f aca="false">+X237*$AC$16</f>
        <v>0.0155580754019555</v>
      </c>
      <c r="AD237" s="10" t="n">
        <f aca="false">IF(AB237+AC237&gt;V237,V237,AB237+AC237)</f>
        <v>8.32164891094066</v>
      </c>
      <c r="AE237" s="10" t="n">
        <f aca="false">+X237*$AE$16</f>
        <v>0.00227899988125711</v>
      </c>
      <c r="AF237" s="9" t="n">
        <f aca="false">IF(AD237+AE237&gt;V237,V237,AD237+AE237)</f>
        <v>8.32392791082192</v>
      </c>
      <c r="AG237" s="10" t="n">
        <f aca="false">+X237*$AG$16</f>
        <v>0.000333835665695909</v>
      </c>
      <c r="AH237" s="9" t="n">
        <f aca="false">IF(AF237+AG237&gt;V237,V237,AF237+AG237)</f>
        <v>8.32426174648761</v>
      </c>
      <c r="AI237" s="10" t="n">
        <f aca="false">+X237*$AI$16</f>
        <v>4.89013854751708E-005</v>
      </c>
      <c r="AJ237" s="9" t="n">
        <f aca="false">IF(AH237+AI237&gt;V237,V237,AH237+AI237)</f>
        <v>8.32431064787309</v>
      </c>
      <c r="AK237" s="10" t="n">
        <f aca="false">+V237</f>
        <v>306</v>
      </c>
      <c r="AL237" s="6" t="str">
        <f aca="false">IF(AJ237&gt;V237,"'fail'","'pass'")</f>
        <v>'pass'</v>
      </c>
    </row>
    <row r="238" customFormat="false" ht="12.75" hidden="false" customHeight="false" outlineLevel="0" collapsed="false">
      <c r="B238" s="43" t="s">
        <v>1405</v>
      </c>
      <c r="C238" s="50" t="n">
        <v>0</v>
      </c>
      <c r="D238" s="45" t="n">
        <f aca="false">C238/$C$6</f>
        <v>0</v>
      </c>
      <c r="E238" s="47" t="s">
        <v>1409</v>
      </c>
      <c r="F238" s="46" t="s">
        <v>1407</v>
      </c>
      <c r="G238" s="48" t="s">
        <v>1410</v>
      </c>
      <c r="H238" s="47"/>
      <c r="I238" s="44" t="s">
        <v>1405</v>
      </c>
      <c r="J238" s="51" t="n">
        <v>25</v>
      </c>
      <c r="K238" s="54" t="n">
        <v>24769</v>
      </c>
      <c r="L238" s="54" t="n">
        <v>11671</v>
      </c>
      <c r="M238" s="54" t="n">
        <v>26197</v>
      </c>
      <c r="N238" s="54" t="n">
        <v>51577</v>
      </c>
      <c r="O238" s="54" t="n">
        <v>51577</v>
      </c>
      <c r="P238" s="31"/>
      <c r="Q238" s="8" t="n">
        <v>0.4</v>
      </c>
      <c r="S238" s="30" t="n">
        <f aca="false">+O238*Q238/2000</f>
        <v>10.3154</v>
      </c>
      <c r="U238" s="10" t="n">
        <f aca="false">+S238*$T$15</f>
        <v>7.46645062600437</v>
      </c>
      <c r="V238" s="10" t="n">
        <v>306</v>
      </c>
      <c r="W238" s="10" t="n">
        <f aca="false">IF(U238&gt;V238,V238,U238)</f>
        <v>7.46645062600437</v>
      </c>
      <c r="X238" s="6" t="n">
        <f aca="false">+U238/$U$16</f>
        <v>0.000268861696398507</v>
      </c>
      <c r="Y238" s="10" t="n">
        <f aca="false">+X238*$Y$16</f>
        <v>0.733429712463371</v>
      </c>
      <c r="Z238" s="9" t="n">
        <f aca="false">IF(W238+Y238&gt;V238,V238,W238+Y238)</f>
        <v>8.19988033846774</v>
      </c>
      <c r="AA238" s="10" t="n">
        <f aca="false">+$AA$16*X238</f>
        <v>0.10621049707096</v>
      </c>
      <c r="AB238" s="10" t="n">
        <f aca="false">IF(Z238+AA238&gt;V238,V238,Z238+AA238)</f>
        <v>8.3060908355387</v>
      </c>
      <c r="AC238" s="10" t="n">
        <f aca="false">+X238*$AC$16</f>
        <v>0.0155580754019555</v>
      </c>
      <c r="AD238" s="10" t="n">
        <f aca="false">IF(AB238+AC238&gt;V238,V238,AB238+AC238)</f>
        <v>8.32164891094066</v>
      </c>
      <c r="AE238" s="10" t="n">
        <f aca="false">+X238*$AE$16</f>
        <v>0.00227899988125711</v>
      </c>
      <c r="AF238" s="9" t="n">
        <f aca="false">IF(AD238+AE238&gt;V238,V238,AD238+AE238)</f>
        <v>8.32392791082192</v>
      </c>
      <c r="AG238" s="10" t="n">
        <f aca="false">+X238*$AG$16</f>
        <v>0.000333835665695909</v>
      </c>
      <c r="AH238" s="9" t="n">
        <f aca="false">IF(AF238+AG238&gt;V238,V238,AF238+AG238)</f>
        <v>8.32426174648761</v>
      </c>
      <c r="AI238" s="10" t="n">
        <f aca="false">+X238*$AI$16</f>
        <v>4.89013854751708E-005</v>
      </c>
      <c r="AJ238" s="9" t="n">
        <f aca="false">IF(AH238+AI238&gt;V238,V238,AH238+AI238)</f>
        <v>8.32431064787309</v>
      </c>
      <c r="AK238" s="10" t="n">
        <f aca="false">+V238</f>
        <v>306</v>
      </c>
      <c r="AL238" s="6" t="str">
        <f aca="false">IF(AJ238&gt;V238,"'fail'","'pass'")</f>
        <v>'pass'</v>
      </c>
    </row>
    <row r="239" customFormat="false" ht="12.75" hidden="false" customHeight="false" outlineLevel="0" collapsed="false">
      <c r="B239" s="43" t="s">
        <v>1405</v>
      </c>
      <c r="C239" s="50" t="n">
        <v>0</v>
      </c>
      <c r="D239" s="45" t="n">
        <f aca="false">C239/$C$6</f>
        <v>0</v>
      </c>
      <c r="E239" s="47" t="s">
        <v>1411</v>
      </c>
      <c r="F239" s="46" t="s">
        <v>1407</v>
      </c>
      <c r="G239" s="48" t="s">
        <v>1412</v>
      </c>
      <c r="H239" s="47"/>
      <c r="I239" s="44" t="s">
        <v>1405</v>
      </c>
      <c r="J239" s="51" t="n">
        <v>25</v>
      </c>
      <c r="K239" s="54" t="n">
        <v>24769</v>
      </c>
      <c r="L239" s="54" t="n">
        <v>11671</v>
      </c>
      <c r="M239" s="54" t="n">
        <v>26197</v>
      </c>
      <c r="N239" s="54" t="n">
        <v>51577</v>
      </c>
      <c r="O239" s="54" t="n">
        <v>51577</v>
      </c>
      <c r="P239" s="31"/>
      <c r="Q239" s="8" t="n">
        <v>0.4</v>
      </c>
      <c r="S239" s="30" t="n">
        <f aca="false">+O239*Q239/2000</f>
        <v>10.3154</v>
      </c>
      <c r="U239" s="10" t="n">
        <f aca="false">+S239*$T$15</f>
        <v>7.46645062600437</v>
      </c>
      <c r="V239" s="10" t="n">
        <v>306</v>
      </c>
      <c r="W239" s="10" t="n">
        <f aca="false">IF(U239&gt;V239,V239,U239)</f>
        <v>7.46645062600437</v>
      </c>
      <c r="X239" s="6" t="n">
        <f aca="false">+U239/$U$16</f>
        <v>0.000268861696398507</v>
      </c>
      <c r="Y239" s="10" t="n">
        <f aca="false">+X239*$Y$16</f>
        <v>0.733429712463371</v>
      </c>
      <c r="Z239" s="9" t="n">
        <f aca="false">IF(W239+Y239&gt;V239,V239,W239+Y239)</f>
        <v>8.19988033846774</v>
      </c>
      <c r="AA239" s="10" t="n">
        <f aca="false">+$AA$16*X239</f>
        <v>0.10621049707096</v>
      </c>
      <c r="AB239" s="10" t="n">
        <f aca="false">IF(Z239+AA239&gt;V239,V239,Z239+AA239)</f>
        <v>8.3060908355387</v>
      </c>
      <c r="AC239" s="10" t="n">
        <f aca="false">+X239*$AC$16</f>
        <v>0.0155580754019555</v>
      </c>
      <c r="AD239" s="10" t="n">
        <f aca="false">IF(AB239+AC239&gt;V239,V239,AB239+AC239)</f>
        <v>8.32164891094066</v>
      </c>
      <c r="AE239" s="10" t="n">
        <f aca="false">+X239*$AE$16</f>
        <v>0.00227899988125711</v>
      </c>
      <c r="AF239" s="9" t="n">
        <f aca="false">IF(AD239+AE239&gt;V239,V239,AD239+AE239)</f>
        <v>8.32392791082192</v>
      </c>
      <c r="AG239" s="10" t="n">
        <f aca="false">+X239*$AG$16</f>
        <v>0.000333835665695909</v>
      </c>
      <c r="AH239" s="9" t="n">
        <f aca="false">IF(AF239+AG239&gt;V239,V239,AF239+AG239)</f>
        <v>8.32426174648761</v>
      </c>
      <c r="AI239" s="10" t="n">
        <f aca="false">+X239*$AI$16</f>
        <v>4.89013854751708E-005</v>
      </c>
      <c r="AJ239" s="9" t="n">
        <f aca="false">IF(AH239+AI239&gt;V239,V239,AH239+AI239)</f>
        <v>8.32431064787309</v>
      </c>
      <c r="AK239" s="10" t="n">
        <f aca="false">+V239</f>
        <v>306</v>
      </c>
      <c r="AL239" s="6" t="str">
        <f aca="false">IF(AJ239&gt;V239,"'fail'","'pass'")</f>
        <v>'pass'</v>
      </c>
    </row>
    <row r="240" customFormat="false" ht="12.75" hidden="false" customHeight="false" outlineLevel="0" collapsed="false">
      <c r="B240" s="43" t="s">
        <v>1405</v>
      </c>
      <c r="C240" s="50" t="n">
        <v>0</v>
      </c>
      <c r="D240" s="45" t="n">
        <f aca="false">C240/$C$6</f>
        <v>0</v>
      </c>
      <c r="E240" s="47" t="s">
        <v>1413</v>
      </c>
      <c r="F240" s="46" t="s">
        <v>1407</v>
      </c>
      <c r="G240" s="48" t="s">
        <v>1355</v>
      </c>
      <c r="H240" s="47"/>
      <c r="I240" s="44" t="s">
        <v>1405</v>
      </c>
      <c r="J240" s="51" t="n">
        <v>25</v>
      </c>
      <c r="K240" s="54" t="n">
        <v>24769</v>
      </c>
      <c r="L240" s="54" t="n">
        <v>11671</v>
      </c>
      <c r="M240" s="54" t="n">
        <v>26197</v>
      </c>
      <c r="N240" s="54" t="n">
        <v>51577</v>
      </c>
      <c r="O240" s="54" t="n">
        <v>51577</v>
      </c>
      <c r="P240" s="31"/>
      <c r="Q240" s="8" t="n">
        <v>0.4</v>
      </c>
      <c r="S240" s="30" t="n">
        <f aca="false">+O240*Q240/2000</f>
        <v>10.3154</v>
      </c>
      <c r="U240" s="10" t="n">
        <f aca="false">+S240*$T$15</f>
        <v>7.46645062600437</v>
      </c>
      <c r="V240" s="10" t="n">
        <v>306</v>
      </c>
      <c r="W240" s="10" t="n">
        <f aca="false">IF(U240&gt;V240,V240,U240)</f>
        <v>7.46645062600437</v>
      </c>
      <c r="X240" s="6" t="n">
        <f aca="false">+U240/$U$16</f>
        <v>0.000268861696398507</v>
      </c>
      <c r="Y240" s="10" t="n">
        <f aca="false">+X240*$Y$16</f>
        <v>0.733429712463371</v>
      </c>
      <c r="Z240" s="9" t="n">
        <f aca="false">IF(W240+Y240&gt;V240,V240,W240+Y240)</f>
        <v>8.19988033846774</v>
      </c>
      <c r="AA240" s="10" t="n">
        <f aca="false">+$AA$16*X240</f>
        <v>0.10621049707096</v>
      </c>
      <c r="AB240" s="10" t="n">
        <f aca="false">IF(Z240+AA240&gt;V240,V240,Z240+AA240)</f>
        <v>8.3060908355387</v>
      </c>
      <c r="AC240" s="10" t="n">
        <f aca="false">+X240*$AC$16</f>
        <v>0.0155580754019555</v>
      </c>
      <c r="AD240" s="10" t="n">
        <f aca="false">IF(AB240+AC240&gt;V240,V240,AB240+AC240)</f>
        <v>8.32164891094066</v>
      </c>
      <c r="AE240" s="10" t="n">
        <f aca="false">+X240*$AE$16</f>
        <v>0.00227899988125711</v>
      </c>
      <c r="AF240" s="9" t="n">
        <f aca="false">IF(AD240+AE240&gt;V240,V240,AD240+AE240)</f>
        <v>8.32392791082192</v>
      </c>
      <c r="AG240" s="10" t="n">
        <f aca="false">+X240*$AG$16</f>
        <v>0.000333835665695909</v>
      </c>
      <c r="AH240" s="9" t="n">
        <f aca="false">IF(AF240+AG240&gt;V240,V240,AF240+AG240)</f>
        <v>8.32426174648761</v>
      </c>
      <c r="AI240" s="10" t="n">
        <f aca="false">+X240*$AI$16</f>
        <v>4.89013854751708E-005</v>
      </c>
      <c r="AJ240" s="9" t="n">
        <f aca="false">IF(AH240+AI240&gt;V240,V240,AH240+AI240)</f>
        <v>8.32431064787309</v>
      </c>
      <c r="AK240" s="10" t="n">
        <f aca="false">+V240</f>
        <v>306</v>
      </c>
      <c r="AL240" s="6" t="str">
        <f aca="false">IF(AJ240&gt;V240,"'fail'","'pass'")</f>
        <v>'pass'</v>
      </c>
    </row>
    <row r="241" customFormat="false" ht="12.75" hidden="false" customHeight="false" outlineLevel="0" collapsed="false">
      <c r="B241" s="43" t="s">
        <v>1405</v>
      </c>
      <c r="C241" s="50" t="n">
        <v>0</v>
      </c>
      <c r="D241" s="45" t="n">
        <f aca="false">C241/$C$6</f>
        <v>0</v>
      </c>
      <c r="E241" s="47" t="s">
        <v>1414</v>
      </c>
      <c r="F241" s="46" t="s">
        <v>1407</v>
      </c>
      <c r="G241" s="48" t="s">
        <v>1357</v>
      </c>
      <c r="H241" s="47"/>
      <c r="I241" s="44" t="s">
        <v>1405</v>
      </c>
      <c r="J241" s="51" t="n">
        <v>25</v>
      </c>
      <c r="K241" s="54" t="n">
        <v>24769</v>
      </c>
      <c r="L241" s="54" t="n">
        <v>11671</v>
      </c>
      <c r="M241" s="54" t="n">
        <v>26197</v>
      </c>
      <c r="N241" s="54" t="n">
        <v>51577</v>
      </c>
      <c r="O241" s="54" t="n">
        <v>51577</v>
      </c>
      <c r="P241" s="31"/>
      <c r="Q241" s="8" t="n">
        <v>0.4</v>
      </c>
      <c r="S241" s="30" t="n">
        <f aca="false">+O241*Q241/2000</f>
        <v>10.3154</v>
      </c>
      <c r="U241" s="10" t="n">
        <f aca="false">+S241*$T$15</f>
        <v>7.46645062600437</v>
      </c>
      <c r="V241" s="10" t="n">
        <v>306</v>
      </c>
      <c r="W241" s="10" t="n">
        <f aca="false">IF(U241&gt;V241,V241,U241)</f>
        <v>7.46645062600437</v>
      </c>
      <c r="X241" s="6" t="n">
        <f aca="false">+U241/$U$16</f>
        <v>0.000268861696398507</v>
      </c>
      <c r="Y241" s="10" t="n">
        <f aca="false">+X241*$Y$16</f>
        <v>0.733429712463371</v>
      </c>
      <c r="Z241" s="9" t="n">
        <f aca="false">IF(W241+Y241&gt;V241,V241,W241+Y241)</f>
        <v>8.19988033846774</v>
      </c>
      <c r="AA241" s="10" t="n">
        <f aca="false">+$AA$16*X241</f>
        <v>0.10621049707096</v>
      </c>
      <c r="AB241" s="10" t="n">
        <f aca="false">IF(Z241+AA241&gt;V241,V241,Z241+AA241)</f>
        <v>8.3060908355387</v>
      </c>
      <c r="AC241" s="10" t="n">
        <f aca="false">+X241*$AC$16</f>
        <v>0.0155580754019555</v>
      </c>
      <c r="AD241" s="10" t="n">
        <f aca="false">IF(AB241+AC241&gt;V241,V241,AB241+AC241)</f>
        <v>8.32164891094066</v>
      </c>
      <c r="AE241" s="10" t="n">
        <f aca="false">+X241*$AE$16</f>
        <v>0.00227899988125711</v>
      </c>
      <c r="AF241" s="9" t="n">
        <f aca="false">IF(AD241+AE241&gt;V241,V241,AD241+AE241)</f>
        <v>8.32392791082192</v>
      </c>
      <c r="AG241" s="10" t="n">
        <f aca="false">+X241*$AG$16</f>
        <v>0.000333835665695909</v>
      </c>
      <c r="AH241" s="9" t="n">
        <f aca="false">IF(AF241+AG241&gt;V241,V241,AF241+AG241)</f>
        <v>8.32426174648761</v>
      </c>
      <c r="AI241" s="10" t="n">
        <f aca="false">+X241*$AI$16</f>
        <v>4.89013854751708E-005</v>
      </c>
      <c r="AJ241" s="9" t="n">
        <f aca="false">IF(AH241+AI241&gt;V241,V241,AH241+AI241)</f>
        <v>8.32431064787309</v>
      </c>
      <c r="AK241" s="10" t="n">
        <f aca="false">+V241</f>
        <v>306</v>
      </c>
      <c r="AL241" s="6" t="str">
        <f aca="false">IF(AJ241&gt;V241,"'fail'","'pass'")</f>
        <v>'pass'</v>
      </c>
    </row>
    <row r="242" customFormat="false" ht="12.75" hidden="false" customHeight="false" outlineLevel="0" collapsed="false">
      <c r="B242" s="43" t="s">
        <v>1405</v>
      </c>
      <c r="C242" s="50" t="n">
        <v>0</v>
      </c>
      <c r="D242" s="45" t="n">
        <f aca="false">C242/$C$6</f>
        <v>0</v>
      </c>
      <c r="E242" s="47" t="s">
        <v>1415</v>
      </c>
      <c r="F242" s="46" t="s">
        <v>1407</v>
      </c>
      <c r="G242" s="48" t="s">
        <v>1359</v>
      </c>
      <c r="H242" s="47"/>
      <c r="I242" s="44" t="s">
        <v>1405</v>
      </c>
      <c r="J242" s="51" t="n">
        <v>25</v>
      </c>
      <c r="K242" s="54" t="n">
        <v>24769</v>
      </c>
      <c r="L242" s="54" t="n">
        <v>11671</v>
      </c>
      <c r="M242" s="54" t="n">
        <v>26197</v>
      </c>
      <c r="N242" s="54" t="n">
        <v>51577</v>
      </c>
      <c r="O242" s="54" t="n">
        <v>51577</v>
      </c>
      <c r="P242" s="31"/>
      <c r="Q242" s="8" t="n">
        <v>0.4</v>
      </c>
      <c r="S242" s="30" t="n">
        <f aca="false">+O242*Q242/2000</f>
        <v>10.3154</v>
      </c>
      <c r="U242" s="10" t="n">
        <f aca="false">+S242*$T$15</f>
        <v>7.46645062600437</v>
      </c>
      <c r="V242" s="10" t="n">
        <v>306</v>
      </c>
      <c r="W242" s="10" t="n">
        <f aca="false">IF(U242&gt;V242,V242,U242)</f>
        <v>7.46645062600437</v>
      </c>
      <c r="X242" s="6" t="n">
        <f aca="false">+U242/$U$16</f>
        <v>0.000268861696398507</v>
      </c>
      <c r="Y242" s="10" t="n">
        <f aca="false">+X242*$Y$16</f>
        <v>0.733429712463371</v>
      </c>
      <c r="Z242" s="9" t="n">
        <f aca="false">IF(W242+Y242&gt;V242,V242,W242+Y242)</f>
        <v>8.19988033846774</v>
      </c>
      <c r="AA242" s="10" t="n">
        <f aca="false">+$AA$16*X242</f>
        <v>0.10621049707096</v>
      </c>
      <c r="AB242" s="10" t="n">
        <f aca="false">IF(Z242+AA242&gt;V242,V242,Z242+AA242)</f>
        <v>8.3060908355387</v>
      </c>
      <c r="AC242" s="10" t="n">
        <f aca="false">+X242*$AC$16</f>
        <v>0.0155580754019555</v>
      </c>
      <c r="AD242" s="10" t="n">
        <f aca="false">IF(AB242+AC242&gt;V242,V242,AB242+AC242)</f>
        <v>8.32164891094066</v>
      </c>
      <c r="AE242" s="10" t="n">
        <f aca="false">+X242*$AE$16</f>
        <v>0.00227899988125711</v>
      </c>
      <c r="AF242" s="9" t="n">
        <f aca="false">IF(AD242+AE242&gt;V242,V242,AD242+AE242)</f>
        <v>8.32392791082192</v>
      </c>
      <c r="AG242" s="10" t="n">
        <f aca="false">+X242*$AG$16</f>
        <v>0.000333835665695909</v>
      </c>
      <c r="AH242" s="9" t="n">
        <f aca="false">IF(AF242+AG242&gt;V242,V242,AF242+AG242)</f>
        <v>8.32426174648761</v>
      </c>
      <c r="AI242" s="10" t="n">
        <f aca="false">+X242*$AI$16</f>
        <v>4.89013854751708E-005</v>
      </c>
      <c r="AJ242" s="9" t="n">
        <f aca="false">IF(AH242+AI242&gt;V242,V242,AH242+AI242)</f>
        <v>8.32431064787309</v>
      </c>
      <c r="AK242" s="10" t="n">
        <f aca="false">+V242</f>
        <v>306</v>
      </c>
      <c r="AL242" s="6" t="str">
        <f aca="false">IF(AJ242&gt;V242,"'fail'","'pass'")</f>
        <v>'pass'</v>
      </c>
    </row>
    <row r="243" customFormat="false" ht="12.75" hidden="false" customHeight="false" outlineLevel="0" collapsed="false">
      <c r="B243" s="43" t="s">
        <v>1405</v>
      </c>
      <c r="C243" s="50" t="n">
        <v>0</v>
      </c>
      <c r="D243" s="45" t="n">
        <f aca="false">C243/$C$6</f>
        <v>0</v>
      </c>
      <c r="E243" s="47" t="s">
        <v>1416</v>
      </c>
      <c r="F243" s="46" t="s">
        <v>1407</v>
      </c>
      <c r="G243" s="48" t="s">
        <v>1361</v>
      </c>
      <c r="H243" s="47"/>
      <c r="I243" s="44" t="s">
        <v>1405</v>
      </c>
      <c r="J243" s="51" t="n">
        <v>25</v>
      </c>
      <c r="K243" s="54" t="n">
        <v>24769</v>
      </c>
      <c r="L243" s="54" t="n">
        <v>11671</v>
      </c>
      <c r="M243" s="54" t="n">
        <v>26197</v>
      </c>
      <c r="N243" s="54" t="n">
        <v>51577</v>
      </c>
      <c r="O243" s="54" t="n">
        <v>51577</v>
      </c>
      <c r="P243" s="31"/>
      <c r="Q243" s="8" t="n">
        <v>0.4</v>
      </c>
      <c r="S243" s="30" t="n">
        <f aca="false">+O243*Q243/2000</f>
        <v>10.3154</v>
      </c>
      <c r="U243" s="10" t="n">
        <f aca="false">+S243*$T$15</f>
        <v>7.46645062600437</v>
      </c>
      <c r="V243" s="10" t="n">
        <v>306</v>
      </c>
      <c r="W243" s="10" t="n">
        <f aca="false">IF(U243&gt;V243,V243,U243)</f>
        <v>7.46645062600437</v>
      </c>
      <c r="X243" s="6" t="n">
        <f aca="false">+U243/$U$16</f>
        <v>0.000268861696398507</v>
      </c>
      <c r="Y243" s="10" t="n">
        <f aca="false">+X243*$Y$16</f>
        <v>0.733429712463371</v>
      </c>
      <c r="Z243" s="9" t="n">
        <f aca="false">IF(W243+Y243&gt;V243,V243,W243+Y243)</f>
        <v>8.19988033846774</v>
      </c>
      <c r="AA243" s="10" t="n">
        <f aca="false">+$AA$16*X243</f>
        <v>0.10621049707096</v>
      </c>
      <c r="AB243" s="10" t="n">
        <f aca="false">IF(Z243+AA243&gt;V243,V243,Z243+AA243)</f>
        <v>8.3060908355387</v>
      </c>
      <c r="AC243" s="10" t="n">
        <f aca="false">+X243*$AC$16</f>
        <v>0.0155580754019555</v>
      </c>
      <c r="AD243" s="10" t="n">
        <f aca="false">IF(AB243+AC243&gt;V243,V243,AB243+AC243)</f>
        <v>8.32164891094066</v>
      </c>
      <c r="AE243" s="10" t="n">
        <f aca="false">+X243*$AE$16</f>
        <v>0.00227899988125711</v>
      </c>
      <c r="AF243" s="9" t="n">
        <f aca="false">IF(AD243+AE243&gt;V243,V243,AD243+AE243)</f>
        <v>8.32392791082192</v>
      </c>
      <c r="AG243" s="10" t="n">
        <f aca="false">+X243*$AG$16</f>
        <v>0.000333835665695909</v>
      </c>
      <c r="AH243" s="9" t="n">
        <f aca="false">IF(AF243+AG243&gt;V243,V243,AF243+AG243)</f>
        <v>8.32426174648761</v>
      </c>
      <c r="AI243" s="10" t="n">
        <f aca="false">+X243*$AI$16</f>
        <v>4.89013854751708E-005</v>
      </c>
      <c r="AJ243" s="9" t="n">
        <f aca="false">IF(AH243+AI243&gt;V243,V243,AH243+AI243)</f>
        <v>8.32431064787309</v>
      </c>
      <c r="AK243" s="10" t="n">
        <f aca="false">+V243</f>
        <v>306</v>
      </c>
      <c r="AL243" s="6" t="str">
        <f aca="false">IF(AJ243&gt;V243,"'fail'","'pass'")</f>
        <v>'pass'</v>
      </c>
    </row>
    <row r="244" customFormat="false" ht="12.75" hidden="false" customHeight="false" outlineLevel="0" collapsed="false">
      <c r="B244" s="43" t="s">
        <v>1405</v>
      </c>
      <c r="C244" s="50" t="n">
        <v>0</v>
      </c>
      <c r="D244" s="45" t="n">
        <f aca="false">C244/$C$6</f>
        <v>0</v>
      </c>
      <c r="E244" s="47" t="s">
        <v>1417</v>
      </c>
      <c r="F244" s="46" t="s">
        <v>1407</v>
      </c>
      <c r="G244" s="48" t="s">
        <v>1363</v>
      </c>
      <c r="H244" s="47"/>
      <c r="I244" s="44" t="s">
        <v>1405</v>
      </c>
      <c r="J244" s="51" t="n">
        <v>25</v>
      </c>
      <c r="K244" s="54" t="n">
        <v>24769</v>
      </c>
      <c r="L244" s="54" t="n">
        <v>11671</v>
      </c>
      <c r="M244" s="54" t="n">
        <v>26197</v>
      </c>
      <c r="N244" s="54" t="n">
        <v>51577</v>
      </c>
      <c r="O244" s="54" t="n">
        <v>51577</v>
      </c>
      <c r="P244" s="31"/>
      <c r="Q244" s="8" t="n">
        <v>0.4</v>
      </c>
      <c r="S244" s="30" t="n">
        <f aca="false">+O244*Q244/2000</f>
        <v>10.3154</v>
      </c>
      <c r="U244" s="10" t="n">
        <f aca="false">+S244*$T$15</f>
        <v>7.46645062600437</v>
      </c>
      <c r="V244" s="10" t="n">
        <v>306</v>
      </c>
      <c r="W244" s="10" t="n">
        <f aca="false">IF(U244&gt;V244,V244,U244)</f>
        <v>7.46645062600437</v>
      </c>
      <c r="X244" s="6" t="n">
        <f aca="false">+U244/$U$16</f>
        <v>0.000268861696398507</v>
      </c>
      <c r="Y244" s="10" t="n">
        <f aca="false">+X244*$Y$16</f>
        <v>0.733429712463371</v>
      </c>
      <c r="Z244" s="9" t="n">
        <f aca="false">IF(W244+Y244&gt;V244,V244,W244+Y244)</f>
        <v>8.19988033846774</v>
      </c>
      <c r="AA244" s="10" t="n">
        <f aca="false">+$AA$16*X244</f>
        <v>0.10621049707096</v>
      </c>
      <c r="AB244" s="10" t="n">
        <f aca="false">IF(Z244+AA244&gt;V244,V244,Z244+AA244)</f>
        <v>8.3060908355387</v>
      </c>
      <c r="AC244" s="10" t="n">
        <f aca="false">+X244*$AC$16</f>
        <v>0.0155580754019555</v>
      </c>
      <c r="AD244" s="10" t="n">
        <f aca="false">IF(AB244+AC244&gt;V244,V244,AB244+AC244)</f>
        <v>8.32164891094066</v>
      </c>
      <c r="AE244" s="10" t="n">
        <f aca="false">+X244*$AE$16</f>
        <v>0.00227899988125711</v>
      </c>
      <c r="AF244" s="9" t="n">
        <f aca="false">IF(AD244+AE244&gt;V244,V244,AD244+AE244)</f>
        <v>8.32392791082192</v>
      </c>
      <c r="AG244" s="10" t="n">
        <f aca="false">+X244*$AG$16</f>
        <v>0.000333835665695909</v>
      </c>
      <c r="AH244" s="9" t="n">
        <f aca="false">IF(AF244+AG244&gt;V244,V244,AF244+AG244)</f>
        <v>8.32426174648761</v>
      </c>
      <c r="AI244" s="10" t="n">
        <f aca="false">+X244*$AI$16</f>
        <v>4.89013854751708E-005</v>
      </c>
      <c r="AJ244" s="9" t="n">
        <f aca="false">IF(AH244+AI244&gt;V244,V244,AH244+AI244)</f>
        <v>8.32431064787309</v>
      </c>
      <c r="AK244" s="10" t="n">
        <f aca="false">+V244</f>
        <v>306</v>
      </c>
      <c r="AL244" s="6" t="str">
        <f aca="false">IF(AJ244&gt;V244,"'fail'","'pass'")</f>
        <v>'pass'</v>
      </c>
    </row>
    <row r="245" customFormat="false" ht="12.75" hidden="false" customHeight="false" outlineLevel="0" collapsed="false">
      <c r="B245" s="43" t="s">
        <v>1405</v>
      </c>
      <c r="C245" s="50" t="n">
        <v>0</v>
      </c>
      <c r="D245" s="45" t="n">
        <f aca="false">C245/$C$6</f>
        <v>0</v>
      </c>
      <c r="E245" s="47" t="s">
        <v>1418</v>
      </c>
      <c r="F245" s="46" t="s">
        <v>1407</v>
      </c>
      <c r="G245" s="48" t="s">
        <v>1365</v>
      </c>
      <c r="H245" s="47"/>
      <c r="I245" s="44" t="s">
        <v>1405</v>
      </c>
      <c r="J245" s="51" t="n">
        <v>25</v>
      </c>
      <c r="K245" s="54" t="n">
        <v>24769</v>
      </c>
      <c r="L245" s="54" t="n">
        <v>11671</v>
      </c>
      <c r="M245" s="54" t="n">
        <v>26197</v>
      </c>
      <c r="N245" s="54" t="n">
        <v>51577</v>
      </c>
      <c r="O245" s="54" t="n">
        <v>51577</v>
      </c>
      <c r="P245" s="31"/>
      <c r="Q245" s="8" t="n">
        <v>0.4</v>
      </c>
      <c r="S245" s="30" t="n">
        <f aca="false">+O245*Q245/2000</f>
        <v>10.3154</v>
      </c>
      <c r="U245" s="10" t="n">
        <f aca="false">+S245*$T$15</f>
        <v>7.46645062600437</v>
      </c>
      <c r="V245" s="10" t="n">
        <v>306</v>
      </c>
      <c r="W245" s="10" t="n">
        <f aca="false">IF(U245&gt;V245,V245,U245)</f>
        <v>7.46645062600437</v>
      </c>
      <c r="X245" s="6" t="n">
        <f aca="false">+U245/$U$16</f>
        <v>0.000268861696398507</v>
      </c>
      <c r="Y245" s="10" t="n">
        <f aca="false">+X245*$Y$16</f>
        <v>0.733429712463371</v>
      </c>
      <c r="Z245" s="9" t="n">
        <f aca="false">IF(W245+Y245&gt;V245,V245,W245+Y245)</f>
        <v>8.19988033846774</v>
      </c>
      <c r="AA245" s="10" t="n">
        <f aca="false">+$AA$16*X245</f>
        <v>0.10621049707096</v>
      </c>
      <c r="AB245" s="10" t="n">
        <f aca="false">IF(Z245+AA245&gt;V245,V245,Z245+AA245)</f>
        <v>8.3060908355387</v>
      </c>
      <c r="AC245" s="10" t="n">
        <f aca="false">+X245*$AC$16</f>
        <v>0.0155580754019555</v>
      </c>
      <c r="AD245" s="10" t="n">
        <f aca="false">IF(AB245+AC245&gt;V245,V245,AB245+AC245)</f>
        <v>8.32164891094066</v>
      </c>
      <c r="AE245" s="10" t="n">
        <f aca="false">+X245*$AE$16</f>
        <v>0.00227899988125711</v>
      </c>
      <c r="AF245" s="9" t="n">
        <f aca="false">IF(AD245+AE245&gt;V245,V245,AD245+AE245)</f>
        <v>8.32392791082192</v>
      </c>
      <c r="AG245" s="10" t="n">
        <f aca="false">+X245*$AG$16</f>
        <v>0.000333835665695909</v>
      </c>
      <c r="AH245" s="9" t="n">
        <f aca="false">IF(AF245+AG245&gt;V245,V245,AF245+AG245)</f>
        <v>8.32426174648761</v>
      </c>
      <c r="AI245" s="10" t="n">
        <f aca="false">+X245*$AI$16</f>
        <v>4.89013854751708E-005</v>
      </c>
      <c r="AJ245" s="9" t="n">
        <f aca="false">IF(AH245+AI245&gt;V245,V245,AH245+AI245)</f>
        <v>8.32431064787309</v>
      </c>
      <c r="AK245" s="10" t="n">
        <f aca="false">+V245</f>
        <v>306</v>
      </c>
      <c r="AL245" s="6" t="str">
        <f aca="false">IF(AJ245&gt;V245,"'fail'","'pass'")</f>
        <v>'pass'</v>
      </c>
    </row>
    <row r="246" customFormat="false" ht="12.75" hidden="false" customHeight="false" outlineLevel="0" collapsed="false">
      <c r="B246" s="43" t="s">
        <v>1405</v>
      </c>
      <c r="C246" s="50" t="n">
        <v>0</v>
      </c>
      <c r="D246" s="45" t="n">
        <f aca="false">C246/$C$6</f>
        <v>0</v>
      </c>
      <c r="E246" s="47" t="s">
        <v>1419</v>
      </c>
      <c r="F246" s="46" t="s">
        <v>1407</v>
      </c>
      <c r="G246" s="48" t="s">
        <v>1367</v>
      </c>
      <c r="H246" s="47"/>
      <c r="I246" s="44" t="s">
        <v>1405</v>
      </c>
      <c r="J246" s="51" t="n">
        <v>25</v>
      </c>
      <c r="K246" s="54" t="n">
        <v>24769</v>
      </c>
      <c r="L246" s="54" t="n">
        <v>11671</v>
      </c>
      <c r="M246" s="54" t="n">
        <v>26197</v>
      </c>
      <c r="N246" s="54" t="n">
        <v>51577</v>
      </c>
      <c r="O246" s="54" t="n">
        <v>51577</v>
      </c>
      <c r="P246" s="31"/>
      <c r="Q246" s="8" t="n">
        <v>0.4</v>
      </c>
      <c r="S246" s="30" t="n">
        <f aca="false">+O246*Q246/2000</f>
        <v>10.3154</v>
      </c>
      <c r="U246" s="10" t="n">
        <f aca="false">+S246*$T$15</f>
        <v>7.46645062600437</v>
      </c>
      <c r="V246" s="10" t="n">
        <v>306</v>
      </c>
      <c r="W246" s="10" t="n">
        <f aca="false">IF(U246&gt;V246,V246,U246)</f>
        <v>7.46645062600437</v>
      </c>
      <c r="X246" s="6" t="n">
        <f aca="false">+U246/$U$16</f>
        <v>0.000268861696398507</v>
      </c>
      <c r="Y246" s="10" t="n">
        <f aca="false">+X246*$Y$16</f>
        <v>0.733429712463371</v>
      </c>
      <c r="Z246" s="9" t="n">
        <f aca="false">IF(W246+Y246&gt;V246,V246,W246+Y246)</f>
        <v>8.19988033846774</v>
      </c>
      <c r="AA246" s="10" t="n">
        <f aca="false">+$AA$16*X246</f>
        <v>0.10621049707096</v>
      </c>
      <c r="AB246" s="10" t="n">
        <f aca="false">IF(Z246+AA246&gt;V246,V246,Z246+AA246)</f>
        <v>8.3060908355387</v>
      </c>
      <c r="AC246" s="10" t="n">
        <f aca="false">+X246*$AC$16</f>
        <v>0.0155580754019555</v>
      </c>
      <c r="AD246" s="10" t="n">
        <f aca="false">IF(AB246+AC246&gt;V246,V246,AB246+AC246)</f>
        <v>8.32164891094066</v>
      </c>
      <c r="AE246" s="10" t="n">
        <f aca="false">+X246*$AE$16</f>
        <v>0.00227899988125711</v>
      </c>
      <c r="AF246" s="9" t="n">
        <f aca="false">IF(AD246+AE246&gt;V246,V246,AD246+AE246)</f>
        <v>8.32392791082192</v>
      </c>
      <c r="AG246" s="10" t="n">
        <f aca="false">+X246*$AG$16</f>
        <v>0.000333835665695909</v>
      </c>
      <c r="AH246" s="9" t="n">
        <f aca="false">IF(AF246+AG246&gt;V246,V246,AF246+AG246)</f>
        <v>8.32426174648761</v>
      </c>
      <c r="AI246" s="10" t="n">
        <f aca="false">+X246*$AI$16</f>
        <v>4.89013854751708E-005</v>
      </c>
      <c r="AJ246" s="9" t="n">
        <f aca="false">IF(AH246+AI246&gt;V246,V246,AH246+AI246)</f>
        <v>8.32431064787309</v>
      </c>
      <c r="AK246" s="10" t="n">
        <f aca="false">+V246</f>
        <v>306</v>
      </c>
      <c r="AL246" s="6" t="str">
        <f aca="false">IF(AJ246&gt;V246,"'fail'","'pass'")</f>
        <v>'pass'</v>
      </c>
    </row>
    <row r="247" customFormat="false" ht="12.75" hidden="false" customHeight="false" outlineLevel="0" collapsed="false">
      <c r="B247" s="43" t="s">
        <v>1405</v>
      </c>
      <c r="C247" s="50" t="n">
        <v>0</v>
      </c>
      <c r="D247" s="45" t="n">
        <f aca="false">C247/$C$6</f>
        <v>0</v>
      </c>
      <c r="E247" s="47" t="s">
        <v>1420</v>
      </c>
      <c r="F247" s="46" t="s">
        <v>1407</v>
      </c>
      <c r="G247" s="48" t="s">
        <v>1369</v>
      </c>
      <c r="H247" s="47"/>
      <c r="I247" s="44" t="s">
        <v>1405</v>
      </c>
      <c r="J247" s="51" t="n">
        <v>25</v>
      </c>
      <c r="K247" s="54" t="n">
        <v>24769</v>
      </c>
      <c r="L247" s="54" t="n">
        <v>11671</v>
      </c>
      <c r="M247" s="54" t="n">
        <v>26197</v>
      </c>
      <c r="N247" s="54" t="n">
        <v>51577</v>
      </c>
      <c r="O247" s="54" t="n">
        <v>51577</v>
      </c>
      <c r="P247" s="31"/>
      <c r="Q247" s="8" t="n">
        <v>0.4</v>
      </c>
      <c r="S247" s="30" t="n">
        <f aca="false">+O247*Q247/2000</f>
        <v>10.3154</v>
      </c>
      <c r="U247" s="10" t="n">
        <f aca="false">+S247*$T$15</f>
        <v>7.46645062600437</v>
      </c>
      <c r="V247" s="10" t="n">
        <v>306</v>
      </c>
      <c r="W247" s="10" t="n">
        <f aca="false">IF(U247&gt;V247,V247,U247)</f>
        <v>7.46645062600437</v>
      </c>
      <c r="X247" s="6" t="n">
        <f aca="false">+U247/$U$16</f>
        <v>0.000268861696398507</v>
      </c>
      <c r="Y247" s="10" t="n">
        <f aca="false">+X247*$Y$16</f>
        <v>0.733429712463371</v>
      </c>
      <c r="Z247" s="9" t="n">
        <f aca="false">IF(W247+Y247&gt;V247,V247,W247+Y247)</f>
        <v>8.19988033846774</v>
      </c>
      <c r="AA247" s="10" t="n">
        <f aca="false">+$AA$16*X247</f>
        <v>0.10621049707096</v>
      </c>
      <c r="AB247" s="10" t="n">
        <f aca="false">IF(Z247+AA247&gt;V247,V247,Z247+AA247)</f>
        <v>8.3060908355387</v>
      </c>
      <c r="AC247" s="10" t="n">
        <f aca="false">+X247*$AC$16</f>
        <v>0.0155580754019555</v>
      </c>
      <c r="AD247" s="10" t="n">
        <f aca="false">IF(AB247+AC247&gt;V247,V247,AB247+AC247)</f>
        <v>8.32164891094066</v>
      </c>
      <c r="AE247" s="10" t="n">
        <f aca="false">+X247*$AE$16</f>
        <v>0.00227899988125711</v>
      </c>
      <c r="AF247" s="9" t="n">
        <f aca="false">IF(AD247+AE247&gt;V247,V247,AD247+AE247)</f>
        <v>8.32392791082192</v>
      </c>
      <c r="AG247" s="10" t="n">
        <f aca="false">+X247*$AG$16</f>
        <v>0.000333835665695909</v>
      </c>
      <c r="AH247" s="9" t="n">
        <f aca="false">IF(AF247+AG247&gt;V247,V247,AF247+AG247)</f>
        <v>8.32426174648761</v>
      </c>
      <c r="AI247" s="10" t="n">
        <f aca="false">+X247*$AI$16</f>
        <v>4.89013854751708E-005</v>
      </c>
      <c r="AJ247" s="9" t="n">
        <f aca="false">IF(AH247+AI247&gt;V247,V247,AH247+AI247)</f>
        <v>8.32431064787309</v>
      </c>
      <c r="AK247" s="10" t="n">
        <f aca="false">+V247</f>
        <v>306</v>
      </c>
      <c r="AL247" s="6" t="str">
        <f aca="false">IF(AJ247&gt;V247,"'fail'","'pass'")</f>
        <v>'pass'</v>
      </c>
    </row>
    <row r="248" customFormat="false" ht="12.75" hidden="false" customHeight="false" outlineLevel="0" collapsed="false">
      <c r="B248" s="43" t="s">
        <v>1405</v>
      </c>
      <c r="C248" s="50" t="n">
        <v>0</v>
      </c>
      <c r="D248" s="45" t="n">
        <f aca="false">C248/$C$6</f>
        <v>0</v>
      </c>
      <c r="E248" s="47" t="s">
        <v>1421</v>
      </c>
      <c r="F248" s="46" t="s">
        <v>1407</v>
      </c>
      <c r="G248" s="48" t="s">
        <v>1371</v>
      </c>
      <c r="H248" s="47"/>
      <c r="I248" s="44" t="s">
        <v>1405</v>
      </c>
      <c r="J248" s="51" t="n">
        <v>25</v>
      </c>
      <c r="K248" s="54" t="n">
        <v>24769</v>
      </c>
      <c r="L248" s="54" t="n">
        <v>11671</v>
      </c>
      <c r="M248" s="54" t="n">
        <v>26197</v>
      </c>
      <c r="N248" s="54" t="n">
        <v>51577</v>
      </c>
      <c r="O248" s="54" t="n">
        <v>51577</v>
      </c>
      <c r="P248" s="31"/>
      <c r="Q248" s="8" t="n">
        <v>0.4</v>
      </c>
      <c r="S248" s="30" t="n">
        <f aca="false">+O248*Q248/2000</f>
        <v>10.3154</v>
      </c>
      <c r="U248" s="10" t="n">
        <f aca="false">+S248*$T$15</f>
        <v>7.46645062600437</v>
      </c>
      <c r="V248" s="10" t="n">
        <v>306</v>
      </c>
      <c r="W248" s="10" t="n">
        <f aca="false">IF(U248&gt;V248,V248,U248)</f>
        <v>7.46645062600437</v>
      </c>
      <c r="X248" s="6" t="n">
        <f aca="false">+U248/$U$16</f>
        <v>0.000268861696398507</v>
      </c>
      <c r="Y248" s="10" t="n">
        <f aca="false">+X248*$Y$16</f>
        <v>0.733429712463371</v>
      </c>
      <c r="Z248" s="9" t="n">
        <f aca="false">IF(W248+Y248&gt;V248,V248,W248+Y248)</f>
        <v>8.19988033846774</v>
      </c>
      <c r="AA248" s="10" t="n">
        <f aca="false">+$AA$16*X248</f>
        <v>0.10621049707096</v>
      </c>
      <c r="AB248" s="10" t="n">
        <f aca="false">IF(Z248+AA248&gt;V248,V248,Z248+AA248)</f>
        <v>8.3060908355387</v>
      </c>
      <c r="AC248" s="10" t="n">
        <f aca="false">+X248*$AC$16</f>
        <v>0.0155580754019555</v>
      </c>
      <c r="AD248" s="10" t="n">
        <f aca="false">IF(AB248+AC248&gt;V248,V248,AB248+AC248)</f>
        <v>8.32164891094066</v>
      </c>
      <c r="AE248" s="10" t="n">
        <f aca="false">+X248*$AE$16</f>
        <v>0.00227899988125711</v>
      </c>
      <c r="AF248" s="9" t="n">
        <f aca="false">IF(AD248+AE248&gt;V248,V248,AD248+AE248)</f>
        <v>8.32392791082192</v>
      </c>
      <c r="AG248" s="10" t="n">
        <f aca="false">+X248*$AG$16</f>
        <v>0.000333835665695909</v>
      </c>
      <c r="AH248" s="9" t="n">
        <f aca="false">IF(AF248+AG248&gt;V248,V248,AF248+AG248)</f>
        <v>8.32426174648761</v>
      </c>
      <c r="AI248" s="10" t="n">
        <f aca="false">+X248*$AI$16</f>
        <v>4.89013854751708E-005</v>
      </c>
      <c r="AJ248" s="9" t="n">
        <f aca="false">IF(AH248+AI248&gt;V248,V248,AH248+AI248)</f>
        <v>8.32431064787309</v>
      </c>
      <c r="AK248" s="10" t="n">
        <f aca="false">+V248</f>
        <v>306</v>
      </c>
      <c r="AL248" s="6" t="str">
        <f aca="false">IF(AJ248&gt;V248,"'fail'","'pass'")</f>
        <v>'pass'</v>
      </c>
    </row>
    <row r="249" customFormat="false" ht="12.75" hidden="false" customHeight="false" outlineLevel="0" collapsed="false">
      <c r="B249" s="43" t="s">
        <v>1405</v>
      </c>
      <c r="C249" s="50" t="n">
        <v>0</v>
      </c>
      <c r="D249" s="45" t="n">
        <f aca="false">C249/$C$6</f>
        <v>0</v>
      </c>
      <c r="E249" s="47" t="s">
        <v>1422</v>
      </c>
      <c r="F249" s="46" t="s">
        <v>1407</v>
      </c>
      <c r="G249" s="48" t="s">
        <v>1373</v>
      </c>
      <c r="H249" s="47"/>
      <c r="I249" s="44" t="s">
        <v>1405</v>
      </c>
      <c r="J249" s="51" t="n">
        <v>25</v>
      </c>
      <c r="K249" s="54" t="n">
        <v>24769</v>
      </c>
      <c r="L249" s="54" t="n">
        <v>11671</v>
      </c>
      <c r="M249" s="54" t="n">
        <v>26197</v>
      </c>
      <c r="N249" s="54" t="n">
        <v>51577</v>
      </c>
      <c r="O249" s="54" t="n">
        <v>51577</v>
      </c>
      <c r="P249" s="31"/>
      <c r="Q249" s="8" t="n">
        <v>0.4</v>
      </c>
      <c r="S249" s="30" t="n">
        <f aca="false">+O249*Q249/2000</f>
        <v>10.3154</v>
      </c>
      <c r="U249" s="10" t="n">
        <f aca="false">+S249*$T$15</f>
        <v>7.46645062600437</v>
      </c>
      <c r="V249" s="10" t="n">
        <v>306</v>
      </c>
      <c r="W249" s="10" t="n">
        <f aca="false">IF(U249&gt;V249,V249,U249)</f>
        <v>7.46645062600437</v>
      </c>
      <c r="X249" s="6" t="n">
        <f aca="false">+U249/$U$16</f>
        <v>0.000268861696398507</v>
      </c>
      <c r="Y249" s="10" t="n">
        <f aca="false">+X249*$Y$16</f>
        <v>0.733429712463371</v>
      </c>
      <c r="Z249" s="9" t="n">
        <f aca="false">IF(W249+Y249&gt;V249,V249,W249+Y249)</f>
        <v>8.19988033846774</v>
      </c>
      <c r="AA249" s="10" t="n">
        <f aca="false">+$AA$16*X249</f>
        <v>0.10621049707096</v>
      </c>
      <c r="AB249" s="10" t="n">
        <f aca="false">IF(Z249+AA249&gt;V249,V249,Z249+AA249)</f>
        <v>8.3060908355387</v>
      </c>
      <c r="AC249" s="10" t="n">
        <f aca="false">+X249*$AC$16</f>
        <v>0.0155580754019555</v>
      </c>
      <c r="AD249" s="10" t="n">
        <f aca="false">IF(AB249+AC249&gt;V249,V249,AB249+AC249)</f>
        <v>8.32164891094066</v>
      </c>
      <c r="AE249" s="10" t="n">
        <f aca="false">+X249*$AE$16</f>
        <v>0.00227899988125711</v>
      </c>
      <c r="AF249" s="9" t="n">
        <f aca="false">IF(AD249+AE249&gt;V249,V249,AD249+AE249)</f>
        <v>8.32392791082192</v>
      </c>
      <c r="AG249" s="10" t="n">
        <f aca="false">+X249*$AG$16</f>
        <v>0.000333835665695909</v>
      </c>
      <c r="AH249" s="9" t="n">
        <f aca="false">IF(AF249+AG249&gt;V249,V249,AF249+AG249)</f>
        <v>8.32426174648761</v>
      </c>
      <c r="AI249" s="10" t="n">
        <f aca="false">+X249*$AI$16</f>
        <v>4.89013854751708E-005</v>
      </c>
      <c r="AJ249" s="9" t="n">
        <f aca="false">IF(AH249+AI249&gt;V249,V249,AH249+AI249)</f>
        <v>8.32431064787309</v>
      </c>
      <c r="AK249" s="10" t="n">
        <f aca="false">+V249</f>
        <v>306</v>
      </c>
      <c r="AL249" s="6" t="str">
        <f aca="false">IF(AJ249&gt;V249,"'fail'","'pass'")</f>
        <v>'pass'</v>
      </c>
    </row>
    <row r="250" customFormat="false" ht="12.75" hidden="false" customHeight="false" outlineLevel="0" collapsed="false">
      <c r="B250" s="43" t="s">
        <v>1405</v>
      </c>
      <c r="C250" s="50" t="n">
        <v>0</v>
      </c>
      <c r="D250" s="45" t="n">
        <f aca="false">C250/$C$6</f>
        <v>0</v>
      </c>
      <c r="E250" s="47" t="s">
        <v>1423</v>
      </c>
      <c r="F250" s="46" t="s">
        <v>1407</v>
      </c>
      <c r="G250" s="48" t="s">
        <v>1375</v>
      </c>
      <c r="H250" s="47"/>
      <c r="I250" s="44" t="s">
        <v>1405</v>
      </c>
      <c r="J250" s="51" t="n">
        <v>25</v>
      </c>
      <c r="K250" s="54" t="n">
        <v>24769</v>
      </c>
      <c r="L250" s="54" t="n">
        <v>11671</v>
      </c>
      <c r="M250" s="54" t="n">
        <v>26197</v>
      </c>
      <c r="N250" s="54" t="n">
        <v>51577</v>
      </c>
      <c r="O250" s="54" t="n">
        <v>51577</v>
      </c>
      <c r="P250" s="31"/>
      <c r="Q250" s="8" t="n">
        <v>0.4</v>
      </c>
      <c r="S250" s="30" t="n">
        <f aca="false">+O250*Q250/2000</f>
        <v>10.3154</v>
      </c>
      <c r="U250" s="10" t="n">
        <f aca="false">+S250*$T$15</f>
        <v>7.46645062600437</v>
      </c>
      <c r="V250" s="10" t="n">
        <v>306</v>
      </c>
      <c r="W250" s="10" t="n">
        <f aca="false">IF(U250&gt;V250,V250,U250)</f>
        <v>7.46645062600437</v>
      </c>
      <c r="X250" s="6" t="n">
        <f aca="false">+U250/$U$16</f>
        <v>0.000268861696398507</v>
      </c>
      <c r="Y250" s="10" t="n">
        <f aca="false">+X250*$Y$16</f>
        <v>0.733429712463371</v>
      </c>
      <c r="Z250" s="9" t="n">
        <f aca="false">IF(W250+Y250&gt;V250,V250,W250+Y250)</f>
        <v>8.19988033846774</v>
      </c>
      <c r="AA250" s="10" t="n">
        <f aca="false">+$AA$16*X250</f>
        <v>0.10621049707096</v>
      </c>
      <c r="AB250" s="10" t="n">
        <f aca="false">IF(Z250+AA250&gt;V250,V250,Z250+AA250)</f>
        <v>8.3060908355387</v>
      </c>
      <c r="AC250" s="10" t="n">
        <f aca="false">+X250*$AC$16</f>
        <v>0.0155580754019555</v>
      </c>
      <c r="AD250" s="10" t="n">
        <f aca="false">IF(AB250+AC250&gt;V250,V250,AB250+AC250)</f>
        <v>8.32164891094066</v>
      </c>
      <c r="AE250" s="10" t="n">
        <f aca="false">+X250*$AE$16</f>
        <v>0.00227899988125711</v>
      </c>
      <c r="AF250" s="9" t="n">
        <f aca="false">IF(AD250+AE250&gt;V250,V250,AD250+AE250)</f>
        <v>8.32392791082192</v>
      </c>
      <c r="AG250" s="10" t="n">
        <f aca="false">+X250*$AG$16</f>
        <v>0.000333835665695909</v>
      </c>
      <c r="AH250" s="9" t="n">
        <f aca="false">IF(AF250+AG250&gt;V250,V250,AF250+AG250)</f>
        <v>8.32426174648761</v>
      </c>
      <c r="AI250" s="10" t="n">
        <f aca="false">+X250*$AI$16</f>
        <v>4.89013854751708E-005</v>
      </c>
      <c r="AJ250" s="9" t="n">
        <f aca="false">IF(AH250+AI250&gt;V250,V250,AH250+AI250)</f>
        <v>8.32431064787309</v>
      </c>
      <c r="AK250" s="10" t="n">
        <f aca="false">+V250</f>
        <v>306</v>
      </c>
      <c r="AL250" s="6" t="str">
        <f aca="false">IF(AJ250&gt;V250,"'fail'","'pass'")</f>
        <v>'pass'</v>
      </c>
    </row>
    <row r="251" customFormat="false" ht="12.75" hidden="false" customHeight="false" outlineLevel="0" collapsed="false">
      <c r="B251" s="43" t="s">
        <v>1405</v>
      </c>
      <c r="C251" s="50" t="n">
        <v>0</v>
      </c>
      <c r="D251" s="45" t="n">
        <f aca="false">C251/$C$6</f>
        <v>0</v>
      </c>
      <c r="E251" s="47" t="s">
        <v>1424</v>
      </c>
      <c r="F251" s="46" t="s">
        <v>1407</v>
      </c>
      <c r="G251" s="48" t="s">
        <v>1377</v>
      </c>
      <c r="H251" s="47"/>
      <c r="I251" s="44" t="s">
        <v>1405</v>
      </c>
      <c r="J251" s="51" t="n">
        <v>25</v>
      </c>
      <c r="K251" s="54" t="n">
        <v>24769</v>
      </c>
      <c r="L251" s="54" t="n">
        <v>11671</v>
      </c>
      <c r="M251" s="54" t="n">
        <v>26197</v>
      </c>
      <c r="N251" s="54" t="n">
        <v>51577</v>
      </c>
      <c r="O251" s="54" t="n">
        <v>51577</v>
      </c>
      <c r="P251" s="31"/>
      <c r="Q251" s="8" t="n">
        <v>0.4</v>
      </c>
      <c r="S251" s="30" t="n">
        <f aca="false">+O251*Q251/2000</f>
        <v>10.3154</v>
      </c>
      <c r="U251" s="10" t="n">
        <f aca="false">+S251*$T$15</f>
        <v>7.46645062600437</v>
      </c>
      <c r="V251" s="10" t="n">
        <v>306</v>
      </c>
      <c r="W251" s="10" t="n">
        <f aca="false">IF(U251&gt;V251,V251,U251)</f>
        <v>7.46645062600437</v>
      </c>
      <c r="X251" s="6" t="n">
        <f aca="false">+U251/$U$16</f>
        <v>0.000268861696398507</v>
      </c>
      <c r="Y251" s="10" t="n">
        <f aca="false">+X251*$Y$16</f>
        <v>0.733429712463371</v>
      </c>
      <c r="Z251" s="9" t="n">
        <f aca="false">IF(W251+Y251&gt;V251,V251,W251+Y251)</f>
        <v>8.19988033846774</v>
      </c>
      <c r="AA251" s="10" t="n">
        <f aca="false">+$AA$16*X251</f>
        <v>0.10621049707096</v>
      </c>
      <c r="AB251" s="10" t="n">
        <f aca="false">IF(Z251+AA251&gt;V251,V251,Z251+AA251)</f>
        <v>8.3060908355387</v>
      </c>
      <c r="AC251" s="10" t="n">
        <f aca="false">+X251*$AC$16</f>
        <v>0.0155580754019555</v>
      </c>
      <c r="AD251" s="10" t="n">
        <f aca="false">IF(AB251+AC251&gt;V251,V251,AB251+AC251)</f>
        <v>8.32164891094066</v>
      </c>
      <c r="AE251" s="10" t="n">
        <f aca="false">+X251*$AE$16</f>
        <v>0.00227899988125711</v>
      </c>
      <c r="AF251" s="9" t="n">
        <f aca="false">IF(AD251+AE251&gt;V251,V251,AD251+AE251)</f>
        <v>8.32392791082192</v>
      </c>
      <c r="AG251" s="10" t="n">
        <f aca="false">+X251*$AG$16</f>
        <v>0.000333835665695909</v>
      </c>
      <c r="AH251" s="9" t="n">
        <f aca="false">IF(AF251+AG251&gt;V251,V251,AF251+AG251)</f>
        <v>8.32426174648761</v>
      </c>
      <c r="AI251" s="10" t="n">
        <f aca="false">+X251*$AI$16</f>
        <v>4.89013854751708E-005</v>
      </c>
      <c r="AJ251" s="9" t="n">
        <f aca="false">IF(AH251+AI251&gt;V251,V251,AH251+AI251)</f>
        <v>8.32431064787309</v>
      </c>
      <c r="AK251" s="10" t="n">
        <f aca="false">+V251</f>
        <v>306</v>
      </c>
      <c r="AL251" s="6" t="str">
        <f aca="false">IF(AJ251&gt;V251,"'fail'","'pass'")</f>
        <v>'pass'</v>
      </c>
    </row>
    <row r="252" customFormat="false" ht="12.75" hidden="false" customHeight="false" outlineLevel="0" collapsed="false">
      <c r="B252" s="43" t="s">
        <v>1405</v>
      </c>
      <c r="C252" s="50" t="n">
        <v>0</v>
      </c>
      <c r="D252" s="45" t="n">
        <f aca="false">C252/$C$6</f>
        <v>0</v>
      </c>
      <c r="E252" s="47" t="s">
        <v>1425</v>
      </c>
      <c r="F252" s="46" t="s">
        <v>1407</v>
      </c>
      <c r="G252" s="48" t="s">
        <v>1379</v>
      </c>
      <c r="H252" s="47"/>
      <c r="I252" s="44" t="s">
        <v>1405</v>
      </c>
      <c r="J252" s="51" t="n">
        <v>25</v>
      </c>
      <c r="K252" s="54" t="n">
        <v>24769</v>
      </c>
      <c r="L252" s="54" t="n">
        <v>11671</v>
      </c>
      <c r="M252" s="54" t="n">
        <v>26197</v>
      </c>
      <c r="N252" s="54" t="n">
        <v>51577</v>
      </c>
      <c r="O252" s="54" t="n">
        <v>51577</v>
      </c>
      <c r="P252" s="31"/>
      <c r="Q252" s="8" t="n">
        <v>0.4</v>
      </c>
      <c r="S252" s="30" t="n">
        <f aca="false">+O252*Q252/2000</f>
        <v>10.3154</v>
      </c>
      <c r="U252" s="10" t="n">
        <f aca="false">+S252*$T$15</f>
        <v>7.46645062600437</v>
      </c>
      <c r="V252" s="10" t="n">
        <v>306</v>
      </c>
      <c r="W252" s="10" t="n">
        <f aca="false">IF(U252&gt;V252,V252,U252)</f>
        <v>7.46645062600437</v>
      </c>
      <c r="X252" s="6" t="n">
        <f aca="false">+U252/$U$16</f>
        <v>0.000268861696398507</v>
      </c>
      <c r="Y252" s="10" t="n">
        <f aca="false">+X252*$Y$16</f>
        <v>0.733429712463371</v>
      </c>
      <c r="Z252" s="9" t="n">
        <f aca="false">IF(W252+Y252&gt;V252,V252,W252+Y252)</f>
        <v>8.19988033846774</v>
      </c>
      <c r="AA252" s="10" t="n">
        <f aca="false">+$AA$16*X252</f>
        <v>0.10621049707096</v>
      </c>
      <c r="AB252" s="10" t="n">
        <f aca="false">IF(Z252+AA252&gt;V252,V252,Z252+AA252)</f>
        <v>8.3060908355387</v>
      </c>
      <c r="AC252" s="10" t="n">
        <f aca="false">+X252*$AC$16</f>
        <v>0.0155580754019555</v>
      </c>
      <c r="AD252" s="10" t="n">
        <f aca="false">IF(AB252+AC252&gt;V252,V252,AB252+AC252)</f>
        <v>8.32164891094066</v>
      </c>
      <c r="AE252" s="10" t="n">
        <f aca="false">+X252*$AE$16</f>
        <v>0.00227899988125711</v>
      </c>
      <c r="AF252" s="9" t="n">
        <f aca="false">IF(AD252+AE252&gt;V252,V252,AD252+AE252)</f>
        <v>8.32392791082192</v>
      </c>
      <c r="AG252" s="10" t="n">
        <f aca="false">+X252*$AG$16</f>
        <v>0.000333835665695909</v>
      </c>
      <c r="AH252" s="9" t="n">
        <f aca="false">IF(AF252+AG252&gt;V252,V252,AF252+AG252)</f>
        <v>8.32426174648761</v>
      </c>
      <c r="AI252" s="10" t="n">
        <f aca="false">+X252*$AI$16</f>
        <v>4.89013854751708E-005</v>
      </c>
      <c r="AJ252" s="9" t="n">
        <f aca="false">IF(AH252+AI252&gt;V252,V252,AH252+AI252)</f>
        <v>8.32431064787309</v>
      </c>
      <c r="AK252" s="10" t="n">
        <f aca="false">+V252</f>
        <v>306</v>
      </c>
      <c r="AL252" s="6" t="str">
        <f aca="false">IF(AJ252&gt;V252,"'fail'","'pass'")</f>
        <v>'pass'</v>
      </c>
    </row>
    <row r="253" customFormat="false" ht="12.75" hidden="false" customHeight="false" outlineLevel="0" collapsed="false">
      <c r="B253" s="43" t="s">
        <v>1405</v>
      </c>
      <c r="C253" s="50" t="n">
        <v>0</v>
      </c>
      <c r="D253" s="45" t="n">
        <f aca="false">C253/$C$6</f>
        <v>0</v>
      </c>
      <c r="E253" s="47" t="s">
        <v>1426</v>
      </c>
      <c r="F253" s="46" t="s">
        <v>1407</v>
      </c>
      <c r="G253" s="48" t="s">
        <v>1381</v>
      </c>
      <c r="H253" s="47"/>
      <c r="I253" s="44" t="s">
        <v>1405</v>
      </c>
      <c r="J253" s="51" t="n">
        <v>25</v>
      </c>
      <c r="K253" s="54" t="n">
        <v>24769</v>
      </c>
      <c r="L253" s="54" t="n">
        <v>11671</v>
      </c>
      <c r="M253" s="54" t="n">
        <v>26197</v>
      </c>
      <c r="N253" s="54" t="n">
        <v>51577</v>
      </c>
      <c r="O253" s="54" t="n">
        <v>51577</v>
      </c>
      <c r="P253" s="31"/>
      <c r="Q253" s="8" t="n">
        <v>0.4</v>
      </c>
      <c r="S253" s="30" t="n">
        <f aca="false">+O253*Q253/2000</f>
        <v>10.3154</v>
      </c>
      <c r="U253" s="10" t="n">
        <f aca="false">+S253*$T$15</f>
        <v>7.46645062600437</v>
      </c>
      <c r="V253" s="10" t="n">
        <v>306</v>
      </c>
      <c r="W253" s="10" t="n">
        <f aca="false">IF(U253&gt;V253,V253,U253)</f>
        <v>7.46645062600437</v>
      </c>
      <c r="X253" s="6" t="n">
        <f aca="false">+U253/$U$16</f>
        <v>0.000268861696398507</v>
      </c>
      <c r="Y253" s="10" t="n">
        <f aca="false">+X253*$Y$16</f>
        <v>0.733429712463371</v>
      </c>
      <c r="Z253" s="9" t="n">
        <f aca="false">IF(W253+Y253&gt;V253,V253,W253+Y253)</f>
        <v>8.19988033846774</v>
      </c>
      <c r="AA253" s="10" t="n">
        <f aca="false">+$AA$16*X253</f>
        <v>0.10621049707096</v>
      </c>
      <c r="AB253" s="10" t="n">
        <f aca="false">IF(Z253+AA253&gt;V253,V253,Z253+AA253)</f>
        <v>8.3060908355387</v>
      </c>
      <c r="AC253" s="10" t="n">
        <f aca="false">+X253*$AC$16</f>
        <v>0.0155580754019555</v>
      </c>
      <c r="AD253" s="10" t="n">
        <f aca="false">IF(AB253+AC253&gt;V253,V253,AB253+AC253)</f>
        <v>8.32164891094066</v>
      </c>
      <c r="AE253" s="10" t="n">
        <f aca="false">+X253*$AE$16</f>
        <v>0.00227899988125711</v>
      </c>
      <c r="AF253" s="9" t="n">
        <f aca="false">IF(AD253+AE253&gt;V253,V253,AD253+AE253)</f>
        <v>8.32392791082192</v>
      </c>
      <c r="AG253" s="10" t="n">
        <f aca="false">+X253*$AG$16</f>
        <v>0.000333835665695909</v>
      </c>
      <c r="AH253" s="9" t="n">
        <f aca="false">IF(AF253+AG253&gt;V253,V253,AF253+AG253)</f>
        <v>8.32426174648761</v>
      </c>
      <c r="AI253" s="10" t="n">
        <f aca="false">+X253*$AI$16</f>
        <v>4.89013854751708E-005</v>
      </c>
      <c r="AJ253" s="9" t="n">
        <f aca="false">IF(AH253+AI253&gt;V253,V253,AH253+AI253)</f>
        <v>8.32431064787309</v>
      </c>
      <c r="AK253" s="10" t="n">
        <f aca="false">+V253</f>
        <v>306</v>
      </c>
      <c r="AL253" s="6" t="str">
        <f aca="false">IF(AJ253&gt;V253,"'fail'","'pass'")</f>
        <v>'pass'</v>
      </c>
    </row>
    <row r="254" customFormat="false" ht="12.75" hidden="false" customHeight="false" outlineLevel="0" collapsed="false">
      <c r="B254" s="43" t="s">
        <v>1405</v>
      </c>
      <c r="C254" s="50" t="n">
        <v>0</v>
      </c>
      <c r="D254" s="45" t="n">
        <f aca="false">C254/$C$6</f>
        <v>0</v>
      </c>
      <c r="E254" s="47" t="s">
        <v>1427</v>
      </c>
      <c r="F254" s="46" t="s">
        <v>1407</v>
      </c>
      <c r="G254" s="48" t="s">
        <v>1383</v>
      </c>
      <c r="H254" s="47"/>
      <c r="I254" s="44" t="s">
        <v>1405</v>
      </c>
      <c r="J254" s="51" t="n">
        <v>25</v>
      </c>
      <c r="K254" s="54" t="n">
        <v>24769</v>
      </c>
      <c r="L254" s="54" t="n">
        <v>11671</v>
      </c>
      <c r="M254" s="54" t="n">
        <v>26197</v>
      </c>
      <c r="N254" s="54" t="n">
        <v>51577</v>
      </c>
      <c r="O254" s="54" t="n">
        <v>51577</v>
      </c>
      <c r="P254" s="31"/>
      <c r="Q254" s="8" t="n">
        <v>0.4</v>
      </c>
      <c r="S254" s="30" t="n">
        <f aca="false">+O254*Q254/2000</f>
        <v>10.3154</v>
      </c>
      <c r="U254" s="10" t="n">
        <f aca="false">+S254*$T$15</f>
        <v>7.46645062600437</v>
      </c>
      <c r="V254" s="10" t="n">
        <v>306</v>
      </c>
      <c r="W254" s="10" t="n">
        <f aca="false">IF(U254&gt;V254,V254,U254)</f>
        <v>7.46645062600437</v>
      </c>
      <c r="X254" s="6" t="n">
        <f aca="false">+U254/$U$16</f>
        <v>0.000268861696398507</v>
      </c>
      <c r="Y254" s="10" t="n">
        <f aca="false">+X254*$Y$16</f>
        <v>0.733429712463371</v>
      </c>
      <c r="Z254" s="9" t="n">
        <f aca="false">IF(W254+Y254&gt;V254,V254,W254+Y254)</f>
        <v>8.19988033846774</v>
      </c>
      <c r="AA254" s="10" t="n">
        <f aca="false">+$AA$16*X254</f>
        <v>0.10621049707096</v>
      </c>
      <c r="AB254" s="10" t="n">
        <f aca="false">IF(Z254+AA254&gt;V254,V254,Z254+AA254)</f>
        <v>8.3060908355387</v>
      </c>
      <c r="AC254" s="10" t="n">
        <f aca="false">+X254*$AC$16</f>
        <v>0.0155580754019555</v>
      </c>
      <c r="AD254" s="10" t="n">
        <f aca="false">IF(AB254+AC254&gt;V254,V254,AB254+AC254)</f>
        <v>8.32164891094066</v>
      </c>
      <c r="AE254" s="10" t="n">
        <f aca="false">+X254*$AE$16</f>
        <v>0.00227899988125711</v>
      </c>
      <c r="AF254" s="9" t="n">
        <f aca="false">IF(AD254+AE254&gt;V254,V254,AD254+AE254)</f>
        <v>8.32392791082192</v>
      </c>
      <c r="AG254" s="10" t="n">
        <f aca="false">+X254*$AG$16</f>
        <v>0.000333835665695909</v>
      </c>
      <c r="AH254" s="9" t="n">
        <f aca="false">IF(AF254+AG254&gt;V254,V254,AF254+AG254)</f>
        <v>8.32426174648761</v>
      </c>
      <c r="AI254" s="10" t="n">
        <f aca="false">+X254*$AI$16</f>
        <v>4.89013854751708E-005</v>
      </c>
      <c r="AJ254" s="9" t="n">
        <f aca="false">IF(AH254+AI254&gt;V254,V254,AH254+AI254)</f>
        <v>8.32431064787309</v>
      </c>
      <c r="AK254" s="10" t="n">
        <f aca="false">+V254</f>
        <v>306</v>
      </c>
      <c r="AL254" s="6" t="str">
        <f aca="false">IF(AJ254&gt;V254,"'fail'","'pass'")</f>
        <v>'pass'</v>
      </c>
    </row>
    <row r="255" customFormat="false" ht="12.75" hidden="false" customHeight="false" outlineLevel="0" collapsed="false">
      <c r="B255" s="43" t="s">
        <v>1405</v>
      </c>
      <c r="C255" s="50" t="n">
        <v>0</v>
      </c>
      <c r="D255" s="45" t="n">
        <f aca="false">C255/$C$6</f>
        <v>0</v>
      </c>
      <c r="E255" s="47" t="s">
        <v>1428</v>
      </c>
      <c r="F255" s="46" t="s">
        <v>1407</v>
      </c>
      <c r="G255" s="48" t="s">
        <v>1385</v>
      </c>
      <c r="H255" s="47"/>
      <c r="I255" s="44" t="s">
        <v>1405</v>
      </c>
      <c r="J255" s="51" t="n">
        <v>25</v>
      </c>
      <c r="K255" s="54" t="n">
        <v>24769</v>
      </c>
      <c r="L255" s="54" t="n">
        <v>11671</v>
      </c>
      <c r="M255" s="54" t="n">
        <v>26197</v>
      </c>
      <c r="N255" s="54" t="n">
        <v>51577</v>
      </c>
      <c r="O255" s="54" t="n">
        <v>51577</v>
      </c>
      <c r="P255" s="31"/>
      <c r="Q255" s="8" t="n">
        <v>0.4</v>
      </c>
      <c r="S255" s="30" t="n">
        <f aca="false">+O255*Q255/2000</f>
        <v>10.3154</v>
      </c>
      <c r="U255" s="10" t="n">
        <f aca="false">+S255*$T$15</f>
        <v>7.46645062600437</v>
      </c>
      <c r="V255" s="10" t="n">
        <v>306</v>
      </c>
      <c r="W255" s="10" t="n">
        <f aca="false">IF(U255&gt;V255,V255,U255)</f>
        <v>7.46645062600437</v>
      </c>
      <c r="X255" s="6" t="n">
        <f aca="false">+U255/$U$16</f>
        <v>0.000268861696398507</v>
      </c>
      <c r="Y255" s="10" t="n">
        <f aca="false">+X255*$Y$16</f>
        <v>0.733429712463371</v>
      </c>
      <c r="Z255" s="9" t="n">
        <f aca="false">IF(W255+Y255&gt;V255,V255,W255+Y255)</f>
        <v>8.19988033846774</v>
      </c>
      <c r="AA255" s="10" t="n">
        <f aca="false">+$AA$16*X255</f>
        <v>0.10621049707096</v>
      </c>
      <c r="AB255" s="10" t="n">
        <f aca="false">IF(Z255+AA255&gt;V255,V255,Z255+AA255)</f>
        <v>8.3060908355387</v>
      </c>
      <c r="AC255" s="10" t="n">
        <f aca="false">+X255*$AC$16</f>
        <v>0.0155580754019555</v>
      </c>
      <c r="AD255" s="10" t="n">
        <f aca="false">IF(AB255+AC255&gt;V255,V255,AB255+AC255)</f>
        <v>8.32164891094066</v>
      </c>
      <c r="AE255" s="10" t="n">
        <f aca="false">+X255*$AE$16</f>
        <v>0.00227899988125711</v>
      </c>
      <c r="AF255" s="9" t="n">
        <f aca="false">IF(AD255+AE255&gt;V255,V255,AD255+AE255)</f>
        <v>8.32392791082192</v>
      </c>
      <c r="AG255" s="10" t="n">
        <f aca="false">+X255*$AG$16</f>
        <v>0.000333835665695909</v>
      </c>
      <c r="AH255" s="9" t="n">
        <f aca="false">IF(AF255+AG255&gt;V255,V255,AF255+AG255)</f>
        <v>8.32426174648761</v>
      </c>
      <c r="AI255" s="10" t="n">
        <f aca="false">+X255*$AI$16</f>
        <v>4.89013854751708E-005</v>
      </c>
      <c r="AJ255" s="9" t="n">
        <f aca="false">IF(AH255+AI255&gt;V255,V255,AH255+AI255)</f>
        <v>8.32431064787309</v>
      </c>
      <c r="AK255" s="10" t="n">
        <f aca="false">+V255</f>
        <v>306</v>
      </c>
      <c r="AL255" s="6" t="str">
        <f aca="false">IF(AJ255&gt;V255,"'fail'","'pass'")</f>
        <v>'pass'</v>
      </c>
    </row>
    <row r="256" customFormat="false" ht="12.75" hidden="false" customHeight="false" outlineLevel="0" collapsed="false">
      <c r="B256" s="43" t="s">
        <v>1405</v>
      </c>
      <c r="C256" s="50" t="n">
        <v>0</v>
      </c>
      <c r="D256" s="45" t="n">
        <f aca="false">C256/$C$6</f>
        <v>0</v>
      </c>
      <c r="E256" s="47" t="s">
        <v>1429</v>
      </c>
      <c r="F256" s="46" t="s">
        <v>1407</v>
      </c>
      <c r="G256" s="48" t="s">
        <v>1402</v>
      </c>
      <c r="H256" s="47"/>
      <c r="I256" s="44" t="s">
        <v>1405</v>
      </c>
      <c r="J256" s="51" t="n">
        <v>25</v>
      </c>
      <c r="K256" s="54" t="n">
        <v>24769</v>
      </c>
      <c r="L256" s="54" t="n">
        <v>11671</v>
      </c>
      <c r="M256" s="54" t="n">
        <v>26197</v>
      </c>
      <c r="N256" s="54" t="n">
        <v>51577</v>
      </c>
      <c r="O256" s="54" t="n">
        <v>51577</v>
      </c>
      <c r="P256" s="31"/>
      <c r="Q256" s="8" t="n">
        <v>0.4</v>
      </c>
      <c r="S256" s="30" t="n">
        <f aca="false">+O256*Q256/2000</f>
        <v>10.3154</v>
      </c>
      <c r="U256" s="10" t="n">
        <f aca="false">+S256*$T$15</f>
        <v>7.46645062600437</v>
      </c>
      <c r="V256" s="10" t="n">
        <v>306</v>
      </c>
      <c r="W256" s="10" t="n">
        <f aca="false">IF(U256&gt;V256,V256,U256)</f>
        <v>7.46645062600437</v>
      </c>
      <c r="X256" s="6" t="n">
        <f aca="false">+U256/$U$16</f>
        <v>0.000268861696398507</v>
      </c>
      <c r="Y256" s="10" t="n">
        <f aca="false">+X256*$Y$16</f>
        <v>0.733429712463371</v>
      </c>
      <c r="Z256" s="9" t="n">
        <f aca="false">IF(W256+Y256&gt;V256,V256,W256+Y256)</f>
        <v>8.19988033846774</v>
      </c>
      <c r="AA256" s="10" t="n">
        <f aca="false">+$AA$16*X256</f>
        <v>0.10621049707096</v>
      </c>
      <c r="AB256" s="10" t="n">
        <f aca="false">IF(Z256+AA256&gt;V256,V256,Z256+AA256)</f>
        <v>8.3060908355387</v>
      </c>
      <c r="AC256" s="10" t="n">
        <f aca="false">+X256*$AC$16</f>
        <v>0.0155580754019555</v>
      </c>
      <c r="AD256" s="10" t="n">
        <f aca="false">IF(AB256+AC256&gt;V256,V256,AB256+AC256)</f>
        <v>8.32164891094066</v>
      </c>
      <c r="AE256" s="10" t="n">
        <f aca="false">+X256*$AE$16</f>
        <v>0.00227899988125711</v>
      </c>
      <c r="AF256" s="9" t="n">
        <f aca="false">IF(AD256+AE256&gt;V256,V256,AD256+AE256)</f>
        <v>8.32392791082192</v>
      </c>
      <c r="AG256" s="10" t="n">
        <f aca="false">+X256*$AG$16</f>
        <v>0.000333835665695909</v>
      </c>
      <c r="AH256" s="9" t="n">
        <f aca="false">IF(AF256+AG256&gt;V256,V256,AF256+AG256)</f>
        <v>8.32426174648761</v>
      </c>
      <c r="AI256" s="10" t="n">
        <f aca="false">+X256*$AI$16</f>
        <v>4.89013854751708E-005</v>
      </c>
      <c r="AJ256" s="9" t="n">
        <f aca="false">IF(AH256+AI256&gt;V256,V256,AH256+AI256)</f>
        <v>8.32431064787309</v>
      </c>
      <c r="AK256" s="10" t="n">
        <f aca="false">+V256</f>
        <v>306</v>
      </c>
      <c r="AL256" s="6" t="str">
        <f aca="false">IF(AJ256&gt;V256,"'fail'","'pass'")</f>
        <v>'pass'</v>
      </c>
    </row>
    <row r="257" customFormat="false" ht="12.75" hidden="false" customHeight="false" outlineLevel="0" collapsed="false">
      <c r="B257" s="43" t="s">
        <v>1430</v>
      </c>
      <c r="C257" s="50" t="n">
        <v>0</v>
      </c>
      <c r="D257" s="45" t="n">
        <f aca="false">C257/$C$6</f>
        <v>0</v>
      </c>
      <c r="E257" s="47" t="s">
        <v>1431</v>
      </c>
      <c r="F257" s="46" t="s">
        <v>1432</v>
      </c>
      <c r="G257" s="48" t="s">
        <v>1389</v>
      </c>
      <c r="H257" s="47"/>
      <c r="I257" s="44" t="s">
        <v>1430</v>
      </c>
      <c r="J257" s="51" t="n">
        <v>15</v>
      </c>
      <c r="K257" s="54" t="n">
        <v>1346</v>
      </c>
      <c r="L257" s="54" t="n">
        <v>1600</v>
      </c>
      <c r="M257" s="54" t="n">
        <v>9001</v>
      </c>
      <c r="N257" s="54" t="n">
        <v>7000</v>
      </c>
      <c r="O257" s="30" t="n">
        <v>9001</v>
      </c>
      <c r="P257" s="31"/>
      <c r="Q257" s="8" t="n">
        <v>0.4</v>
      </c>
      <c r="S257" s="30" t="n">
        <f aca="false">+O257*Q257/2000</f>
        <v>1.8002</v>
      </c>
      <c r="U257" s="10" t="n">
        <f aca="false">+S257*$T$15</f>
        <v>1.30301339908613</v>
      </c>
      <c r="V257" s="10" t="n">
        <v>195</v>
      </c>
      <c r="W257" s="10" t="n">
        <f aca="false">IF(U257&gt;V257,V257,U257)</f>
        <v>1.30301339908613</v>
      </c>
      <c r="X257" s="6" t="n">
        <f aca="false">+U257/$U$16</f>
        <v>4.69206066518595E-005</v>
      </c>
      <c r="Y257" s="10" t="n">
        <f aca="false">+X257*$Y$16</f>
        <v>0.127995052870132</v>
      </c>
      <c r="Z257" s="9" t="n">
        <f aca="false">IF(W257+Y257&gt;V257,V257,W257+Y257)</f>
        <v>1.43100845195626</v>
      </c>
      <c r="AA257" s="10" t="n">
        <f aca="false">+$AA$16*X257</f>
        <v>0.0185354069475873</v>
      </c>
      <c r="AB257" s="10" t="n">
        <f aca="false">IF(Z257+AA257&gt;V257,V257,Z257+AA257)</f>
        <v>1.44954385890385</v>
      </c>
      <c r="AC257" s="10" t="n">
        <f aca="false">+X257*$AC$16</f>
        <v>0.00271512954791868</v>
      </c>
      <c r="AD257" s="10" t="n">
        <f aca="false">IF(AB257+AC257&gt;V257,V257,AB257+AC257)</f>
        <v>1.45225898845177</v>
      </c>
      <c r="AE257" s="10" t="n">
        <f aca="false">+X257*$AE$16</f>
        <v>0.000397721424883092</v>
      </c>
      <c r="AF257" s="9" t="n">
        <f aca="false">IF(AD257+AE257&gt;V257,V257,AD257+AE257)</f>
        <v>1.45265670987665</v>
      </c>
      <c r="AG257" s="10" t="n">
        <f aca="false">+X257*$AG$16</f>
        <v>5.82595890984136E-005</v>
      </c>
      <c r="AH257" s="9" t="n">
        <f aca="false">IF(AF257+AG257&gt;V257,V257,AF257+AG257)</f>
        <v>1.45271496946575</v>
      </c>
      <c r="AI257" s="10" t="n">
        <f aca="false">+X257*$AI$16</f>
        <v>8.53406306419552E-006</v>
      </c>
      <c r="AJ257" s="9" t="n">
        <f aca="false">IF(AH257+AI257&gt;V257,V257,AH257+AI257)</f>
        <v>1.45272350352881</v>
      </c>
      <c r="AK257" s="10" t="n">
        <f aca="false">+V257</f>
        <v>195</v>
      </c>
      <c r="AL257" s="6" t="str">
        <f aca="false">IF(AJ257&gt;V257,"'fail'","'pass'")</f>
        <v>'pass'</v>
      </c>
    </row>
    <row r="258" customFormat="false" ht="12.75" hidden="false" customHeight="false" outlineLevel="0" collapsed="false">
      <c r="B258" s="43" t="s">
        <v>1430</v>
      </c>
      <c r="C258" s="50" t="n">
        <v>625</v>
      </c>
      <c r="D258" s="45" t="n">
        <f aca="false">C258/$C$6</f>
        <v>0.0149532263081082</v>
      </c>
      <c r="E258" s="47" t="s">
        <v>1433</v>
      </c>
      <c r="F258" s="46" t="s">
        <v>1432</v>
      </c>
      <c r="G258" s="48" t="n">
        <v>1</v>
      </c>
      <c r="H258" s="47"/>
      <c r="I258" s="44" t="s">
        <v>1430</v>
      </c>
      <c r="J258" s="51" t="n">
        <v>370</v>
      </c>
      <c r="K258" s="54" t="n">
        <v>3274176</v>
      </c>
      <c r="L258" s="54" t="n">
        <v>3598300</v>
      </c>
      <c r="M258" s="54" t="n">
        <v>4809347</v>
      </c>
      <c r="N258" s="54" t="n">
        <v>6665646</v>
      </c>
      <c r="O258" s="30" t="n">
        <v>6665646</v>
      </c>
      <c r="P258" s="31"/>
      <c r="Q258" s="8" t="n">
        <f aca="false">IF(J258&gt;25,0.15,0)</f>
        <v>0.15</v>
      </c>
      <c r="S258" s="30" t="n">
        <f aca="false">+O258*Q258/2000</f>
        <v>499.92345</v>
      </c>
      <c r="U258" s="10" t="n">
        <f aca="false">+S258*$T$15</f>
        <v>361.852546310057</v>
      </c>
      <c r="V258" s="10" t="n">
        <v>1577</v>
      </c>
      <c r="W258" s="10" t="n">
        <f aca="false">IF(U258&gt;V258,V258,U258)</f>
        <v>361.852546310057</v>
      </c>
      <c r="X258" s="6" t="n">
        <f aca="false">+U258/$U$16</f>
        <v>0.0130300586343132</v>
      </c>
      <c r="Y258" s="10" t="n">
        <f aca="false">+X258*$Y$16</f>
        <v>35.5447885866953</v>
      </c>
      <c r="Z258" s="9" t="n">
        <f aca="false">IF(W258+Y258&gt;V258,V258,W258+Y258)</f>
        <v>397.397334896752</v>
      </c>
      <c r="AA258" s="10" t="n">
        <f aca="false">+$AA$16*X258</f>
        <v>5.14736395311176</v>
      </c>
      <c r="AB258" s="10" t="n">
        <f aca="false">IF(Z258+AA258&gt;V258,V258,Z258+AA258)</f>
        <v>402.544698849864</v>
      </c>
      <c r="AC258" s="10" t="n">
        <f aca="false">+X258*$AC$16</f>
        <v>0.754003405617402</v>
      </c>
      <c r="AD258" s="10" t="n">
        <f aca="false">IF(AB258+AC258&gt;V258,V258,AB258+AC258)</f>
        <v>403.298702255482</v>
      </c>
      <c r="AE258" s="10" t="n">
        <f aca="false">+X258*$AE$16</f>
        <v>0.110448987260566</v>
      </c>
      <c r="AF258" s="9" t="n">
        <f aca="false">IF(AD258+AE258&gt;V258,V258,AD258+AE258)</f>
        <v>403.409151242742</v>
      </c>
      <c r="AG258" s="10" t="n">
        <f aca="false">+X258*$AG$16</f>
        <v>0.0161789438827138</v>
      </c>
      <c r="AH258" s="9" t="n">
        <f aca="false">IF(AF258+AG258&gt;V258,V258,AF258+AG258)</f>
        <v>403.425330186625</v>
      </c>
      <c r="AI258" s="10" t="n">
        <f aca="false">+X258*$AI$16</f>
        <v>0.00236994681122664</v>
      </c>
      <c r="AJ258" s="9" t="n">
        <f aca="false">IF(AH258+AI258&gt;V258,V258,AH258+AI258)</f>
        <v>403.427700133436</v>
      </c>
      <c r="AK258" s="10" t="n">
        <f aca="false">+V258</f>
        <v>1577</v>
      </c>
      <c r="AL258" s="6" t="str">
        <f aca="false">IF(AJ258&gt;V258,"'fail'","'pass'")</f>
        <v>'pass'</v>
      </c>
    </row>
    <row r="259" customFormat="false" ht="12.75" hidden="false" customHeight="false" outlineLevel="0" collapsed="false">
      <c r="B259" s="43" t="s">
        <v>1430</v>
      </c>
      <c r="C259" s="50" t="n">
        <v>625</v>
      </c>
      <c r="D259" s="45" t="n">
        <f aca="false">C259/$C$6</f>
        <v>0.0149532263081082</v>
      </c>
      <c r="E259" s="47" t="s">
        <v>1434</v>
      </c>
      <c r="F259" s="46" t="s">
        <v>1432</v>
      </c>
      <c r="G259" s="48" t="n">
        <v>2</v>
      </c>
      <c r="H259" s="47"/>
      <c r="I259" s="44" t="s">
        <v>1430</v>
      </c>
      <c r="J259" s="51" t="n">
        <v>370</v>
      </c>
      <c r="K259" s="54" t="n">
        <v>7572916</v>
      </c>
      <c r="L259" s="54" t="n">
        <v>7255589</v>
      </c>
      <c r="M259" s="54" t="n">
        <v>9303494</v>
      </c>
      <c r="N259" s="54" t="n">
        <v>8515690</v>
      </c>
      <c r="O259" s="30" t="n">
        <v>9303494</v>
      </c>
      <c r="P259" s="31"/>
      <c r="Q259" s="8" t="n">
        <f aca="false">IF(J259&gt;25,0.15,0)</f>
        <v>0.15</v>
      </c>
      <c r="S259" s="30" t="n">
        <f aca="false">+O259*Q259/2000</f>
        <v>697.76205</v>
      </c>
      <c r="U259" s="10" t="n">
        <f aca="false">+S259*$T$15</f>
        <v>505.051272371851</v>
      </c>
      <c r="V259" s="10" t="n">
        <v>1577</v>
      </c>
      <c r="W259" s="10" t="n">
        <f aca="false">IF(U259&gt;V259,V259,U259)</f>
        <v>505.051272371851</v>
      </c>
      <c r="X259" s="6" t="n">
        <f aca="false">+U259/$U$16</f>
        <v>0.0181865452086686</v>
      </c>
      <c r="Y259" s="10" t="n">
        <f aca="false">+X259*$Y$16</f>
        <v>49.611204577559</v>
      </c>
      <c r="Z259" s="9" t="n">
        <f aca="false">IF(W259+Y259&gt;V259,V259,W259+Y259)</f>
        <v>554.66247694941</v>
      </c>
      <c r="AA259" s="10" t="n">
        <f aca="false">+$AA$16*X259</f>
        <v>7.18437037514317</v>
      </c>
      <c r="AB259" s="10" t="n">
        <f aca="false">IF(Z259+AA259&gt;V259,V259,Z259+AA259)</f>
        <v>561.846847324553</v>
      </c>
      <c r="AC259" s="10" t="n">
        <f aca="false">+X259*$AC$16</f>
        <v>1.05239104509016</v>
      </c>
      <c r="AD259" s="10" t="n">
        <f aca="false">IF(AB259+AC259&gt;V259,V259,AB259+AC259)</f>
        <v>562.899238369643</v>
      </c>
      <c r="AE259" s="10" t="n">
        <f aca="false">+X259*$AE$16</f>
        <v>0.154157825105737</v>
      </c>
      <c r="AF259" s="9" t="n">
        <f aca="false">IF(AD259+AE259&gt;V259,V259,AD259+AE259)</f>
        <v>563.053396194749</v>
      </c>
      <c r="AG259" s="10" t="n">
        <f aca="false">+X259*$AG$16</f>
        <v>0.0225815633382217</v>
      </c>
      <c r="AH259" s="9" t="n">
        <f aca="false">IF(AF259+AG259&gt;V259,V259,AF259+AG259)</f>
        <v>563.075977758087</v>
      </c>
      <c r="AI259" s="10" t="n">
        <f aca="false">+X259*$AI$16</f>
        <v>0.00330782431868812</v>
      </c>
      <c r="AJ259" s="9" t="n">
        <f aca="false">IF(AH259+AI259&gt;V259,V259,AH259+AI259)</f>
        <v>563.079285582406</v>
      </c>
      <c r="AK259" s="10" t="n">
        <f aca="false">+V259</f>
        <v>1577</v>
      </c>
      <c r="AL259" s="6" t="str">
        <f aca="false">IF(AJ259&gt;V259,"'fail'","'pass'")</f>
        <v>'pass'</v>
      </c>
    </row>
    <row r="260" customFormat="false" ht="12.75" hidden="false" customHeight="false" outlineLevel="0" collapsed="false">
      <c r="B260" s="43" t="s">
        <v>1430</v>
      </c>
      <c r="C260" s="50" t="n">
        <v>600</v>
      </c>
      <c r="D260" s="45" t="n">
        <f aca="false">C260/$C$6</f>
        <v>0.0143550972557839</v>
      </c>
      <c r="E260" s="47" t="s">
        <v>1435</v>
      </c>
      <c r="F260" s="46" t="s">
        <v>1432</v>
      </c>
      <c r="G260" s="48" t="n">
        <v>3</v>
      </c>
      <c r="H260" s="47"/>
      <c r="I260" s="44" t="s">
        <v>1430</v>
      </c>
      <c r="J260" s="51" t="n">
        <v>370</v>
      </c>
      <c r="K260" s="54" t="n">
        <v>3371649</v>
      </c>
      <c r="L260" s="54" t="n">
        <v>3634957</v>
      </c>
      <c r="M260" s="54" t="n">
        <v>4793623</v>
      </c>
      <c r="N260" s="54" t="n">
        <v>7759562</v>
      </c>
      <c r="O260" s="30" t="n">
        <v>7759562</v>
      </c>
      <c r="P260" s="31"/>
      <c r="Q260" s="8" t="n">
        <f aca="false">IF(J260&gt;25,0.15,0)</f>
        <v>0.15</v>
      </c>
      <c r="S260" s="30" t="n">
        <f aca="false">+O260*Q260/2000</f>
        <v>581.96715</v>
      </c>
      <c r="U260" s="10" t="n">
        <f aca="false">+S260*$T$15</f>
        <v>421.237081589806</v>
      </c>
      <c r="V260" s="10" t="n">
        <v>1577</v>
      </c>
      <c r="W260" s="10" t="n">
        <f aca="false">IF(U260&gt;V260,V260,U260)</f>
        <v>421.237081589806</v>
      </c>
      <c r="X260" s="6" t="n">
        <f aca="false">+U260/$U$16</f>
        <v>0.015168454465867</v>
      </c>
      <c r="Y260" s="10" t="n">
        <f aca="false">+X260*$Y$16</f>
        <v>41.3781336145595</v>
      </c>
      <c r="Z260" s="9" t="n">
        <f aca="false">IF(W260+Y260&gt;V260,V260,W260+Y260)</f>
        <v>462.615215204365</v>
      </c>
      <c r="AA260" s="10" t="n">
        <f aca="false">+$AA$16*X260</f>
        <v>5.99211085178178</v>
      </c>
      <c r="AB260" s="10" t="n">
        <f aca="false">IF(Z260+AA260&gt;V260,V260,Z260+AA260)</f>
        <v>468.607326056147</v>
      </c>
      <c r="AC260" s="10" t="n">
        <f aca="false">+X260*$AC$16</f>
        <v>0.877744808845141</v>
      </c>
      <c r="AD260" s="10" t="n">
        <f aca="false">IF(AB260+AC260&gt;V260,V260,AB260+AC260)</f>
        <v>469.485070864992</v>
      </c>
      <c r="AE260" s="10" t="n">
        <f aca="false">+X260*$AE$16</f>
        <v>0.128575049512917</v>
      </c>
      <c r="AF260" s="9" t="n">
        <f aca="false">IF(AD260+AE260&gt;V260,V260,AD260+AE260)</f>
        <v>469.613645914505</v>
      </c>
      <c r="AG260" s="10" t="n">
        <f aca="false">+X260*$AG$16</f>
        <v>0.0188341112252943</v>
      </c>
      <c r="AH260" s="9" t="n">
        <f aca="false">IF(AF260+AG260&gt;V260,V260,AF260+AG260)</f>
        <v>469.63248002573</v>
      </c>
      <c r="AI260" s="10" t="n">
        <f aca="false">+X260*$AI$16</f>
        <v>0.00275888476802029</v>
      </c>
      <c r="AJ260" s="9" t="n">
        <f aca="false">IF(AH260+AI260&gt;V260,V260,AH260+AI260)</f>
        <v>469.635238910498</v>
      </c>
      <c r="AK260" s="10" t="n">
        <f aca="false">+V260</f>
        <v>1577</v>
      </c>
      <c r="AL260" s="6" t="str">
        <f aca="false">IF(AJ260&gt;V260,"'fail'","'pass'")</f>
        <v>'pass'</v>
      </c>
    </row>
    <row r="261" customFormat="false" ht="12.75" hidden="false" customHeight="false" outlineLevel="0" collapsed="false">
      <c r="B261" s="43" t="s">
        <v>1430</v>
      </c>
      <c r="C261" s="50" t="n">
        <v>625</v>
      </c>
      <c r="D261" s="45" t="n">
        <f aca="false">C261/$C$6</f>
        <v>0.0149532263081082</v>
      </c>
      <c r="E261" s="47" t="s">
        <v>1436</v>
      </c>
      <c r="F261" s="46" t="s">
        <v>1432</v>
      </c>
      <c r="G261" s="48" t="n">
        <v>4</v>
      </c>
      <c r="H261" s="47"/>
      <c r="I261" s="44" t="s">
        <v>1430</v>
      </c>
      <c r="J261" s="51" t="n">
        <v>370</v>
      </c>
      <c r="K261" s="54" t="n">
        <v>10350955</v>
      </c>
      <c r="L261" s="54" t="n">
        <v>8139552</v>
      </c>
      <c r="M261" s="54" t="n">
        <v>9130415</v>
      </c>
      <c r="N261" s="54" t="n">
        <v>7869466</v>
      </c>
      <c r="O261" s="30" t="n">
        <v>10350955</v>
      </c>
      <c r="P261" s="31"/>
      <c r="Q261" s="8" t="n">
        <f aca="false">IF(J261&gt;25,0.15,0)</f>
        <v>0.15</v>
      </c>
      <c r="S261" s="30" t="n">
        <f aca="false">+O261*Q261/2000</f>
        <v>776.321625</v>
      </c>
      <c r="U261" s="10" t="n">
        <f aca="false">+S261*$T$15</f>
        <v>561.913942548227</v>
      </c>
      <c r="V261" s="10" t="n">
        <v>1577</v>
      </c>
      <c r="W261" s="10" t="n">
        <f aca="false">IF(U261&gt;V261,V261,U261)</f>
        <v>561.913942548227</v>
      </c>
      <c r="X261" s="6" t="n">
        <f aca="false">+U261/$U$16</f>
        <v>0.0202341304310396</v>
      </c>
      <c r="Y261" s="10" t="n">
        <f aca="false">+X261*$Y$16</f>
        <v>55.1968267059781</v>
      </c>
      <c r="Z261" s="9" t="n">
        <f aca="false">IF(W261+Y261&gt;V261,V261,W261+Y261)</f>
        <v>617.110769254205</v>
      </c>
      <c r="AA261" s="10" t="n">
        <f aca="false">+$AA$16*X261</f>
        <v>7.99324366269705</v>
      </c>
      <c r="AB261" s="10" t="n">
        <f aca="false">IF(Z261+AA261&gt;V261,V261,Z261+AA261)</f>
        <v>625.104012916902</v>
      </c>
      <c r="AC261" s="10" t="n">
        <f aca="false">+X261*$AC$16</f>
        <v>1.17087755956324</v>
      </c>
      <c r="AD261" s="10" t="n">
        <f aca="false">IF(AB261+AC261&gt;V261,V261,AB261+AC261)</f>
        <v>626.274890476465</v>
      </c>
      <c r="AE261" s="10" t="n">
        <f aca="false">+X261*$AE$16</f>
        <v>0.171514133353271</v>
      </c>
      <c r="AF261" s="9" t="n">
        <f aca="false">IF(AD261+AE261&gt;V261,V261,AD261+AE261)</f>
        <v>626.446404609819</v>
      </c>
      <c r="AG261" s="10" t="n">
        <f aca="false">+X261*$AG$16</f>
        <v>0.0251239744921191</v>
      </c>
      <c r="AH261" s="9" t="n">
        <f aca="false">IF(AF261+AG261&gt;V261,V261,AF261+AG261)</f>
        <v>626.471528584311</v>
      </c>
      <c r="AI261" s="10" t="n">
        <f aca="false">+X261*$AI$16</f>
        <v>0.00368024536487543</v>
      </c>
      <c r="AJ261" s="9" t="n">
        <f aca="false">IF(AH261+AI261&gt;V261,V261,AH261+AI261)</f>
        <v>626.475208829676</v>
      </c>
      <c r="AK261" s="10" t="n">
        <f aca="false">+V261</f>
        <v>1577</v>
      </c>
      <c r="AL261" s="6" t="str">
        <f aca="false">IF(AJ261&gt;V261,"'fail'","'pass'")</f>
        <v>'pass'</v>
      </c>
    </row>
    <row r="262" customFormat="false" ht="12.75" hidden="false" customHeight="false" outlineLevel="0" collapsed="false">
      <c r="B262" s="43" t="s">
        <v>1437</v>
      </c>
      <c r="C262" s="50" t="n">
        <v>375</v>
      </c>
      <c r="D262" s="45" t="n">
        <f aca="false">C262/$C$6</f>
        <v>0.00897193578486494</v>
      </c>
      <c r="E262" s="47" t="s">
        <v>1438</v>
      </c>
      <c r="F262" s="46" t="s">
        <v>1439</v>
      </c>
      <c r="G262" s="48" t="n">
        <v>1</v>
      </c>
      <c r="H262" s="47"/>
      <c r="I262" s="44" t="s">
        <v>1437</v>
      </c>
      <c r="J262" s="51" t="n">
        <v>0</v>
      </c>
      <c r="K262" s="54" t="n">
        <v>0</v>
      </c>
      <c r="L262" s="54" t="n">
        <v>0</v>
      </c>
      <c r="M262" s="54" t="n">
        <v>0</v>
      </c>
      <c r="N262" s="54" t="n">
        <v>0</v>
      </c>
      <c r="O262" s="30" t="n">
        <v>0</v>
      </c>
      <c r="P262" s="31"/>
      <c r="Q262" s="8" t="n">
        <v>0</v>
      </c>
      <c r="R262" s="8" t="s">
        <v>1440</v>
      </c>
      <c r="S262" s="30" t="n">
        <f aca="false">+O262*Q262/2000</f>
        <v>0</v>
      </c>
      <c r="U262" s="10" t="n">
        <f aca="false">+S262*$T$15</f>
        <v>0</v>
      </c>
      <c r="V262" s="10" t="n">
        <v>0</v>
      </c>
      <c r="W262" s="10" t="n">
        <f aca="false">IF(U262&gt;V262,V262,U262)</f>
        <v>0</v>
      </c>
      <c r="X262" s="6" t="n">
        <f aca="false">+U262/$U$16</f>
        <v>0</v>
      </c>
      <c r="Y262" s="10" t="n">
        <f aca="false">+X262*$Y$16</f>
        <v>0</v>
      </c>
      <c r="Z262" s="9" t="n">
        <f aca="false">IF(W262+Y262&gt;V262,V262,W262+Y262)</f>
        <v>0</v>
      </c>
      <c r="AA262" s="10" t="n">
        <f aca="false">+$AA$16*X262</f>
        <v>0</v>
      </c>
      <c r="AB262" s="10" t="n">
        <f aca="false">IF(Z262+AA262&gt;V262,V262,Z262+AA262)</f>
        <v>0</v>
      </c>
      <c r="AC262" s="10" t="n">
        <f aca="false">+X262*$AC$16</f>
        <v>0</v>
      </c>
      <c r="AD262" s="10" t="n">
        <f aca="false">IF(AB262+AC262&gt;V262,V262,AB262+AC262)</f>
        <v>0</v>
      </c>
      <c r="AE262" s="10" t="n">
        <f aca="false">+X262*$AE$16</f>
        <v>0</v>
      </c>
      <c r="AF262" s="9" t="n">
        <f aca="false">IF(AD262+AE262&gt;V262,V262,AD262+AE262)</f>
        <v>0</v>
      </c>
      <c r="AG262" s="10" t="n">
        <f aca="false">+X262*$AG$16</f>
        <v>0</v>
      </c>
      <c r="AH262" s="9" t="n">
        <f aca="false">IF(AF262+AG262&gt;V262,V262,AF262+AG262)</f>
        <v>0</v>
      </c>
      <c r="AI262" s="10" t="n">
        <f aca="false">+X262*$AI$16</f>
        <v>0</v>
      </c>
      <c r="AJ262" s="9" t="n">
        <f aca="false">IF(AH262+AI262&gt;V262,V262,AH262+AI262)</f>
        <v>0</v>
      </c>
      <c r="AK262" s="10" t="n">
        <f aca="false">+V262</f>
        <v>0</v>
      </c>
      <c r="AL262" s="6" t="str">
        <f aca="false">IF(AJ262&gt;V262,"'fail'","'pass'")</f>
        <v>'pass'</v>
      </c>
    </row>
    <row r="263" customFormat="false" ht="12.75" hidden="false" customHeight="false" outlineLevel="0" collapsed="false">
      <c r="B263" s="43" t="s">
        <v>1437</v>
      </c>
      <c r="C263" s="50" t="n">
        <v>375</v>
      </c>
      <c r="D263" s="45" t="n">
        <f aca="false">C263/$C$6</f>
        <v>0.00897193578486494</v>
      </c>
      <c r="E263" s="47" t="s">
        <v>1441</v>
      </c>
      <c r="F263" s="46" t="s">
        <v>1439</v>
      </c>
      <c r="G263" s="48" t="n">
        <v>2</v>
      </c>
      <c r="H263" s="47"/>
      <c r="I263" s="44" t="s">
        <v>1437</v>
      </c>
      <c r="J263" s="51" t="n">
        <v>0</v>
      </c>
      <c r="K263" s="54" t="n">
        <v>0</v>
      </c>
      <c r="L263" s="54" t="n">
        <v>0</v>
      </c>
      <c r="M263" s="54" t="n">
        <v>0</v>
      </c>
      <c r="N263" s="54" t="n">
        <v>0</v>
      </c>
      <c r="O263" s="30" t="n">
        <v>0</v>
      </c>
      <c r="P263" s="31"/>
      <c r="Q263" s="8" t="n">
        <f aca="false">IF(J263&gt;25,0.15,0)</f>
        <v>0</v>
      </c>
      <c r="R263" s="8" t="s">
        <v>1440</v>
      </c>
      <c r="S263" s="30" t="n">
        <f aca="false">+O263*Q263/2000</f>
        <v>0</v>
      </c>
      <c r="U263" s="10" t="n">
        <f aca="false">+S263*$T$15</f>
        <v>0</v>
      </c>
      <c r="V263" s="10" t="n">
        <v>0</v>
      </c>
      <c r="W263" s="10" t="n">
        <f aca="false">IF(U263&gt;V263,V263,U263)</f>
        <v>0</v>
      </c>
      <c r="X263" s="6" t="n">
        <f aca="false">+U263/$U$16</f>
        <v>0</v>
      </c>
      <c r="Y263" s="10" t="n">
        <f aca="false">+X263*$Y$16</f>
        <v>0</v>
      </c>
      <c r="Z263" s="9" t="n">
        <f aca="false">IF(W263+Y263&gt;V263,V263,W263+Y263)</f>
        <v>0</v>
      </c>
      <c r="AA263" s="10" t="n">
        <f aca="false">+$AA$16*X263</f>
        <v>0</v>
      </c>
      <c r="AB263" s="10" t="n">
        <f aca="false">IF(Z263+AA263&gt;V263,V263,Z263+AA263)</f>
        <v>0</v>
      </c>
      <c r="AC263" s="10" t="n">
        <f aca="false">+X263*$AC$16</f>
        <v>0</v>
      </c>
      <c r="AD263" s="10" t="n">
        <f aca="false">IF(AB263+AC263&gt;V263,V263,AB263+AC263)</f>
        <v>0</v>
      </c>
      <c r="AE263" s="10" t="n">
        <f aca="false">+X263*$AE$16</f>
        <v>0</v>
      </c>
      <c r="AF263" s="9" t="n">
        <f aca="false">IF(AD263+AE263&gt;V263,V263,AD263+AE263)</f>
        <v>0</v>
      </c>
      <c r="AG263" s="10" t="n">
        <f aca="false">+X263*$AG$16</f>
        <v>0</v>
      </c>
      <c r="AH263" s="9" t="n">
        <f aca="false">IF(AF263+AG263&gt;V263,V263,AF263+AG263)</f>
        <v>0</v>
      </c>
      <c r="AI263" s="10" t="n">
        <f aca="false">+X263*$AI$16</f>
        <v>0</v>
      </c>
      <c r="AJ263" s="9" t="n">
        <f aca="false">IF(AH263+AI263&gt;V263,V263,AH263+AI263)</f>
        <v>0</v>
      </c>
      <c r="AK263" s="10" t="n">
        <f aca="false">+V263</f>
        <v>0</v>
      </c>
      <c r="AL263" s="6" t="str">
        <f aca="false">IF(AJ263&gt;V263,"'fail'","'pass'")</f>
        <v>'pass'</v>
      </c>
    </row>
    <row r="264" customFormat="false" ht="12.75" hidden="false" customHeight="false" outlineLevel="0" collapsed="false">
      <c r="B264" s="43" t="s">
        <v>1437</v>
      </c>
      <c r="C264" s="50" t="n">
        <v>0</v>
      </c>
      <c r="D264" s="45" t="n">
        <f aca="false">C264/$C$6</f>
        <v>0</v>
      </c>
      <c r="E264" s="47" t="s">
        <v>1442</v>
      </c>
      <c r="F264" s="46" t="s">
        <v>1439</v>
      </c>
      <c r="G264" s="48" t="n">
        <v>3</v>
      </c>
      <c r="H264" s="47"/>
      <c r="I264" s="44" t="s">
        <v>1437</v>
      </c>
      <c r="J264" s="51" t="n">
        <v>185</v>
      </c>
      <c r="K264" s="54" t="n">
        <v>2687290</v>
      </c>
      <c r="L264" s="54" t="n">
        <v>2149467</v>
      </c>
      <c r="M264" s="54" t="n">
        <v>4915468</v>
      </c>
      <c r="N264" s="54" t="n">
        <v>4115803</v>
      </c>
      <c r="O264" s="30" t="n">
        <v>4915468</v>
      </c>
      <c r="P264" s="31"/>
      <c r="Q264" s="8" t="n">
        <f aca="false">IF(J264&gt;25,0.15,0)</f>
        <v>0.15</v>
      </c>
      <c r="S264" s="30" t="n">
        <f aca="false">+O264*Q264/2000</f>
        <v>368.6601</v>
      </c>
      <c r="U264" s="10" t="n">
        <f aca="false">+S264*$T$15</f>
        <v>266.842045332981</v>
      </c>
      <c r="V264" s="10" t="n">
        <v>791</v>
      </c>
      <c r="W264" s="10" t="n">
        <f aca="false">IF(U264&gt;V264,V264,U264)</f>
        <v>266.842045332981</v>
      </c>
      <c r="X264" s="6" t="n">
        <f aca="false">+U264/$U$16</f>
        <v>0.00960879654501455</v>
      </c>
      <c r="Y264" s="10" t="n">
        <f aca="false">+X264*$Y$16</f>
        <v>26.2119036721521</v>
      </c>
      <c r="Z264" s="9" t="n">
        <f aca="false">IF(W264+Y264&gt;V264,V264,W264+Y264)</f>
        <v>293.053949005133</v>
      </c>
      <c r="AA264" s="10" t="n">
        <f aca="false">+$AA$16*X264</f>
        <v>3.79583656195879</v>
      </c>
      <c r="AB264" s="10" t="n">
        <f aca="false">IF(Z264+AA264&gt;V264,V264,Z264+AA264)</f>
        <v>296.849785567092</v>
      </c>
      <c r="AC264" s="10" t="n">
        <f aca="false">+X264*$AC$16</f>
        <v>0.556027069574856</v>
      </c>
      <c r="AD264" s="10" t="n">
        <f aca="false">IF(AB264+AC264&gt;V264,V264,AB264+AC264)</f>
        <v>297.405812636667</v>
      </c>
      <c r="AE264" s="10" t="n">
        <f aca="false">+X264*$AE$16</f>
        <v>0.0814487391787264</v>
      </c>
      <c r="AF264" s="9" t="n">
        <f aca="false">IF(AD264+AE264&gt;V264,V264,AD264+AE264)</f>
        <v>297.487261375846</v>
      </c>
      <c r="AG264" s="10" t="n">
        <f aca="false">+X264*$AG$16</f>
        <v>0.0119308887584602</v>
      </c>
      <c r="AH264" s="9" t="n">
        <f aca="false">IF(AF264+AG264&gt;V264,V264,AF264+AG264)</f>
        <v>297.499192264604</v>
      </c>
      <c r="AI264" s="10" t="n">
        <f aca="false">+X264*$AI$16</f>
        <v>0.00174767722622632</v>
      </c>
      <c r="AJ264" s="9" t="n">
        <f aca="false">IF(AH264+AI264&gt;V264,V264,AH264+AI264)</f>
        <v>297.50093994183</v>
      </c>
      <c r="AK264" s="10" t="n">
        <f aca="false">+V264</f>
        <v>791</v>
      </c>
      <c r="AL264" s="6" t="str">
        <f aca="false">IF(AJ264&gt;V264,"'fail'","'pass'")</f>
        <v>'pass'</v>
      </c>
    </row>
    <row r="265" customFormat="false" ht="12.75" hidden="false" customHeight="false" outlineLevel="0" collapsed="false">
      <c r="B265" s="43" t="s">
        <v>1437</v>
      </c>
      <c r="C265" s="50" t="n">
        <v>0</v>
      </c>
      <c r="D265" s="45" t="n">
        <f aca="false">C265/$C$6</f>
        <v>0</v>
      </c>
      <c r="E265" s="47" t="s">
        <v>1443</v>
      </c>
      <c r="F265" s="46" t="s">
        <v>1439</v>
      </c>
      <c r="G265" s="48" t="n">
        <v>4</v>
      </c>
      <c r="H265" s="47"/>
      <c r="I265" s="44" t="s">
        <v>1437</v>
      </c>
      <c r="J265" s="51" t="n">
        <v>185</v>
      </c>
      <c r="K265" s="54" t="n">
        <v>2642331</v>
      </c>
      <c r="L265" s="54" t="n">
        <v>3411722</v>
      </c>
      <c r="M265" s="54" t="n">
        <v>3634219</v>
      </c>
      <c r="N265" s="54" t="n">
        <v>4818022</v>
      </c>
      <c r="O265" s="30" t="n">
        <v>4818022</v>
      </c>
      <c r="P265" s="31"/>
      <c r="Q265" s="8" t="n">
        <f aca="false">IF(J265&gt;25,0.15,0)</f>
        <v>0.15</v>
      </c>
      <c r="S265" s="30" t="n">
        <f aca="false">+O265*Q265/2000</f>
        <v>361.35165</v>
      </c>
      <c r="U265" s="10" t="n">
        <f aca="false">+S265*$T$15</f>
        <v>261.55207295405</v>
      </c>
      <c r="V265" s="10" t="n">
        <v>791</v>
      </c>
      <c r="W265" s="10" t="n">
        <f aca="false">IF(U265&gt;V265,V265,U265)</f>
        <v>261.55207295405</v>
      </c>
      <c r="X265" s="6" t="n">
        <f aca="false">+U265/$U$16</f>
        <v>0.00941830831721498</v>
      </c>
      <c r="Y265" s="10" t="n">
        <f aca="false">+X265*$Y$16</f>
        <v>25.6922694958668</v>
      </c>
      <c r="Z265" s="9" t="n">
        <f aca="false">IF(W265+Y265&gt;V265,V265,W265+Y265)</f>
        <v>287.244342449917</v>
      </c>
      <c r="AA265" s="10" t="n">
        <f aca="false">+$AA$16*X265</f>
        <v>3.72058653701373</v>
      </c>
      <c r="AB265" s="10" t="n">
        <f aca="false">IF(Z265+AA265&gt;V265,V265,Z265+AA265)</f>
        <v>290.964928986931</v>
      </c>
      <c r="AC265" s="10" t="n">
        <f aca="false">+X265*$AC$16</f>
        <v>0.545004189592362</v>
      </c>
      <c r="AD265" s="10" t="n">
        <f aca="false">IF(AB265+AC265&gt;V265,V265,AB265+AC265)</f>
        <v>291.509933176523</v>
      </c>
      <c r="AE265" s="10" t="n">
        <f aca="false">+X265*$AE$16</f>
        <v>0.0798340701710124</v>
      </c>
      <c r="AF265" s="9" t="n">
        <f aca="false">IF(AD265+AE265&gt;V265,V265,AD265+AE265)</f>
        <v>291.589767246694</v>
      </c>
      <c r="AG265" s="10" t="n">
        <f aca="false">+X265*$AG$16</f>
        <v>0.0116943665420696</v>
      </c>
      <c r="AH265" s="9" t="n">
        <f aca="false">IF(AF265+AG265&gt;V265,V265,AF265+AG265)</f>
        <v>291.601461613236</v>
      </c>
      <c r="AI265" s="10" t="n">
        <f aca="false">+X265*$AI$16</f>
        <v>0.00171303064628992</v>
      </c>
      <c r="AJ265" s="9" t="n">
        <f aca="false">IF(AH265+AI265&gt;V265,V265,AH265+AI265)</f>
        <v>291.603174643883</v>
      </c>
      <c r="AK265" s="10" t="n">
        <f aca="false">+V265</f>
        <v>791</v>
      </c>
      <c r="AL265" s="6" t="str">
        <f aca="false">IF(AJ265&gt;V265,"'fail'","'pass'")</f>
        <v>'pass'</v>
      </c>
    </row>
    <row r="266" customFormat="false" ht="12.75" hidden="false" customHeight="false" outlineLevel="0" collapsed="false">
      <c r="B266" s="43" t="s">
        <v>1437</v>
      </c>
      <c r="C266" s="50" t="n">
        <v>0</v>
      </c>
      <c r="D266" s="45" t="n">
        <f aca="false">C266/$C$6</f>
        <v>0</v>
      </c>
      <c r="E266" s="47" t="s">
        <v>1444</v>
      </c>
      <c r="F266" s="46" t="s">
        <v>1439</v>
      </c>
      <c r="G266" s="48" t="s">
        <v>1389</v>
      </c>
      <c r="H266" s="47"/>
      <c r="I266" s="44" t="s">
        <v>1437</v>
      </c>
      <c r="J266" s="51" t="n">
        <v>15</v>
      </c>
      <c r="K266" s="54" t="n">
        <v>3702</v>
      </c>
      <c r="L266" s="54" t="n">
        <v>5357</v>
      </c>
      <c r="M266" s="54" t="n">
        <v>7675</v>
      </c>
      <c r="N266" s="54" t="n">
        <v>7829</v>
      </c>
      <c r="O266" s="30" t="n">
        <v>7829</v>
      </c>
      <c r="P266" s="31"/>
      <c r="Q266" s="8" t="n">
        <v>0.4</v>
      </c>
      <c r="S266" s="30" t="n">
        <f aca="false">+O266*Q266/2000</f>
        <v>1.5658</v>
      </c>
      <c r="U266" s="10" t="n">
        <f aca="false">+S266*$T$15</f>
        <v>1.13335095005503</v>
      </c>
      <c r="V266" s="10" t="n">
        <v>195</v>
      </c>
      <c r="W266" s="10" t="n">
        <f aca="false">IF(U266&gt;V266,V266,U266)</f>
        <v>1.13335095005503</v>
      </c>
      <c r="X266" s="6" t="n">
        <f aca="false">+U266/$U$16</f>
        <v>4.08111798108442E-005</v>
      </c>
      <c r="Y266" s="10" t="n">
        <f aca="false">+X266*$Y$16</f>
        <v>0.111329104423982</v>
      </c>
      <c r="Z266" s="9" t="n">
        <f aca="false">IF(W266+Y266&gt;V266,V266,W266+Y266)</f>
        <v>1.24468005447901</v>
      </c>
      <c r="AA266" s="10" t="n">
        <f aca="false">+$AA$16*X266</f>
        <v>0.0161219532266038</v>
      </c>
      <c r="AB266" s="10" t="n">
        <f aca="false">IF(Z266+AA266&gt;V266,V266,Z266+AA266)</f>
        <v>1.26080200770561</v>
      </c>
      <c r="AC266" s="10" t="n">
        <f aca="false">+X266*$AC$16</f>
        <v>0.00236159862578106</v>
      </c>
      <c r="AD266" s="10" t="n">
        <f aca="false">IF(AB266+AC266&gt;V266,V266,AB266+AC266)</f>
        <v>1.2631636063314</v>
      </c>
      <c r="AE266" s="10" t="n">
        <f aca="false">+X266*$AE$16</f>
        <v>0.000345935011155397</v>
      </c>
      <c r="AF266" s="9" t="n">
        <f aca="false">IF(AD266+AE266&gt;V266,V266,AD266+AE266)</f>
        <v>1.26350954134255</v>
      </c>
      <c r="AG266" s="10" t="n">
        <f aca="false">+X266*$AG$16</f>
        <v>5.06737388125187E-005</v>
      </c>
      <c r="AH266" s="9" t="n">
        <f aca="false">IF(AF266+AG266&gt;V266,V266,AF266+AG266)</f>
        <v>1.26356021508136</v>
      </c>
      <c r="AI266" s="10" t="n">
        <f aca="false">+X266*$AI$16</f>
        <v>7.42286187419028E-006</v>
      </c>
      <c r="AJ266" s="9" t="n">
        <f aca="false">IF(AH266+AI266&gt;V266,V266,AH266+AI266)</f>
        <v>1.26356763794324</v>
      </c>
      <c r="AK266" s="10" t="n">
        <f aca="false">+V266</f>
        <v>195</v>
      </c>
      <c r="AL266" s="6" t="str">
        <f aca="false">IF(AJ266&gt;V266,"'fail'","'pass'")</f>
        <v>'pass'</v>
      </c>
    </row>
    <row r="267" customFormat="false" ht="12.75" hidden="false" customHeight="false" outlineLevel="0" collapsed="false">
      <c r="B267" s="43" t="s">
        <v>1445</v>
      </c>
      <c r="C267" s="50" t="n">
        <v>10</v>
      </c>
      <c r="D267" s="45" t="n">
        <f aca="false">C267/$C$6</f>
        <v>0.000239251620929732</v>
      </c>
      <c r="E267" s="47" t="s">
        <v>1446</v>
      </c>
      <c r="F267" s="46" t="s">
        <v>1447</v>
      </c>
      <c r="G267" s="48" t="s">
        <v>1448</v>
      </c>
      <c r="H267" s="47"/>
      <c r="I267" s="44" t="s">
        <v>1445</v>
      </c>
      <c r="J267" s="51" t="n">
        <v>50</v>
      </c>
      <c r="K267" s="54" t="n">
        <v>16852</v>
      </c>
      <c r="L267" s="54" t="n">
        <v>20080</v>
      </c>
      <c r="M267" s="54" t="n">
        <v>42544</v>
      </c>
      <c r="N267" s="54" t="n">
        <v>19643</v>
      </c>
      <c r="O267" s="30" t="n">
        <v>42544</v>
      </c>
      <c r="P267" s="31"/>
      <c r="Q267" s="8" t="n">
        <f aca="false">IF(J267&gt;25,0.15,0)</f>
        <v>0.15</v>
      </c>
      <c r="S267" s="30" t="n">
        <f aca="false">+O267*Q267/2000</f>
        <v>3.1908</v>
      </c>
      <c r="U267" s="10" t="n">
        <f aca="false">+S267*$T$15</f>
        <v>2.30955180191313</v>
      </c>
      <c r="V267" s="10" t="n">
        <v>504</v>
      </c>
      <c r="W267" s="10" t="n">
        <f aca="false">IF(U267&gt;V267,V267,U267)</f>
        <v>2.30955180191313</v>
      </c>
      <c r="X267" s="6" t="n">
        <f aca="false">+U267/$U$16</f>
        <v>8.31653547965523E-005</v>
      </c>
      <c r="Y267" s="10" t="n">
        <f aca="false">+X267*$Y$16</f>
        <v>0.226867356237094</v>
      </c>
      <c r="Z267" s="9" t="n">
        <f aca="false">IF(W267+Y267&gt;V267,V267,W267+Y267)</f>
        <v>2.53641915815023</v>
      </c>
      <c r="AA267" s="10" t="n">
        <f aca="false">+$AA$16*X267</f>
        <v>0.0328534476660157</v>
      </c>
      <c r="AB267" s="10" t="n">
        <f aca="false">IF(Z267+AA267&gt;V267,V267,Z267+AA267)</f>
        <v>2.56927260581624</v>
      </c>
      <c r="AC267" s="10" t="n">
        <f aca="false">+X267*$AC$16</f>
        <v>0.00481248492472999</v>
      </c>
      <c r="AD267" s="10" t="n">
        <f aca="false">IF(AB267+AC267&gt;V267,V267,AB267+AC267)</f>
        <v>2.57408509074097</v>
      </c>
      <c r="AE267" s="10" t="n">
        <f aca="false">+X267*$AE$16</f>
        <v>0.000704949184822226</v>
      </c>
      <c r="AF267" s="9" t="n">
        <f aca="false">IF(AD267+AE267&gt;V267,V267,AD267+AE267)</f>
        <v>2.5747900399258</v>
      </c>
      <c r="AG267" s="10" t="n">
        <f aca="false">+X267*$AG$16</f>
        <v>0.000103263357902021</v>
      </c>
      <c r="AH267" s="9" t="n">
        <f aca="false">IF(AF267+AG267&gt;V267,V267,AF267+AG267)</f>
        <v>2.5748933032837</v>
      </c>
      <c r="AI267" s="10" t="n">
        <f aca="false">+X267*$AI$16</f>
        <v>1.51263684175286E-005</v>
      </c>
      <c r="AJ267" s="9" t="n">
        <f aca="false">IF(AH267+AI267&gt;V267,V267,AH267+AI267)</f>
        <v>2.57490842965212</v>
      </c>
      <c r="AK267" s="10" t="n">
        <f aca="false">+V267</f>
        <v>504</v>
      </c>
      <c r="AL267" s="6" t="str">
        <f aca="false">IF(AJ267&gt;V267,"'fail'","'pass'")</f>
        <v>'pass'</v>
      </c>
    </row>
    <row r="268" customFormat="false" ht="12.75" hidden="false" customHeight="false" outlineLevel="0" collapsed="false">
      <c r="B268" s="43" t="s">
        <v>1445</v>
      </c>
      <c r="C268" s="50" t="n">
        <v>4</v>
      </c>
      <c r="D268" s="45" t="n">
        <f aca="false">C268/$C$6</f>
        <v>9.57006483718927E-005</v>
      </c>
      <c r="E268" s="47" t="s">
        <v>1449</v>
      </c>
      <c r="F268" s="46" t="s">
        <v>1447</v>
      </c>
      <c r="G268" s="48" t="s">
        <v>1450</v>
      </c>
      <c r="H268" s="47"/>
      <c r="I268" s="44" t="s">
        <v>1445</v>
      </c>
      <c r="J268" s="51" t="n">
        <v>18</v>
      </c>
      <c r="K268" s="54" t="n">
        <v>378</v>
      </c>
      <c r="L268" s="54" t="n">
        <v>4850</v>
      </c>
      <c r="M268" s="54" t="n">
        <v>1458</v>
      </c>
      <c r="N268" s="54" t="n">
        <v>5144</v>
      </c>
      <c r="O268" s="30" t="n">
        <v>5144</v>
      </c>
      <c r="P268" s="31"/>
      <c r="Q268" s="8" t="n">
        <v>0.4</v>
      </c>
      <c r="S268" s="30" t="n">
        <f aca="false">+O268*Q268/2000</f>
        <v>1.0288</v>
      </c>
      <c r="U268" s="10" t="n">
        <f aca="false">+S268*$T$15</f>
        <v>0.744661807010227</v>
      </c>
      <c r="V268" s="10" t="n">
        <v>40</v>
      </c>
      <c r="W268" s="10" t="n">
        <f aca="false">IF(U268&gt;V268,V268,U268)</f>
        <v>0.744661807010227</v>
      </c>
      <c r="X268" s="6" t="n">
        <f aca="false">+U268/$U$16</f>
        <v>2.68147539847978E-005</v>
      </c>
      <c r="Y268" s="10" t="n">
        <f aca="false">+X268*$Y$16</f>
        <v>0.0731481559786645</v>
      </c>
      <c r="Z268" s="9" t="n">
        <f aca="false">IF(W268+Y268&gt;V268,V268,W268+Y268)</f>
        <v>0.817809962988892</v>
      </c>
      <c r="AA268" s="10" t="n">
        <f aca="false">+$AA$16*X268</f>
        <v>0.0105928378333951</v>
      </c>
      <c r="AB268" s="10" t="n">
        <f aca="false">IF(Z268+AA268&gt;V268,V268,Z268+AA268)</f>
        <v>0.828402800822287</v>
      </c>
      <c r="AC268" s="10" t="n">
        <f aca="false">+X268*$AC$16</f>
        <v>0.0015516749688361</v>
      </c>
      <c r="AD268" s="10" t="n">
        <f aca="false">IF(AB268+AC268&gt;V268,V268,AB268+AC268)</f>
        <v>0.829954475791123</v>
      </c>
      <c r="AE268" s="10" t="n">
        <f aca="false">+X268*$AE$16</f>
        <v>0.000227294634995959</v>
      </c>
      <c r="AF268" s="9" t="n">
        <f aca="false">IF(AD268+AE268&gt;V268,V268,AD268+AE268)</f>
        <v>0.830181770426119</v>
      </c>
      <c r="AG268" s="10" t="n">
        <f aca="false">+X268*$AG$16</f>
        <v>3.32948923810954E-005</v>
      </c>
      <c r="AH268" s="9" t="n">
        <f aca="false">IF(AF268+AG268&gt;V268,V268,AF268+AG268)</f>
        <v>0.8302150653185</v>
      </c>
      <c r="AI268" s="10" t="n">
        <f aca="false">+X268*$AI$16</f>
        <v>4.87714925033016E-006</v>
      </c>
      <c r="AJ268" s="9" t="n">
        <f aca="false">IF(AH268+AI268&gt;V268,V268,AH268+AI268)</f>
        <v>0.83021994246775</v>
      </c>
      <c r="AK268" s="10" t="n">
        <f aca="false">+V268</f>
        <v>40</v>
      </c>
      <c r="AL268" s="6" t="str">
        <f aca="false">IF(AJ268&gt;V268,"'fail'","'pass'")</f>
        <v>'pass'</v>
      </c>
    </row>
    <row r="269" customFormat="false" ht="12.75" hidden="false" customHeight="false" outlineLevel="0" collapsed="false">
      <c r="B269" s="43" t="s">
        <v>1445</v>
      </c>
      <c r="C269" s="50" t="n">
        <v>100</v>
      </c>
      <c r="D269" s="45" t="n">
        <f aca="false">C269/$C$6</f>
        <v>0.00239251620929732</v>
      </c>
      <c r="E269" s="47" t="s">
        <v>1451</v>
      </c>
      <c r="F269" s="46" t="s">
        <v>1447</v>
      </c>
      <c r="G269" s="48" t="s">
        <v>1452</v>
      </c>
      <c r="H269" s="47"/>
      <c r="I269" s="44" t="s">
        <v>1445</v>
      </c>
      <c r="J269" s="51" t="n">
        <v>80</v>
      </c>
      <c r="K269" s="54" t="n">
        <v>133601</v>
      </c>
      <c r="L269" s="54" t="n">
        <v>121179</v>
      </c>
      <c r="M269" s="54" t="n">
        <v>203508</v>
      </c>
      <c r="N269" s="54" t="n">
        <v>258160</v>
      </c>
      <c r="O269" s="54" t="n">
        <v>258160</v>
      </c>
      <c r="P269" s="31"/>
      <c r="Q269" s="8" t="n">
        <f aca="false">IF(J269&gt;25,0.15,0)</f>
        <v>0.15</v>
      </c>
      <c r="S269" s="30" t="n">
        <f aca="false">+O269*Q269/2000</f>
        <v>19.362</v>
      </c>
      <c r="U269" s="10" t="n">
        <f aca="false">+S269*$T$15</f>
        <v>14.0145236268779</v>
      </c>
      <c r="V269" s="10" t="n">
        <v>577</v>
      </c>
      <c r="W269" s="10" t="n">
        <f aca="false">IF(U269&gt;V269,V269,U269)</f>
        <v>14.0145236268779</v>
      </c>
      <c r="X269" s="6" t="n">
        <f aca="false">+U269/$U$16</f>
        <v>0.000504653252968172</v>
      </c>
      <c r="Y269" s="10" t="n">
        <f aca="false">+X269*$Y$16</f>
        <v>1.37664715791106</v>
      </c>
      <c r="Z269" s="9" t="n">
        <f aca="false">IF(W269+Y269&gt;V269,V269,W269+Y269)</f>
        <v>15.391170784789</v>
      </c>
      <c r="AA269" s="10" t="n">
        <f aca="false">+$AA$16*X269</f>
        <v>0.199357043283627</v>
      </c>
      <c r="AB269" s="10" t="n">
        <f aca="false">IF(Z269+AA269&gt;V269,V269,Z269+AA269)</f>
        <v>15.5905278280726</v>
      </c>
      <c r="AC269" s="10" t="n">
        <f aca="false">+X269*$AC$16</f>
        <v>0.0292024987816918</v>
      </c>
      <c r="AD269" s="10" t="n">
        <f aca="false">IF(AB269+AC269&gt;V269,V269,AB269+AC269)</f>
        <v>15.6197303268543</v>
      </c>
      <c r="AE269" s="10" t="n">
        <f aca="false">+X269*$AE$16</f>
        <v>0.00427768149571516</v>
      </c>
      <c r="AF269" s="9" t="n">
        <f aca="false">IF(AD269+AE269&gt;V269,V269,AD269+AE269)</f>
        <v>15.62400800835</v>
      </c>
      <c r="AG269" s="10" t="n">
        <f aca="false">+X269*$AG$16</f>
        <v>0.000626609356806735</v>
      </c>
      <c r="AH269" s="9" t="n">
        <f aca="false">IF(AF269+AG269&gt;V269,V269,AF269+AG269)</f>
        <v>15.6246346177068</v>
      </c>
      <c r="AI269" s="10" t="n">
        <f aca="false">+X269*$AI$16</f>
        <v>9.1787873041303E-005</v>
      </c>
      <c r="AJ269" s="9" t="n">
        <f aca="false">IF(AH269+AI269&gt;V269,V269,AH269+AI269)</f>
        <v>15.6247264055799</v>
      </c>
      <c r="AK269" s="10" t="n">
        <f aca="false">+V269</f>
        <v>577</v>
      </c>
      <c r="AL269" s="6" t="str">
        <f aca="false">IF(AJ269&gt;V269,"'fail'","'pass'")</f>
        <v>'pass'</v>
      </c>
    </row>
    <row r="270" customFormat="false" ht="12.75" hidden="false" customHeight="false" outlineLevel="0" collapsed="false">
      <c r="B270" s="43" t="s">
        <v>1445</v>
      </c>
      <c r="C270" s="50" t="n">
        <v>0</v>
      </c>
      <c r="D270" s="45" t="n">
        <f aca="false">C270/$C$6</f>
        <v>0</v>
      </c>
      <c r="E270" s="47" t="s">
        <v>1453</v>
      </c>
      <c r="F270" s="46" t="s">
        <v>1447</v>
      </c>
      <c r="G270" s="48" t="s">
        <v>1454</v>
      </c>
      <c r="H270" s="47"/>
      <c r="I270" s="44" t="s">
        <v>1445</v>
      </c>
      <c r="J270" s="51" t="n">
        <v>80</v>
      </c>
      <c r="K270" s="54" t="n">
        <v>133601</v>
      </c>
      <c r="L270" s="54" t="n">
        <v>121179</v>
      </c>
      <c r="M270" s="54" t="n">
        <v>203508</v>
      </c>
      <c r="N270" s="54" t="n">
        <v>258160</v>
      </c>
      <c r="O270" s="54" t="n">
        <v>258160</v>
      </c>
      <c r="P270" s="31"/>
      <c r="Q270" s="8" t="n">
        <f aca="false">IF(J270&gt;25,0.15,0)</f>
        <v>0.15</v>
      </c>
      <c r="S270" s="30" t="n">
        <f aca="false">+O270*Q270/2000</f>
        <v>19.362</v>
      </c>
      <c r="U270" s="10" t="n">
        <f aca="false">+S270*$T$15</f>
        <v>14.0145236268779</v>
      </c>
      <c r="V270" s="10" t="n">
        <v>577</v>
      </c>
      <c r="W270" s="10" t="n">
        <f aca="false">IF(U270&gt;V270,V270,U270)</f>
        <v>14.0145236268779</v>
      </c>
      <c r="X270" s="6" t="n">
        <f aca="false">+U270/$U$16</f>
        <v>0.000504653252968172</v>
      </c>
      <c r="Y270" s="10" t="n">
        <f aca="false">+X270*$Y$16</f>
        <v>1.37664715791106</v>
      </c>
      <c r="Z270" s="9" t="n">
        <f aca="false">IF(W270+Y270&gt;V270,V270,W270+Y270)</f>
        <v>15.391170784789</v>
      </c>
      <c r="AA270" s="10" t="n">
        <f aca="false">+$AA$16*X270</f>
        <v>0.199357043283627</v>
      </c>
      <c r="AB270" s="10" t="n">
        <f aca="false">IF(Z270+AA270&gt;V270,V270,Z270+AA270)</f>
        <v>15.5905278280726</v>
      </c>
      <c r="AC270" s="10" t="n">
        <f aca="false">+X270*$AC$16</f>
        <v>0.0292024987816918</v>
      </c>
      <c r="AD270" s="10" t="n">
        <f aca="false">IF(AB270+AC270&gt;V270,V270,AB270+AC270)</f>
        <v>15.6197303268543</v>
      </c>
      <c r="AE270" s="10" t="n">
        <f aca="false">+X270*$AE$16</f>
        <v>0.00427768149571516</v>
      </c>
      <c r="AF270" s="9" t="n">
        <f aca="false">IF(AD270+AE270&gt;V270,V270,AD270+AE270)</f>
        <v>15.62400800835</v>
      </c>
      <c r="AG270" s="10" t="n">
        <f aca="false">+X270*$AG$16</f>
        <v>0.000626609356806735</v>
      </c>
      <c r="AH270" s="9" t="n">
        <f aca="false">IF(AF270+AG270&gt;V270,V270,AF270+AG270)</f>
        <v>15.6246346177068</v>
      </c>
      <c r="AI270" s="10" t="n">
        <f aca="false">+X270*$AI$16</f>
        <v>9.1787873041303E-005</v>
      </c>
      <c r="AJ270" s="9" t="n">
        <f aca="false">IF(AH270+AI270&gt;V270,V270,AH270+AI270)</f>
        <v>15.6247264055799</v>
      </c>
      <c r="AK270" s="10" t="n">
        <f aca="false">+V270</f>
        <v>577</v>
      </c>
      <c r="AL270" s="6" t="str">
        <f aca="false">IF(AJ270&gt;V270,"'fail'","'pass'")</f>
        <v>'pass'</v>
      </c>
    </row>
    <row r="271" customFormat="false" ht="12.75" hidden="false" customHeight="false" outlineLevel="0" collapsed="false">
      <c r="B271" s="43" t="s">
        <v>1445</v>
      </c>
      <c r="C271" s="50" t="n">
        <v>0</v>
      </c>
      <c r="D271" s="45" t="n">
        <f aca="false">C271/$C$6</f>
        <v>0</v>
      </c>
      <c r="E271" s="47" t="s">
        <v>1455</v>
      </c>
      <c r="F271" s="46" t="s">
        <v>1447</v>
      </c>
      <c r="G271" s="48" t="s">
        <v>1456</v>
      </c>
      <c r="H271" s="47"/>
      <c r="I271" s="44" t="s">
        <v>1445</v>
      </c>
      <c r="J271" s="51" t="n">
        <v>80</v>
      </c>
      <c r="K271" s="54" t="n">
        <v>133601</v>
      </c>
      <c r="L271" s="54" t="n">
        <v>121179</v>
      </c>
      <c r="M271" s="54" t="n">
        <v>203508</v>
      </c>
      <c r="N271" s="54" t="n">
        <v>258160</v>
      </c>
      <c r="O271" s="54" t="n">
        <v>258160</v>
      </c>
      <c r="P271" s="31"/>
      <c r="Q271" s="8" t="n">
        <f aca="false">IF(J271&gt;25,0.15,0)</f>
        <v>0.15</v>
      </c>
      <c r="S271" s="30" t="n">
        <f aca="false">+O271*Q271/2000</f>
        <v>19.362</v>
      </c>
      <c r="U271" s="10" t="n">
        <f aca="false">+S271*$T$15</f>
        <v>14.0145236268779</v>
      </c>
      <c r="V271" s="10" t="n">
        <v>577</v>
      </c>
      <c r="W271" s="10" t="n">
        <f aca="false">IF(U271&gt;V271,V271,U271)</f>
        <v>14.0145236268779</v>
      </c>
      <c r="X271" s="6" t="n">
        <f aca="false">+U271/$U$16</f>
        <v>0.000504653252968172</v>
      </c>
      <c r="Y271" s="10" t="n">
        <f aca="false">+X271*$Y$16</f>
        <v>1.37664715791106</v>
      </c>
      <c r="Z271" s="9" t="n">
        <f aca="false">IF(W271+Y271&gt;V271,V271,W271+Y271)</f>
        <v>15.391170784789</v>
      </c>
      <c r="AA271" s="10" t="n">
        <f aca="false">+$AA$16*X271</f>
        <v>0.199357043283627</v>
      </c>
      <c r="AB271" s="10" t="n">
        <f aca="false">IF(Z271+AA271&gt;V271,V271,Z271+AA271)</f>
        <v>15.5905278280726</v>
      </c>
      <c r="AC271" s="10" t="n">
        <f aca="false">+X271*$AC$16</f>
        <v>0.0292024987816918</v>
      </c>
      <c r="AD271" s="10" t="n">
        <f aca="false">IF(AB271+AC271&gt;V271,V271,AB271+AC271)</f>
        <v>15.6197303268543</v>
      </c>
      <c r="AE271" s="10" t="n">
        <f aca="false">+X271*$AE$16</f>
        <v>0.00427768149571516</v>
      </c>
      <c r="AF271" s="9" t="n">
        <f aca="false">IF(AD271+AE271&gt;V271,V271,AD271+AE271)</f>
        <v>15.62400800835</v>
      </c>
      <c r="AG271" s="10" t="n">
        <f aca="false">+X271*$AG$16</f>
        <v>0.000626609356806735</v>
      </c>
      <c r="AH271" s="9" t="n">
        <f aca="false">IF(AF271+AG271&gt;V271,V271,AF271+AG271)</f>
        <v>15.6246346177068</v>
      </c>
      <c r="AI271" s="10" t="n">
        <f aca="false">+X271*$AI$16</f>
        <v>9.1787873041303E-005</v>
      </c>
      <c r="AJ271" s="9" t="n">
        <f aca="false">IF(AH271+AI271&gt;V271,V271,AH271+AI271)</f>
        <v>15.6247264055799</v>
      </c>
      <c r="AK271" s="10" t="n">
        <f aca="false">+V271</f>
        <v>577</v>
      </c>
      <c r="AL271" s="6" t="str">
        <f aca="false">IF(AJ271&gt;V271,"'fail'","'pass'")</f>
        <v>'pass'</v>
      </c>
    </row>
    <row r="272" customFormat="false" ht="12.75" hidden="false" customHeight="false" outlineLevel="0" collapsed="false">
      <c r="B272" s="43" t="s">
        <v>1457</v>
      </c>
      <c r="C272" s="50" t="n">
        <v>0</v>
      </c>
      <c r="D272" s="45"/>
      <c r="E272" s="47" t="s">
        <v>1458</v>
      </c>
      <c r="F272" s="46"/>
      <c r="G272" s="48"/>
      <c r="H272" s="47"/>
      <c r="I272" s="44" t="s">
        <v>1457</v>
      </c>
      <c r="J272" s="51" t="n">
        <v>723</v>
      </c>
      <c r="K272" s="54" t="n">
        <v>36806</v>
      </c>
      <c r="L272" s="54" t="n">
        <v>16762</v>
      </c>
      <c r="M272" s="54" t="n">
        <v>28902</v>
      </c>
      <c r="N272" s="54" t="n">
        <v>51966</v>
      </c>
      <c r="O272" s="9" t="n">
        <v>51966</v>
      </c>
      <c r="P272" s="31"/>
      <c r="Q272" s="8" t="n">
        <v>0.4</v>
      </c>
      <c r="S272" s="30" t="n">
        <f aca="false">+O272*Q272/2000</f>
        <v>10.3932</v>
      </c>
      <c r="U272" s="10" t="n">
        <f aca="false">+S272*$T$15</f>
        <v>7.52276350371179</v>
      </c>
      <c r="V272" s="10" t="n">
        <v>531</v>
      </c>
      <c r="W272" s="10" t="n">
        <f aca="false">IF(U272&gt;V272,V272,U272)</f>
        <v>7.52276350371179</v>
      </c>
      <c r="X272" s="6" t="n">
        <f aca="false">+U272/$U$16</f>
        <v>0.000270889483976284</v>
      </c>
      <c r="Y272" s="10" t="n">
        <f aca="false">+X272*$Y$16</f>
        <v>0.738961328457869</v>
      </c>
      <c r="Z272" s="9" t="n">
        <f aca="false">IF(W272+Y272&gt;V272,V272,W272+Y272)</f>
        <v>8.26172483216966</v>
      </c>
      <c r="AA272" s="10" t="n">
        <f aca="false">+$AA$16*X272</f>
        <v>0.107011549543197</v>
      </c>
      <c r="AB272" s="10" t="n">
        <f aca="false">IF(Z272+AA272&gt;V272,V272,Z272+AA272)</f>
        <v>8.36873638171286</v>
      </c>
      <c r="AC272" s="10" t="n">
        <f aca="false">+X272*$AC$16</f>
        <v>0.0156754162967606</v>
      </c>
      <c r="AD272" s="10" t="n">
        <f aca="false">IF(AB272+AC272&gt;V272,V272,AB272+AC272)</f>
        <v>8.38441179800962</v>
      </c>
      <c r="AE272" s="10" t="n">
        <f aca="false">+X272*$AE$16</f>
        <v>0.00229618837523328</v>
      </c>
      <c r="AF272" s="9" t="n">
        <f aca="false">IF(AD272+AE272&gt;V272,V272,AD272+AE272)</f>
        <v>8.38670798638485</v>
      </c>
      <c r="AG272" s="10" t="n">
        <f aca="false">+X272*$AG$16</f>
        <v>0.000336353494843702</v>
      </c>
      <c r="AH272" s="9" t="n">
        <f aca="false">IF(AF272+AG272&gt;V272,V272,AF272+AG272)</f>
        <v>8.38704433987969</v>
      </c>
      <c r="AI272" s="10" t="n">
        <f aca="false">+X272*$AI$16</f>
        <v>4.92702056653688E-005</v>
      </c>
      <c r="AJ272" s="9" t="n">
        <f aca="false">IF(AH272+AI272&gt;V272,V272,AH272+AI272)</f>
        <v>8.38709361008536</v>
      </c>
      <c r="AK272" s="10" t="n">
        <f aca="false">+V272</f>
        <v>531</v>
      </c>
      <c r="AL272" s="6" t="str">
        <f aca="false">IF(AJ272&gt;V272,"'fail'","'pass'")</f>
        <v>'pass'</v>
      </c>
    </row>
    <row r="273" customFormat="false" ht="12.75" hidden="false" customHeight="false" outlineLevel="0" collapsed="false">
      <c r="B273" s="43"/>
      <c r="C273" s="50"/>
      <c r="D273" s="45"/>
      <c r="E273" s="47"/>
      <c r="F273" s="46"/>
      <c r="G273" s="48"/>
      <c r="H273" s="47"/>
      <c r="I273" s="44"/>
      <c r="J273" s="47"/>
      <c r="K273" s="49"/>
      <c r="L273" s="49"/>
      <c r="M273" s="49"/>
      <c r="N273" s="49"/>
      <c r="O273" s="30"/>
      <c r="P273" s="31"/>
      <c r="S273" s="30" t="n">
        <f aca="false">+O273*Q273/2000</f>
        <v>0</v>
      </c>
      <c r="W273" s="10" t="n">
        <f aca="false">IF(U273&gt;V273,V273,U273)</f>
        <v>0</v>
      </c>
      <c r="X273" s="6" t="n">
        <f aca="false">+U273/$U$16</f>
        <v>0</v>
      </c>
      <c r="Y273" s="10" t="n">
        <f aca="false">+X273*$Y$16</f>
        <v>0</v>
      </c>
      <c r="Z273" s="9" t="n">
        <f aca="false">IF(W273+Y273&gt;V273,V273,W273+Y273)</f>
        <v>0</v>
      </c>
      <c r="AA273" s="10" t="n">
        <f aca="false">+$AA$16*X273</f>
        <v>0</v>
      </c>
      <c r="AB273" s="10" t="n">
        <f aca="false">IF(Z273+AA273&gt;V273,V273,Z273+AA273)</f>
        <v>0</v>
      </c>
      <c r="AC273" s="10" t="n">
        <f aca="false">+X273*$AC$16</f>
        <v>0</v>
      </c>
      <c r="AD273" s="10" t="n">
        <f aca="false">IF(AB273+AC273&gt;V273,V273,AB273+AC273)</f>
        <v>0</v>
      </c>
      <c r="AE273" s="10" t="n">
        <f aca="false">+X273*$AE$16</f>
        <v>0</v>
      </c>
      <c r="AF273" s="9" t="n">
        <f aca="false">IF(AD273+AE273&gt;V273,V273,AD273+AE273)</f>
        <v>0</v>
      </c>
      <c r="AG273" s="10" t="n">
        <f aca="false">+X273*$AG$16</f>
        <v>0</v>
      </c>
      <c r="AH273" s="9" t="n">
        <f aca="false">IF(AF273+AG273&gt;V273,V273,AF273+AG273)</f>
        <v>0</v>
      </c>
      <c r="AI273" s="10" t="n">
        <f aca="false">+X273*$AI$16</f>
        <v>0</v>
      </c>
      <c r="AJ273" s="9"/>
      <c r="AK273" s="10" t="n">
        <f aca="false">+V273</f>
        <v>0</v>
      </c>
      <c r="AL273" s="6" t="str">
        <f aca="false">IF(AJ273&gt;V273,"'fail'","'pass'")</f>
        <v>'pass'</v>
      </c>
    </row>
    <row r="274" customFormat="false" ht="12.75" hidden="false" customHeight="false" outlineLevel="0" collapsed="false">
      <c r="A274" s="6" t="s">
        <v>1459</v>
      </c>
      <c r="C274" s="32"/>
      <c r="D274" s="33"/>
      <c r="E274" s="31"/>
      <c r="F274" s="34"/>
      <c r="G274" s="35"/>
      <c r="H274" s="31"/>
      <c r="I274" s="36"/>
      <c r="J274" s="31"/>
      <c r="K274" s="30"/>
      <c r="L274" s="30"/>
      <c r="M274" s="30"/>
      <c r="N274" s="30"/>
      <c r="O274" s="30"/>
      <c r="P274" s="31"/>
      <c r="S274" s="30" t="n">
        <f aca="false">+O274*Q274/2000</f>
        <v>0</v>
      </c>
      <c r="W274" s="10" t="n">
        <f aca="false">IF(U274&gt;V274,V274,U274)</f>
        <v>0</v>
      </c>
      <c r="X274" s="6" t="n">
        <f aca="false">+U274/$U$16</f>
        <v>0</v>
      </c>
      <c r="Y274" s="10" t="n">
        <f aca="false">+X274*$Y$16</f>
        <v>0</v>
      </c>
      <c r="Z274" s="9" t="n">
        <f aca="false">IF(W274+Y274&gt;V274,V274,W274+Y274)</f>
        <v>0</v>
      </c>
      <c r="AA274" s="10" t="n">
        <f aca="false">+$AA$16*X274</f>
        <v>0</v>
      </c>
      <c r="AB274" s="10" t="n">
        <f aca="false">IF(Z274+AA274&gt;V274,V274,Z274+AA274)</f>
        <v>0</v>
      </c>
      <c r="AC274" s="10" t="n">
        <f aca="false">+X274*$AC$16</f>
        <v>0</v>
      </c>
      <c r="AD274" s="10" t="n">
        <f aca="false">IF(AB274+AC274&gt;V274,V274,AB274+AC274)</f>
        <v>0</v>
      </c>
      <c r="AE274" s="10" t="n">
        <f aca="false">+X274*$AE$16</f>
        <v>0</v>
      </c>
      <c r="AF274" s="9" t="n">
        <f aca="false">IF(AD274+AE274&gt;V274,V274,AD274+AE274)</f>
        <v>0</v>
      </c>
      <c r="AG274" s="10" t="n">
        <f aca="false">+X274*$AG$16</f>
        <v>0</v>
      </c>
      <c r="AH274" s="9" t="n">
        <f aca="false">IF(AF274+AG274&gt;V274,V274,AF274+AG274)</f>
        <v>0</v>
      </c>
      <c r="AI274" s="10" t="n">
        <f aca="false">+X274*$AI$16</f>
        <v>0</v>
      </c>
      <c r="AJ274" s="9"/>
      <c r="AK274" s="10" t="n">
        <f aca="false">+V274</f>
        <v>0</v>
      </c>
      <c r="AL274" s="6" t="str">
        <f aca="false">IF(AJ274&gt;V274,"'fail'","'pass'")</f>
        <v>'pass'</v>
      </c>
    </row>
    <row r="275" customFormat="false" ht="12.75" hidden="false" customHeight="false" outlineLevel="0" collapsed="false">
      <c r="A275" s="43"/>
      <c r="B275" s="43" t="s">
        <v>1460</v>
      </c>
      <c r="C275" s="50" t="n">
        <v>70</v>
      </c>
      <c r="D275" s="45" t="n">
        <f aca="false">C275/$C$6</f>
        <v>0.00167476134650812</v>
      </c>
      <c r="E275" s="47" t="s">
        <v>1461</v>
      </c>
      <c r="F275" s="46" t="s">
        <v>1462</v>
      </c>
      <c r="G275" s="48" t="n">
        <v>1</v>
      </c>
      <c r="H275" s="47" t="s">
        <v>830</v>
      </c>
      <c r="I275" s="44" t="s">
        <v>1463</v>
      </c>
      <c r="J275" s="47" t="n">
        <v>100</v>
      </c>
      <c r="K275" s="49" t="n">
        <v>861382</v>
      </c>
      <c r="L275" s="49" t="n">
        <v>886193</v>
      </c>
      <c r="M275" s="49" t="n">
        <v>652292</v>
      </c>
      <c r="N275" s="49" t="n">
        <v>1797982</v>
      </c>
      <c r="O275" s="30" t="n">
        <v>1797982</v>
      </c>
      <c r="P275" s="31"/>
      <c r="Q275" s="8" t="n">
        <f aca="false">IF(J275&gt;25,0.15,0)</f>
        <v>0.15</v>
      </c>
      <c r="S275" s="30" t="n">
        <f aca="false">+O275*Q275/2000</f>
        <v>134.84865</v>
      </c>
      <c r="U275" s="10" t="n">
        <f aca="false">+S275*$T$15</f>
        <v>97.6055981550249</v>
      </c>
      <c r="V275" s="10" t="n">
        <v>302.9</v>
      </c>
      <c r="W275" s="10" t="n">
        <f aca="false">IF(U275&gt;V275,V275,U275)</f>
        <v>97.6055981550249</v>
      </c>
      <c r="X275" s="6" t="n">
        <f aca="false">+U275/$U$16</f>
        <v>0.00351470973457631</v>
      </c>
      <c r="Y275" s="10" t="n">
        <f aca="false">+X275*$Y$16</f>
        <v>9.58780140329738</v>
      </c>
      <c r="Z275" s="9" t="n">
        <f aca="false">IF(W275+Y275&gt;V275,V275,W275+Y275)</f>
        <v>107.193399558322</v>
      </c>
      <c r="AA275" s="10" t="n">
        <f aca="false">+$AA$16*X275</f>
        <v>1.38844273085366</v>
      </c>
      <c r="AB275" s="10" t="n">
        <f aca="false">IF(Z275+AA275&gt;V275,V275,Z275+AA275)</f>
        <v>108.581842289176</v>
      </c>
      <c r="AC275" s="10" t="n">
        <f aca="false">+X275*$AC$16</f>
        <v>0.203383820748775</v>
      </c>
      <c r="AD275" s="10" t="n">
        <f aca="false">IF(AB275+AC275&gt;V275,V275,AB275+AC275)</f>
        <v>108.785226109925</v>
      </c>
      <c r="AE275" s="10" t="n">
        <f aca="false">+X275*$AE$16</f>
        <v>0.0297923548614384</v>
      </c>
      <c r="AF275" s="9" t="n">
        <f aca="false">IF(AD275+AE275&gt;V275,V275,AD275+AE275)</f>
        <v>108.815018464786</v>
      </c>
      <c r="AG275" s="10" t="n">
        <f aca="false">+X275*$AG$16</f>
        <v>0.00436408562352838</v>
      </c>
      <c r="AH275" s="9" t="n">
        <f aca="false">IF(AF275+AG275&gt;V275,V275,AF275+AG275)</f>
        <v>108.81938255041</v>
      </c>
      <c r="AI275" s="10" t="n">
        <f aca="false">+X275*$AI$16</f>
        <v>0.000639266127775597</v>
      </c>
      <c r="AJ275" s="9" t="n">
        <f aca="false">IF(AH275+AI275&gt;V275,V275,AH275+AI275)</f>
        <v>108.820021816537</v>
      </c>
      <c r="AK275" s="10" t="n">
        <f aca="false">+V275</f>
        <v>302.9</v>
      </c>
      <c r="AL275" s="6" t="str">
        <f aca="false">IF(AJ275&gt;V275,"'fail'","'pass'")</f>
        <v>'pass'</v>
      </c>
    </row>
    <row r="276" customFormat="false" ht="12.75" hidden="false" customHeight="false" outlineLevel="0" collapsed="false">
      <c r="B276" s="43" t="s">
        <v>1464</v>
      </c>
      <c r="C276" s="50" t="n">
        <v>70</v>
      </c>
      <c r="D276" s="45" t="n">
        <f aca="false">C276/$C$6</f>
        <v>0.00167476134650812</v>
      </c>
      <c r="E276" s="47" t="s">
        <v>1465</v>
      </c>
      <c r="F276" s="46" t="s">
        <v>1462</v>
      </c>
      <c r="G276" s="48" t="n">
        <v>2</v>
      </c>
      <c r="H276" s="47" t="s">
        <v>830</v>
      </c>
      <c r="I276" s="44" t="s">
        <v>1463</v>
      </c>
      <c r="J276" s="47" t="n">
        <v>100</v>
      </c>
      <c r="K276" s="49" t="n">
        <v>1495339</v>
      </c>
      <c r="L276" s="49" t="n">
        <v>958414</v>
      </c>
      <c r="M276" s="49" t="n">
        <v>612127</v>
      </c>
      <c r="N276" s="49" t="n">
        <v>1474752</v>
      </c>
      <c r="O276" s="30" t="n">
        <v>1495339</v>
      </c>
      <c r="P276" s="31"/>
      <c r="Q276" s="8" t="n">
        <f aca="false">IF(J276&gt;25,0.15,0)</f>
        <v>0.15</v>
      </c>
      <c r="S276" s="30" t="n">
        <f aca="false">+O276*Q276/2000</f>
        <v>112.150425</v>
      </c>
      <c r="U276" s="10" t="n">
        <f aca="false">+S276*$T$15</f>
        <v>81.1762617976914</v>
      </c>
      <c r="V276" s="10" t="n">
        <v>302.9</v>
      </c>
      <c r="W276" s="10" t="n">
        <f aca="false">IF(U276&gt;V276,V276,U276)</f>
        <v>81.1762617976914</v>
      </c>
      <c r="X276" s="6" t="n">
        <f aca="false">+U276/$U$16</f>
        <v>0.00292310075395171</v>
      </c>
      <c r="Y276" s="10" t="n">
        <f aca="false">+X276*$Y$16</f>
        <v>7.97394710436773</v>
      </c>
      <c r="Z276" s="9" t="n">
        <f aca="false">IF(W276+Y276&gt;V276,V276,W276+Y276)</f>
        <v>89.1502089020592</v>
      </c>
      <c r="AA276" s="10" t="n">
        <f aca="false">+$AA$16*X276</f>
        <v>1.1547348998555</v>
      </c>
      <c r="AB276" s="10" t="n">
        <f aca="false">IF(Z276+AA276&gt;V276,V276,Z276+AA276)</f>
        <v>90.3049438019147</v>
      </c>
      <c r="AC276" s="10" t="n">
        <f aca="false">+X276*$AC$16</f>
        <v>0.169149501571569</v>
      </c>
      <c r="AD276" s="10" t="n">
        <f aca="false">IF(AB276+AC276&gt;V276,V276,AB276+AC276)</f>
        <v>90.4740933034862</v>
      </c>
      <c r="AE276" s="10" t="n">
        <f aca="false">+X276*$AE$16</f>
        <v>0.0247775951740053</v>
      </c>
      <c r="AF276" s="9" t="n">
        <f aca="false">IF(AD276+AE276&gt;V276,V276,AD276+AE276)</f>
        <v>90.4988708986602</v>
      </c>
      <c r="AG276" s="10" t="n">
        <f aca="false">+X276*$AG$16</f>
        <v>0.00362950654244665</v>
      </c>
      <c r="AH276" s="9" t="n">
        <f aca="false">IF(AF276+AG276&gt;V276,V276,AF276+AG276)</f>
        <v>90.5025004052027</v>
      </c>
      <c r="AI276" s="10" t="n">
        <f aca="false">+X276*$AI$16</f>
        <v>0.000531662481738879</v>
      </c>
      <c r="AJ276" s="9" t="n">
        <f aca="false">IF(AH276+AI276&gt;V276,V276,AH276+AI276)</f>
        <v>90.5030320676844</v>
      </c>
      <c r="AK276" s="10" t="n">
        <f aca="false">+V276</f>
        <v>302.9</v>
      </c>
      <c r="AL276" s="6" t="str">
        <f aca="false">IF(AJ276&gt;V276,"'fail'","'pass'")</f>
        <v>'pass'</v>
      </c>
    </row>
    <row r="277" customFormat="false" ht="12.75" hidden="false" customHeight="false" outlineLevel="0" collapsed="false">
      <c r="B277" s="43" t="s">
        <v>1466</v>
      </c>
      <c r="C277" s="50" t="n">
        <v>70</v>
      </c>
      <c r="D277" s="45" t="n">
        <f aca="false">C277/$C$6</f>
        <v>0.00167476134650812</v>
      </c>
      <c r="E277" s="47" t="s">
        <v>1467</v>
      </c>
      <c r="F277" s="46" t="s">
        <v>1462</v>
      </c>
      <c r="G277" s="48" t="n">
        <v>3</v>
      </c>
      <c r="H277" s="47" t="s">
        <v>830</v>
      </c>
      <c r="I277" s="44" t="s">
        <v>1463</v>
      </c>
      <c r="J277" s="47" t="n">
        <v>100</v>
      </c>
      <c r="K277" s="49" t="n">
        <v>2056638</v>
      </c>
      <c r="L277" s="49" t="n">
        <v>576088</v>
      </c>
      <c r="M277" s="49" t="n">
        <v>824374</v>
      </c>
      <c r="N277" s="49" t="n">
        <v>2369792</v>
      </c>
      <c r="O277" s="30" t="n">
        <v>2369792</v>
      </c>
      <c r="P277" s="31"/>
      <c r="Q277" s="8" t="n">
        <f aca="false">IF(J277&gt;25,0.15,0)</f>
        <v>0.15</v>
      </c>
      <c r="S277" s="30" t="n">
        <f aca="false">+O277*Q277/2000</f>
        <v>177.7344</v>
      </c>
      <c r="U277" s="10" t="n">
        <f aca="false">+S277*$T$15</f>
        <v>128.646986267378</v>
      </c>
      <c r="V277" s="10" t="n">
        <v>302.9</v>
      </c>
      <c r="W277" s="10" t="n">
        <f aca="false">IF(U277&gt;V277,V277,U277)</f>
        <v>128.646986267378</v>
      </c>
      <c r="X277" s="6" t="n">
        <f aca="false">+U277/$U$16</f>
        <v>0.00463248854066452</v>
      </c>
      <c r="Y277" s="10" t="n">
        <f aca="false">+X277*$Y$16</f>
        <v>12.6369980695707</v>
      </c>
      <c r="Z277" s="9" t="n">
        <f aca="false">IF(W277+Y277&gt;V277,V277,W277+Y277)</f>
        <v>141.283984336949</v>
      </c>
      <c r="AA277" s="10" t="n">
        <f aca="false">+$AA$16*X277</f>
        <v>1.83000746171828</v>
      </c>
      <c r="AB277" s="10" t="n">
        <f aca="false">IF(Z277+AA277&gt;V277,V277,Z277+AA277)</f>
        <v>143.113991798667</v>
      </c>
      <c r="AC277" s="10" t="n">
        <f aca="false">+X277*$AC$16</f>
        <v>0.268065726653482</v>
      </c>
      <c r="AD277" s="10" t="n">
        <f aca="false">IF(AB277+AC277&gt;V277,V277,AB277+AC277)</f>
        <v>143.38205752532</v>
      </c>
      <c r="AE277" s="10" t="n">
        <f aca="false">+X277*$AE$16</f>
        <v>0.0392671807681044</v>
      </c>
      <c r="AF277" s="9" t="n">
        <f aca="false">IF(AD277+AE277&gt;V277,V277,AD277+AE277)</f>
        <v>143.421324706089</v>
      </c>
      <c r="AG277" s="10" t="n">
        <f aca="false">+X277*$AG$16</f>
        <v>0.00575199039698538</v>
      </c>
      <c r="AH277" s="9" t="n">
        <f aca="false">IF(AF277+AG277&gt;V277,V277,AF277+AG277)</f>
        <v>143.427076696486</v>
      </c>
      <c r="AI277" s="10" t="n">
        <f aca="false">+X277*$AI$16</f>
        <v>0.000842571146693118</v>
      </c>
      <c r="AJ277" s="9" t="n">
        <f aca="false">IF(AH277+AI277&gt;V277,V277,AH277+AI277)</f>
        <v>143.427919267632</v>
      </c>
      <c r="AK277" s="10" t="n">
        <f aca="false">+V277</f>
        <v>302.9</v>
      </c>
      <c r="AL277" s="6" t="str">
        <f aca="false">IF(AJ277&gt;V277,"'fail'","'pass'")</f>
        <v>'pass'</v>
      </c>
    </row>
    <row r="278" customFormat="false" ht="12.75" hidden="false" customHeight="false" outlineLevel="0" collapsed="false">
      <c r="B278" s="43" t="s">
        <v>1468</v>
      </c>
      <c r="C278" s="50" t="n">
        <v>70</v>
      </c>
      <c r="D278" s="45" t="n">
        <f aca="false">C278/$C$6</f>
        <v>0.00167476134650812</v>
      </c>
      <c r="E278" s="47" t="s">
        <v>1469</v>
      </c>
      <c r="F278" s="46" t="s">
        <v>1462</v>
      </c>
      <c r="G278" s="48" t="n">
        <v>4</v>
      </c>
      <c r="H278" s="47" t="s">
        <v>830</v>
      </c>
      <c r="I278" s="44" t="s">
        <v>1463</v>
      </c>
      <c r="J278" s="47" t="n">
        <v>100</v>
      </c>
      <c r="K278" s="49" t="n">
        <v>827970</v>
      </c>
      <c r="L278" s="49" t="n">
        <v>638071</v>
      </c>
      <c r="M278" s="49" t="n">
        <v>526155</v>
      </c>
      <c r="N278" s="49" t="n">
        <v>2011956</v>
      </c>
      <c r="O278" s="30" t="n">
        <v>2011956</v>
      </c>
      <c r="P278" s="31"/>
      <c r="Q278" s="8" t="n">
        <f aca="false">IF(J278&gt;25,0.15,0)</f>
        <v>0.15</v>
      </c>
      <c r="S278" s="30" t="n">
        <f aca="false">+O278*Q278/2000</f>
        <v>150.8967</v>
      </c>
      <c r="U278" s="10" t="n">
        <f aca="false">+S278*$T$15</f>
        <v>109.221432050817</v>
      </c>
      <c r="V278" s="10" t="n">
        <v>302.9</v>
      </c>
      <c r="W278" s="10" t="n">
        <f aca="false">IF(U278&gt;V278,V278,U278)</f>
        <v>109.221432050817</v>
      </c>
      <c r="X278" s="6" t="n">
        <f aca="false">+U278/$U$16</f>
        <v>0.00393298783788671</v>
      </c>
      <c r="Y278" s="10" t="n">
        <f aca="false">+X278*$Y$16</f>
        <v>10.7288251829955</v>
      </c>
      <c r="Z278" s="9" t="n">
        <f aca="false">IF(W278+Y278&gt;V278,V278,W278+Y278)</f>
        <v>119.950257233812</v>
      </c>
      <c r="AA278" s="10" t="n">
        <f aca="false">+$AA$16*X278</f>
        <v>1.55367833660037</v>
      </c>
      <c r="AB278" s="10" t="n">
        <f aca="false">IF(Z278+AA278&gt;V278,V278,Z278+AA278)</f>
        <v>121.503935570412</v>
      </c>
      <c r="AC278" s="10" t="n">
        <f aca="false">+X278*$AC$16</f>
        <v>0.227588095130219</v>
      </c>
      <c r="AD278" s="10" t="n">
        <f aca="false">IF(AB278+AC278&gt;V278,V278,AB278+AC278)</f>
        <v>121.731523665543</v>
      </c>
      <c r="AE278" s="10" t="n">
        <f aca="false">+X278*$AE$16</f>
        <v>0.0333378794212624</v>
      </c>
      <c r="AF278" s="9" t="n">
        <f aca="false">IF(AD278+AE278&gt;V278,V278,AD278+AE278)</f>
        <v>121.764861544964</v>
      </c>
      <c r="AG278" s="10" t="n">
        <f aca="false">+X278*$AG$16</f>
        <v>0.00488344613837718</v>
      </c>
      <c r="AH278" s="9" t="n">
        <f aca="false">IF(AF278+AG278&gt;V278,V278,AF278+AG278)</f>
        <v>121.769744991102</v>
      </c>
      <c r="AI278" s="10" t="n">
        <f aca="false">+X278*$AI$16</f>
        <v>0.000715343825118871</v>
      </c>
      <c r="AJ278" s="9" t="n">
        <f aca="false">IF(AH278+AI278&gt;V278,V278,AH278+AI278)</f>
        <v>121.770460334927</v>
      </c>
      <c r="AK278" s="10" t="n">
        <f aca="false">+V278</f>
        <v>302.9</v>
      </c>
      <c r="AL278" s="6" t="str">
        <f aca="false">IF(AJ278&gt;V278,"'fail'","'pass'")</f>
        <v>'pass'</v>
      </c>
    </row>
    <row r="279" customFormat="false" ht="12.75" hidden="false" customHeight="false" outlineLevel="0" collapsed="false">
      <c r="B279" s="43" t="s">
        <v>1470</v>
      </c>
      <c r="C279" s="50" t="n">
        <v>510</v>
      </c>
      <c r="D279" s="45" t="n">
        <f aca="false">C279/$C$6</f>
        <v>0.0122018326674163</v>
      </c>
      <c r="E279" s="47" t="s">
        <v>1471</v>
      </c>
      <c r="F279" s="46" t="s">
        <v>1472</v>
      </c>
      <c r="G279" s="48" t="n">
        <v>1</v>
      </c>
      <c r="H279" s="47" t="s">
        <v>830</v>
      </c>
      <c r="I279" s="44" t="s">
        <v>1473</v>
      </c>
      <c r="J279" s="47" t="n">
        <v>100</v>
      </c>
      <c r="K279" s="49" t="n">
        <v>2911426</v>
      </c>
      <c r="L279" s="49" t="n">
        <v>2796654</v>
      </c>
      <c r="M279" s="49" t="n">
        <v>3505269</v>
      </c>
      <c r="N279" s="49" t="n">
        <v>1762328</v>
      </c>
      <c r="O279" s="30" t="n">
        <v>3505269</v>
      </c>
      <c r="P279" s="31"/>
      <c r="Q279" s="8" t="n">
        <f aca="false">IF(J279&gt;25,0.15,0)</f>
        <v>0.15</v>
      </c>
      <c r="S279" s="30" t="n">
        <f aca="false">+O279*Q279/2000</f>
        <v>262.895175</v>
      </c>
      <c r="U279" s="10" t="n">
        <f aca="false">+S279*$T$15</f>
        <v>190.28771002116</v>
      </c>
      <c r="V279" s="10" t="n">
        <v>254</v>
      </c>
      <c r="W279" s="10" t="n">
        <f aca="false">IF(U279&gt;V279,V279,U279)</f>
        <v>190.28771002116</v>
      </c>
      <c r="X279" s="6" t="n">
        <f aca="false">+U279/$U$16</f>
        <v>0.00685212815067591</v>
      </c>
      <c r="Y279" s="10" t="n">
        <f aca="false">+X279*$Y$16</f>
        <v>18.6919685720629</v>
      </c>
      <c r="Z279" s="9" t="n">
        <f aca="false">IF(W279+Y279&gt;V279,V279,W279+Y279)</f>
        <v>208.979678593223</v>
      </c>
      <c r="AA279" s="10" t="n">
        <f aca="false">+$AA$16*X279</f>
        <v>2.70684871302198</v>
      </c>
      <c r="AB279" s="10" t="n">
        <f aca="false">IF(Z279+AA279&gt;V279,V279,Z279+AA279)</f>
        <v>211.686527306245</v>
      </c>
      <c r="AC279" s="10" t="n">
        <f aca="false">+X279*$AC$16</f>
        <v>0.396508419979865</v>
      </c>
      <c r="AD279" s="10" t="n">
        <f aca="false">IF(AB279+AC279&gt;V279,V279,AB279+AC279)</f>
        <v>212.083035726225</v>
      </c>
      <c r="AE279" s="10" t="n">
        <f aca="false">+X279*$AE$16</f>
        <v>0.0580819040083824</v>
      </c>
      <c r="AF279" s="9" t="n">
        <f aca="false">IF(AD279+AE279&gt;V279,V279,AD279+AE279)</f>
        <v>212.141117630234</v>
      </c>
      <c r="AG279" s="10" t="n">
        <f aca="false">+X279*$AG$16</f>
        <v>0.00850803514690342</v>
      </c>
      <c r="AH279" s="9" t="n">
        <f aca="false">IF(AF279+AG279&gt;V279,V279,AF279+AG279)</f>
        <v>212.14962566538</v>
      </c>
      <c r="AI279" s="10" t="n">
        <f aca="false">+X279*$AI$16</f>
        <v>0.00124628596973821</v>
      </c>
      <c r="AJ279" s="9" t="n">
        <f aca="false">IF(AH279+AI279&gt;V279,V279,AH279+AI279)</f>
        <v>212.15087195135</v>
      </c>
      <c r="AK279" s="10" t="n">
        <f aca="false">+V279</f>
        <v>254</v>
      </c>
      <c r="AL279" s="6" t="str">
        <f aca="false">IF(AJ279&gt;V279,"'fail'","'pass'")</f>
        <v>'pass'</v>
      </c>
    </row>
    <row r="280" customFormat="false" ht="12.75" hidden="false" customHeight="false" outlineLevel="0" collapsed="false">
      <c r="B280" s="43" t="s">
        <v>1474</v>
      </c>
      <c r="C280" s="50" t="n">
        <v>482</v>
      </c>
      <c r="D280" s="45" t="n">
        <f aca="false">C280/$C$6</f>
        <v>0.0115319281288131</v>
      </c>
      <c r="E280" s="47" t="s">
        <v>1475</v>
      </c>
      <c r="F280" s="46" t="s">
        <v>1472</v>
      </c>
      <c r="G280" s="48" t="n">
        <v>2</v>
      </c>
      <c r="H280" s="47" t="s">
        <v>830</v>
      </c>
      <c r="I280" s="44" t="s">
        <v>1473</v>
      </c>
      <c r="J280" s="47" t="n">
        <v>100</v>
      </c>
      <c r="K280" s="49" t="n">
        <v>2773541</v>
      </c>
      <c r="L280" s="49" t="n">
        <v>2881122</v>
      </c>
      <c r="M280" s="49" t="n">
        <v>1536447</v>
      </c>
      <c r="N280" s="49" t="n">
        <v>3144687</v>
      </c>
      <c r="O280" s="30" t="n">
        <v>3144687</v>
      </c>
      <c r="P280" s="31"/>
      <c r="Q280" s="8" t="n">
        <f aca="false">IF(J280&gt;25,0.15,0)</f>
        <v>0.15</v>
      </c>
      <c r="S280" s="30" t="n">
        <f aca="false">+O280*Q280/2000</f>
        <v>235.851525</v>
      </c>
      <c r="U280" s="10" t="n">
        <f aca="false">+S280*$T$15</f>
        <v>170.713085918174</v>
      </c>
      <c r="V280" s="10" t="n">
        <v>254</v>
      </c>
      <c r="W280" s="10" t="n">
        <f aca="false">IF(U280&gt;V280,V280,U280)</f>
        <v>170.713085918174</v>
      </c>
      <c r="X280" s="6" t="n">
        <f aca="false">+U280/$U$16</f>
        <v>0.00614725954492068</v>
      </c>
      <c r="Y280" s="10" t="n">
        <f aca="false">+X280*$Y$16</f>
        <v>16.769152545204</v>
      </c>
      <c r="Z280" s="9" t="n">
        <f aca="false">IF(W280+Y280&gt;V280,V280,W280+Y280)</f>
        <v>187.482238463378</v>
      </c>
      <c r="AA280" s="10" t="n">
        <f aca="false">+$AA$16*X280</f>
        <v>2.42839906403958</v>
      </c>
      <c r="AB280" s="10" t="n">
        <f aca="false">IF(Z280+AA280&gt;V280,V280,Z280+AA280)</f>
        <v>189.910637527418</v>
      </c>
      <c r="AC280" s="10" t="n">
        <f aca="false">+X280*$AC$16</f>
        <v>0.355720166897668</v>
      </c>
      <c r="AD280" s="10" t="n">
        <f aca="false">IF(AB280+AC280&gt;V280,V280,AB280+AC280)</f>
        <v>190.266357694316</v>
      </c>
      <c r="AE280" s="10" t="n">
        <f aca="false">+X280*$AE$16</f>
        <v>0.0521071017574993</v>
      </c>
      <c r="AF280" s="9" t="n">
        <f aca="false">IF(AD280+AE280&gt;V280,V280,AD280+AE280)</f>
        <v>190.318464796073</v>
      </c>
      <c r="AG280" s="10" t="n">
        <f aca="false">+X280*$AG$16</f>
        <v>0.00763282576087892</v>
      </c>
      <c r="AH280" s="9" t="n">
        <f aca="false">IF(AF280+AG280&gt;V280,V280,AF280+AG280)</f>
        <v>190.326097621834</v>
      </c>
      <c r="AI280" s="10" t="n">
        <f aca="false">+X280*$AI$16</f>
        <v>0.0011180823175962</v>
      </c>
      <c r="AJ280" s="9" t="n">
        <f aca="false">IF(AH280+AI280&gt;V280,V280,AH280+AI280)</f>
        <v>190.327215704152</v>
      </c>
      <c r="AK280" s="10" t="n">
        <f aca="false">+V280</f>
        <v>254</v>
      </c>
      <c r="AL280" s="6" t="str">
        <f aca="false">IF(AJ280&gt;V280,"'fail'","'pass'")</f>
        <v>'pass'</v>
      </c>
    </row>
    <row r="281" customFormat="false" ht="12.75" hidden="false" customHeight="false" outlineLevel="0" collapsed="false">
      <c r="B281" s="43" t="s">
        <v>1476</v>
      </c>
      <c r="C281" s="50" t="n">
        <v>825</v>
      </c>
      <c r="D281" s="45"/>
      <c r="E281" s="47" t="s">
        <v>1477</v>
      </c>
      <c r="F281" s="46" t="s">
        <v>1472</v>
      </c>
      <c r="G281" s="48" t="n">
        <v>3</v>
      </c>
      <c r="H281" s="47" t="s">
        <v>830</v>
      </c>
      <c r="I281" s="44" t="s">
        <v>1473</v>
      </c>
      <c r="J281" s="47" t="n">
        <v>205</v>
      </c>
      <c r="K281" s="49" t="n">
        <v>4204666</v>
      </c>
      <c r="L281" s="49" t="n">
        <v>4437572</v>
      </c>
      <c r="M281" s="49" t="n">
        <v>4422224</v>
      </c>
      <c r="N281" s="49" t="n">
        <v>5812487</v>
      </c>
      <c r="O281" s="30" t="n">
        <v>5812487</v>
      </c>
      <c r="P281" s="31"/>
      <c r="Q281" s="8" t="n">
        <f aca="false">IF(J281&gt;25,0.15,0)</f>
        <v>0.15</v>
      </c>
      <c r="S281" s="30" t="n">
        <f aca="false">+O281*Q281/2000</f>
        <v>435.936525</v>
      </c>
      <c r="U281" s="10" t="n">
        <f aca="false">+S281*$T$15</f>
        <v>315.537792037577</v>
      </c>
      <c r="V281" s="10" t="n">
        <v>505.6</v>
      </c>
      <c r="W281" s="10" t="n">
        <f aca="false">IF(U281&gt;V281,V281,U281)</f>
        <v>315.537792037577</v>
      </c>
      <c r="X281" s="6" t="n">
        <f aca="false">+U281/$U$16</f>
        <v>0.0113622965307763</v>
      </c>
      <c r="Y281" s="10" t="n">
        <f aca="false">+X281*$Y$16</f>
        <v>30.9952886153742</v>
      </c>
      <c r="Z281" s="9" t="n">
        <f aca="false">IF(W281+Y281&gt;V281,V281,W281+Y281)</f>
        <v>346.533080652951</v>
      </c>
      <c r="AA281" s="10" t="n">
        <f aca="false">+$AA$16*X281</f>
        <v>4.48853510398403</v>
      </c>
      <c r="AB281" s="10" t="n">
        <f aca="false">IF(Z281+AA281&gt;V281,V281,Z281+AA281)</f>
        <v>351.021615756935</v>
      </c>
      <c r="AC281" s="10" t="n">
        <f aca="false">+X281*$AC$16</f>
        <v>0.657495911590096</v>
      </c>
      <c r="AD281" s="10" t="n">
        <f aca="false">IF(AB281+AC281&gt;V281,V281,AB281+AC281)</f>
        <v>351.679111668525</v>
      </c>
      <c r="AE281" s="10" t="n">
        <f aca="false">+X281*$AE$16</f>
        <v>0.096312240796347</v>
      </c>
      <c r="AF281" s="9" t="n">
        <f aca="false">IF(AD281+AE281&gt;V281,V281,AD281+AE281)</f>
        <v>351.775423909321</v>
      </c>
      <c r="AG281" s="10" t="n">
        <f aca="false">+X281*$AG$16</f>
        <v>0.0141081451058162</v>
      </c>
      <c r="AH281" s="9" t="n">
        <f aca="false">IF(AF281+AG281&gt;V281,V281,AF281+AG281)</f>
        <v>351.789532054427</v>
      </c>
      <c r="AI281" s="10" t="n">
        <f aca="false">+X281*$AI$16</f>
        <v>0.00206660915250319</v>
      </c>
      <c r="AJ281" s="9" t="n">
        <f aca="false">IF(AH281+AI281&gt;V281,V281,AH281+AI281)</f>
        <v>351.79159866358</v>
      </c>
      <c r="AK281" s="10" t="n">
        <f aca="false">+V281</f>
        <v>505.6</v>
      </c>
      <c r="AL281" s="6" t="str">
        <f aca="false">IF(AJ281&gt;V281,"'fail'","'pass'")</f>
        <v>'pass'</v>
      </c>
    </row>
    <row r="282" customFormat="false" ht="12.75" hidden="false" customHeight="false" outlineLevel="0" collapsed="false">
      <c r="B282" s="43" t="s">
        <v>1478</v>
      </c>
      <c r="C282" s="50" t="n">
        <v>824</v>
      </c>
      <c r="D282" s="45" t="n">
        <f aca="false">C282/$C$6</f>
        <v>0.0197143335646099</v>
      </c>
      <c r="E282" s="47" t="s">
        <v>1479</v>
      </c>
      <c r="F282" s="46" t="s">
        <v>1472</v>
      </c>
      <c r="G282" s="48" t="n">
        <v>4</v>
      </c>
      <c r="H282" s="47" t="s">
        <v>830</v>
      </c>
      <c r="I282" s="44" t="s">
        <v>1473</v>
      </c>
      <c r="J282" s="47" t="n">
        <v>205</v>
      </c>
      <c r="K282" s="49" t="n">
        <v>5130990</v>
      </c>
      <c r="L282" s="49" t="n">
        <v>3204691</v>
      </c>
      <c r="M282" s="49" t="n">
        <v>5524773</v>
      </c>
      <c r="N282" s="49" t="n">
        <v>6172194</v>
      </c>
      <c r="O282" s="30" t="n">
        <v>6172194</v>
      </c>
      <c r="P282" s="31"/>
      <c r="Q282" s="8" t="n">
        <f aca="false">IF(J282&gt;25,0.15,0)</f>
        <v>0.15</v>
      </c>
      <c r="S282" s="30" t="n">
        <f aca="false">+O282*Q282/2000</f>
        <v>462.91455</v>
      </c>
      <c r="U282" s="10" t="n">
        <f aca="false">+S282*$T$15</f>
        <v>335.064915721546</v>
      </c>
      <c r="V282" s="10" t="n">
        <v>505.6</v>
      </c>
      <c r="W282" s="10" t="n">
        <f aca="false">IF(U282&gt;V282,V282,U282)</f>
        <v>335.064915721546</v>
      </c>
      <c r="X282" s="6" t="n">
        <f aca="false">+U282/$U$16</f>
        <v>0.0120654546794648</v>
      </c>
      <c r="Y282" s="10" t="n">
        <f aca="false">+X282*$Y$16</f>
        <v>32.9134386743714</v>
      </c>
      <c r="Z282" s="9" t="n">
        <f aca="false">IF(W282+Y282&gt;V282,V282,W282+Y282)</f>
        <v>367.978354395917</v>
      </c>
      <c r="AA282" s="10" t="n">
        <f aca="false">+$AA$16*X282</f>
        <v>4.76630905799868</v>
      </c>
      <c r="AB282" s="10" t="n">
        <f aca="false">IF(Z282+AA282&gt;V282,V282,Z282+AA282)</f>
        <v>372.744663453916</v>
      </c>
      <c r="AC282" s="10" t="n">
        <f aca="false">+X282*$AC$16</f>
        <v>0.698185186571759</v>
      </c>
      <c r="AD282" s="10" t="n">
        <f aca="false">IF(AB282+AC282&gt;V282,V282,AB282+AC282)</f>
        <v>373.442848640487</v>
      </c>
      <c r="AE282" s="10" t="n">
        <f aca="false">+X282*$AE$16</f>
        <v>0.102272544397909</v>
      </c>
      <c r="AF282" s="9" t="n">
        <f aca="false">IF(AD282+AE282&gt;V282,V282,AD282+AE282)</f>
        <v>373.545121184885</v>
      </c>
      <c r="AG282" s="10" t="n">
        <f aca="false">+X282*$AG$16</f>
        <v>0.0149812306803006</v>
      </c>
      <c r="AH282" s="9" t="n">
        <f aca="false">IF(AF282+AG282&gt;V282,V282,AF282+AG282)</f>
        <v>373.560102415566</v>
      </c>
      <c r="AI282" s="10" t="n">
        <f aca="false">+X282*$AI$16</f>
        <v>0.00219450170149633</v>
      </c>
      <c r="AJ282" s="9" t="n">
        <f aca="false">IF(AH282+AI282&gt;V282,V282,AH282+AI282)</f>
        <v>373.562296917267</v>
      </c>
      <c r="AK282" s="10" t="n">
        <f aca="false">+V282</f>
        <v>505.6</v>
      </c>
      <c r="AL282" s="6" t="str">
        <f aca="false">IF(AJ282&gt;V282,"'fail'","'pass'")</f>
        <v>'pass'</v>
      </c>
    </row>
    <row r="283" customFormat="false" ht="12.75" hidden="false" customHeight="false" outlineLevel="0" collapsed="false">
      <c r="B283" s="43" t="s">
        <v>1480</v>
      </c>
      <c r="C283" s="50" t="n">
        <v>543</v>
      </c>
      <c r="D283" s="45"/>
      <c r="E283" s="47" t="s">
        <v>1481</v>
      </c>
      <c r="F283" s="46" t="s">
        <v>1482</v>
      </c>
      <c r="G283" s="48" t="n">
        <v>63</v>
      </c>
      <c r="H283" s="47" t="s">
        <v>830</v>
      </c>
      <c r="I283" s="44" t="s">
        <v>1483</v>
      </c>
      <c r="J283" s="47" t="n">
        <v>80</v>
      </c>
      <c r="K283" s="49" t="n">
        <v>613235</v>
      </c>
      <c r="L283" s="49" t="n">
        <v>1469351</v>
      </c>
      <c r="M283" s="49" t="n">
        <v>1972096</v>
      </c>
      <c r="N283" s="49" t="n">
        <v>2516980</v>
      </c>
      <c r="O283" s="30" t="n">
        <v>2516980</v>
      </c>
      <c r="P283" s="31"/>
      <c r="Q283" s="8" t="n">
        <f aca="false">IF(J283&gt;25,0.15,0)</f>
        <v>0.15</v>
      </c>
      <c r="S283" s="30" t="n">
        <f aca="false">+O283*Q283/2000</f>
        <v>188.7735</v>
      </c>
      <c r="U283" s="10" t="n">
        <f aca="false">+S283*$T$15</f>
        <v>136.637262466607</v>
      </c>
      <c r="V283" s="10" t="n">
        <v>283.1</v>
      </c>
      <c r="W283" s="10" t="n">
        <f aca="false">IF(U283&gt;V283,V283,U283)</f>
        <v>136.637262466607</v>
      </c>
      <c r="X283" s="6" t="n">
        <f aca="false">+U283/$U$16</f>
        <v>0.00492021283179358</v>
      </c>
      <c r="Y283" s="10" t="n">
        <f aca="false">+X283*$Y$16</f>
        <v>13.4218831868569</v>
      </c>
      <c r="Z283" s="9" t="n">
        <f aca="false">IF(W283+Y283&gt;V283,V283,W283+Y283)</f>
        <v>150.059145653464</v>
      </c>
      <c r="AA283" s="10" t="n">
        <f aca="false">+$AA$16*X283</f>
        <v>1.94366939418974</v>
      </c>
      <c r="AB283" s="10" t="n">
        <f aca="false">IF(Z283+AA283&gt;V283,V283,Z283+AA283)</f>
        <v>152.002815047653</v>
      </c>
      <c r="AC283" s="10" t="n">
        <f aca="false">+X283*$AC$16</f>
        <v>0.28471531369516</v>
      </c>
      <c r="AD283" s="10" t="n">
        <f aca="false">IF(AB283+AC283&gt;V283,V283,AB283+AC283)</f>
        <v>152.287530361349</v>
      </c>
      <c r="AE283" s="10" t="n">
        <f aca="false">+X283*$AE$16</f>
        <v>0.0417060689924278</v>
      </c>
      <c r="AF283" s="9" t="n">
        <f aca="false">IF(AD283+AE283&gt;V283,V283,AD283+AE283)</f>
        <v>152.329236430341</v>
      </c>
      <c r="AG283" s="10" t="n">
        <f aca="false">+X283*$AG$16</f>
        <v>0.00610924705181057</v>
      </c>
      <c r="AH283" s="9" t="n">
        <f aca="false">IF(AF283+AG283&gt;V283,V283,AF283+AG283)</f>
        <v>152.335345677393</v>
      </c>
      <c r="AI283" s="10" t="n">
        <f aca="false">+X283*$AI$16</f>
        <v>0.000894903318436236</v>
      </c>
      <c r="AJ283" s="9" t="n">
        <f aca="false">IF(AH283+AI283&gt;V283,V283,AH283+AI283)</f>
        <v>152.336240580711</v>
      </c>
      <c r="AK283" s="10" t="n">
        <f aca="false">+V283</f>
        <v>283.1</v>
      </c>
      <c r="AL283" s="6" t="str">
        <f aca="false">IF(AJ283&gt;V283,"'fail'","'pass'")</f>
        <v>'pass'</v>
      </c>
    </row>
    <row r="284" customFormat="false" ht="12.75" hidden="false" customHeight="false" outlineLevel="0" collapsed="false">
      <c r="B284" s="43" t="s">
        <v>1484</v>
      </c>
      <c r="C284" s="50" t="n">
        <v>543</v>
      </c>
      <c r="D284" s="45"/>
      <c r="E284" s="47" t="s">
        <v>1485</v>
      </c>
      <c r="F284" s="46" t="s">
        <v>1482</v>
      </c>
      <c r="G284" s="48" t="n">
        <v>64</v>
      </c>
      <c r="H284" s="47" t="s">
        <v>830</v>
      </c>
      <c r="I284" s="44" t="s">
        <v>1483</v>
      </c>
      <c r="J284" s="47" t="n">
        <v>80</v>
      </c>
      <c r="K284" s="49" t="n">
        <v>584491</v>
      </c>
      <c r="L284" s="49" t="n">
        <v>1945984</v>
      </c>
      <c r="M284" s="49" t="n">
        <v>2014912</v>
      </c>
      <c r="N284" s="49" t="n">
        <v>2990755</v>
      </c>
      <c r="O284" s="30" t="n">
        <v>2990755</v>
      </c>
      <c r="P284" s="31"/>
      <c r="Q284" s="8" t="n">
        <f aca="false">IF(J284&gt;25,0.15,0)</f>
        <v>0.15</v>
      </c>
      <c r="S284" s="30" t="n">
        <f aca="false">+O284*Q284/2000</f>
        <v>224.306625</v>
      </c>
      <c r="U284" s="10" t="n">
        <f aca="false">+S284*$T$15</f>
        <v>162.356703632256</v>
      </c>
      <c r="V284" s="10" t="n">
        <v>275.7</v>
      </c>
      <c r="W284" s="10" t="n">
        <f aca="false">IF(U284&gt;V284,V284,U284)</f>
        <v>162.356703632256</v>
      </c>
      <c r="X284" s="6" t="n">
        <f aca="false">+U284/$U$16</f>
        <v>0.0058463520281253</v>
      </c>
      <c r="Y284" s="10" t="n">
        <f aca="false">+X284*$Y$16</f>
        <v>15.9483048139073</v>
      </c>
      <c r="Z284" s="9" t="n">
        <f aca="false">IF(W284+Y284&gt;V284,V284,W284+Y284)</f>
        <v>178.305008446164</v>
      </c>
      <c r="AA284" s="10" t="n">
        <f aca="false">+$AA$16*X284</f>
        <v>2.30952926086815</v>
      </c>
      <c r="AB284" s="10" t="n">
        <f aca="false">IF(Z284+AA284&gt;V284,V284,Z284+AA284)</f>
        <v>180.614537707032</v>
      </c>
      <c r="AC284" s="10" t="n">
        <f aca="false">+X284*$AC$16</f>
        <v>0.338307713215984</v>
      </c>
      <c r="AD284" s="10" t="n">
        <f aca="false">IF(AB284+AC284&gt;V284,V284,AB284+AC284)</f>
        <v>180.952845420248</v>
      </c>
      <c r="AE284" s="10" t="n">
        <f aca="false">+X284*$AE$16</f>
        <v>0.0495564662291509</v>
      </c>
      <c r="AF284" s="9" t="n">
        <f aca="false">IF(AD284+AE284&gt;V284,V284,AD284+AE284)</f>
        <v>181.002401886477</v>
      </c>
      <c r="AG284" s="10" t="n">
        <f aca="false">+X284*$AG$16</f>
        <v>0.00725919998030883</v>
      </c>
      <c r="AH284" s="9" t="n">
        <f aca="false">IF(AF284+AG284&gt;V284,V284,AF284+AG284)</f>
        <v>181.009661086457</v>
      </c>
      <c r="AI284" s="10" t="n">
        <f aca="false">+X284*$AI$16</f>
        <v>0.00106335234055486</v>
      </c>
      <c r="AJ284" s="9" t="n">
        <f aca="false">IF(AH284+AI284&gt;V284,V284,AH284+AI284)</f>
        <v>181.010724438798</v>
      </c>
      <c r="AK284" s="10" t="n">
        <f aca="false">+V284</f>
        <v>275.7</v>
      </c>
      <c r="AL284" s="6" t="str">
        <f aca="false">IF(AJ284&gt;V284,"'fail'","'pass'")</f>
        <v>'pass'</v>
      </c>
    </row>
    <row r="285" customFormat="false" ht="12.75" hidden="false" customHeight="false" outlineLevel="0" collapsed="false">
      <c r="B285" s="43" t="s">
        <v>1486</v>
      </c>
      <c r="C285" s="50" t="n">
        <v>543</v>
      </c>
      <c r="D285" s="45"/>
      <c r="E285" s="47" t="s">
        <v>1487</v>
      </c>
      <c r="F285" s="46" t="s">
        <v>1482</v>
      </c>
      <c r="G285" s="48" t="n">
        <v>65</v>
      </c>
      <c r="H285" s="47" t="s">
        <v>830</v>
      </c>
      <c r="I285" s="44" t="s">
        <v>1483</v>
      </c>
      <c r="J285" s="47" t="n">
        <v>80</v>
      </c>
      <c r="K285" s="49" t="n">
        <v>1378637</v>
      </c>
      <c r="L285" s="49" t="n">
        <v>2079981</v>
      </c>
      <c r="M285" s="49" t="n">
        <v>2174674</v>
      </c>
      <c r="N285" s="49" t="n">
        <v>2884275</v>
      </c>
      <c r="O285" s="30" t="n">
        <v>2884275</v>
      </c>
      <c r="P285" s="31"/>
      <c r="Q285" s="8" t="n">
        <f aca="false">IF(J285&gt;25,0.15,0)</f>
        <v>0.15</v>
      </c>
      <c r="S285" s="30" t="n">
        <f aca="false">+O285*Q285/2000</f>
        <v>216.320625</v>
      </c>
      <c r="U285" s="10" t="n">
        <f aca="false">+S285*$T$15</f>
        <v>156.576309784294</v>
      </c>
      <c r="V285" s="10" t="n">
        <v>249.7</v>
      </c>
      <c r="W285" s="10" t="n">
        <f aca="false">IF(U285&gt;V285,V285,U285)</f>
        <v>156.576309784294</v>
      </c>
      <c r="X285" s="6" t="n">
        <f aca="false">+U285/$U$16</f>
        <v>0.00563820406416477</v>
      </c>
      <c r="Y285" s="10" t="n">
        <f aca="false">+X285*$Y$16</f>
        <v>15.3804965191507</v>
      </c>
      <c r="Z285" s="9" t="n">
        <f aca="false">IF(W285+Y285&gt;V285,V285,W285+Y285)</f>
        <v>171.956806303445</v>
      </c>
      <c r="AA285" s="10" t="n">
        <f aca="false">+$AA$16*X285</f>
        <v>2.22730297496468</v>
      </c>
      <c r="AB285" s="10" t="n">
        <f aca="false">IF(Z285+AA285&gt;V285,V285,Z285+AA285)</f>
        <v>174.184109278409</v>
      </c>
      <c r="AC285" s="10" t="n">
        <f aca="false">+X285*$AC$16</f>
        <v>0.326262926764658</v>
      </c>
      <c r="AD285" s="10" t="n">
        <f aca="false">IF(AB285+AC285&gt;V285,V285,AB285+AC285)</f>
        <v>174.510372205174</v>
      </c>
      <c r="AE285" s="10" t="n">
        <f aca="false">+X285*$AE$16</f>
        <v>0.0477921048809027</v>
      </c>
      <c r="AF285" s="9" t="n">
        <f aca="false">IF(AD285+AE285&gt;V285,V285,AD285+AE285)</f>
        <v>174.558164310055</v>
      </c>
      <c r="AG285" s="10" t="n">
        <f aca="false">+X285*$AG$16</f>
        <v>0.00700075031997113</v>
      </c>
      <c r="AH285" s="9" t="n">
        <f aca="false">IF(AF285+AG285&gt;V285,V285,AF285+AG285)</f>
        <v>174.565165060375</v>
      </c>
      <c r="AI285" s="10" t="n">
        <f aca="false">+X285*$AI$16</f>
        <v>0.00102549375393633</v>
      </c>
      <c r="AJ285" s="9" t="n">
        <f aca="false">IF(AH285+AI285&gt;V285,V285,AH285+AI285)</f>
        <v>174.566190554129</v>
      </c>
      <c r="AK285" s="10" t="n">
        <f aca="false">+V285</f>
        <v>249.7</v>
      </c>
      <c r="AL285" s="6" t="str">
        <f aca="false">IF(AJ285&gt;V285,"'fail'","'pass'")</f>
        <v>'pass'</v>
      </c>
    </row>
    <row r="286" customFormat="false" ht="12.75" hidden="false" customHeight="false" outlineLevel="0" collapsed="false">
      <c r="B286" s="43" t="s">
        <v>1488</v>
      </c>
      <c r="C286" s="50" t="n">
        <v>542</v>
      </c>
      <c r="D286" s="45"/>
      <c r="E286" s="47" t="s">
        <v>1489</v>
      </c>
      <c r="F286" s="46" t="s">
        <v>1482</v>
      </c>
      <c r="G286" s="48" t="n">
        <v>66</v>
      </c>
      <c r="H286" s="47" t="s">
        <v>830</v>
      </c>
      <c r="I286" s="44" t="s">
        <v>1483</v>
      </c>
      <c r="J286" s="47" t="n">
        <v>80</v>
      </c>
      <c r="K286" s="49" t="n">
        <v>1755583</v>
      </c>
      <c r="L286" s="49" t="n">
        <v>1733706</v>
      </c>
      <c r="M286" s="49" t="n">
        <v>2462663</v>
      </c>
      <c r="N286" s="49" t="n">
        <v>3011135</v>
      </c>
      <c r="O286" s="30" t="n">
        <v>3011135</v>
      </c>
      <c r="P286" s="31"/>
      <c r="Q286" s="8" t="n">
        <f aca="false">IF(J286&gt;25,0.15,0)</f>
        <v>0.15</v>
      </c>
      <c r="S286" s="30" t="n">
        <f aca="false">+O286*Q286/2000</f>
        <v>225.835125</v>
      </c>
      <c r="U286" s="10" t="n">
        <f aca="false">+S286*$T$15</f>
        <v>163.463056248912</v>
      </c>
      <c r="V286" s="10" t="n">
        <v>249.7</v>
      </c>
      <c r="W286" s="10" t="n">
        <f aca="false">IF(U286&gt;V286,V286,U286)</f>
        <v>163.463056248912</v>
      </c>
      <c r="X286" s="6" t="n">
        <f aca="false">+U286/$U$16</f>
        <v>0.00588619101671955</v>
      </c>
      <c r="Y286" s="10" t="n">
        <f aca="false">+X286*$Y$16</f>
        <v>16.0569818710743</v>
      </c>
      <c r="Z286" s="9" t="n">
        <f aca="false">IF(W286+Y286&gt;V286,V286,W286+Y286)</f>
        <v>179.520038119986</v>
      </c>
      <c r="AA286" s="10" t="n">
        <f aca="false">+$AA$16*X286</f>
        <v>2.32526716194547</v>
      </c>
      <c r="AB286" s="10" t="n">
        <f aca="false">IF(Z286+AA286&gt;V286,V286,Z286+AA286)</f>
        <v>181.845305281932</v>
      </c>
      <c r="AC286" s="10" t="n">
        <f aca="false">+X286*$AC$16</f>
        <v>0.340613054574719</v>
      </c>
      <c r="AD286" s="10" t="n">
        <f aca="false">IF(AB286+AC286&gt;V286,V286,AB286+AC286)</f>
        <v>182.185918336506</v>
      </c>
      <c r="AE286" s="10" t="n">
        <f aca="false">+X286*$AE$16</f>
        <v>0.0498941604841969</v>
      </c>
      <c r="AF286" s="9" t="n">
        <f aca="false">IF(AD286+AE286&gt;V286,V286,AD286+AE286)</f>
        <v>182.235812496991</v>
      </c>
      <c r="AG286" s="10" t="n">
        <f aca="false">+X286*$AG$16</f>
        <v>0.00730866658509548</v>
      </c>
      <c r="AH286" s="9" t="n">
        <f aca="false">IF(AF286+AG286&gt;V286,V286,AF286+AG286)</f>
        <v>182.243121163576</v>
      </c>
      <c r="AI286" s="10" t="n">
        <f aca="false">+X286*$AI$16</f>
        <v>0.00107059837732501</v>
      </c>
      <c r="AJ286" s="9" t="n">
        <f aca="false">IF(AH286+AI286&gt;V286,V286,AH286+AI286)</f>
        <v>182.244191761953</v>
      </c>
      <c r="AK286" s="10" t="n">
        <f aca="false">+V286</f>
        <v>249.7</v>
      </c>
      <c r="AL286" s="6" t="str">
        <f aca="false">IF(AJ286&gt;V286,"'fail'","'pass'")</f>
        <v>'pass'</v>
      </c>
    </row>
    <row r="287" customFormat="false" ht="12.75" hidden="false" customHeight="false" outlineLevel="0" collapsed="false">
      <c r="B287" s="43" t="s">
        <v>1490</v>
      </c>
      <c r="C287" s="50" t="n">
        <v>942</v>
      </c>
      <c r="D287" s="45" t="n">
        <f aca="false">C287/$C$6</f>
        <v>0.0225375026915807</v>
      </c>
      <c r="E287" s="47" t="s">
        <v>1491</v>
      </c>
      <c r="F287" s="46" t="s">
        <v>1482</v>
      </c>
      <c r="G287" s="48" t="n">
        <v>67</v>
      </c>
      <c r="H287" s="47" t="s">
        <v>830</v>
      </c>
      <c r="I287" s="44" t="s">
        <v>1483</v>
      </c>
      <c r="J287" s="47" t="n">
        <v>205</v>
      </c>
      <c r="K287" s="49" t="n">
        <v>5930581</v>
      </c>
      <c r="L287" s="49" t="n">
        <v>5983951</v>
      </c>
      <c r="M287" s="49" t="n">
        <v>6671957</v>
      </c>
      <c r="N287" s="49" t="n">
        <v>4943011</v>
      </c>
      <c r="O287" s="30" t="n">
        <v>6671957</v>
      </c>
      <c r="P287" s="31"/>
      <c r="Q287" s="8" t="n">
        <f aca="false">IF(J287&gt;25,0.15,0)</f>
        <v>0.15</v>
      </c>
      <c r="S287" s="30" t="n">
        <f aca="false">+O287*Q287/2000</f>
        <v>500.396775</v>
      </c>
      <c r="U287" s="10" t="n">
        <f aca="false">+S287*$T$15</f>
        <v>362.195146475107</v>
      </c>
      <c r="V287" s="10" t="n">
        <v>505.6</v>
      </c>
      <c r="W287" s="10" t="n">
        <f aca="false">IF(U287&gt;V287,V287,U287)</f>
        <v>362.195146475107</v>
      </c>
      <c r="X287" s="6" t="n">
        <f aca="false">+U287/$U$16</f>
        <v>0.0130423954280825</v>
      </c>
      <c r="Y287" s="10" t="n">
        <f aca="false">+X287*$Y$16</f>
        <v>35.5784422131811</v>
      </c>
      <c r="Z287" s="9" t="n">
        <f aca="false">IF(W287+Y287&gt;V287,V287,W287+Y287)</f>
        <v>397.773588688288</v>
      </c>
      <c r="AA287" s="10" t="n">
        <f aca="false">+$AA$16*X287</f>
        <v>5.15223745133055</v>
      </c>
      <c r="AB287" s="10" t="n">
        <f aca="false">IF(Z287+AA287&gt;V287,V287,Z287+AA287)</f>
        <v>402.925826139619</v>
      </c>
      <c r="AC287" s="10" t="n">
        <f aca="false">+X287*$AC$16</f>
        <v>0.754717292237372</v>
      </c>
      <c r="AD287" s="10" t="n">
        <f aca="false">IF(AB287+AC287&gt;V287,V287,AB287+AC287)</f>
        <v>403.680543431856</v>
      </c>
      <c r="AE287" s="10" t="n">
        <f aca="false">+X287*$AE$16</f>
        <v>0.110553559804413</v>
      </c>
      <c r="AF287" s="9" t="n">
        <f aca="false">IF(AD287+AE287&gt;V287,V287,AD287+AE287)</f>
        <v>403.79109699166</v>
      </c>
      <c r="AG287" s="10" t="n">
        <f aca="false">+X287*$AG$16</f>
        <v>0.016194262025148</v>
      </c>
      <c r="AH287" s="9" t="n">
        <f aca="false">IF(AF287+AG287&gt;V287,V287,AF287+AG287)</f>
        <v>403.807291253686</v>
      </c>
      <c r="AI287" s="10" t="n">
        <f aca="false">+X287*$AI$16</f>
        <v>0.00237219066490949</v>
      </c>
      <c r="AJ287" s="9" t="n">
        <f aca="false">IF(AH287+AI287&gt;V287,V287,AH287+AI287)</f>
        <v>403.80966344435</v>
      </c>
      <c r="AK287" s="10" t="n">
        <f aca="false">+V287</f>
        <v>505.6</v>
      </c>
      <c r="AL287" s="6" t="str">
        <f aca="false">IF(AJ287&gt;V287,"'fail'","'pass'")</f>
        <v>'pass'</v>
      </c>
    </row>
    <row r="288" customFormat="false" ht="12.75" hidden="false" customHeight="false" outlineLevel="0" collapsed="false">
      <c r="B288" s="43" t="s">
        <v>1492</v>
      </c>
      <c r="C288" s="50" t="n">
        <v>942</v>
      </c>
      <c r="D288" s="45" t="n">
        <f aca="false">C288/$C$6</f>
        <v>0.0225375026915807</v>
      </c>
      <c r="E288" s="47" t="s">
        <v>1493</v>
      </c>
      <c r="F288" s="46" t="s">
        <v>1482</v>
      </c>
      <c r="G288" s="48" t="n">
        <v>68</v>
      </c>
      <c r="H288" s="47" t="s">
        <v>830</v>
      </c>
      <c r="I288" s="44" t="s">
        <v>1483</v>
      </c>
      <c r="J288" s="47" t="n">
        <v>205</v>
      </c>
      <c r="K288" s="49" t="n">
        <v>6035980</v>
      </c>
      <c r="L288" s="49" t="n">
        <v>4872702</v>
      </c>
      <c r="M288" s="49" t="n">
        <v>6812247</v>
      </c>
      <c r="N288" s="49" t="n">
        <v>7294318</v>
      </c>
      <c r="O288" s="30" t="n">
        <v>7294318</v>
      </c>
      <c r="P288" s="31"/>
      <c r="Q288" s="8" t="n">
        <f aca="false">IF(J288&gt;25,0.15,0)</f>
        <v>0.15</v>
      </c>
      <c r="S288" s="30" t="n">
        <f aca="false">+O288*Q288/2000</f>
        <v>547.07385</v>
      </c>
      <c r="U288" s="10" t="n">
        <f aca="false">+S288*$T$15</f>
        <v>395.980755938027</v>
      </c>
      <c r="V288" s="10" t="n">
        <v>505.6</v>
      </c>
      <c r="W288" s="10" t="n">
        <f aca="false">IF(U288&gt;V288,V288,U288)</f>
        <v>395.980755938027</v>
      </c>
      <c r="X288" s="6" t="n">
        <f aca="false">+U288/$U$16</f>
        <v>0.0142589917372339</v>
      </c>
      <c r="Y288" s="10" t="n">
        <f aca="false">+X288*$Y$16</f>
        <v>38.8972038410269</v>
      </c>
      <c r="Z288" s="9" t="n">
        <f aca="false">IF(W288+Y288&gt;V288,V288,W288+Y288)</f>
        <v>434.877959779054</v>
      </c>
      <c r="AA288" s="10" t="n">
        <f aca="false">+$AA$16*X288</f>
        <v>5.63283881798317</v>
      </c>
      <c r="AB288" s="10" t="n">
        <f aca="false">IF(Z288+AA288&gt;V288,V288,Z288+AA288)</f>
        <v>440.510798597037</v>
      </c>
      <c r="AC288" s="10" t="n">
        <f aca="false">+X288*$AC$16</f>
        <v>0.825117417525071</v>
      </c>
      <c r="AD288" s="10" t="n">
        <f aca="false">IF(AB288+AC288&gt;V288,V288,AB288+AC288)</f>
        <v>441.335916014562</v>
      </c>
      <c r="AE288" s="10" t="n">
        <f aca="false">+X288*$AE$16</f>
        <v>0.120866009964603</v>
      </c>
      <c r="AF288" s="9" t="n">
        <f aca="false">IF(AD288+AE288&gt;V288,V288,AD288+AE288)</f>
        <v>441.456782024527</v>
      </c>
      <c r="AG288" s="10" t="n">
        <f aca="false">+X288*$AG$16</f>
        <v>0.0177048648525093</v>
      </c>
      <c r="AH288" s="9" t="n">
        <f aca="false">IF(AF288+AG288&gt;V288,V288,AF288+AG288)</f>
        <v>441.474486889379</v>
      </c>
      <c r="AI288" s="10" t="n">
        <f aca="false">+X288*$AI$16</f>
        <v>0.0025934689127165</v>
      </c>
      <c r="AJ288" s="9" t="n">
        <f aca="false">IF(AH288+AI288&gt;V288,V288,AH288+AI288)</f>
        <v>441.477080358292</v>
      </c>
      <c r="AK288" s="10" t="n">
        <f aca="false">+V288</f>
        <v>505.6</v>
      </c>
      <c r="AL288" s="6" t="str">
        <f aca="false">IF(AJ288&gt;V288,"'fail'","'pass'")</f>
        <v>'pass'</v>
      </c>
    </row>
    <row r="289" customFormat="false" ht="12.75" hidden="false" customHeight="false" outlineLevel="0" collapsed="false">
      <c r="B289" s="43" t="s">
        <v>1494</v>
      </c>
      <c r="C289" s="50"/>
      <c r="D289" s="45"/>
      <c r="E289" s="47" t="s">
        <v>1495</v>
      </c>
      <c r="F289" s="46" t="s">
        <v>1496</v>
      </c>
      <c r="G289" s="48" t="n">
        <v>3</v>
      </c>
      <c r="H289" s="47" t="s">
        <v>830</v>
      </c>
      <c r="I289" s="44" t="s">
        <v>1497</v>
      </c>
      <c r="J289" s="47"/>
      <c r="K289" s="49"/>
      <c r="L289" s="49"/>
      <c r="M289" s="49"/>
      <c r="N289" s="49"/>
      <c r="O289" s="30"/>
      <c r="P289" s="31"/>
      <c r="S289" s="30"/>
      <c r="W289" s="10"/>
      <c r="Y289" s="10"/>
      <c r="Z289" s="9" t="n">
        <f aca="false">IF(W289+Y289&gt;V289,V289,W289+Y289)</f>
        <v>0</v>
      </c>
      <c r="AA289" s="10"/>
      <c r="AB289" s="10" t="n">
        <f aca="false">IF(Z289+AA289&gt;V289,V289,Z289+AA289)</f>
        <v>0</v>
      </c>
      <c r="AC289" s="10"/>
      <c r="AD289" s="10" t="n">
        <f aca="false">IF(AB289+AC289&gt;V289,V289,AB289+AC289)</f>
        <v>0</v>
      </c>
      <c r="AE289" s="10"/>
      <c r="AF289" s="9" t="n">
        <f aca="false">IF(AD289+AE289&gt;V289,V289,AD289+AE289)</f>
        <v>0</v>
      </c>
      <c r="AG289" s="10"/>
      <c r="AH289" s="9" t="n">
        <f aca="false">IF(AF289+AG289&gt;V289,V289,AF289+AG289)</f>
        <v>0</v>
      </c>
      <c r="AI289" s="10"/>
      <c r="AJ289" s="9" t="n">
        <f aca="false">IF(AH289+AI289&gt;V289,V289,AH289+AI289)</f>
        <v>0</v>
      </c>
      <c r="AK289" s="10"/>
      <c r="AL289" s="6" t="str">
        <f aca="false">IF(AJ289&gt;V289,"'fail'","'pass'")</f>
        <v>'pass'</v>
      </c>
    </row>
    <row r="290" customFormat="false" ht="12.75" hidden="false" customHeight="false" outlineLevel="0" collapsed="false">
      <c r="B290" s="43" t="s">
        <v>1498</v>
      </c>
      <c r="C290" s="50"/>
      <c r="D290" s="45"/>
      <c r="E290" s="47" t="s">
        <v>1499</v>
      </c>
      <c r="F290" s="46" t="s">
        <v>1496</v>
      </c>
      <c r="G290" s="48" t="n">
        <v>4</v>
      </c>
      <c r="H290" s="47" t="s">
        <v>830</v>
      </c>
      <c r="I290" s="44" t="s">
        <v>1497</v>
      </c>
      <c r="J290" s="47"/>
      <c r="K290" s="49"/>
      <c r="L290" s="49"/>
      <c r="M290" s="49"/>
      <c r="N290" s="49"/>
      <c r="O290" s="30"/>
      <c r="P290" s="31"/>
      <c r="S290" s="30"/>
      <c r="W290" s="10"/>
      <c r="Y290" s="10"/>
      <c r="Z290" s="9" t="n">
        <f aca="false">IF(W290+Y290&gt;V290,V290,W290+Y290)</f>
        <v>0</v>
      </c>
      <c r="AA290" s="10"/>
      <c r="AB290" s="10" t="n">
        <f aca="false">IF(Z290+AA290&gt;V290,V290,Z290+AA290)</f>
        <v>0</v>
      </c>
      <c r="AC290" s="10"/>
      <c r="AD290" s="10" t="n">
        <f aca="false">IF(AB290+AC290&gt;V290,V290,AB290+AC290)</f>
        <v>0</v>
      </c>
      <c r="AE290" s="10"/>
      <c r="AF290" s="9" t="n">
        <f aca="false">IF(AD290+AE290&gt;V290,V290,AD290+AE290)</f>
        <v>0</v>
      </c>
      <c r="AG290" s="10"/>
      <c r="AH290" s="9" t="n">
        <f aca="false">IF(AF290+AG290&gt;V290,V290,AF290+AG290)</f>
        <v>0</v>
      </c>
      <c r="AI290" s="10"/>
      <c r="AJ290" s="9" t="n">
        <f aca="false">IF(AH290+AI290&gt;V290,V290,AH290+AI290)</f>
        <v>0</v>
      </c>
      <c r="AK290" s="10"/>
      <c r="AL290" s="6" t="str">
        <f aca="false">IF(AJ290&gt;V290,"'fail'","'pass'")</f>
        <v>'pass'</v>
      </c>
    </row>
    <row r="291" customFormat="false" ht="12.75" hidden="false" customHeight="false" outlineLevel="0" collapsed="false">
      <c r="B291" s="43" t="s">
        <v>1500</v>
      </c>
      <c r="C291" s="50" t="n">
        <v>780</v>
      </c>
      <c r="D291" s="45" t="n">
        <f aca="false">C291/$C$6</f>
        <v>0.0186616264325191</v>
      </c>
      <c r="E291" s="47" t="s">
        <v>1501</v>
      </c>
      <c r="F291" s="46" t="s">
        <v>1496</v>
      </c>
      <c r="G291" s="48" t="n">
        <v>5</v>
      </c>
      <c r="H291" s="47" t="s">
        <v>830</v>
      </c>
      <c r="I291" s="44" t="s">
        <v>1497</v>
      </c>
      <c r="J291" s="47" t="n">
        <v>850</v>
      </c>
      <c r="K291" s="49" t="n">
        <v>0</v>
      </c>
      <c r="L291" s="49" t="n">
        <v>0</v>
      </c>
      <c r="M291" s="49" t="n">
        <v>0</v>
      </c>
      <c r="N291" s="49" t="n">
        <v>4403703</v>
      </c>
      <c r="O291" s="30" t="n">
        <v>4403703</v>
      </c>
      <c r="P291" s="31"/>
      <c r="Q291" s="8" t="n">
        <f aca="false">IF(J291&gt;25,0.15,0)</f>
        <v>0.15</v>
      </c>
      <c r="S291" s="30" t="n">
        <f aca="false">+O291*Q291/2000</f>
        <v>330.277725</v>
      </c>
      <c r="U291" s="10" t="n">
        <f aca="false">+S291*$T$15</f>
        <v>239.060271689081</v>
      </c>
      <c r="V291" s="10" t="n">
        <v>2483</v>
      </c>
      <c r="W291" s="10" t="n">
        <f aca="false">IF(U291&gt;V291,V291,U291)</f>
        <v>239.060271689081</v>
      </c>
      <c r="X291" s="6" t="n">
        <f aca="false">+U291/$U$16</f>
        <v>0.00860839418986559</v>
      </c>
      <c r="Y291" s="10" t="n">
        <f aca="false">+X291*$Y$16</f>
        <v>23.4828990518842</v>
      </c>
      <c r="Z291" s="9" t="n">
        <f aca="false">IF(W291+Y291&gt;V291,V291,W291+Y291)</f>
        <v>262.543170740966</v>
      </c>
      <c r="AA291" s="10" t="n">
        <f aca="false">+$AA$16*X291</f>
        <v>3.40063995033791</v>
      </c>
      <c r="AB291" s="10" t="n">
        <f aca="false">IF(Z291+AA291&gt;V291,V291,Z291+AA291)</f>
        <v>265.943810691303</v>
      </c>
      <c r="AC291" s="10" t="n">
        <f aca="false">+X291*$AC$16</f>
        <v>0.498137323723398</v>
      </c>
      <c r="AD291" s="10" t="n">
        <f aca="false">IF(AB291+AC291&gt;V291,V291,AB291+AC291)</f>
        <v>266.441948015027</v>
      </c>
      <c r="AE291" s="10" t="n">
        <f aca="false">+X291*$AE$16</f>
        <v>0.0729688520131908</v>
      </c>
      <c r="AF291" s="9" t="n">
        <f aca="false">IF(AD291+AE291&gt;V291,V291,AD291+AE291)</f>
        <v>266.51491686704</v>
      </c>
      <c r="AG291" s="10" t="n">
        <f aca="false">+X291*$AG$16</f>
        <v>0.0106887260009215</v>
      </c>
      <c r="AH291" s="9" t="n">
        <f aca="false">IF(AF291+AG291&gt;V291,V291,AF291+AG291)</f>
        <v>266.525605593041</v>
      </c>
      <c r="AI291" s="10" t="n">
        <f aca="false">+X291*$AI$16</f>
        <v>0.0015657209942501</v>
      </c>
      <c r="AJ291" s="9" t="n">
        <f aca="false">IF(AH291+AI291&gt;V291,V291,AH291+AI291)</f>
        <v>266.527171314035</v>
      </c>
      <c r="AK291" s="10" t="n">
        <f aca="false">+V291</f>
        <v>2483</v>
      </c>
      <c r="AL291" s="6" t="str">
        <f aca="false">IF(AJ291&gt;V291,"'fail'","'pass'")</f>
        <v>'pass'</v>
      </c>
    </row>
    <row r="292" customFormat="false" ht="12.75" hidden="false" customHeight="false" outlineLevel="0" collapsed="false">
      <c r="B292" s="43" t="s">
        <v>1502</v>
      </c>
      <c r="C292" s="50" t="n">
        <v>174</v>
      </c>
      <c r="D292" s="45" t="n">
        <f aca="false">C292/$C$6</f>
        <v>0.00416297820417733</v>
      </c>
      <c r="E292" s="47" t="s">
        <v>1503</v>
      </c>
      <c r="F292" s="46" t="s">
        <v>1496</v>
      </c>
      <c r="G292" s="48" t="n">
        <v>6</v>
      </c>
      <c r="H292" s="47" t="s">
        <v>830</v>
      </c>
      <c r="I292" s="44" t="s">
        <v>1497</v>
      </c>
      <c r="J292" s="47" t="n">
        <v>850</v>
      </c>
      <c r="K292" s="49" t="n">
        <v>2204977</v>
      </c>
      <c r="L292" s="49" t="n">
        <v>1661638</v>
      </c>
      <c r="M292" s="49" t="n">
        <v>2035005</v>
      </c>
      <c r="N292" s="49" t="n">
        <v>5144732</v>
      </c>
      <c r="O292" s="30" t="n">
        <v>5144732</v>
      </c>
      <c r="P292" s="31"/>
      <c r="Q292" s="8" t="n">
        <f aca="false">IF(J292&gt;25,0.15,0)</f>
        <v>0.15</v>
      </c>
      <c r="S292" s="30" t="n">
        <f aca="false">+O292*Q292/2000</f>
        <v>385.8549</v>
      </c>
      <c r="U292" s="10" t="n">
        <f aca="false">+S292*$T$15</f>
        <v>279.28791512223</v>
      </c>
      <c r="V292" s="10" t="n">
        <v>2483</v>
      </c>
      <c r="W292" s="10" t="n">
        <f aca="false">IF(U292&gt;V292,V292,U292)</f>
        <v>279.28791512223</v>
      </c>
      <c r="X292" s="6" t="n">
        <f aca="false">+U292/$U$16</f>
        <v>0.010056963663811</v>
      </c>
      <c r="Y292" s="10" t="n">
        <f aca="false">+X292*$Y$16</f>
        <v>27.4344619073989</v>
      </c>
      <c r="Z292" s="9" t="n">
        <f aca="false">IF(W292+Y292&gt;V292,V292,W292+Y292)</f>
        <v>306.722377029629</v>
      </c>
      <c r="AA292" s="10" t="n">
        <f aca="false">+$AA$16*X292</f>
        <v>3.97287945462759</v>
      </c>
      <c r="AB292" s="10" t="n">
        <f aca="false">IF(Z292+AA292&gt;V292,V292,Z292+AA292)</f>
        <v>310.695256484257</v>
      </c>
      <c r="AC292" s="10" t="n">
        <f aca="false">+X292*$AC$16</f>
        <v>0.581960915564497</v>
      </c>
      <c r="AD292" s="10" t="n">
        <f aca="false">IF(AB292+AC292&gt;V292,V292,AB292+AC292)</f>
        <v>311.277217399821</v>
      </c>
      <c r="AE292" s="10" t="n">
        <f aca="false">+X292*$AE$16</f>
        <v>0.0852476172792596</v>
      </c>
      <c r="AF292" s="9" t="n">
        <f aca="false">IF(AD292+AE292&gt;V292,V292,AD292+AE292)</f>
        <v>311.3624650171</v>
      </c>
      <c r="AG292" s="10" t="n">
        <f aca="false">+X292*$AG$16</f>
        <v>0.0124873613629649</v>
      </c>
      <c r="AH292" s="9" t="n">
        <f aca="false">IF(AF292+AG292&gt;V292,V292,AF292+AG292)</f>
        <v>311.374952378463</v>
      </c>
      <c r="AI292" s="10" t="n">
        <f aca="false">+X292*$AI$16</f>
        <v>0.00182919122887949</v>
      </c>
      <c r="AJ292" s="9" t="n">
        <f aca="false">IF(AH292+AI292&gt;V292,V292,AH292+AI292)</f>
        <v>311.376781569692</v>
      </c>
      <c r="AK292" s="10" t="n">
        <f aca="false">+V292</f>
        <v>2483</v>
      </c>
      <c r="AL292" s="6" t="str">
        <f aca="false">IF(AJ292&gt;V292,"'fail'","'pass'")</f>
        <v>'pass'</v>
      </c>
    </row>
    <row r="293" customFormat="false" ht="12.75" hidden="false" customHeight="false" outlineLevel="0" collapsed="false">
      <c r="B293" s="43"/>
      <c r="C293" s="50"/>
      <c r="D293" s="45"/>
      <c r="E293" s="47"/>
      <c r="F293" s="46"/>
      <c r="G293" s="48"/>
      <c r="H293" s="47"/>
      <c r="I293" s="44"/>
      <c r="J293" s="47"/>
      <c r="K293" s="49"/>
      <c r="L293" s="49"/>
      <c r="M293" s="49"/>
      <c r="N293" s="49"/>
      <c r="O293" s="30"/>
      <c r="P293" s="31"/>
      <c r="S293" s="30" t="n">
        <f aca="false">+O293*Q293/2000</f>
        <v>0</v>
      </c>
      <c r="W293" s="10" t="n">
        <f aca="false">IF(U293&gt;V293,V293,U293)</f>
        <v>0</v>
      </c>
      <c r="X293" s="6" t="n">
        <f aca="false">+U293/$U$16</f>
        <v>0</v>
      </c>
      <c r="Y293" s="10" t="n">
        <f aca="false">+X293*$Y$16</f>
        <v>0</v>
      </c>
      <c r="Z293" s="9" t="n">
        <f aca="false">IF(W293+Y293&gt;V293,V293,W293+Y293)</f>
        <v>0</v>
      </c>
      <c r="AA293" s="10" t="n">
        <f aca="false">+$AA$16*X293</f>
        <v>0</v>
      </c>
      <c r="AB293" s="10" t="n">
        <f aca="false">IF(Z293+AA293&gt;V293,V293,Z293+AA293)</f>
        <v>0</v>
      </c>
      <c r="AC293" s="10" t="n">
        <f aca="false">+X293*$AC$16</f>
        <v>0</v>
      </c>
      <c r="AD293" s="10" t="n">
        <f aca="false">IF(AB293+AC293&gt;V293,V293,AB293+AC293)</f>
        <v>0</v>
      </c>
      <c r="AE293" s="10" t="n">
        <f aca="false">+X293*$AE$16</f>
        <v>0</v>
      </c>
      <c r="AF293" s="9" t="n">
        <f aca="false">IF(AD293+AE293&gt;V293,V293,AD293+AE293)</f>
        <v>0</v>
      </c>
      <c r="AG293" s="10" t="n">
        <f aca="false">+X293*$AG$16</f>
        <v>0</v>
      </c>
      <c r="AH293" s="9" t="n">
        <f aca="false">IF(AF293+AG293&gt;V293,V293,AF293+AG293)</f>
        <v>0</v>
      </c>
      <c r="AI293" s="10" t="n">
        <f aca="false">+X293*$AI$16</f>
        <v>0</v>
      </c>
      <c r="AJ293" s="9"/>
      <c r="AK293" s="10" t="n">
        <f aca="false">+V293</f>
        <v>0</v>
      </c>
      <c r="AL293" s="6" t="str">
        <f aca="false">IF(AJ293&gt;V293,"'fail'","'pass'")</f>
        <v>'pass'</v>
      </c>
    </row>
    <row r="294" customFormat="false" ht="12.75" hidden="false" customHeight="false" outlineLevel="0" collapsed="false">
      <c r="A294" s="6" t="s">
        <v>1504</v>
      </c>
      <c r="C294" s="32"/>
      <c r="D294" s="33"/>
      <c r="E294" s="31"/>
      <c r="F294" s="34"/>
      <c r="G294" s="35"/>
      <c r="H294" s="31"/>
      <c r="I294" s="36"/>
      <c r="J294" s="31"/>
      <c r="K294" s="30"/>
      <c r="L294" s="30"/>
      <c r="M294" s="30"/>
      <c r="N294" s="30"/>
      <c r="O294" s="30"/>
      <c r="P294" s="31"/>
      <c r="S294" s="30" t="n">
        <f aca="false">+O294*Q294/2000</f>
        <v>0</v>
      </c>
      <c r="W294" s="10" t="n">
        <f aca="false">IF(U294&gt;V294,V294,U294)</f>
        <v>0</v>
      </c>
      <c r="X294" s="6" t="n">
        <f aca="false">+U294/$U$16</f>
        <v>0</v>
      </c>
      <c r="Y294" s="10" t="n">
        <f aca="false">+X294*$Y$16</f>
        <v>0</v>
      </c>
      <c r="Z294" s="9" t="n">
        <f aca="false">IF(W294+Y294&gt;V294,V294,W294+Y294)</f>
        <v>0</v>
      </c>
      <c r="AA294" s="10" t="n">
        <f aca="false">+$AA$16*X294</f>
        <v>0</v>
      </c>
      <c r="AB294" s="10" t="n">
        <f aca="false">IF(Z294+AA294&gt;V294,V294,Z294+AA294)</f>
        <v>0</v>
      </c>
      <c r="AC294" s="10" t="n">
        <f aca="false">+X294*$AC$16</f>
        <v>0</v>
      </c>
      <c r="AD294" s="10" t="n">
        <f aca="false">IF(AB294+AC294&gt;V294,V294,AB294+AC294)</f>
        <v>0</v>
      </c>
      <c r="AE294" s="10" t="n">
        <f aca="false">+X294*$AE$16</f>
        <v>0</v>
      </c>
      <c r="AF294" s="9" t="n">
        <f aca="false">IF(AD294+AE294&gt;V294,V294,AD294+AE294)</f>
        <v>0</v>
      </c>
      <c r="AG294" s="10" t="n">
        <f aca="false">+X294*$AG$16</f>
        <v>0</v>
      </c>
      <c r="AH294" s="9" t="n">
        <f aca="false">IF(AF294+AG294&gt;V294,V294,AF294+AG294)</f>
        <v>0</v>
      </c>
      <c r="AI294" s="10" t="n">
        <f aca="false">+X294*$AI$16</f>
        <v>0</v>
      </c>
      <c r="AJ294" s="9"/>
      <c r="AK294" s="10" t="n">
        <f aca="false">+V294</f>
        <v>0</v>
      </c>
      <c r="AL294" s="6" t="str">
        <f aca="false">IF(AJ294&gt;V294,"'fail'","'pass'")</f>
        <v>'pass'</v>
      </c>
    </row>
    <row r="295" customFormat="false" ht="12.75" hidden="false" customHeight="false" outlineLevel="0" collapsed="false">
      <c r="A295" s="43"/>
      <c r="B295" s="43" t="s">
        <v>1505</v>
      </c>
      <c r="C295" s="50" t="n">
        <v>0</v>
      </c>
      <c r="D295" s="45" t="n">
        <f aca="false">C295/$C$6</f>
        <v>0</v>
      </c>
      <c r="E295" s="47" t="s">
        <v>1506</v>
      </c>
      <c r="F295" s="46" t="s">
        <v>1507</v>
      </c>
      <c r="G295" s="48" t="n">
        <v>11</v>
      </c>
      <c r="H295" s="47"/>
      <c r="I295" s="44" t="s">
        <v>1508</v>
      </c>
      <c r="J295" s="47" t="n">
        <v>44</v>
      </c>
      <c r="K295" s="49" t="n">
        <v>0</v>
      </c>
      <c r="L295" s="49" t="n">
        <v>583213</v>
      </c>
      <c r="M295" s="49" t="n">
        <v>767655</v>
      </c>
      <c r="N295" s="30" t="n">
        <v>974862</v>
      </c>
      <c r="O295" s="9" t="n">
        <v>974862</v>
      </c>
      <c r="P295" s="31"/>
      <c r="Q295" s="8" t="n">
        <f aca="false">IF(J295&gt;25,0.15,0)</f>
        <v>0.15</v>
      </c>
      <c r="S295" s="30" t="n">
        <f aca="false">+O295*Q295/2000</f>
        <v>73.11465</v>
      </c>
      <c r="U295" s="10" t="n">
        <f aca="false">+S295*$T$15</f>
        <v>52.9215468389583</v>
      </c>
      <c r="V295" s="10" t="n">
        <v>670.1</v>
      </c>
      <c r="W295" s="10" t="n">
        <f aca="false">IF(U295&gt;V295,V295,U295)</f>
        <v>52.9215468389583</v>
      </c>
      <c r="X295" s="6" t="n">
        <f aca="false">+U295/$U$16</f>
        <v>0.00190566811084234</v>
      </c>
      <c r="Y295" s="10" t="n">
        <f aca="false">+X295*$Y$16</f>
        <v>5.19848544180158</v>
      </c>
      <c r="Z295" s="9" t="n">
        <f aca="false">IF(W295+Y295&gt;V295,V295,W295+Y295)</f>
        <v>58.1200322807599</v>
      </c>
      <c r="AA295" s="10" t="n">
        <f aca="false">+$AA$16*X295</f>
        <v>0.752810683024337</v>
      </c>
      <c r="AB295" s="10" t="n">
        <f aca="false">IF(Z295+AA295&gt;V295,V295,Z295+AA295)</f>
        <v>58.8728429637842</v>
      </c>
      <c r="AC295" s="10" t="n">
        <f aca="false">+X295*$AC$16</f>
        <v>0.110274273192275</v>
      </c>
      <c r="AD295" s="10" t="n">
        <f aca="false">IF(AB295+AC295&gt;V295,V295,AB295+AC295)</f>
        <v>58.9831172369765</v>
      </c>
      <c r="AE295" s="10" t="n">
        <f aca="false">+X295*$AE$16</f>
        <v>0.0161533511708858</v>
      </c>
      <c r="AF295" s="9" t="n">
        <f aca="false">IF(AD295+AE295&gt;V295,V295,AD295+AE295)</f>
        <v>58.9992705881474</v>
      </c>
      <c r="AG295" s="10" t="n">
        <f aca="false">+X295*$AG$16</f>
        <v>0.00236619790360756</v>
      </c>
      <c r="AH295" s="9" t="n">
        <f aca="false">IF(AF295+AG295&gt;V295,V295,AF295+AG295)</f>
        <v>59.001636786051</v>
      </c>
      <c r="AI295" s="10" t="n">
        <f aca="false">+X295*$AI$16</f>
        <v>0.000346608729039319</v>
      </c>
      <c r="AJ295" s="9" t="n">
        <f aca="false">IF(AH295+AI295&gt;V295,V295,AH295+AI295)</f>
        <v>59.00198339478</v>
      </c>
      <c r="AK295" s="10" t="n">
        <f aca="false">+V295</f>
        <v>670.1</v>
      </c>
      <c r="AL295" s="6" t="str">
        <f aca="false">IF(AJ295&gt;V295,"'fail'","'pass'")</f>
        <v>'pass'</v>
      </c>
    </row>
    <row r="296" customFormat="false" ht="12.75" hidden="false" customHeight="false" outlineLevel="0" collapsed="false">
      <c r="B296" s="43" t="s">
        <v>1509</v>
      </c>
      <c r="C296" s="50" t="n">
        <v>0</v>
      </c>
      <c r="D296" s="45" t="n">
        <f aca="false">C296/$C$6</f>
        <v>0</v>
      </c>
      <c r="E296" s="47" t="s">
        <v>1510</v>
      </c>
      <c r="F296" s="46" t="s">
        <v>1507</v>
      </c>
      <c r="G296" s="48" t="n">
        <v>12</v>
      </c>
      <c r="H296" s="47"/>
      <c r="I296" s="44" t="s">
        <v>1508</v>
      </c>
      <c r="J296" s="47" t="n">
        <v>44</v>
      </c>
      <c r="K296" s="49" t="n">
        <v>0</v>
      </c>
      <c r="L296" s="49" t="n">
        <v>357823</v>
      </c>
      <c r="M296" s="49" t="n">
        <v>762285</v>
      </c>
      <c r="N296" s="30" t="n">
        <v>988793</v>
      </c>
      <c r="O296" s="9" t="n">
        <v>988793</v>
      </c>
      <c r="P296" s="31"/>
      <c r="Q296" s="8" t="n">
        <f aca="false">IF(J296&gt;25,0.15,0)</f>
        <v>0.15</v>
      </c>
      <c r="S296" s="30" t="n">
        <f aca="false">+O296*Q296/2000</f>
        <v>74.159475</v>
      </c>
      <c r="U296" s="10" t="n">
        <f aca="false">+S296*$T$15</f>
        <v>53.6778077959076</v>
      </c>
      <c r="V296" s="10" t="n">
        <v>673.8</v>
      </c>
      <c r="W296" s="10" t="n">
        <f aca="false">IF(U296&gt;V296,V296,U296)</f>
        <v>53.6778077959076</v>
      </c>
      <c r="X296" s="6" t="n">
        <f aca="false">+U296/$U$16</f>
        <v>0.00193290054215277</v>
      </c>
      <c r="Y296" s="10" t="n">
        <f aca="false">+X296*$Y$16</f>
        <v>5.27277298269428</v>
      </c>
      <c r="Z296" s="9" t="n">
        <f aca="false">IF(W296+Y296&gt;V296,V296,W296+Y296)</f>
        <v>58.9505807786019</v>
      </c>
      <c r="AA296" s="10" t="n">
        <f aca="false">+$AA$16*X296</f>
        <v>0.763568519133665</v>
      </c>
      <c r="AB296" s="10" t="n">
        <f aca="false">IF(Z296+AA296&gt;V296,V296,Z296+AA296)</f>
        <v>59.7141492977355</v>
      </c>
      <c r="AC296" s="10" t="n">
        <f aca="false">+X296*$AC$16</f>
        <v>0.111850117670613</v>
      </c>
      <c r="AD296" s="10" t="n">
        <f aca="false">IF(AB296+AC296&gt;V296,V296,AB296+AC296)</f>
        <v>59.8259994154062</v>
      </c>
      <c r="AE296" s="10" t="n">
        <f aca="false">+X296*$AE$16</f>
        <v>0.0163841862379636</v>
      </c>
      <c r="AF296" s="9" t="n">
        <f aca="false">IF(AD296+AE296&gt;V296,V296,AD296+AE296)</f>
        <v>59.8423836016441</v>
      </c>
      <c r="AG296" s="10" t="n">
        <f aca="false">+X296*$AG$16</f>
        <v>0.00240001141053998</v>
      </c>
      <c r="AH296" s="9" t="n">
        <f aca="false">IF(AF296+AG296&gt;V296,V296,AF296+AG296)</f>
        <v>59.8447836130547</v>
      </c>
      <c r="AI296" s="10" t="n">
        <f aca="false">+X296*$AI$16</f>
        <v>0.000351561846715715</v>
      </c>
      <c r="AJ296" s="9" t="n">
        <f aca="false">IF(AH296+AI296&gt;V296,V296,AH296+AI296)</f>
        <v>59.8451351749014</v>
      </c>
      <c r="AK296" s="10" t="n">
        <f aca="false">+V296</f>
        <v>673.8</v>
      </c>
      <c r="AL296" s="6" t="str">
        <f aca="false">IF(AJ296&gt;V296,"'fail'","'pass'")</f>
        <v>'pass'</v>
      </c>
    </row>
    <row r="297" customFormat="false" ht="12.75" hidden="false" customHeight="false" outlineLevel="0" collapsed="false">
      <c r="B297" s="43" t="s">
        <v>1511</v>
      </c>
      <c r="C297" s="50" t="n">
        <v>396</v>
      </c>
      <c r="D297" s="45"/>
      <c r="E297" s="47" t="s">
        <v>1512</v>
      </c>
      <c r="F297" s="46" t="s">
        <v>1507</v>
      </c>
      <c r="G297" s="48" t="n">
        <v>13</v>
      </c>
      <c r="H297" s="47"/>
      <c r="I297" s="44" t="s">
        <v>1508</v>
      </c>
      <c r="J297" s="47" t="n">
        <v>75</v>
      </c>
      <c r="K297" s="49" t="n">
        <v>3185819</v>
      </c>
      <c r="L297" s="49" t="n">
        <v>2544031</v>
      </c>
      <c r="M297" s="49" t="n">
        <v>2731016</v>
      </c>
      <c r="N297" s="30" t="n">
        <v>2665836</v>
      </c>
      <c r="O297" s="9" t="n">
        <v>3185819</v>
      </c>
      <c r="P297" s="31"/>
      <c r="Q297" s="8" t="n">
        <f aca="false">IF(J297&gt;25,0.15,0)</f>
        <v>0.15</v>
      </c>
      <c r="S297" s="30" t="n">
        <f aca="false">+O297*Q297/2000</f>
        <v>238.936425</v>
      </c>
      <c r="U297" s="10" t="n">
        <f aca="false">+S297*$T$15</f>
        <v>172.945985615342</v>
      </c>
      <c r="V297" s="10" t="n">
        <v>785.6</v>
      </c>
      <c r="W297" s="10" t="n">
        <f aca="false">IF(U297&gt;V297,V297,U297)</f>
        <v>172.945985615342</v>
      </c>
      <c r="X297" s="6" t="n">
        <f aca="false">+U297/$U$16</f>
        <v>0.00622766471071355</v>
      </c>
      <c r="Y297" s="10" t="n">
        <f aca="false">+X297*$Y$16</f>
        <v>16.988490362446</v>
      </c>
      <c r="Z297" s="9" t="n">
        <f aca="false">IF(W297+Y297&gt;V297,V297,W297+Y297)</f>
        <v>189.934475977788</v>
      </c>
      <c r="AA297" s="10" t="n">
        <f aca="false">+$AA$16*X297</f>
        <v>2.46016213308336</v>
      </c>
      <c r="AB297" s="10" t="n">
        <f aca="false">IF(Z297+AA297&gt;V297,V297,Z297+AA297)</f>
        <v>192.394638110871</v>
      </c>
      <c r="AC297" s="10" t="n">
        <f aca="false">+X297*$AC$16</f>
        <v>0.360372929447592</v>
      </c>
      <c r="AD297" s="10" t="n">
        <f aca="false">IF(AB297+AC297&gt;V297,V297,AB297+AC297)</f>
        <v>192.755011040319</v>
      </c>
      <c r="AE297" s="10" t="n">
        <f aca="false">+X297*$AE$16</f>
        <v>0.0527886542647884</v>
      </c>
      <c r="AF297" s="9" t="n">
        <f aca="false">IF(AD297+AE297&gt;V297,V297,AD297+AE297)</f>
        <v>192.807799694584</v>
      </c>
      <c r="AG297" s="10" t="n">
        <f aca="false">+X297*$AG$16</f>
        <v>0.00773266189375843</v>
      </c>
      <c r="AH297" s="9" t="n">
        <f aca="false">IF(AF297+AG297&gt;V297,V297,AF297+AG297)</f>
        <v>192.815532356477</v>
      </c>
      <c r="AI297" s="10" t="n">
        <f aca="false">+X297*$AI$16</f>
        <v>0.00113270665441808</v>
      </c>
      <c r="AJ297" s="9" t="n">
        <f aca="false">IF(AH297+AI297&gt;V297,V297,AH297+AI297)</f>
        <v>192.816665063132</v>
      </c>
      <c r="AK297" s="10" t="n">
        <f aca="false">+V297</f>
        <v>785.6</v>
      </c>
      <c r="AL297" s="6" t="str">
        <f aca="false">IF(AJ297&gt;V297,"'fail'","'pass'")</f>
        <v>'pass'</v>
      </c>
    </row>
    <row r="298" customFormat="false" ht="12.75" hidden="false" customHeight="false" outlineLevel="0" collapsed="false">
      <c r="B298" s="43" t="s">
        <v>1513</v>
      </c>
      <c r="C298" s="50" t="n">
        <v>0</v>
      </c>
      <c r="D298" s="45" t="n">
        <f aca="false">C298/$C$6</f>
        <v>0</v>
      </c>
      <c r="E298" s="47" t="s">
        <v>1514</v>
      </c>
      <c r="F298" s="46" t="s">
        <v>1515</v>
      </c>
      <c r="G298" s="48" t="n">
        <v>4</v>
      </c>
      <c r="H298" s="47"/>
      <c r="I298" s="44" t="s">
        <v>1516</v>
      </c>
      <c r="J298" s="47" t="n">
        <v>50</v>
      </c>
      <c r="K298" s="49" t="n">
        <v>124882</v>
      </c>
      <c r="L298" s="49" t="n">
        <v>70210</v>
      </c>
      <c r="M298" s="49" t="n">
        <v>0</v>
      </c>
      <c r="N298" s="49" t="n">
        <v>385038</v>
      </c>
      <c r="O298" s="30" t="n">
        <v>385038</v>
      </c>
      <c r="P298" s="31"/>
      <c r="Q298" s="8" t="n">
        <f aca="false">IF(J298&gt;25,0.15,0)</f>
        <v>0.15</v>
      </c>
      <c r="S298" s="30" t="n">
        <f aca="false">+O298*Q298/2000</f>
        <v>28.87785</v>
      </c>
      <c r="U298" s="10" t="n">
        <f aca="false">+S298*$T$15</f>
        <v>20.9022472429727</v>
      </c>
      <c r="V298" s="10" t="n">
        <v>424.9</v>
      </c>
      <c r="W298" s="10" t="n">
        <f aca="false">IF(U298&gt;V298,V298,U298)</f>
        <v>20.9022472429727</v>
      </c>
      <c r="X298" s="6" t="n">
        <f aca="false">+U298/$U$16</f>
        <v>0.000752675392068327</v>
      </c>
      <c r="Y298" s="10" t="n">
        <f aca="false">+X298*$Y$16</f>
        <v>2.05322849545925</v>
      </c>
      <c r="Z298" s="9" t="n">
        <f aca="false">IF(W298+Y298&gt;V298,V298,W298+Y298)</f>
        <v>22.9554757384319</v>
      </c>
      <c r="AA298" s="10" t="n">
        <f aca="false">+$AA$16*X298</f>
        <v>0.297335130275182</v>
      </c>
      <c r="AB298" s="10" t="n">
        <f aca="false">IF(Z298+AA298&gt;V298,V298,Z298+AA298)</f>
        <v>23.2528108687071</v>
      </c>
      <c r="AC298" s="10" t="n">
        <f aca="false">+X298*$AC$16</f>
        <v>0.0435546627126783</v>
      </c>
      <c r="AD298" s="10" t="n">
        <f aca="false">IF(AB298+AC298&gt;V298,V298,AB298+AC298)</f>
        <v>23.2963655314198</v>
      </c>
      <c r="AE298" s="10" t="n">
        <f aca="false">+X298*$AE$16</f>
        <v>0.00638003535693823</v>
      </c>
      <c r="AF298" s="9" t="n">
        <f aca="false">IF(AD298+AE298&gt;V298,V298,AD298+AE298)</f>
        <v>23.3027455667767</v>
      </c>
      <c r="AG298" s="10" t="n">
        <f aca="false">+X298*$AG$16</f>
        <v>0.000934569311768484</v>
      </c>
      <c r="AH298" s="9" t="n">
        <f aca="false">IF(AF298+AG298&gt;V298,V298,AF298+AG298)</f>
        <v>23.3036801360885</v>
      </c>
      <c r="AI298" s="10" t="n">
        <f aca="false">+X298*$AI$16</f>
        <v>0.000136898896266181</v>
      </c>
      <c r="AJ298" s="9" t="n">
        <f aca="false">IF(AH298+AI298&gt;V298,V298,AH298+AI298)</f>
        <v>23.3038170349848</v>
      </c>
      <c r="AK298" s="10" t="n">
        <f aca="false">+V298</f>
        <v>424.9</v>
      </c>
      <c r="AL298" s="6" t="str">
        <f aca="false">IF(AJ298&gt;V298,"'fail'","'pass'")</f>
        <v>'pass'</v>
      </c>
    </row>
    <row r="299" customFormat="false" ht="12.75" hidden="false" customHeight="false" outlineLevel="0" collapsed="false">
      <c r="B299" s="43" t="s">
        <v>1517</v>
      </c>
      <c r="C299" s="50" t="n">
        <v>0</v>
      </c>
      <c r="D299" s="45" t="n">
        <f aca="false">C299/$C$6</f>
        <v>0</v>
      </c>
      <c r="E299" s="47" t="s">
        <v>1518</v>
      </c>
      <c r="F299" s="46" t="s">
        <v>1515</v>
      </c>
      <c r="G299" s="48" t="n">
        <v>5</v>
      </c>
      <c r="H299" s="47"/>
      <c r="I299" s="44" t="s">
        <v>1516</v>
      </c>
      <c r="J299" s="47" t="n">
        <v>50</v>
      </c>
      <c r="K299" s="49" t="n">
        <v>101881</v>
      </c>
      <c r="L299" s="49" t="n">
        <v>81678</v>
      </c>
      <c r="M299" s="49" t="n">
        <v>5</v>
      </c>
      <c r="N299" s="49" t="n">
        <v>453457</v>
      </c>
      <c r="O299" s="30" t="n">
        <v>453457</v>
      </c>
      <c r="P299" s="31"/>
      <c r="Q299" s="8" t="n">
        <f aca="false">IF(J299&gt;25,0.15,0)</f>
        <v>0.15</v>
      </c>
      <c r="S299" s="30" t="n">
        <f aca="false">+O299*Q299/2000</f>
        <v>34.009275</v>
      </c>
      <c r="U299" s="10" t="n">
        <f aca="false">+S299*$T$15</f>
        <v>24.6164542929702</v>
      </c>
      <c r="V299" s="10" t="n">
        <v>688.5</v>
      </c>
      <c r="W299" s="10" t="n">
        <f aca="false">IF(U299&gt;V299,V299,U299)</f>
        <v>24.6164542929702</v>
      </c>
      <c r="X299" s="6" t="n">
        <f aca="false">+U299/$U$16</f>
        <v>0.000886421405838196</v>
      </c>
      <c r="Y299" s="10" t="n">
        <f aca="false">+X299*$Y$16</f>
        <v>2.4180751870347</v>
      </c>
      <c r="Z299" s="9" t="n">
        <f aca="false">IF(W299+Y299&gt;V299,V299,W299+Y299)</f>
        <v>27.0345294800049</v>
      </c>
      <c r="AA299" s="10" t="n">
        <f aca="false">+$AA$16*X299</f>
        <v>0.350169843415957</v>
      </c>
      <c r="AB299" s="10" t="n">
        <f aca="false">IF(Z299+AA299&gt;V299,V299,Z299+AA299)</f>
        <v>27.3846993234209</v>
      </c>
      <c r="AC299" s="10" t="n">
        <f aca="false">+X299*$AC$16</f>
        <v>0.0512940714674992</v>
      </c>
      <c r="AD299" s="10" t="n">
        <f aca="false">IF(AB299+AC299&gt;V299,V299,AB299+AC299)</f>
        <v>27.4359933948884</v>
      </c>
      <c r="AE299" s="10" t="n">
        <f aca="false">+X299*$AE$16</f>
        <v>0.00751373031454335</v>
      </c>
      <c r="AF299" s="9" t="n">
        <f aca="false">IF(AD299+AE299&gt;V299,V299,AD299+AE299)</f>
        <v>27.4435071252029</v>
      </c>
      <c r="AG299" s="10" t="n">
        <f aca="false">+X299*$AG$16</f>
        <v>0.00110063681092931</v>
      </c>
      <c r="AH299" s="9" t="n">
        <f aca="false">IF(AF299+AG299&gt;V299,V299,AF299+AG299)</f>
        <v>27.4446077620138</v>
      </c>
      <c r="AI299" s="10" t="n">
        <f aca="false">+X299*$AI$16</f>
        <v>0.000161225029228735</v>
      </c>
      <c r="AJ299" s="9" t="n">
        <f aca="false">IF(AH299+AI299&gt;V299,V299,AH299+AI299)</f>
        <v>27.444768987043</v>
      </c>
      <c r="AK299" s="10" t="n">
        <f aca="false">+V299</f>
        <v>688.5</v>
      </c>
      <c r="AL299" s="6" t="str">
        <f aca="false">IF(AJ299&gt;V299,"'fail'","'pass'")</f>
        <v>'pass'</v>
      </c>
    </row>
    <row r="300" customFormat="false" ht="12.75" hidden="false" customHeight="false" outlineLevel="0" collapsed="false">
      <c r="B300" s="43" t="s">
        <v>1519</v>
      </c>
      <c r="C300" s="50" t="n">
        <v>376</v>
      </c>
      <c r="D300" s="45"/>
      <c r="E300" s="47" t="s">
        <v>1520</v>
      </c>
      <c r="F300" s="46" t="s">
        <v>1515</v>
      </c>
      <c r="G300" s="48" t="n">
        <v>6</v>
      </c>
      <c r="H300" s="47"/>
      <c r="I300" s="44" t="s">
        <v>1516</v>
      </c>
      <c r="J300" s="47" t="n">
        <v>113</v>
      </c>
      <c r="K300" s="49" t="n">
        <v>2661642</v>
      </c>
      <c r="L300" s="49" t="n">
        <v>2385941</v>
      </c>
      <c r="M300" s="49" t="n">
        <v>3196898</v>
      </c>
      <c r="N300" s="49" t="n">
        <v>3556158</v>
      </c>
      <c r="O300" s="30" t="n">
        <v>3556158</v>
      </c>
      <c r="P300" s="31"/>
      <c r="Q300" s="8" t="n">
        <f aca="false">IF(J300&gt;25,0.15,0)</f>
        <v>0.15</v>
      </c>
      <c r="S300" s="30" t="n">
        <f aca="false">+O300*Q300/2000</f>
        <v>266.71185</v>
      </c>
      <c r="U300" s="10" t="n">
        <f aca="false">+S300*$T$15</f>
        <v>193.050280105016</v>
      </c>
      <c r="V300" s="10" t="n">
        <v>1061</v>
      </c>
      <c r="W300" s="10" t="n">
        <f aca="false">IF(U300&gt;V300,V300,U300)</f>
        <v>193.050280105016</v>
      </c>
      <c r="X300" s="6" t="n">
        <f aca="false">+U300/$U$16</f>
        <v>0.00695160637886888</v>
      </c>
      <c r="Y300" s="10" t="n">
        <f aca="false">+X300*$Y$16</f>
        <v>18.9633359303637</v>
      </c>
      <c r="Z300" s="9" t="n">
        <f aca="false">IF(W300+Y300&gt;V300,V300,W300+Y300)</f>
        <v>212.01361603538</v>
      </c>
      <c r="AA300" s="10" t="n">
        <f aca="false">+$AA$16*X300</f>
        <v>2.74614636012324</v>
      </c>
      <c r="AB300" s="10" t="n">
        <f aca="false">IF(Z300+AA300&gt;V300,V300,Z300+AA300)</f>
        <v>214.759762395503</v>
      </c>
      <c r="AC300" s="10" t="n">
        <f aca="false">+X300*$AC$16</f>
        <v>0.402264873189121</v>
      </c>
      <c r="AD300" s="10" t="n">
        <f aca="false">IF(AB300+AC300&gt;V300,V300,AB300+AC300)</f>
        <v>215.162027268692</v>
      </c>
      <c r="AE300" s="10" t="n">
        <f aca="false">+X300*$AE$16</f>
        <v>0.0589251288830161</v>
      </c>
      <c r="AF300" s="9" t="n">
        <f aca="false">IF(AD300+AE300&gt;V300,V300,AD300+AE300)</f>
        <v>215.220952397575</v>
      </c>
      <c r="AG300" s="10" t="n">
        <f aca="false">+X300*$AG$16</f>
        <v>0.00863155359886553</v>
      </c>
      <c r="AH300" s="9" t="n">
        <f aca="false">IF(AF300+AG300&gt;V300,V300,AF300+AG300)</f>
        <v>215.229583951174</v>
      </c>
      <c r="AI300" s="10" t="n">
        <f aca="false">+X300*$AI$16</f>
        <v>0.00126437937332977</v>
      </c>
      <c r="AJ300" s="9" t="n">
        <f aca="false">IF(AH300+AI300&gt;V300,V300,AH300+AI300)</f>
        <v>215.230848330547</v>
      </c>
      <c r="AK300" s="10" t="n">
        <f aca="false">+V300</f>
        <v>1061</v>
      </c>
      <c r="AL300" s="6" t="str">
        <f aca="false">IF(AJ300&gt;V300,"'fail'","'pass'")</f>
        <v>'pass'</v>
      </c>
    </row>
    <row r="301" customFormat="false" ht="12.75" hidden="false" customHeight="false" outlineLevel="0" collapsed="false">
      <c r="B301" s="43" t="s">
        <v>1521</v>
      </c>
      <c r="C301" s="50" t="n">
        <v>0</v>
      </c>
      <c r="D301" s="45" t="n">
        <f aca="false">C301/$C$6</f>
        <v>0</v>
      </c>
      <c r="E301" s="47" t="s">
        <v>1522</v>
      </c>
      <c r="F301" s="46" t="s">
        <v>1523</v>
      </c>
      <c r="G301" s="48" t="n">
        <v>1</v>
      </c>
      <c r="H301" s="47"/>
      <c r="I301" s="44" t="s">
        <v>1524</v>
      </c>
      <c r="J301" s="47" t="n">
        <v>37.5</v>
      </c>
      <c r="K301" s="49" t="n">
        <v>178525</v>
      </c>
      <c r="L301" s="49" t="n">
        <v>0</v>
      </c>
      <c r="M301" s="49" t="n">
        <v>0</v>
      </c>
      <c r="N301" s="49" t="n">
        <v>598679</v>
      </c>
      <c r="O301" s="30" t="n">
        <v>598679</v>
      </c>
      <c r="P301" s="31"/>
      <c r="Q301" s="8" t="n">
        <f aca="false">IF(J301&gt;25,0.15,0)</f>
        <v>0.15</v>
      </c>
      <c r="S301" s="30" t="n">
        <f aca="false">+O301*Q301/2000</f>
        <v>44.900925</v>
      </c>
      <c r="U301" s="10" t="n">
        <f aca="false">+S301*$T$15</f>
        <v>32.5000038364412</v>
      </c>
      <c r="V301" s="10" t="n">
        <v>279.9</v>
      </c>
      <c r="W301" s="10" t="n">
        <f aca="false">IF(U301&gt;V301,V301,U301)</f>
        <v>32.5000038364412</v>
      </c>
      <c r="X301" s="6" t="n">
        <f aca="false">+U301/$U$16</f>
        <v>0.00117030254428933</v>
      </c>
      <c r="Y301" s="10" t="n">
        <f aca="false">+X301*$Y$16</f>
        <v>3.19247654110256</v>
      </c>
      <c r="Z301" s="9" t="n">
        <f aca="false">IF(W301+Y301&gt;V301,V301,W301+Y301)</f>
        <v>35.6924803775437</v>
      </c>
      <c r="AA301" s="10" t="n">
        <f aca="false">+$AA$16*X301</f>
        <v>0.462313585822739</v>
      </c>
      <c r="AB301" s="10" t="n">
        <f aca="false">IF(Z301+AA301&gt;V301,V301,Z301+AA301)</f>
        <v>36.1547939633665</v>
      </c>
      <c r="AC301" s="10" t="n">
        <f aca="false">+X301*$AC$16</f>
        <v>0.0677212688570051</v>
      </c>
      <c r="AD301" s="10" t="n">
        <f aca="false">IF(AB301+AC301&gt;V301,V301,AB301+AC301)</f>
        <v>36.2225152322235</v>
      </c>
      <c r="AE301" s="10" t="n">
        <f aca="false">+X301*$AE$16</f>
        <v>0.00992004214507769</v>
      </c>
      <c r="AF301" s="9" t="n">
        <f aca="false">IF(AD301+AE301&gt;V301,V301,AD301+AE301)</f>
        <v>36.2324352743686</v>
      </c>
      <c r="AG301" s="10" t="n">
        <f aca="false">+X301*$AG$16</f>
        <v>0.00145312156462542</v>
      </c>
      <c r="AH301" s="9" t="n">
        <f aca="false">IF(AF301+AG301&gt;V301,V301,AF301+AG301)</f>
        <v>36.2338883959332</v>
      </c>
      <c r="AI301" s="10" t="n">
        <f aca="false">+X301*$AI$16</f>
        <v>0.000212858196639658</v>
      </c>
      <c r="AJ301" s="9" t="n">
        <f aca="false">IF(AH301+AI301&gt;V301,V301,AH301+AI301)</f>
        <v>36.2341012541298</v>
      </c>
      <c r="AK301" s="10" t="n">
        <f aca="false">+V301</f>
        <v>279.9</v>
      </c>
      <c r="AL301" s="6" t="str">
        <f aca="false">IF(AJ301&gt;V301,"'fail'","'pass'")</f>
        <v>'pass'</v>
      </c>
    </row>
    <row r="302" customFormat="false" ht="12.75" hidden="false" customHeight="false" outlineLevel="0" collapsed="false">
      <c r="B302" s="43" t="s">
        <v>1525</v>
      </c>
      <c r="C302" s="50" t="n">
        <v>0</v>
      </c>
      <c r="D302" s="45" t="n">
        <f aca="false">C302/$C$6</f>
        <v>0</v>
      </c>
      <c r="E302" s="47" t="s">
        <v>1526</v>
      </c>
      <c r="F302" s="46" t="s">
        <v>1523</v>
      </c>
      <c r="G302" s="48" t="n">
        <v>2</v>
      </c>
      <c r="H302" s="47"/>
      <c r="I302" s="44" t="s">
        <v>1524</v>
      </c>
      <c r="J302" s="47" t="n">
        <v>37.5</v>
      </c>
      <c r="K302" s="49" t="n">
        <v>203798</v>
      </c>
      <c r="L302" s="49" t="n">
        <v>0</v>
      </c>
      <c r="M302" s="49" t="n">
        <v>0</v>
      </c>
      <c r="N302" s="49" t="n">
        <v>305195</v>
      </c>
      <c r="O302" s="30" t="n">
        <v>305195</v>
      </c>
      <c r="P302" s="31"/>
      <c r="Q302" s="8" t="n">
        <f aca="false">IF(J302&gt;25,0.15,0)</f>
        <v>0.15</v>
      </c>
      <c r="S302" s="30" t="n">
        <f aca="false">+O302*Q302/2000</f>
        <v>22.889625</v>
      </c>
      <c r="U302" s="10" t="n">
        <f aca="false">+S302*$T$15</f>
        <v>16.5678747222847</v>
      </c>
      <c r="V302" s="10" t="n">
        <v>311.4</v>
      </c>
      <c r="W302" s="10" t="n">
        <f aca="false">IF(U302&gt;V302,V302,U302)</f>
        <v>16.5678747222847</v>
      </c>
      <c r="X302" s="6" t="n">
        <f aca="false">+U302/$U$16</f>
        <v>0.000596597650835224</v>
      </c>
      <c r="Y302" s="10" t="n">
        <f aca="false">+X302*$Y$16</f>
        <v>1.62746292748167</v>
      </c>
      <c r="Z302" s="9" t="n">
        <f aca="false">IF(W302+Y302&gt;V302,V302,W302+Y302)</f>
        <v>18.1953376497663</v>
      </c>
      <c r="AA302" s="10" t="n">
        <f aca="false">+$AA$16*X302</f>
        <v>0.235678543635522</v>
      </c>
      <c r="AB302" s="10" t="n">
        <f aca="false">IF(Z302+AA302&gt;V302,V302,Z302+AA302)</f>
        <v>18.4310161934019</v>
      </c>
      <c r="AC302" s="10" t="n">
        <f aca="false">+X302*$AC$16</f>
        <v>0.0345229958772793</v>
      </c>
      <c r="AD302" s="10" t="n">
        <f aca="false">IF(AB302+AC302&gt;V302,V302,AB302+AC302)</f>
        <v>18.4655391892791</v>
      </c>
      <c r="AE302" s="10" t="n">
        <f aca="false">+X302*$AE$16</f>
        <v>0.00505704603379605</v>
      </c>
      <c r="AF302" s="9" t="n">
        <f aca="false">IF(AD302+AE302&gt;V302,V302,AD302+AE302)</f>
        <v>18.4705962353129</v>
      </c>
      <c r="AG302" s="10" t="n">
        <f aca="false">+X302*$AG$16</f>
        <v>0.000740773329139416</v>
      </c>
      <c r="AH302" s="9" t="n">
        <f aca="false">IF(AF302+AG302&gt;V302,V302,AF302+AG302)</f>
        <v>18.4713370086421</v>
      </c>
      <c r="AI302" s="10" t="n">
        <f aca="false">+X302*$AI$16</f>
        <v>0.000108511000592038</v>
      </c>
      <c r="AJ302" s="9" t="n">
        <f aca="false">IF(AH302+AI302&gt;V302,V302,AH302+AI302)</f>
        <v>18.4714455196427</v>
      </c>
      <c r="AK302" s="10" t="n">
        <f aca="false">+V302</f>
        <v>311.4</v>
      </c>
      <c r="AL302" s="6" t="str">
        <f aca="false">IF(AJ302&gt;V302,"'fail'","'pass'")</f>
        <v>'pass'</v>
      </c>
    </row>
    <row r="303" customFormat="false" ht="12.75" hidden="false" customHeight="false" outlineLevel="0" collapsed="false">
      <c r="B303" s="43" t="s">
        <v>1527</v>
      </c>
      <c r="C303" s="50" t="n">
        <v>0</v>
      </c>
      <c r="D303" s="45"/>
      <c r="E303" s="47" t="s">
        <v>1528</v>
      </c>
      <c r="F303" s="46" t="s">
        <v>1523</v>
      </c>
      <c r="G303" s="48" t="n">
        <v>3</v>
      </c>
      <c r="H303" s="47"/>
      <c r="I303" s="44" t="s">
        <v>1524</v>
      </c>
      <c r="J303" s="47" t="n">
        <v>49</v>
      </c>
      <c r="K303" s="49" t="n">
        <v>781198</v>
      </c>
      <c r="L303" s="49" t="n">
        <v>540004</v>
      </c>
      <c r="M303" s="49" t="n">
        <v>702589</v>
      </c>
      <c r="N303" s="49" t="n">
        <v>829431</v>
      </c>
      <c r="O303" s="30" t="n">
        <v>829431</v>
      </c>
      <c r="P303" s="31"/>
      <c r="Q303" s="8" t="n">
        <f aca="false">IF(J303&gt;25,0.15,0)</f>
        <v>0.15</v>
      </c>
      <c r="S303" s="30" t="n">
        <f aca="false">+O303*Q303/2000</f>
        <v>62.207325</v>
      </c>
      <c r="U303" s="10" t="n">
        <f aca="false">+S303*$T$15</f>
        <v>45.0266514811163</v>
      </c>
      <c r="V303" s="10" t="n">
        <v>267.6</v>
      </c>
      <c r="W303" s="10" t="n">
        <f aca="false">IF(U303&gt;V303,V303,U303)</f>
        <v>45.0266514811163</v>
      </c>
      <c r="X303" s="6" t="n">
        <f aca="false">+U303/$U$16</f>
        <v>0.00162137841750327</v>
      </c>
      <c r="Y303" s="10" t="n">
        <f aca="false">+X303*$Y$16</f>
        <v>4.42296958798161</v>
      </c>
      <c r="Z303" s="9" t="n">
        <f aca="false">IF(W303+Y303&gt;V303,V303,W303+Y303)</f>
        <v>49.4496210690979</v>
      </c>
      <c r="AA303" s="10" t="n">
        <f aca="false">+$AA$16*X303</f>
        <v>0.640505546048116</v>
      </c>
      <c r="AB303" s="10" t="n">
        <f aca="false">IF(Z303+AA303&gt;V303,V303,Z303+AA303)</f>
        <v>50.090126615146</v>
      </c>
      <c r="AC303" s="10" t="n">
        <f aca="false">+X303*$AC$16</f>
        <v>0.0938234341764695</v>
      </c>
      <c r="AD303" s="10" t="n">
        <f aca="false">IF(AB303+AC303&gt;V303,V303,AB303+AC303)</f>
        <v>50.1839500493225</v>
      </c>
      <c r="AE303" s="10" t="n">
        <f aca="false">+X303*$AE$16</f>
        <v>0.0137435762343993</v>
      </c>
      <c r="AF303" s="9" t="n">
        <f aca="false">IF(AD303+AE303&gt;V303,V303,AD303+AE303)</f>
        <v>50.1976936255569</v>
      </c>
      <c r="AG303" s="10" t="n">
        <f aca="false">+X303*$AG$16</f>
        <v>0.002013205862355</v>
      </c>
      <c r="AH303" s="9" t="n">
        <f aca="false">IF(AF303+AG303&gt;V303,V303,AF303+AG303)</f>
        <v>50.1997068314193</v>
      </c>
      <c r="AI303" s="10" t="n">
        <f aca="false">+X303*$AI$16</f>
        <v>0.000294901252419124</v>
      </c>
      <c r="AJ303" s="9" t="n">
        <f aca="false">IF(AH303+AI303&gt;V303,V303,AH303+AI303)</f>
        <v>50.2000017326717</v>
      </c>
      <c r="AK303" s="10" t="n">
        <f aca="false">+V303</f>
        <v>267.6</v>
      </c>
      <c r="AL303" s="6" t="str">
        <f aca="false">IF(AJ303&gt;V303,"'fail'","'pass'")</f>
        <v>'pass'</v>
      </c>
    </row>
    <row r="304" customFormat="false" ht="12.75" hidden="false" customHeight="false" outlineLevel="0" collapsed="false">
      <c r="B304" s="43" t="s">
        <v>1529</v>
      </c>
      <c r="C304" s="50" t="n">
        <v>0</v>
      </c>
      <c r="D304" s="45"/>
      <c r="E304" s="47" t="s">
        <v>1530</v>
      </c>
      <c r="F304" s="46" t="s">
        <v>1523</v>
      </c>
      <c r="G304" s="48" t="n">
        <v>4</v>
      </c>
      <c r="H304" s="47"/>
      <c r="I304" s="44" t="s">
        <v>1524</v>
      </c>
      <c r="J304" s="47" t="n">
        <v>49</v>
      </c>
      <c r="K304" s="49" t="n">
        <v>767904</v>
      </c>
      <c r="L304" s="49" t="n">
        <v>527169</v>
      </c>
      <c r="M304" s="49" t="n">
        <v>644455</v>
      </c>
      <c r="N304" s="49" t="n">
        <v>892874</v>
      </c>
      <c r="O304" s="30" t="n">
        <v>892874</v>
      </c>
      <c r="P304" s="31"/>
      <c r="Q304" s="8" t="n">
        <f aca="false">IF(J304&gt;25,0.15,0)</f>
        <v>0.15</v>
      </c>
      <c r="S304" s="30" t="n">
        <f aca="false">+O304*Q304/2000</f>
        <v>66.96555</v>
      </c>
      <c r="U304" s="10" t="n">
        <f aca="false">+S304*$T$15</f>
        <v>48.4707304339363</v>
      </c>
      <c r="V304" s="10" t="n">
        <v>341</v>
      </c>
      <c r="W304" s="10" t="n">
        <f aca="false">IF(U304&gt;V304,V304,U304)</f>
        <v>48.4707304339363</v>
      </c>
      <c r="X304" s="6" t="n">
        <f aca="false">+U304/$U$16</f>
        <v>0.00174539730628565</v>
      </c>
      <c r="Y304" s="10" t="n">
        <f aca="false">+X304*$Y$16</f>
        <v>4.7612815868945</v>
      </c>
      <c r="Z304" s="9" t="n">
        <f aca="false">IF(W304+Y304&gt;V304,V304,W304+Y304)</f>
        <v>53.2320120208308</v>
      </c>
      <c r="AA304" s="10" t="n">
        <f aca="false">+$AA$16*X304</f>
        <v>0.689497678435175</v>
      </c>
      <c r="AB304" s="10" t="n">
        <f aca="false">IF(Z304+AA304&gt;V304,V304,Z304+AA304)</f>
        <v>53.921509699266</v>
      </c>
      <c r="AC304" s="10" t="n">
        <f aca="false">+X304*$AC$16</f>
        <v>0.10099996861328</v>
      </c>
      <c r="AD304" s="10" t="n">
        <f aca="false">IF(AB304+AC304&gt;V304,V304,AB304+AC304)</f>
        <v>54.0225096678793</v>
      </c>
      <c r="AE304" s="10" t="n">
        <f aca="false">+X304*$AE$16</f>
        <v>0.0147948194445506</v>
      </c>
      <c r="AF304" s="9" t="n">
        <f aca="false">IF(AD304+AE304&gt;V304,V304,AD304+AE304)</f>
        <v>54.0373044873239</v>
      </c>
      <c r="AG304" s="10" t="n">
        <f aca="false">+X304*$AG$16</f>
        <v>0.00216719554868863</v>
      </c>
      <c r="AH304" s="9" t="n">
        <f aca="false">IF(AF304+AG304&gt;V304,V304,AF304+AG304)</f>
        <v>54.0394716828725</v>
      </c>
      <c r="AI304" s="10" t="n">
        <f aca="false">+X304*$AI$16</f>
        <v>0.000317458186217386</v>
      </c>
      <c r="AJ304" s="9" t="n">
        <f aca="false">IF(AH304+AI304&gt;V304,V304,AH304+AI304)</f>
        <v>54.0397891410588</v>
      </c>
      <c r="AK304" s="10" t="n">
        <f aca="false">+V304</f>
        <v>341</v>
      </c>
      <c r="AL304" s="6" t="str">
        <f aca="false">IF(AJ304&gt;V304,"'fail'","'pass'")</f>
        <v>'pass'</v>
      </c>
    </row>
    <row r="305" customFormat="false" ht="12.75" hidden="false" customHeight="false" outlineLevel="0" collapsed="false">
      <c r="B305" s="43" t="s">
        <v>1531</v>
      </c>
      <c r="C305" s="50" t="n">
        <v>0</v>
      </c>
      <c r="D305" s="45" t="n">
        <f aca="false">C305/$C$6</f>
        <v>0</v>
      </c>
      <c r="E305" s="47" t="s">
        <v>1532</v>
      </c>
      <c r="F305" s="46" t="s">
        <v>1533</v>
      </c>
      <c r="G305" s="48" t="n">
        <v>1</v>
      </c>
      <c r="H305" s="47"/>
      <c r="I305" s="44" t="s">
        <v>1534</v>
      </c>
      <c r="J305" s="47" t="n">
        <v>37.5</v>
      </c>
      <c r="K305" s="49" t="n">
        <v>154947</v>
      </c>
      <c r="L305" s="49" t="n">
        <v>325900</v>
      </c>
      <c r="M305" s="49" t="n">
        <v>161447</v>
      </c>
      <c r="N305" s="49" t="n">
        <v>380482</v>
      </c>
      <c r="O305" s="30" t="n">
        <v>380482</v>
      </c>
      <c r="P305" s="31"/>
      <c r="Q305" s="8" t="n">
        <f aca="false">IF(J305&gt;25,0.15,0)</f>
        <v>0.15</v>
      </c>
      <c r="S305" s="30" t="n">
        <f aca="false">+O305*Q305/2000</f>
        <v>28.53615</v>
      </c>
      <c r="U305" s="10" t="n">
        <f aca="false">+S305*$T$15</f>
        <v>20.6549193469235</v>
      </c>
      <c r="V305" s="10" t="n">
        <v>209.4</v>
      </c>
      <c r="W305" s="10" t="n">
        <f aca="false">IF(U305&gt;V305,V305,U305)</f>
        <v>20.6549193469235</v>
      </c>
      <c r="X305" s="6" t="n">
        <f aca="false">+U305/$U$16</f>
        <v>0.00074376928647287</v>
      </c>
      <c r="Y305" s="10" t="n">
        <f aca="false">+X305*$Y$16</f>
        <v>2.0289334673703</v>
      </c>
      <c r="Z305" s="9" t="n">
        <f aca="false">IF(W305+Y305&gt;V305,V305,W305+Y305)</f>
        <v>22.6838528142938</v>
      </c>
      <c r="AA305" s="10" t="n">
        <f aca="false">+$AA$16*X305</f>
        <v>0.293816883105984</v>
      </c>
      <c r="AB305" s="10" t="n">
        <f aca="false">IF(Z305+AA305&gt;V305,V305,Z305+AA305)</f>
        <v>22.9776696973998</v>
      </c>
      <c r="AC305" s="10" t="n">
        <f aca="false">+X305*$AC$16</f>
        <v>0.0430392978829239</v>
      </c>
      <c r="AD305" s="10" t="n">
        <f aca="false">IF(AB305+AC305&gt;V305,V305,AB305+AC305)</f>
        <v>23.0207089952827</v>
      </c>
      <c r="AE305" s="10" t="n">
        <f aca="false">+X305*$AE$16</f>
        <v>0.00630454296115857</v>
      </c>
      <c r="AF305" s="9" t="n">
        <f aca="false">IF(AD305+AE305&gt;V305,V305,AD305+AE305)</f>
        <v>23.0270135382439</v>
      </c>
      <c r="AG305" s="10" t="n">
        <f aca="false">+X305*$AG$16</f>
        <v>0.000923510928480556</v>
      </c>
      <c r="AH305" s="9" t="n">
        <f aca="false">IF(AF305+AG305&gt;V305,V305,AF305+AG305)</f>
        <v>23.0279370491723</v>
      </c>
      <c r="AI305" s="10" t="n">
        <f aca="false">+X305*$AI$16</f>
        <v>0.000135279026613345</v>
      </c>
      <c r="AJ305" s="9" t="n">
        <f aca="false">IF(AH305+AI305&gt;V305,V305,AH305+AI305)</f>
        <v>23.028072328199</v>
      </c>
      <c r="AK305" s="10" t="n">
        <f aca="false">+V305</f>
        <v>209.4</v>
      </c>
      <c r="AL305" s="6" t="str">
        <f aca="false">IF(AJ305&gt;V305,"'fail'","'pass'")</f>
        <v>'pass'</v>
      </c>
    </row>
    <row r="306" customFormat="false" ht="12.75" hidden="false" customHeight="false" outlineLevel="0" collapsed="false">
      <c r="B306" s="43" t="s">
        <v>1535</v>
      </c>
      <c r="C306" s="50" t="n">
        <v>0</v>
      </c>
      <c r="D306" s="45" t="n">
        <f aca="false">C306/$C$6</f>
        <v>0</v>
      </c>
      <c r="E306" s="47" t="s">
        <v>1536</v>
      </c>
      <c r="F306" s="46" t="s">
        <v>1533</v>
      </c>
      <c r="G306" s="48" t="n">
        <v>2</v>
      </c>
      <c r="H306" s="47"/>
      <c r="I306" s="44" t="s">
        <v>1534</v>
      </c>
      <c r="J306" s="47" t="n">
        <v>37.5</v>
      </c>
      <c r="K306" s="49" t="n">
        <v>132232</v>
      </c>
      <c r="L306" s="49" t="n">
        <v>326251</v>
      </c>
      <c r="M306" s="49" t="n">
        <v>175097</v>
      </c>
      <c r="N306" s="49" t="n">
        <v>421126</v>
      </c>
      <c r="O306" s="30" t="n">
        <v>421126</v>
      </c>
      <c r="P306" s="31"/>
      <c r="Q306" s="8" t="n">
        <f aca="false">IF(J306&gt;25,0.15,0)</f>
        <v>0.15</v>
      </c>
      <c r="S306" s="30" t="n">
        <f aca="false">+O306*Q306/2000</f>
        <v>31.58445</v>
      </c>
      <c r="U306" s="10" t="n">
        <f aca="false">+S306*$T$15</f>
        <v>22.8613273818275</v>
      </c>
      <c r="V306" s="10" t="n">
        <v>220.3</v>
      </c>
      <c r="W306" s="10" t="n">
        <f aca="false">IF(U306&gt;V306,V306,U306)</f>
        <v>22.8613273818275</v>
      </c>
      <c r="X306" s="6" t="n">
        <f aca="false">+U306/$U$16</f>
        <v>0.000823220505924522</v>
      </c>
      <c r="Y306" s="10" t="n">
        <f aca="false">+X306*$Y$16</f>
        <v>2.24566900767917</v>
      </c>
      <c r="Z306" s="9" t="n">
        <f aca="false">IF(W306+Y306&gt;V306,V306,W306+Y306)</f>
        <v>25.1069963895067</v>
      </c>
      <c r="AA306" s="10" t="n">
        <f aca="false">+$AA$16*X306</f>
        <v>0.325203107413467</v>
      </c>
      <c r="AB306" s="10" t="n">
        <f aca="false">IF(Z306+AA306&gt;V306,V306,Z306+AA306)</f>
        <v>25.4321994969202</v>
      </c>
      <c r="AC306" s="10" t="n">
        <f aca="false">+X306*$AC$16</f>
        <v>0.0476368589322076</v>
      </c>
      <c r="AD306" s="10" t="n">
        <f aca="false">IF(AB306+AC306&gt;V306,V306,AB306+AC306)</f>
        <v>25.4798363558524</v>
      </c>
      <c r="AE306" s="10" t="n">
        <f aca="false">+X306*$AE$16</f>
        <v>0.0069780093645977</v>
      </c>
      <c r="AF306" s="9" t="n">
        <f aca="false">IF(AD306+AE306&gt;V306,V306,AD306+AE306)</f>
        <v>25.486814365217</v>
      </c>
      <c r="AG306" s="10" t="n">
        <f aca="false">+X306*$AG$16</f>
        <v>0.00102216258132396</v>
      </c>
      <c r="AH306" s="9" t="n">
        <f aca="false">IF(AF306+AG306&gt;V306,V306,AF306+AG306)</f>
        <v>25.4878365277983</v>
      </c>
      <c r="AI306" s="10" t="n">
        <f aca="false">+X306*$AI$16</f>
        <v>0.000149729856764765</v>
      </c>
      <c r="AJ306" s="9" t="n">
        <f aca="false">IF(AH306+AI306&gt;V306,V306,AH306+AI306)</f>
        <v>25.4879862576551</v>
      </c>
      <c r="AK306" s="10" t="n">
        <f aca="false">+V306</f>
        <v>220.3</v>
      </c>
      <c r="AL306" s="6" t="str">
        <f aca="false">IF(AJ306&gt;V306,"'fail'","'pass'")</f>
        <v>'pass'</v>
      </c>
    </row>
    <row r="307" customFormat="false" ht="12.75" hidden="false" customHeight="false" outlineLevel="0" collapsed="false">
      <c r="B307" s="43" t="s">
        <v>1537</v>
      </c>
      <c r="C307" s="50" t="n">
        <v>0</v>
      </c>
      <c r="D307" s="45"/>
      <c r="E307" s="47" t="s">
        <v>1538</v>
      </c>
      <c r="F307" s="46" t="s">
        <v>1533</v>
      </c>
      <c r="G307" s="48" t="n">
        <v>3</v>
      </c>
      <c r="H307" s="47"/>
      <c r="I307" s="44" t="s">
        <v>1534</v>
      </c>
      <c r="J307" s="47" t="n">
        <v>37.5</v>
      </c>
      <c r="K307" s="49" t="n">
        <v>338098</v>
      </c>
      <c r="L307" s="49" t="n">
        <v>354693</v>
      </c>
      <c r="M307" s="49" t="n">
        <v>218308</v>
      </c>
      <c r="N307" s="49" t="n">
        <v>376528</v>
      </c>
      <c r="O307" s="30" t="n">
        <v>376528</v>
      </c>
      <c r="P307" s="31"/>
      <c r="Q307" s="8" t="n">
        <f aca="false">IF(J307&gt;25,0.15,0)</f>
        <v>0.15</v>
      </c>
      <c r="S307" s="30" t="n">
        <f aca="false">+O307*Q307/2000</f>
        <v>28.2396</v>
      </c>
      <c r="U307" s="10" t="n">
        <f aca="false">+S307*$T$15</f>
        <v>20.4402717391583</v>
      </c>
      <c r="V307" s="10" t="n">
        <v>233</v>
      </c>
      <c r="W307" s="10" t="n">
        <f aca="false">IF(U307&gt;V307,V307,U307)</f>
        <v>20.4402717391583</v>
      </c>
      <c r="X307" s="6" t="n">
        <f aca="false">+U307/$U$16</f>
        <v>0.000736039975339325</v>
      </c>
      <c r="Y307" s="10" t="n">
        <f aca="false">+X307*$Y$16</f>
        <v>2.00784862517019</v>
      </c>
      <c r="Z307" s="9" t="n">
        <f aca="false">IF(W307+Y307&gt;V307,V307,W307+Y307)</f>
        <v>22.4481203643284</v>
      </c>
      <c r="AA307" s="10" t="n">
        <f aca="false">+$AA$16*X307</f>
        <v>0.290763514074595</v>
      </c>
      <c r="AB307" s="10" t="n">
        <f aca="false">IF(Z307+AA307&gt;V307,V307,Z307+AA307)</f>
        <v>22.738883878403</v>
      </c>
      <c r="AC307" s="10" t="n">
        <f aca="false">+X307*$AC$16</f>
        <v>0.0425920299863373</v>
      </c>
      <c r="AD307" s="10" t="n">
        <f aca="false">IF(AB307+AC307&gt;V307,V307,AB307+AC307)</f>
        <v>22.7814759083894</v>
      </c>
      <c r="AE307" s="10" t="n">
        <f aca="false">+X307*$AE$16</f>
        <v>0.00623902563611186</v>
      </c>
      <c r="AF307" s="9" t="n">
        <f aca="false">IF(AD307+AE307&gt;V307,V307,AD307+AE307)</f>
        <v>22.7877149340255</v>
      </c>
      <c r="AG307" s="10" t="n">
        <f aca="false">+X307*$AG$16</f>
        <v>0.000913913727532253</v>
      </c>
      <c r="AH307" s="9" t="n">
        <f aca="false">IF(AF307+AG307&gt;V307,V307,AF307+AG307)</f>
        <v>22.788628847753</v>
      </c>
      <c r="AI307" s="10" t="n">
        <f aca="false">+X307*$AI$16</f>
        <v>0.000133873195926928</v>
      </c>
      <c r="AJ307" s="9" t="n">
        <f aca="false">IF(AH307+AI307&gt;V307,V307,AH307+AI307)</f>
        <v>22.788762720949</v>
      </c>
      <c r="AK307" s="10" t="n">
        <f aca="false">+V307</f>
        <v>233</v>
      </c>
      <c r="AL307" s="6" t="str">
        <f aca="false">IF(AJ307&gt;V307,"'fail'","'pass'")</f>
        <v>'pass'</v>
      </c>
    </row>
    <row r="308" customFormat="false" ht="12.75" hidden="false" customHeight="false" outlineLevel="0" collapsed="false">
      <c r="B308" s="43" t="s">
        <v>1539</v>
      </c>
      <c r="C308" s="50" t="n">
        <v>0</v>
      </c>
      <c r="D308" s="45"/>
      <c r="E308" s="47" t="s">
        <v>1540</v>
      </c>
      <c r="F308" s="46" t="s">
        <v>1533</v>
      </c>
      <c r="G308" s="48" t="n">
        <v>4</v>
      </c>
      <c r="H308" s="47"/>
      <c r="I308" s="44" t="s">
        <v>1534</v>
      </c>
      <c r="J308" s="47" t="n">
        <v>37.5</v>
      </c>
      <c r="K308" s="49" t="n">
        <v>303596</v>
      </c>
      <c r="L308" s="49" t="n">
        <v>423837</v>
      </c>
      <c r="M308" s="49" t="n">
        <v>239163</v>
      </c>
      <c r="N308" s="49" t="n">
        <v>398494</v>
      </c>
      <c r="O308" s="30" t="n">
        <v>423837</v>
      </c>
      <c r="P308" s="31"/>
      <c r="Q308" s="8" t="n">
        <f aca="false">IF(J308&gt;25,0.15,0)</f>
        <v>0.15</v>
      </c>
      <c r="S308" s="30" t="n">
        <f aca="false">+O308*Q308/2000</f>
        <v>31.787775</v>
      </c>
      <c r="U308" s="10" t="n">
        <f aca="false">+S308*$T$15</f>
        <v>23.0084972514916</v>
      </c>
      <c r="V308" s="10" t="n">
        <v>221.2</v>
      </c>
      <c r="W308" s="10" t="n">
        <f aca="false">IF(U308&gt;V308,V308,U308)</f>
        <v>23.0084972514916</v>
      </c>
      <c r="X308" s="6" t="n">
        <f aca="false">+U308/$U$16</f>
        <v>0.000828519990619272</v>
      </c>
      <c r="Y308" s="10" t="n">
        <f aca="false">+X308*$Y$16</f>
        <v>2.26012550924834</v>
      </c>
      <c r="Z308" s="9" t="n">
        <f aca="false">IF(W308+Y308&gt;V308,V308,W308+Y308)</f>
        <v>25.2686227607399</v>
      </c>
      <c r="AA308" s="10" t="n">
        <f aca="false">+$AA$16*X308</f>
        <v>0.327296603479247</v>
      </c>
      <c r="AB308" s="10" t="n">
        <f aca="false">IF(Z308+AA308&gt;V308,V308,Z308+AA308)</f>
        <v>25.5959193642191</v>
      </c>
      <c r="AC308" s="10" t="n">
        <f aca="false">+X308*$AC$16</f>
        <v>0.0479435213671207</v>
      </c>
      <c r="AD308" s="10" t="n">
        <f aca="false">IF(AB308+AC308&gt;V308,V308,AB308+AC308)</f>
        <v>25.6438628855863</v>
      </c>
      <c r="AE308" s="10" t="n">
        <f aca="false">+X308*$AE$16</f>
        <v>0.00702293032266589</v>
      </c>
      <c r="AF308" s="9" t="n">
        <f aca="false">IF(AD308+AE308&gt;V308,V308,AD308+AE308)</f>
        <v>25.6508858159089</v>
      </c>
      <c r="AG308" s="10" t="n">
        <f aca="false">+X308*$AG$16</f>
        <v>0.00102874275627865</v>
      </c>
      <c r="AH308" s="9" t="n">
        <f aca="false">IF(AF308+AG308&gt;V308,V308,AF308+AG308)</f>
        <v>25.6519145586652</v>
      </c>
      <c r="AI308" s="10" t="n">
        <f aca="false">+X308*$AI$16</f>
        <v>0.000150693743206565</v>
      </c>
      <c r="AJ308" s="9" t="n">
        <f aca="false">IF(AH308+AI308&gt;V308,V308,AH308+AI308)</f>
        <v>25.6520652524084</v>
      </c>
      <c r="AK308" s="10" t="n">
        <f aca="false">+V308</f>
        <v>221.2</v>
      </c>
      <c r="AL308" s="6" t="str">
        <f aca="false">IF(AJ308&gt;V308,"'fail'","'pass'")</f>
        <v>'pass'</v>
      </c>
    </row>
    <row r="309" customFormat="false" ht="12.75" hidden="false" customHeight="false" outlineLevel="0" collapsed="false">
      <c r="B309" s="43" t="s">
        <v>1541</v>
      </c>
      <c r="C309" s="50" t="n">
        <v>3949</v>
      </c>
      <c r="D309" s="45" t="n">
        <f aca="false">C309/$C$6</f>
        <v>0.0944804651051511</v>
      </c>
      <c r="E309" s="47" t="s">
        <v>1542</v>
      </c>
      <c r="F309" s="46" t="s">
        <v>1543</v>
      </c>
      <c r="G309" s="48" t="n">
        <v>1</v>
      </c>
      <c r="H309" s="47"/>
      <c r="I309" s="44" t="s">
        <v>1544</v>
      </c>
      <c r="J309" s="47" t="n">
        <v>655</v>
      </c>
      <c r="K309" s="49" t="n">
        <v>20761519</v>
      </c>
      <c r="L309" s="49" t="n">
        <v>17240170</v>
      </c>
      <c r="M309" s="49" t="n">
        <v>17581804</v>
      </c>
      <c r="N309" s="49" t="n">
        <v>21436739</v>
      </c>
      <c r="O309" s="30" t="n">
        <v>21436739</v>
      </c>
      <c r="P309" s="31"/>
      <c r="Q309" s="8" t="n">
        <f aca="false">IF(J309&gt;25,0.15,0)</f>
        <v>0.15</v>
      </c>
      <c r="S309" s="30" t="n">
        <f aca="false">+O309*Q309/2000</f>
        <v>1607.755425</v>
      </c>
      <c r="U309" s="10" t="n">
        <f aca="false">+S309*$T$15</f>
        <v>1163.71895413199</v>
      </c>
      <c r="V309" s="10" t="n">
        <v>6722.7</v>
      </c>
      <c r="W309" s="10" t="n">
        <f aca="false">IF(U309&gt;V309,V309,U309)</f>
        <v>1163.71895413199</v>
      </c>
      <c r="X309" s="6" t="n">
        <f aca="false">+U309/$U$16</f>
        <v>0.0419047105259517</v>
      </c>
      <c r="Y309" s="10" t="n">
        <f aca="false">+X309*$Y$16</f>
        <v>114.312154552337</v>
      </c>
      <c r="Z309" s="9" t="n">
        <f aca="false">IF(W309+Y309&gt;V309,V309,W309+Y309)</f>
        <v>1278.03110868433</v>
      </c>
      <c r="AA309" s="10" t="n">
        <f aca="false">+$AA$16*X309</f>
        <v>16.553939048198</v>
      </c>
      <c r="AB309" s="10" t="n">
        <f aca="false">IF(Z309+AA309&gt;V309,V309,Z309+AA309)</f>
        <v>1294.58504773253</v>
      </c>
      <c r="AC309" s="10" t="n">
        <f aca="false">+X309*$AC$16</f>
        <v>2.42487738042665</v>
      </c>
      <c r="AD309" s="10" t="n">
        <f aca="false">IF(AB309+AC309&gt;V309,V309,AB309+AC309)</f>
        <v>1297.00992511296</v>
      </c>
      <c r="AE309" s="10" t="n">
        <f aca="false">+X309*$AE$16</f>
        <v>0.355204298685991</v>
      </c>
      <c r="AF309" s="9" t="n">
        <f aca="false">IF(AD309+AE309&gt;V309,V309,AD309+AE309)</f>
        <v>1297.36512941164</v>
      </c>
      <c r="AG309" s="10" t="n">
        <f aca="false">+X309*$AG$16</f>
        <v>0.0520315356245114</v>
      </c>
      <c r="AH309" s="9" t="n">
        <f aca="false">IF(AF309+AG309&gt;V309,V309,AF309+AG309)</f>
        <v>1297.41716094727</v>
      </c>
      <c r="AI309" s="10" t="n">
        <f aca="false">+X309*$AI$16</f>
        <v>0.007621756576354</v>
      </c>
      <c r="AJ309" s="9" t="n">
        <f aca="false">IF(AH309+AI309&gt;V309,V309,AH309+AI309)</f>
        <v>1297.42478270384</v>
      </c>
      <c r="AK309" s="10" t="n">
        <f aca="false">+V309</f>
        <v>6722.7</v>
      </c>
      <c r="AL309" s="6" t="str">
        <f aca="false">IF(AJ309&gt;V309,"'fail'","'pass'")</f>
        <v>'pass'</v>
      </c>
    </row>
    <row r="310" customFormat="false" ht="12.75" hidden="false" customHeight="false" outlineLevel="0" collapsed="false">
      <c r="B310" s="43" t="s">
        <v>1545</v>
      </c>
      <c r="C310" s="50" t="n">
        <v>776</v>
      </c>
      <c r="D310" s="45" t="n">
        <f aca="false">C310/$C$6</f>
        <v>0.0185659257841472</v>
      </c>
      <c r="E310" s="47" t="s">
        <v>1546</v>
      </c>
      <c r="F310" s="46" t="s">
        <v>1547</v>
      </c>
      <c r="G310" s="48" t="n">
        <v>1</v>
      </c>
      <c r="H310" s="47"/>
      <c r="I310" s="44" t="s">
        <v>1548</v>
      </c>
      <c r="J310" s="47" t="n">
        <v>155</v>
      </c>
      <c r="K310" s="49" t="n">
        <v>3671010</v>
      </c>
      <c r="L310" s="49" t="n">
        <v>4513208</v>
      </c>
      <c r="M310" s="49" t="n">
        <v>4096135</v>
      </c>
      <c r="N310" s="49" t="n">
        <v>5313542</v>
      </c>
      <c r="O310" s="30" t="n">
        <v>5313542</v>
      </c>
      <c r="P310" s="31"/>
      <c r="Q310" s="8" t="n">
        <f aca="false">IF(J310&gt;25,0.15,0)</f>
        <v>0.15</v>
      </c>
      <c r="S310" s="30" t="n">
        <f aca="false">+O310*Q310/2000</f>
        <v>398.51565</v>
      </c>
      <c r="U310" s="10" t="n">
        <f aca="false">+S310*$T$15</f>
        <v>288.451967390023</v>
      </c>
      <c r="V310" s="10" t="n">
        <v>1738.2</v>
      </c>
      <c r="W310" s="10" t="n">
        <f aca="false">IF(U310&gt;V310,V310,U310)</f>
        <v>288.451967390023</v>
      </c>
      <c r="X310" s="6" t="n">
        <f aca="false">+U310/$U$16</f>
        <v>0.010386954815165</v>
      </c>
      <c r="Y310" s="10" t="n">
        <f aca="false">+X310*$Y$16</f>
        <v>28.3346470899484</v>
      </c>
      <c r="Z310" s="9" t="n">
        <f aca="false">IF(W310+Y310&gt;V310,V310,W310+Y310)</f>
        <v>316.786614479971</v>
      </c>
      <c r="AA310" s="10" t="n">
        <f aca="false">+$AA$16*X310</f>
        <v>4.10323838891915</v>
      </c>
      <c r="AB310" s="10" t="n">
        <f aca="false">IF(Z310+AA310&gt;V310,V310,Z310+AA310)</f>
        <v>320.88985286889</v>
      </c>
      <c r="AC310" s="10" t="n">
        <f aca="false">+X310*$AC$16</f>
        <v>0.601056336308754</v>
      </c>
      <c r="AD310" s="10" t="n">
        <f aca="false">IF(AB310+AC310&gt;V310,V310,AB310+AC310)</f>
        <v>321.490909205199</v>
      </c>
      <c r="AE310" s="10" t="n">
        <f aca="false">+X310*$AE$16</f>
        <v>0.0880447795557225</v>
      </c>
      <c r="AF310" s="9" t="n">
        <f aca="false">IF(AD310+AE310&gt;V310,V310,AD310+AE310)</f>
        <v>321.578953984755</v>
      </c>
      <c r="AG310" s="10" t="n">
        <f aca="false">+X310*$AG$16</f>
        <v>0.0128970992213572</v>
      </c>
      <c r="AH310" s="9" t="n">
        <f aca="false">IF(AF310+AG310&gt;V310,V310,AF310+AG310)</f>
        <v>321.591851083976</v>
      </c>
      <c r="AI310" s="10" t="n">
        <f aca="false">+X310*$AI$16</f>
        <v>0.00188921102609092</v>
      </c>
      <c r="AJ310" s="9" t="n">
        <f aca="false">IF(AH310+AI310&gt;V310,V310,AH310+AI310)</f>
        <v>321.593740295002</v>
      </c>
      <c r="AK310" s="10" t="n">
        <f aca="false">+V310</f>
        <v>1738.2</v>
      </c>
      <c r="AL310" s="6" t="str">
        <f aca="false">IF(AJ310&gt;V310,"'fail'","'pass'")</f>
        <v>'pass'</v>
      </c>
    </row>
    <row r="311" customFormat="false" ht="12.75" hidden="false" customHeight="false" outlineLevel="0" collapsed="false">
      <c r="B311" s="43" t="s">
        <v>1549</v>
      </c>
      <c r="C311" s="50" t="n">
        <v>795</v>
      </c>
      <c r="D311" s="45" t="n">
        <f aca="false">C311/$C$6</f>
        <v>0.0190205038639137</v>
      </c>
      <c r="E311" s="47" t="s">
        <v>1550</v>
      </c>
      <c r="F311" s="46" t="s">
        <v>1547</v>
      </c>
      <c r="G311" s="48" t="n">
        <v>2</v>
      </c>
      <c r="H311" s="47"/>
      <c r="I311" s="44" t="s">
        <v>1548</v>
      </c>
      <c r="J311" s="47" t="n">
        <v>167</v>
      </c>
      <c r="K311" s="49" t="n">
        <v>4997574</v>
      </c>
      <c r="L311" s="49" t="n">
        <v>4902894</v>
      </c>
      <c r="M311" s="49" t="n">
        <v>5096741</v>
      </c>
      <c r="N311" s="49" t="n">
        <v>5039595</v>
      </c>
      <c r="O311" s="30" t="n">
        <v>5096741</v>
      </c>
      <c r="P311" s="31"/>
      <c r="Q311" s="8" t="n">
        <f aca="false">IF(J311&gt;25,0.15,0)</f>
        <v>0.15</v>
      </c>
      <c r="S311" s="30" t="n">
        <f aca="false">+O311*Q311/2000</f>
        <v>382.255575</v>
      </c>
      <c r="U311" s="10" t="n">
        <f aca="false">+S311*$T$15</f>
        <v>276.68266642616</v>
      </c>
      <c r="V311" s="10" t="n">
        <v>1965.4</v>
      </c>
      <c r="W311" s="10" t="n">
        <f aca="false">IF(U311&gt;V311,V311,U311)</f>
        <v>276.68266642616</v>
      </c>
      <c r="X311" s="6" t="n">
        <f aca="false">+U311/$U$16</f>
        <v>0.00996315046942306</v>
      </c>
      <c r="Y311" s="10" t="n">
        <f aca="false">+X311*$Y$16</f>
        <v>27.178548234656</v>
      </c>
      <c r="Z311" s="9" t="n">
        <f aca="false">IF(W311+Y311&gt;V311,V311,W311+Y311)</f>
        <v>303.861214660816</v>
      </c>
      <c r="AA311" s="10" t="n">
        <f aca="false">+$AA$16*X311</f>
        <v>3.93581970925951</v>
      </c>
      <c r="AB311" s="10" t="n">
        <f aca="false">IF(Z311+AA311&gt;V311,V311,Z311+AA311)</f>
        <v>307.797034370076</v>
      </c>
      <c r="AC311" s="10" t="n">
        <f aca="false">+X311*$AC$16</f>
        <v>0.576532277824212</v>
      </c>
      <c r="AD311" s="10" t="n">
        <f aca="false">IF(AB311+AC311&gt;V311,V311,AB311+AC311)</f>
        <v>308.3735666479</v>
      </c>
      <c r="AE311" s="10" t="n">
        <f aca="false">+X311*$AE$16</f>
        <v>0.0844524119311775</v>
      </c>
      <c r="AF311" s="9" t="n">
        <f aca="false">IF(AD311+AE311&gt;V311,V311,AD311+AE311)</f>
        <v>308.458019059831</v>
      </c>
      <c r="AG311" s="10" t="n">
        <f aca="false">+X311*$AG$16</f>
        <v>0.0123708769748238</v>
      </c>
      <c r="AH311" s="9" t="n">
        <f aca="false">IF(AF311+AG311&gt;V311,V311,AF311+AG311)</f>
        <v>308.470389936806</v>
      </c>
      <c r="AI311" s="10" t="n">
        <f aca="false">+X311*$AI$16</f>
        <v>0.00181212819891696</v>
      </c>
      <c r="AJ311" s="9" t="n">
        <f aca="false">IF(AH311+AI311&gt;V311,V311,AH311+AI311)</f>
        <v>308.472202065005</v>
      </c>
      <c r="AK311" s="10" t="n">
        <f aca="false">+V311</f>
        <v>1965.4</v>
      </c>
      <c r="AL311" s="6" t="str">
        <f aca="false">IF(AJ311&gt;V311,"'fail'","'pass'")</f>
        <v>'pass'</v>
      </c>
    </row>
    <row r="312" customFormat="false" ht="12.75" hidden="false" customHeight="false" outlineLevel="0" collapsed="false">
      <c r="B312" s="43"/>
      <c r="C312" s="50"/>
      <c r="D312" s="45"/>
      <c r="E312" s="47"/>
      <c r="F312" s="46"/>
      <c r="G312" s="48"/>
      <c r="H312" s="47"/>
      <c r="I312" s="44"/>
      <c r="J312" s="47"/>
      <c r="K312" s="49"/>
      <c r="L312" s="49"/>
      <c r="M312" s="49"/>
      <c r="N312" s="49"/>
      <c r="O312" s="30"/>
      <c r="P312" s="31"/>
      <c r="S312" s="30" t="n">
        <f aca="false">+O312*Q312/2000</f>
        <v>0</v>
      </c>
      <c r="W312" s="10" t="n">
        <f aca="false">IF(U312&gt;V312,V312,U312)</f>
        <v>0</v>
      </c>
      <c r="X312" s="6" t="n">
        <f aca="false">+U312/$U$16</f>
        <v>0</v>
      </c>
      <c r="Y312" s="10" t="n">
        <f aca="false">+X312*$Y$16</f>
        <v>0</v>
      </c>
      <c r="Z312" s="9" t="n">
        <f aca="false">IF(W312+Y312&gt;V312,V312,W312+Y312)</f>
        <v>0</v>
      </c>
      <c r="AA312" s="10" t="n">
        <f aca="false">+$AA$16*X312</f>
        <v>0</v>
      </c>
      <c r="AB312" s="10" t="n">
        <f aca="false">IF(Z312+AA312&gt;V312,V312,Z312+AA312)</f>
        <v>0</v>
      </c>
      <c r="AC312" s="10" t="n">
        <f aca="false">+X312*$AC$16</f>
        <v>0</v>
      </c>
      <c r="AD312" s="10" t="n">
        <f aca="false">IF(AB312+AC312&gt;V312,V312,AB312+AC312)</f>
        <v>0</v>
      </c>
      <c r="AE312" s="10" t="n">
        <f aca="false">+X312*$AE$16</f>
        <v>0</v>
      </c>
      <c r="AF312" s="9" t="n">
        <f aca="false">IF(AD312+AE312&gt;V312,V312,AD312+AE312)</f>
        <v>0</v>
      </c>
      <c r="AG312" s="10" t="n">
        <f aca="false">+X312*$AG$16</f>
        <v>0</v>
      </c>
      <c r="AH312" s="9" t="n">
        <f aca="false">IF(AF312+AG312&gt;V312,V312,AF312+AG312)</f>
        <v>0</v>
      </c>
      <c r="AI312" s="10" t="n">
        <f aca="false">+X312*$AI$16</f>
        <v>0</v>
      </c>
      <c r="AJ312" s="9"/>
      <c r="AK312" s="10" t="n">
        <f aca="false">+V312</f>
        <v>0</v>
      </c>
      <c r="AL312" s="6" t="str">
        <f aca="false">IF(AJ312&gt;V312,"'fail'","'pass'")</f>
        <v>'pass'</v>
      </c>
    </row>
    <row r="313" customFormat="false" ht="12.75" hidden="false" customHeight="false" outlineLevel="0" collapsed="false">
      <c r="A313" s="6" t="s">
        <v>1551</v>
      </c>
      <c r="C313" s="32"/>
      <c r="D313" s="33"/>
      <c r="E313" s="31"/>
      <c r="F313" s="34"/>
      <c r="G313" s="35"/>
      <c r="H313" s="31"/>
      <c r="I313" s="36"/>
      <c r="J313" s="31"/>
      <c r="K313" s="30"/>
      <c r="L313" s="30"/>
      <c r="M313" s="30"/>
      <c r="N313" s="30"/>
      <c r="O313" s="30"/>
      <c r="P313" s="31"/>
      <c r="S313" s="30" t="n">
        <f aca="false">+O313*Q313/2000</f>
        <v>0</v>
      </c>
      <c r="W313" s="10" t="n">
        <f aca="false">IF(U313&gt;V313,V313,U313)</f>
        <v>0</v>
      </c>
      <c r="X313" s="6" t="n">
        <f aca="false">+U313/$U$16</f>
        <v>0</v>
      </c>
      <c r="Y313" s="10" t="n">
        <f aca="false">+X313*$Y$16</f>
        <v>0</v>
      </c>
      <c r="Z313" s="9" t="n">
        <f aca="false">IF(W313+Y313&gt;V313,V313,W313+Y313)</f>
        <v>0</v>
      </c>
      <c r="AA313" s="10" t="n">
        <f aca="false">+$AA$16*X313</f>
        <v>0</v>
      </c>
      <c r="AB313" s="10" t="n">
        <f aca="false">IF(Z313+AA313&gt;V313,V313,Z313+AA313)</f>
        <v>0</v>
      </c>
      <c r="AC313" s="10" t="n">
        <f aca="false">+X313*$AC$16</f>
        <v>0</v>
      </c>
      <c r="AD313" s="10" t="n">
        <f aca="false">IF(AB313+AC313&gt;V313,V313,AB313+AC313)</f>
        <v>0</v>
      </c>
      <c r="AE313" s="10" t="n">
        <f aca="false">+X313*$AE$16</f>
        <v>0</v>
      </c>
      <c r="AF313" s="9" t="n">
        <f aca="false">IF(AD313+AE313&gt;V313,V313,AD313+AE313)</f>
        <v>0</v>
      </c>
      <c r="AG313" s="10" t="n">
        <f aca="false">+X313*$AG$16</f>
        <v>0</v>
      </c>
      <c r="AH313" s="9" t="n">
        <f aca="false">IF(AF313+AG313&gt;V313,V313,AF313+AG313)</f>
        <v>0</v>
      </c>
      <c r="AI313" s="10" t="n">
        <f aca="false">+X313*$AI$16</f>
        <v>0</v>
      </c>
      <c r="AJ313" s="9"/>
      <c r="AK313" s="10" t="n">
        <f aca="false">+V313</f>
        <v>0</v>
      </c>
      <c r="AL313" s="6" t="str">
        <f aca="false">IF(AJ313&gt;V313,"'fail'","'pass'")</f>
        <v>'pass'</v>
      </c>
    </row>
    <row r="314" customFormat="false" ht="12.75" hidden="false" customHeight="false" outlineLevel="0" collapsed="false">
      <c r="A314" s="43"/>
      <c r="B314" s="43" t="s">
        <v>1552</v>
      </c>
      <c r="C314" s="50" t="n">
        <v>713</v>
      </c>
      <c r="D314" s="45" t="n">
        <f aca="false">C314/$C$6</f>
        <v>0.0170586405722899</v>
      </c>
      <c r="E314" s="47" t="s">
        <v>1553</v>
      </c>
      <c r="F314" s="46" t="s">
        <v>1554</v>
      </c>
      <c r="G314" s="48" t="n">
        <v>1</v>
      </c>
      <c r="H314" s="47" t="s">
        <v>830</v>
      </c>
      <c r="I314" s="44" t="s">
        <v>1555</v>
      </c>
      <c r="J314" s="47" t="n">
        <v>621</v>
      </c>
      <c r="K314" s="49" t="n">
        <v>11487258</v>
      </c>
      <c r="L314" s="49" t="n">
        <v>3102752</v>
      </c>
      <c r="M314" s="49" t="n">
        <v>11456472</v>
      </c>
      <c r="N314" s="49" t="n">
        <v>13599229</v>
      </c>
      <c r="O314" s="30" t="n">
        <v>13599229</v>
      </c>
      <c r="P314" s="31"/>
      <c r="Q314" s="8" t="n">
        <f aca="false">IF(J314&gt;25,0.15,0)</f>
        <v>0.15</v>
      </c>
      <c r="S314" s="30" t="n">
        <f aca="false">+O314*Q314/2000</f>
        <v>1019.942175</v>
      </c>
      <c r="U314" s="10" t="n">
        <f aca="false">+S314*$T$15</f>
        <v>738.250372357544</v>
      </c>
      <c r="V314" s="10" t="n">
        <v>2545.6</v>
      </c>
      <c r="W314" s="10" t="n">
        <f aca="false">IF(U314&gt;V314,V314,U314)</f>
        <v>738.250372357544</v>
      </c>
      <c r="X314" s="6" t="n">
        <f aca="false">+U314/$U$16</f>
        <v>0.0265838826801561</v>
      </c>
      <c r="Y314" s="10" t="n">
        <f aca="false">+X314*$Y$16</f>
        <v>72.5183605230544</v>
      </c>
      <c r="Z314" s="9" t="n">
        <f aca="false">IF(W314+Y314&gt;V314,V314,W314+Y314)</f>
        <v>810.768732880598</v>
      </c>
      <c r="AA314" s="10" t="n">
        <f aca="false">+$AA$16*X314</f>
        <v>10.501634972021</v>
      </c>
      <c r="AB314" s="10" t="n">
        <f aca="false">IF(Z314+AA314&gt;V314,V314,Z314+AA314)</f>
        <v>821.270367852619</v>
      </c>
      <c r="AC314" s="10" t="n">
        <f aca="false">+X314*$AC$16</f>
        <v>1.53831526303241</v>
      </c>
      <c r="AD314" s="10" t="n">
        <f aca="false">IF(AB314+AC314&gt;V314,V314,AB314+AC314)</f>
        <v>822.808683115652</v>
      </c>
      <c r="AE314" s="10" t="n">
        <f aca="false">+X314*$AE$16</f>
        <v>0.225337659781891</v>
      </c>
      <c r="AF314" s="9" t="n">
        <f aca="false">IF(AD314+AE314&gt;V314,V314,AD314+AE314)</f>
        <v>823.034020775434</v>
      </c>
      <c r="AG314" s="10" t="n">
        <f aca="false">+X314*$AG$16</f>
        <v>0.0330082279855807</v>
      </c>
      <c r="AH314" s="9" t="n">
        <f aca="false">IF(AF314+AG314&gt;V314,V314,AF314+AG314)</f>
        <v>823.067029003419</v>
      </c>
      <c r="AI314" s="10" t="n">
        <f aca="false">+X314*$AI$16</f>
        <v>0.00483515767319339</v>
      </c>
      <c r="AJ314" s="9" t="n">
        <f aca="false">IF(AH314+AI314&gt;V314,V314,AH314+AI314)</f>
        <v>823.071864161092</v>
      </c>
      <c r="AK314" s="10" t="n">
        <f aca="false">+V314</f>
        <v>2545.6</v>
      </c>
      <c r="AL314" s="6" t="str">
        <f aca="false">IF(AJ314&gt;V314,"'fail'","'pass'")</f>
        <v>'pass'</v>
      </c>
    </row>
    <row r="315" customFormat="false" ht="12.75" hidden="false" customHeight="false" outlineLevel="0" collapsed="false">
      <c r="B315" s="43" t="s">
        <v>1556</v>
      </c>
      <c r="C315" s="50" t="n">
        <v>172</v>
      </c>
      <c r="D315" s="45" t="n">
        <f aca="false">C315/$C$6</f>
        <v>0.00411512787999139</v>
      </c>
      <c r="E315" s="47" t="s">
        <v>1557</v>
      </c>
      <c r="F315" s="46" t="s">
        <v>1554</v>
      </c>
      <c r="G315" s="48" t="n">
        <v>2</v>
      </c>
      <c r="H315" s="47" t="s">
        <v>830</v>
      </c>
      <c r="I315" s="44" t="s">
        <v>1555</v>
      </c>
      <c r="J315" s="47" t="n">
        <v>621</v>
      </c>
      <c r="K315" s="49" t="n">
        <v>7912078</v>
      </c>
      <c r="L315" s="49" t="n">
        <v>2059053</v>
      </c>
      <c r="M315" s="49" t="n">
        <v>2231366</v>
      </c>
      <c r="N315" s="49" t="n">
        <v>11021141</v>
      </c>
      <c r="O315" s="30" t="n">
        <v>11021141</v>
      </c>
      <c r="P315" s="31"/>
      <c r="Q315" s="8" t="n">
        <f aca="false">IF(J315&gt;25,0.15,0)</f>
        <v>0.15</v>
      </c>
      <c r="S315" s="30" t="n">
        <f aca="false">+O315*Q315/2000</f>
        <v>826.585575</v>
      </c>
      <c r="U315" s="10" t="n">
        <f aca="false">+S315*$T$15</f>
        <v>598.295789199152</v>
      </c>
      <c r="V315" s="10" t="n">
        <v>2466.7</v>
      </c>
      <c r="W315" s="10" t="n">
        <f aca="false">IF(U315&gt;V315,V315,U315)</f>
        <v>598.295789199152</v>
      </c>
      <c r="X315" s="6" t="n">
        <f aca="false">+U315/$U$16</f>
        <v>0.0215442154364383</v>
      </c>
      <c r="Y315" s="10" t="n">
        <f aca="false">+X315*$Y$16</f>
        <v>58.7706168058069</v>
      </c>
      <c r="Z315" s="9" t="n">
        <f aca="false">IF(W315+Y315&gt;V315,V315,W315+Y315)</f>
        <v>657.066406004959</v>
      </c>
      <c r="AA315" s="10" t="n">
        <f aca="false">+$AA$16*X315</f>
        <v>8.51077658572959</v>
      </c>
      <c r="AB315" s="10" t="n">
        <f aca="false">IF(Z315+AA315&gt;V315,V315,Z315+AA315)</f>
        <v>665.577182590688</v>
      </c>
      <c r="AC315" s="10" t="n">
        <f aca="false">+X315*$AC$16</f>
        <v>1.24668754503158</v>
      </c>
      <c r="AD315" s="10" t="n">
        <f aca="false">IF(AB315+AC315&gt;V315,V315,AB315+AC315)</f>
        <v>666.82387013572</v>
      </c>
      <c r="AE315" s="10" t="n">
        <f aca="false">+X315*$AE$16</f>
        <v>0.182619038260643</v>
      </c>
      <c r="AF315" s="9" t="n">
        <f aca="false">IF(AD315+AE315&gt;V315,V315,AD315+AE315)</f>
        <v>667.006489173981</v>
      </c>
      <c r="AG315" s="10" t="n">
        <f aca="false">+X315*$AG$16</f>
        <v>0.0267506587902322</v>
      </c>
      <c r="AH315" s="9" t="n">
        <f aca="false">IF(AF315+AG315&gt;V315,V315,AF315+AG315)</f>
        <v>667.033239832771</v>
      </c>
      <c r="AI315" s="10" t="n">
        <f aca="false">+X315*$AI$16</f>
        <v>0.00391852762193329</v>
      </c>
      <c r="AJ315" s="9" t="n">
        <f aca="false">IF(AH315+AI315&gt;V315,V315,AH315+AI315)</f>
        <v>667.037158360393</v>
      </c>
      <c r="AK315" s="10" t="n">
        <f aca="false">+V315</f>
        <v>2466.7</v>
      </c>
      <c r="AL315" s="6" t="str">
        <f aca="false">IF(AJ315&gt;V315,"'fail'","'pass'")</f>
        <v>'pass'</v>
      </c>
    </row>
    <row r="316" customFormat="false" ht="12.75" hidden="false" customHeight="false" outlineLevel="0" collapsed="false">
      <c r="B316" s="43" t="s">
        <v>1558</v>
      </c>
      <c r="C316" s="50" t="n">
        <v>6</v>
      </c>
      <c r="D316" s="45" t="n">
        <f aca="false">C316/$C$6</f>
        <v>0.000143550972557839</v>
      </c>
      <c r="E316" s="47" t="s">
        <v>1559</v>
      </c>
      <c r="F316" s="46" t="s">
        <v>1560</v>
      </c>
      <c r="G316" s="48" t="s">
        <v>955</v>
      </c>
      <c r="H316" s="47" t="s">
        <v>846</v>
      </c>
      <c r="I316" s="44" t="s">
        <v>1558</v>
      </c>
      <c r="J316" s="47" t="n">
        <v>40</v>
      </c>
      <c r="K316" s="49" t="n">
        <v>37393</v>
      </c>
      <c r="L316" s="49" t="n">
        <v>24192</v>
      </c>
      <c r="M316" s="49" t="n">
        <v>24980</v>
      </c>
      <c r="N316" s="49" t="n">
        <v>115053</v>
      </c>
      <c r="O316" s="30" t="n">
        <v>115053</v>
      </c>
      <c r="P316" s="31"/>
      <c r="Q316" s="8" t="n">
        <f aca="false">IF(J316&gt;25,0.15,0)</f>
        <v>0.15</v>
      </c>
      <c r="S316" s="30" t="n">
        <f aca="false">+O316*Q316/2000</f>
        <v>8.628975</v>
      </c>
      <c r="U316" s="10" t="n">
        <f aca="false">+S316*$T$15</f>
        <v>6.24578938194603</v>
      </c>
      <c r="V316" s="10" t="n">
        <v>374.5</v>
      </c>
      <c r="W316" s="10" t="n">
        <f aca="false">IF(U316&gt;V316,V316,U316)</f>
        <v>6.24578938194603</v>
      </c>
      <c r="X316" s="6" t="n">
        <f aca="false">+U316/$U$16</f>
        <v>0.000224906533598339</v>
      </c>
      <c r="Y316" s="10" t="n">
        <f aca="false">+X316*$Y$16</f>
        <v>0.613524114731723</v>
      </c>
      <c r="Z316" s="9" t="n">
        <f aca="false">IF(W316+Y316&gt;V316,V316,W316+Y316)</f>
        <v>6.85931349667775</v>
      </c>
      <c r="AA316" s="10" t="n">
        <f aca="false">+$AA$16*X316</f>
        <v>0.088846552141738</v>
      </c>
      <c r="AB316" s="10" t="n">
        <f aca="false">IF(Z316+AA316&gt;V316,V316,Z316+AA316)</f>
        <v>6.94816004881949</v>
      </c>
      <c r="AC316" s="10" t="n">
        <f aca="false">+X316*$AC$16</f>
        <v>0.0130145456009063</v>
      </c>
      <c r="AD316" s="10" t="n">
        <f aca="false">IF(AB316+AC316&gt;V316,V316,AB316+AC316)</f>
        <v>6.9611745944204</v>
      </c>
      <c r="AE316" s="10" t="n">
        <f aca="false">+X316*$AE$16</f>
        <v>0.00190641497182568</v>
      </c>
      <c r="AF316" s="9" t="n">
        <f aca="false">IF(AD316+AE316&gt;V316,V316,AD316+AE316)</f>
        <v>6.96308100939222</v>
      </c>
      <c r="AG316" s="10" t="n">
        <f aca="false">+X316*$AG$16</f>
        <v>0.000279258159004824</v>
      </c>
      <c r="AH316" s="9" t="n">
        <f aca="false">IF(AF316+AG316&gt;V316,V316,AF316+AG316)</f>
        <v>6.96336026755123</v>
      </c>
      <c r="AI316" s="10" t="n">
        <f aca="false">+X316*$AI$16</f>
        <v>4.09066863844942E-005</v>
      </c>
      <c r="AJ316" s="9" t="n">
        <f aca="false">IF(AH316+AI316&gt;V316,V316,AH316+AI316)</f>
        <v>6.96340117423761</v>
      </c>
      <c r="AK316" s="10" t="n">
        <f aca="false">+V316</f>
        <v>374.5</v>
      </c>
      <c r="AL316" s="6" t="str">
        <f aca="false">IF(AJ316&gt;V316,"'fail'","'pass'")</f>
        <v>'pass'</v>
      </c>
    </row>
    <row r="317" customFormat="false" ht="12.75" hidden="false" customHeight="false" outlineLevel="0" collapsed="false">
      <c r="B317" s="6" t="s">
        <v>1561</v>
      </c>
      <c r="C317" s="32" t="n">
        <v>62</v>
      </c>
      <c r="D317" s="45" t="n">
        <f aca="false">C317/$C$6</f>
        <v>0.00148336004976434</v>
      </c>
      <c r="E317" s="47" t="s">
        <v>1562</v>
      </c>
      <c r="F317" s="46" t="s">
        <v>1563</v>
      </c>
      <c r="G317" s="48" t="n">
        <v>3</v>
      </c>
      <c r="H317" s="47" t="s">
        <v>830</v>
      </c>
      <c r="I317" s="44" t="s">
        <v>1564</v>
      </c>
      <c r="J317" s="47" t="n">
        <v>69</v>
      </c>
      <c r="K317" s="49" t="n">
        <v>1484506</v>
      </c>
      <c r="L317" s="49" t="n">
        <v>578044</v>
      </c>
      <c r="M317" s="49" t="n">
        <v>599919</v>
      </c>
      <c r="N317" s="49" t="n">
        <v>988784</v>
      </c>
      <c r="O317" s="30" t="n">
        <v>1484506</v>
      </c>
      <c r="P317" s="31"/>
      <c r="Q317" s="8" t="n">
        <f aca="false">IF(J317&gt;25,0.15,0)</f>
        <v>0.15</v>
      </c>
      <c r="S317" s="30" t="n">
        <f aca="false">+O317*Q317/2000</f>
        <v>111.33795</v>
      </c>
      <c r="U317" s="10" t="n">
        <f aca="false">+S317*$T$15</f>
        <v>80.5881794671601</v>
      </c>
      <c r="V317" s="10" t="n">
        <v>600.6</v>
      </c>
      <c r="W317" s="10" t="n">
        <f aca="false">IF(U317&gt;V317,V317,U317)</f>
        <v>80.5881794671601</v>
      </c>
      <c r="X317" s="6" t="n">
        <f aca="false">+U317/$U$16</f>
        <v>0.00290192431806155</v>
      </c>
      <c r="Y317" s="10" t="n">
        <f aca="false">+X317*$Y$16</f>
        <v>7.91617975597274</v>
      </c>
      <c r="Z317" s="9" t="n">
        <f aca="false">IF(W317+Y317&gt;V317,V317,W317+Y317)</f>
        <v>88.5043592231328</v>
      </c>
      <c r="AA317" s="10" t="n">
        <f aca="false">+$AA$16*X317</f>
        <v>1.1463694100434</v>
      </c>
      <c r="AB317" s="10" t="n">
        <f aca="false">IF(Z317+AA317&gt;V317,V317,Z317+AA317)</f>
        <v>89.6507286331762</v>
      </c>
      <c r="AC317" s="10" t="n">
        <f aca="false">+X317*$AC$16</f>
        <v>0.167924096128037</v>
      </c>
      <c r="AD317" s="10" t="n">
        <f aca="false">IF(AB317+AC317&gt;V317,V317,AB317+AC317)</f>
        <v>89.8186527293043</v>
      </c>
      <c r="AE317" s="10" t="n">
        <f aca="false">+X317*$AE$16</f>
        <v>0.0245980936104669</v>
      </c>
      <c r="AF317" s="9" t="n">
        <f aca="false">IF(AD317+AE317&gt;V317,V317,AD317+AE317)</f>
        <v>89.8432508229147</v>
      </c>
      <c r="AG317" s="10" t="n">
        <f aca="false">+X317*$AG$16</f>
        <v>0.00360321254197296</v>
      </c>
      <c r="AH317" s="9" t="n">
        <f aca="false">IF(AF317+AG317&gt;V317,V317,AF317+AG317)</f>
        <v>89.8468540354567</v>
      </c>
      <c r="AI317" s="10" t="n">
        <f aca="false">+X317*$AI$16</f>
        <v>0.000527810846982695</v>
      </c>
      <c r="AJ317" s="9" t="n">
        <f aca="false">IF(AH317+AI317&gt;V317,V317,AH317+AI317)</f>
        <v>89.8473818463037</v>
      </c>
      <c r="AK317" s="10" t="n">
        <f aca="false">+V317</f>
        <v>600.6</v>
      </c>
      <c r="AL317" s="6" t="str">
        <f aca="false">IF(AJ317&gt;V317,"'fail'","'pass'")</f>
        <v>'pass'</v>
      </c>
    </row>
    <row r="318" customFormat="false" ht="12.75" hidden="false" customHeight="false" outlineLevel="0" collapsed="false">
      <c r="B318" s="43" t="s">
        <v>1565</v>
      </c>
      <c r="C318" s="50" t="n">
        <v>1261</v>
      </c>
      <c r="D318" s="45" t="n">
        <f aca="false">C318/$C$6</f>
        <v>0.0301696293992392</v>
      </c>
      <c r="E318" s="47" t="s">
        <v>1566</v>
      </c>
      <c r="F318" s="46" t="s">
        <v>1563</v>
      </c>
      <c r="G318" s="48" t="n">
        <v>4</v>
      </c>
      <c r="H318" s="47" t="s">
        <v>830</v>
      </c>
      <c r="I318" s="44" t="s">
        <v>1564</v>
      </c>
      <c r="J318" s="47" t="n">
        <v>180</v>
      </c>
      <c r="K318" s="49" t="n">
        <v>4926604</v>
      </c>
      <c r="L318" s="49" t="n">
        <v>5081823</v>
      </c>
      <c r="M318" s="49" t="n">
        <v>5081959</v>
      </c>
      <c r="N318" s="49" t="n">
        <v>4228443</v>
      </c>
      <c r="O318" s="30" t="n">
        <v>5081959</v>
      </c>
      <c r="P318" s="31"/>
      <c r="Q318" s="8" t="n">
        <f aca="false">IF(J318&gt;25,0.15,0)</f>
        <v>0.15</v>
      </c>
      <c r="S318" s="30" t="n">
        <f aca="false">+O318*Q318/2000</f>
        <v>381.146925</v>
      </c>
      <c r="U318" s="10" t="n">
        <f aca="false">+S318*$T$15</f>
        <v>275.880207918829</v>
      </c>
      <c r="V318" s="10" t="n">
        <v>1516.1</v>
      </c>
      <c r="W318" s="10" t="n">
        <f aca="false">IF(U318&gt;V318,V318,U318)</f>
        <v>275.880207918829</v>
      </c>
      <c r="X318" s="6" t="n">
        <f aca="false">+U318/$U$16</f>
        <v>0.00993425449643973</v>
      </c>
      <c r="Y318" s="10" t="n">
        <f aca="false">+X318*$Y$16</f>
        <v>27.0997227067344</v>
      </c>
      <c r="Z318" s="9" t="n">
        <f aca="false">IF(W318+Y318&gt;V318,V318,W318+Y318)</f>
        <v>302.979930625564</v>
      </c>
      <c r="AA318" s="10" t="n">
        <f aca="false">+$AA$16*X318</f>
        <v>3.92440471153012</v>
      </c>
      <c r="AB318" s="10" t="n">
        <f aca="false">IF(Z318+AA318&gt;V318,V318,Z318+AA318)</f>
        <v>306.904335337094</v>
      </c>
      <c r="AC318" s="10" t="n">
        <f aca="false">+X318*$AC$16</f>
        <v>0.574860170073239</v>
      </c>
      <c r="AD318" s="10" t="n">
        <f aca="false">IF(AB318+AC318&gt;V318,V318,AB318+AC318)</f>
        <v>307.479195507167</v>
      </c>
      <c r="AE318" s="10" t="n">
        <f aca="false">+X318*$AE$16</f>
        <v>0.0842074758920171</v>
      </c>
      <c r="AF318" s="9" t="n">
        <f aca="false">IF(AD318+AE318&gt;V318,V318,AD318+AE318)</f>
        <v>307.563402983059</v>
      </c>
      <c r="AG318" s="10" t="n">
        <f aca="false">+X318*$AG$16</f>
        <v>0.0123349979094678</v>
      </c>
      <c r="AH318" s="9" t="n">
        <f aca="false">IF(AF318+AG318&gt;V318,V318,AF318+AG318)</f>
        <v>307.575737980968</v>
      </c>
      <c r="AI318" s="10" t="n">
        <f aca="false">+X318*$AI$16</f>
        <v>0.00180687251120664</v>
      </c>
      <c r="AJ318" s="9" t="n">
        <f aca="false">IF(AH318+AI318&gt;V318,V318,AH318+AI318)</f>
        <v>307.57754485348</v>
      </c>
      <c r="AK318" s="10" t="n">
        <f aca="false">+V318</f>
        <v>1516.1</v>
      </c>
      <c r="AL318" s="6" t="str">
        <f aca="false">IF(AJ318&gt;V318,"'fail'","'pass'")</f>
        <v>'pass'</v>
      </c>
    </row>
    <row r="319" customFormat="false" ht="12.75" hidden="false" customHeight="false" outlineLevel="0" collapsed="false">
      <c r="B319" s="43" t="s">
        <v>1567</v>
      </c>
      <c r="C319" s="50" t="n">
        <v>1262</v>
      </c>
      <c r="D319" s="45" t="n">
        <f aca="false">C319/$C$6</f>
        <v>0.0301935545613322</v>
      </c>
      <c r="E319" s="47" t="s">
        <v>1568</v>
      </c>
      <c r="F319" s="46" t="s">
        <v>1563</v>
      </c>
      <c r="G319" s="48" t="n">
        <v>5</v>
      </c>
      <c r="H319" s="47" t="s">
        <v>830</v>
      </c>
      <c r="I319" s="44" t="s">
        <v>1564</v>
      </c>
      <c r="J319" s="47" t="n">
        <v>201</v>
      </c>
      <c r="K319" s="49" t="n">
        <v>3893724</v>
      </c>
      <c r="L319" s="49" t="n">
        <v>5420438</v>
      </c>
      <c r="M319" s="49" t="n">
        <v>6222211</v>
      </c>
      <c r="N319" s="49" t="n">
        <v>6477099</v>
      </c>
      <c r="O319" s="30" t="n">
        <v>6447099</v>
      </c>
      <c r="P319" s="31"/>
      <c r="Q319" s="8" t="n">
        <f aca="false">IF(J319&gt;25,0.15,0)</f>
        <v>0.15</v>
      </c>
      <c r="S319" s="30" t="n">
        <f aca="false">+O319*Q319/2000</f>
        <v>483.532425</v>
      </c>
      <c r="U319" s="10" t="n">
        <f aca="false">+S319*$T$15</f>
        <v>349.988461652933</v>
      </c>
      <c r="V319" s="10" t="n">
        <v>1586.3</v>
      </c>
      <c r="W319" s="10" t="n">
        <f aca="false">IF(U319&gt;V319,V319,U319)</f>
        <v>349.988461652933</v>
      </c>
      <c r="X319" s="6" t="n">
        <f aca="false">+U319/$U$16</f>
        <v>0.01260284119367</v>
      </c>
      <c r="Y319" s="10" t="n">
        <f aca="false">+X319*$Y$16</f>
        <v>34.3793791258183</v>
      </c>
      <c r="Z319" s="9" t="n">
        <f aca="false">IF(W319+Y319&gt;V319,V319,W319+Y319)</f>
        <v>384.367840778751</v>
      </c>
      <c r="AA319" s="10" t="n">
        <f aca="false">+$AA$16*X319</f>
        <v>4.97859697240791</v>
      </c>
      <c r="AB319" s="10" t="n">
        <f aca="false">IF(Z319+AA319&gt;V319,V319,Z319+AA319)</f>
        <v>389.346437751159</v>
      </c>
      <c r="AC319" s="10" t="n">
        <f aca="false">+X319*$AC$16</f>
        <v>0.729281843403107</v>
      </c>
      <c r="AD319" s="10" t="n">
        <f aca="false">IF(AB319+AC319&gt;V319,V319,AB319+AC319)</f>
        <v>390.075719594562</v>
      </c>
      <c r="AE319" s="10" t="n">
        <f aca="false">+X319*$AE$16</f>
        <v>0.106827688616919</v>
      </c>
      <c r="AF319" s="9" t="n">
        <f aca="false">IF(AD319+AE319&gt;V319,V319,AD319+AE319)</f>
        <v>390.182547283179</v>
      </c>
      <c r="AG319" s="10" t="n">
        <f aca="false">+X319*$AG$16</f>
        <v>0.0156484837219528</v>
      </c>
      <c r="AH319" s="9" t="n">
        <f aca="false">IF(AF319+AG319&gt;V319,V319,AF319+AG319)</f>
        <v>390.198195766901</v>
      </c>
      <c r="AI319" s="10" t="n">
        <f aca="false">+X319*$AI$16</f>
        <v>0.00229224319994078</v>
      </c>
      <c r="AJ319" s="9" t="n">
        <f aca="false">IF(AH319+AI319&gt;V319,V319,AH319+AI319)</f>
        <v>390.200488010101</v>
      </c>
      <c r="AK319" s="10" t="n">
        <f aca="false">+V319</f>
        <v>1586.3</v>
      </c>
      <c r="AL319" s="6" t="str">
        <f aca="false">IF(AJ319&gt;V319,"'fail'","'pass'")</f>
        <v>'pass'</v>
      </c>
    </row>
    <row r="320" customFormat="false" ht="12.75" hidden="false" customHeight="false" outlineLevel="0" collapsed="false">
      <c r="B320" s="43" t="s">
        <v>1569</v>
      </c>
      <c r="C320" s="50" t="n">
        <v>15</v>
      </c>
      <c r="D320" s="45" t="n">
        <f aca="false">C320/$C$6</f>
        <v>0.000358877431394598</v>
      </c>
      <c r="E320" s="47" t="s">
        <v>1570</v>
      </c>
      <c r="F320" s="46" t="s">
        <v>1571</v>
      </c>
      <c r="G320" s="48" t="s">
        <v>955</v>
      </c>
      <c r="H320" s="47" t="s">
        <v>846</v>
      </c>
      <c r="I320" s="44" t="s">
        <v>1569</v>
      </c>
      <c r="J320" s="47" t="n">
        <v>40</v>
      </c>
      <c r="K320" s="49" t="n">
        <v>281199</v>
      </c>
      <c r="L320" s="49" t="n">
        <v>64014</v>
      </c>
      <c r="M320" s="49" t="n">
        <v>149707</v>
      </c>
      <c r="N320" s="49" t="n">
        <v>215538</v>
      </c>
      <c r="O320" s="30" t="n">
        <v>281199</v>
      </c>
      <c r="P320" s="31"/>
      <c r="Q320" s="8" t="n">
        <f aca="false">IF(J320&gt;25,0.15,0)</f>
        <v>0.15</v>
      </c>
      <c r="S320" s="30" t="n">
        <f aca="false">+O320*Q320/2000</f>
        <v>21.089925</v>
      </c>
      <c r="U320" s="10" t="n">
        <f aca="false">+S320*$T$15</f>
        <v>15.265223231153</v>
      </c>
      <c r="V320" s="10" t="n">
        <v>374.5</v>
      </c>
      <c r="W320" s="10" t="n">
        <f aca="false">IF(U320&gt;V320,V320,U320)</f>
        <v>15.265223231153</v>
      </c>
      <c r="X320" s="6" t="n">
        <f aca="false">+U320/$U$16</f>
        <v>0.000549690076237206</v>
      </c>
      <c r="Y320" s="10" t="n">
        <f aca="false">+X320*$Y$16</f>
        <v>1.49950342484286</v>
      </c>
      <c r="Z320" s="9" t="n">
        <f aca="false">IF(W320+Y320&gt;V320,V320,W320+Y320)</f>
        <v>16.7647266559958</v>
      </c>
      <c r="AA320" s="10" t="n">
        <f aca="false">+$AA$16*X320</f>
        <v>0.21714828484007</v>
      </c>
      <c r="AB320" s="10" t="n">
        <f aca="false">IF(Z320+AA320&gt;V320,V320,Z320+AA320)</f>
        <v>16.9818749408359</v>
      </c>
      <c r="AC320" s="10" t="n">
        <f aca="false">+X320*$AC$16</f>
        <v>0.0318086204482218</v>
      </c>
      <c r="AD320" s="10" t="n">
        <f aca="false">IF(AB320+AC320&gt;V320,V320,AB320+AC320)</f>
        <v>17.0136835612841</v>
      </c>
      <c r="AE320" s="10" t="n">
        <f aca="false">+X320*$AE$16</f>
        <v>0.00465943507481255</v>
      </c>
      <c r="AF320" s="9" t="n">
        <f aca="false">IF(AD320+AE320&gt;V320,V320,AD320+AE320)</f>
        <v>17.0183429963589</v>
      </c>
      <c r="AG320" s="10" t="n">
        <f aca="false">+X320*$AG$16</f>
        <v>0.00068252992146226</v>
      </c>
      <c r="AH320" s="9" t="n">
        <f aca="false">IF(AF320+AG320&gt;V320,V320,AF320+AG320)</f>
        <v>17.0190255262804</v>
      </c>
      <c r="AI320" s="10" t="n">
        <f aca="false">+X320*$AI$16</f>
        <v>9.99793078375479E-005</v>
      </c>
      <c r="AJ320" s="9" t="n">
        <f aca="false">IF(AH320+AI320&gt;V320,V320,AH320+AI320)</f>
        <v>17.0191255055882</v>
      </c>
      <c r="AK320" s="10" t="n">
        <f aca="false">+V320</f>
        <v>374.5</v>
      </c>
      <c r="AL320" s="6" t="str">
        <f aca="false">IF(AJ320&gt;V320,"'fail'","'pass'")</f>
        <v>'pass'</v>
      </c>
    </row>
    <row r="321" customFormat="false" ht="12.75" hidden="false" customHeight="false" outlineLevel="0" collapsed="false">
      <c r="B321" s="43"/>
      <c r="C321" s="50"/>
      <c r="D321" s="45"/>
      <c r="E321" s="46"/>
      <c r="F321" s="47"/>
      <c r="G321" s="48"/>
      <c r="H321" s="47"/>
      <c r="I321" s="44"/>
      <c r="J321" s="47"/>
      <c r="K321" s="49"/>
      <c r="L321" s="49"/>
      <c r="M321" s="49"/>
      <c r="N321" s="49"/>
      <c r="O321" s="30"/>
      <c r="P321" s="31"/>
      <c r="S321" s="30" t="n">
        <f aca="false">+O321*Q321/2000</f>
        <v>0</v>
      </c>
      <c r="W321" s="10" t="n">
        <f aca="false">IF(U321&gt;V321,V321,U321)</f>
        <v>0</v>
      </c>
      <c r="X321" s="6" t="n">
        <f aca="false">+U321/$U$16</f>
        <v>0</v>
      </c>
      <c r="Y321" s="10" t="n">
        <f aca="false">+X321*$Y$16</f>
        <v>0</v>
      </c>
      <c r="Z321" s="9" t="n">
        <f aca="false">IF(W321+Y321&gt;V321,V321,W321+Y321)</f>
        <v>0</v>
      </c>
      <c r="AA321" s="10" t="n">
        <f aca="false">+$AA$16*X321</f>
        <v>0</v>
      </c>
      <c r="AB321" s="10" t="n">
        <f aca="false">IF(Z321+AA321&gt;V321,V321,Z321+AA321)</f>
        <v>0</v>
      </c>
      <c r="AC321" s="10" t="n">
        <f aca="false">+X321*$AC$16</f>
        <v>0</v>
      </c>
      <c r="AD321" s="10" t="n">
        <f aca="false">IF(AB321+AC321&gt;V321,V321,AB321+AC321)</f>
        <v>0</v>
      </c>
      <c r="AE321" s="10" t="n">
        <f aca="false">+X321*$AE$16</f>
        <v>0</v>
      </c>
      <c r="AF321" s="9" t="n">
        <f aca="false">IF(AD321+AE321&gt;V321,V321,AD321+AE321)</f>
        <v>0</v>
      </c>
      <c r="AG321" s="10" t="n">
        <f aca="false">+X321*$AG$16</f>
        <v>0</v>
      </c>
      <c r="AH321" s="9" t="n">
        <f aca="false">IF(AF321+AG321&gt;V321,V321,AF321+AG321)</f>
        <v>0</v>
      </c>
      <c r="AI321" s="10" t="n">
        <f aca="false">+X321*$AI$16</f>
        <v>0</v>
      </c>
      <c r="AJ321" s="9"/>
      <c r="AK321" s="10" t="n">
        <f aca="false">+V321</f>
        <v>0</v>
      </c>
      <c r="AL321" s="6" t="str">
        <f aca="false">IF(AJ321&gt;V321,"'fail'","'pass'")</f>
        <v>'pass'</v>
      </c>
    </row>
    <row r="322" customFormat="false" ht="12.75" hidden="false" customHeight="false" outlineLevel="0" collapsed="false">
      <c r="A322" s="6" t="s">
        <v>1572</v>
      </c>
      <c r="C322" s="32"/>
      <c r="D322" s="33"/>
      <c r="E322" s="34"/>
      <c r="F322" s="31"/>
      <c r="G322" s="35"/>
      <c r="H322" s="31"/>
      <c r="I322" s="36"/>
      <c r="J322" s="31"/>
      <c r="K322" s="30"/>
      <c r="L322" s="30"/>
      <c r="M322" s="30"/>
      <c r="N322" s="30"/>
      <c r="O322" s="30"/>
      <c r="P322" s="31"/>
      <c r="S322" s="30" t="n">
        <f aca="false">+O322*Q322/2000</f>
        <v>0</v>
      </c>
      <c r="W322" s="10" t="n">
        <f aca="false">IF(U322&gt;V322,V322,U322)</f>
        <v>0</v>
      </c>
      <c r="X322" s="6" t="n">
        <f aca="false">+U322/$U$16</f>
        <v>0</v>
      </c>
      <c r="Y322" s="10" t="n">
        <f aca="false">+X322*$Y$16</f>
        <v>0</v>
      </c>
      <c r="Z322" s="9" t="n">
        <f aca="false">IF(W322+Y322&gt;V322,V322,W322+Y322)</f>
        <v>0</v>
      </c>
      <c r="AA322" s="10" t="n">
        <f aca="false">+$AA$16*X322</f>
        <v>0</v>
      </c>
      <c r="AB322" s="10" t="n">
        <f aca="false">IF(Z322+AA322&gt;V322,V322,Z322+AA322)</f>
        <v>0</v>
      </c>
      <c r="AC322" s="10" t="n">
        <f aca="false">+X322*$AC$16</f>
        <v>0</v>
      </c>
      <c r="AD322" s="10" t="n">
        <f aca="false">IF(AB322+AC322&gt;V322,V322,AB322+AC322)</f>
        <v>0</v>
      </c>
      <c r="AE322" s="10" t="n">
        <f aca="false">+X322*$AE$16</f>
        <v>0</v>
      </c>
      <c r="AF322" s="9" t="n">
        <f aca="false">IF(AD322+AE322&gt;V322,V322,AD322+AE322)</f>
        <v>0</v>
      </c>
      <c r="AG322" s="10" t="n">
        <f aca="false">+X322*$AG$16</f>
        <v>0</v>
      </c>
      <c r="AH322" s="9" t="n">
        <f aca="false">IF(AF322+AG322&gt;V322,V322,AF322+AG322)</f>
        <v>0</v>
      </c>
      <c r="AI322" s="10" t="n">
        <f aca="false">+X322*$AI$16</f>
        <v>0</v>
      </c>
      <c r="AJ322" s="9"/>
      <c r="AK322" s="10" t="n">
        <f aca="false">+V322</f>
        <v>0</v>
      </c>
      <c r="AL322" s="6" t="str">
        <f aca="false">IF(AJ322&gt;V322,"'fail'","'pass'")</f>
        <v>'pass'</v>
      </c>
    </row>
    <row r="323" customFormat="false" ht="12.75" hidden="false" customHeight="false" outlineLevel="0" collapsed="false">
      <c r="A323" s="43"/>
      <c r="B323" s="43" t="s">
        <v>1573</v>
      </c>
      <c r="C323" s="50" t="n">
        <v>70</v>
      </c>
      <c r="D323" s="45" t="n">
        <f aca="false">C323/$C$6</f>
        <v>0.00167476134650812</v>
      </c>
      <c r="E323" s="46" t="s">
        <v>1574</v>
      </c>
      <c r="F323" s="47" t="s">
        <v>1575</v>
      </c>
      <c r="G323" s="48" t="n">
        <v>1</v>
      </c>
      <c r="H323" s="47" t="s">
        <v>830</v>
      </c>
      <c r="I323" s="44" t="s">
        <v>1576</v>
      </c>
      <c r="J323" s="47" t="n">
        <v>108</v>
      </c>
      <c r="K323" s="49" t="n">
        <v>3856763</v>
      </c>
      <c r="L323" s="49" t="n">
        <v>4112949</v>
      </c>
      <c r="M323" s="49" t="n">
        <v>4121346</v>
      </c>
      <c r="N323" s="49" t="n">
        <v>4099900</v>
      </c>
      <c r="O323" s="30" t="n">
        <v>4121346</v>
      </c>
      <c r="P323" s="31"/>
      <c r="Q323" s="8" t="n">
        <f aca="false">IF(J323&gt;25,0.15,0)</f>
        <v>0.15</v>
      </c>
      <c r="S323" s="30" t="n">
        <f aca="false">+O323*Q323/2000</f>
        <v>309.10095</v>
      </c>
      <c r="U323" s="10" t="n">
        <f aca="false">+S323*$T$15</f>
        <v>223.732185046246</v>
      </c>
      <c r="V323" s="10" t="n">
        <v>138</v>
      </c>
      <c r="W323" s="10" t="n">
        <f aca="false">IF(U323&gt;V323,V323,U323)</f>
        <v>138</v>
      </c>
      <c r="X323" s="6" t="n">
        <f aca="false">+U323/$U$16</f>
        <v>0.00805644044587607</v>
      </c>
      <c r="Y323" s="10" t="n">
        <f aca="false">+X323*$Y$16</f>
        <v>21.9772205518598</v>
      </c>
      <c r="Z323" s="9" t="n">
        <f aca="false">IF(W323+Y323&gt;V323,V323,W323+Y323)</f>
        <v>138</v>
      </c>
      <c r="AA323" s="10" t="n">
        <f aca="false">+$AA$16*X323</f>
        <v>3.18259743147196</v>
      </c>
      <c r="AB323" s="10" t="n">
        <f aca="false">IF(Z323+AA323&gt;V323,V323,Z323+AA323)</f>
        <v>138</v>
      </c>
      <c r="AC323" s="10" t="n">
        <f aca="false">+X323*$AC$16</f>
        <v>0.466197712828983</v>
      </c>
      <c r="AD323" s="10" t="n">
        <f aca="false">IF(AB323+AC323&gt;V323,V323,AB323+AC323)</f>
        <v>138</v>
      </c>
      <c r="AE323" s="10" t="n">
        <f aca="false">+X323*$AE$16</f>
        <v>0.0682902290116195</v>
      </c>
      <c r="AF323" s="9" t="n">
        <f aca="false">IF(AD323+AE323&gt;V323,V323,AD323+AE323)</f>
        <v>138</v>
      </c>
      <c r="AG323" s="10" t="n">
        <f aca="false">+X323*$AG$16</f>
        <v>0.0100033853665867</v>
      </c>
      <c r="AH323" s="9" t="n">
        <f aca="false">IF(AF323+AG323&gt;V323,V323,AF323+AG323)</f>
        <v>138</v>
      </c>
      <c r="AI323" s="10" t="n">
        <f aca="false">+X323*$AI$16</f>
        <v>0.00146532996361668</v>
      </c>
      <c r="AJ323" s="9" t="n">
        <f aca="false">IF(AH323+AI323&gt;V323,V323,AH323+AI323)</f>
        <v>138</v>
      </c>
      <c r="AK323" s="10" t="n">
        <f aca="false">+V323</f>
        <v>138</v>
      </c>
      <c r="AL323" s="6" t="str">
        <f aca="false">IF(AJ323&gt;V323,"'fail'","'pass'")</f>
        <v>'pass'</v>
      </c>
    </row>
    <row r="324" customFormat="false" ht="12.75" hidden="false" customHeight="false" outlineLevel="0" collapsed="false">
      <c r="B324" s="6" t="s">
        <v>1577</v>
      </c>
      <c r="C324" s="32" t="n">
        <v>1138</v>
      </c>
      <c r="D324" s="45" t="n">
        <f aca="false">C324/$C$6</f>
        <v>0.0272268344618035</v>
      </c>
      <c r="E324" s="46" t="s">
        <v>1578</v>
      </c>
      <c r="F324" s="47" t="s">
        <v>1579</v>
      </c>
      <c r="G324" s="48" t="s">
        <v>1580</v>
      </c>
      <c r="H324" s="47" t="s">
        <v>830</v>
      </c>
      <c r="I324" s="44" t="s">
        <v>1581</v>
      </c>
      <c r="J324" s="47" t="n">
        <v>883</v>
      </c>
      <c r="K324" s="49" t="n">
        <v>14598834</v>
      </c>
      <c r="L324" s="49" t="n">
        <v>6483356</v>
      </c>
      <c r="M324" s="49" t="n">
        <v>12743552</v>
      </c>
      <c r="N324" s="49" t="n">
        <v>14977910</v>
      </c>
      <c r="O324" s="30" t="n">
        <v>14977910</v>
      </c>
      <c r="P324" s="31"/>
      <c r="Q324" s="8" t="n">
        <f aca="false">IF(J324&gt;25,0.15,0)</f>
        <v>0.15</v>
      </c>
      <c r="S324" s="30" t="n">
        <f aca="false">+O324*Q324/2000</f>
        <v>1123.34325</v>
      </c>
      <c r="U324" s="10" t="n">
        <f aca="false">+S324*$T$15</f>
        <v>813.093715433263</v>
      </c>
      <c r="V324" s="10" t="n">
        <v>918</v>
      </c>
      <c r="W324" s="10" t="n">
        <f aca="false">IF(U324&gt;V324,V324,U324)</f>
        <v>813.093715433263</v>
      </c>
      <c r="X324" s="6" t="n">
        <f aca="false">+U324/$U$16</f>
        <v>0.0292789394335471</v>
      </c>
      <c r="Y324" s="10" t="n">
        <f aca="false">+X324*$Y$16</f>
        <v>79.8702247944984</v>
      </c>
      <c r="Z324" s="9" t="n">
        <f aca="false">IF(W324+Y324&gt;V324,V324,W324+Y324)</f>
        <v>892.963940227761</v>
      </c>
      <c r="AA324" s="10" t="n">
        <f aca="false">+$AA$16*X324</f>
        <v>11.5662839021082</v>
      </c>
      <c r="AB324" s="10" t="n">
        <f aca="false">IF(Z324+AA324&gt;V324,V324,Z324+AA324)</f>
        <v>904.53022412987</v>
      </c>
      <c r="AC324" s="10" t="n">
        <f aca="false">+X324*$AC$16</f>
        <v>1.69426866488724</v>
      </c>
      <c r="AD324" s="10" t="n">
        <f aca="false">IF(AB324+AC324&gt;V324,V324,AB324+AC324)</f>
        <v>906.224492794757</v>
      </c>
      <c r="AE324" s="10" t="n">
        <f aca="false">+X324*$AE$16</f>
        <v>0.248182245318744</v>
      </c>
      <c r="AF324" s="9" t="n">
        <f aca="false">IF(AD324+AE324&gt;V324,V324,AD324+AE324)</f>
        <v>906.472675040076</v>
      </c>
      <c r="AG324" s="10" t="n">
        <f aca="false">+X324*$AG$16</f>
        <v>0.0363545806918545</v>
      </c>
      <c r="AH324" s="9" t="n">
        <f aca="false">IF(AF324+AG324&gt;V324,V324,AF324+AG324)</f>
        <v>906.509029620768</v>
      </c>
      <c r="AI324" s="10" t="n">
        <f aca="false">+X324*$AI$16</f>
        <v>0.00532534281648614</v>
      </c>
      <c r="AJ324" s="9" t="n">
        <f aca="false">IF(AH324+AI324&gt;V324,V324,AH324+AI324)</f>
        <v>906.514354963584</v>
      </c>
      <c r="AK324" s="10" t="n">
        <f aca="false">+V324</f>
        <v>918</v>
      </c>
      <c r="AL324" s="6" t="str">
        <f aca="false">IF(AJ324&gt;V324,"'fail'","'pass'")</f>
        <v>'pass'</v>
      </c>
    </row>
    <row r="325" customFormat="false" ht="12.75" hidden="false" customHeight="false" outlineLevel="0" collapsed="false">
      <c r="B325" s="43"/>
      <c r="C325" s="50"/>
      <c r="D325" s="45"/>
      <c r="E325" s="46"/>
      <c r="F325" s="47"/>
      <c r="G325" s="48"/>
      <c r="H325" s="47"/>
      <c r="I325" s="44"/>
      <c r="J325" s="47"/>
      <c r="K325" s="49"/>
      <c r="L325" s="49"/>
      <c r="M325" s="49"/>
      <c r="N325" s="49"/>
      <c r="O325" s="30"/>
      <c r="P325" s="31"/>
      <c r="S325" s="30" t="n">
        <f aca="false">+O325*Q325/2000</f>
        <v>0</v>
      </c>
      <c r="W325" s="10" t="n">
        <f aca="false">IF(U325&gt;V325,V325,U325)</f>
        <v>0</v>
      </c>
      <c r="X325" s="6" t="n">
        <f aca="false">+U325/$U$16</f>
        <v>0</v>
      </c>
      <c r="Y325" s="10" t="n">
        <f aca="false">+X325*$Y$16</f>
        <v>0</v>
      </c>
      <c r="Z325" s="9" t="n">
        <f aca="false">IF(W325+Y325&gt;V325,V325,W325+Y325)</f>
        <v>0</v>
      </c>
      <c r="AA325" s="10" t="n">
        <f aca="false">+$AA$16*X325</f>
        <v>0</v>
      </c>
      <c r="AB325" s="10" t="n">
        <f aca="false">IF(Z325+AA325&gt;V325,V325,Z325+AA325)</f>
        <v>0</v>
      </c>
      <c r="AC325" s="10" t="n">
        <f aca="false">+X325*$AC$16</f>
        <v>0</v>
      </c>
      <c r="AD325" s="10" t="n">
        <f aca="false">IF(AB325+AC325&gt;V325,V325,AB325+AC325)</f>
        <v>0</v>
      </c>
      <c r="AE325" s="10" t="n">
        <f aca="false">+X325*$AE$16</f>
        <v>0</v>
      </c>
      <c r="AF325" s="9" t="n">
        <f aca="false">IF(AD325+AE325&gt;V325,V325,AD325+AE325)</f>
        <v>0</v>
      </c>
      <c r="AG325" s="10" t="n">
        <f aca="false">+X325*$AG$16</f>
        <v>0</v>
      </c>
      <c r="AH325" s="9" t="n">
        <f aca="false">IF(AF325+AG325&gt;V325,V325,AF325+AG325)</f>
        <v>0</v>
      </c>
      <c r="AI325" s="10" t="n">
        <f aca="false">+X325*$AI$16</f>
        <v>0</v>
      </c>
      <c r="AJ325" s="9"/>
      <c r="AK325" s="10" t="n">
        <f aca="false">+V325</f>
        <v>0</v>
      </c>
      <c r="AL325" s="6" t="str">
        <f aca="false">IF(AJ325&gt;V325,"'fail'","'pass'")</f>
        <v>'pass'</v>
      </c>
    </row>
    <row r="326" customFormat="false" ht="12.75" hidden="false" customHeight="false" outlineLevel="0" collapsed="false">
      <c r="A326" s="6" t="s">
        <v>1582</v>
      </c>
      <c r="C326" s="32"/>
      <c r="D326" s="33"/>
      <c r="E326" s="34"/>
      <c r="F326" s="31"/>
      <c r="G326" s="35"/>
      <c r="H326" s="31"/>
      <c r="I326" s="36"/>
      <c r="J326" s="31"/>
      <c r="K326" s="30"/>
      <c r="L326" s="30"/>
      <c r="M326" s="30"/>
      <c r="N326" s="30"/>
      <c r="O326" s="30"/>
      <c r="P326" s="31"/>
      <c r="S326" s="30" t="n">
        <f aca="false">+O326*Q326/2000</f>
        <v>0</v>
      </c>
      <c r="W326" s="10" t="n">
        <f aca="false">IF(U326&gt;V326,V326,U326)</f>
        <v>0</v>
      </c>
      <c r="X326" s="6" t="n">
        <f aca="false">+U326/$U$16</f>
        <v>0</v>
      </c>
      <c r="Y326" s="10" t="n">
        <f aca="false">+X326*$Y$16</f>
        <v>0</v>
      </c>
      <c r="Z326" s="9" t="n">
        <f aca="false">IF(W326+Y326&gt;V326,V326,W326+Y326)</f>
        <v>0</v>
      </c>
      <c r="AA326" s="10" t="n">
        <f aca="false">+$AA$16*X326</f>
        <v>0</v>
      </c>
      <c r="AB326" s="10" t="n">
        <f aca="false">IF(Z326+AA326&gt;V326,V326,Z326+AA326)</f>
        <v>0</v>
      </c>
      <c r="AC326" s="10" t="n">
        <f aca="false">+X326*$AC$16</f>
        <v>0</v>
      </c>
      <c r="AD326" s="10" t="n">
        <f aca="false">IF(AB326+AC326&gt;V326,V326,AB326+AC326)</f>
        <v>0</v>
      </c>
      <c r="AE326" s="10" t="n">
        <f aca="false">+X326*$AE$16</f>
        <v>0</v>
      </c>
      <c r="AF326" s="9" t="n">
        <f aca="false">IF(AD326+AE326&gt;V326,V326,AD326+AE326)</f>
        <v>0</v>
      </c>
      <c r="AG326" s="10" t="n">
        <f aca="false">+X326*$AG$16</f>
        <v>0</v>
      </c>
      <c r="AH326" s="9" t="n">
        <f aca="false">IF(AF326+AG326&gt;V326,V326,AF326+AG326)</f>
        <v>0</v>
      </c>
      <c r="AI326" s="10" t="n">
        <f aca="false">+X326*$AI$16</f>
        <v>0</v>
      </c>
      <c r="AJ326" s="9"/>
      <c r="AK326" s="10" t="n">
        <f aca="false">+V326</f>
        <v>0</v>
      </c>
      <c r="AL326" s="6" t="str">
        <f aca="false">IF(AJ326&gt;V326,"'fail'","'pass'")</f>
        <v>'pass'</v>
      </c>
    </row>
    <row r="327" customFormat="false" ht="12.75" hidden="false" customHeight="false" outlineLevel="0" collapsed="false">
      <c r="A327" s="43"/>
      <c r="B327" s="43" t="s">
        <v>1583</v>
      </c>
      <c r="C327" s="50" t="n">
        <v>211</v>
      </c>
      <c r="D327" s="45" t="n">
        <f aca="false">C327/$C$6</f>
        <v>0.00504820920161734</v>
      </c>
      <c r="E327" s="46" t="s">
        <v>1584</v>
      </c>
      <c r="F327" s="47" t="s">
        <v>1585</v>
      </c>
      <c r="G327" s="48" t="n">
        <v>12</v>
      </c>
      <c r="H327" s="47" t="s">
        <v>830</v>
      </c>
      <c r="I327" s="44" t="s">
        <v>1586</v>
      </c>
      <c r="J327" s="47" t="n">
        <v>81.6</v>
      </c>
      <c r="K327" s="49" t="n">
        <v>1828958</v>
      </c>
      <c r="L327" s="49" t="n">
        <v>1830542</v>
      </c>
      <c r="M327" s="49" t="n">
        <v>1798537</v>
      </c>
      <c r="N327" s="49" t="n">
        <v>2558588</v>
      </c>
      <c r="O327" s="30" t="n">
        <v>2558588</v>
      </c>
      <c r="P327" s="31" t="s">
        <v>957</v>
      </c>
      <c r="Q327" s="8" t="n">
        <f aca="false">IF(J327&gt;25,0.15,0)</f>
        <v>0.15</v>
      </c>
      <c r="S327" s="30" t="n">
        <f aca="false">+O327*Q327/2000</f>
        <v>191.8941</v>
      </c>
      <c r="U327" s="10" t="n">
        <f aca="false">+S327*$T$15</f>
        <v>138.89600239172</v>
      </c>
      <c r="V327" s="10" t="n">
        <v>616</v>
      </c>
      <c r="W327" s="10" t="n">
        <f aca="false">IF(U327&gt;V327,V327,U327)</f>
        <v>138.89600239172</v>
      </c>
      <c r="X327" s="6" t="n">
        <f aca="false">+U327/$U$16</f>
        <v>0.00500154848623075</v>
      </c>
      <c r="Y327" s="10" t="n">
        <f aca="false">+X327*$Y$16</f>
        <v>13.6437592906157</v>
      </c>
      <c r="Z327" s="9" t="n">
        <f aca="false">IF(W327+Y327&gt;V327,V327,W327+Y327)</f>
        <v>152.539761682335</v>
      </c>
      <c r="AA327" s="10" t="n">
        <f aca="false">+$AA$16*X327</f>
        <v>1.97580004129597</v>
      </c>
      <c r="AB327" s="10" t="n">
        <f aca="false">IF(Z327+AA327&gt;V327,V327,Z327+AA327)</f>
        <v>154.515561723631</v>
      </c>
      <c r="AC327" s="10" t="n">
        <f aca="false">+X327*$AC$16</f>
        <v>0.289421920331776</v>
      </c>
      <c r="AD327" s="10" t="n">
        <f aca="false">IF(AB327+AC327&gt;V327,V327,AB327+AC327)</f>
        <v>154.804983643963</v>
      </c>
      <c r="AE327" s="10" t="n">
        <f aca="false">+X327*$AE$16</f>
        <v>0.0423955087649476</v>
      </c>
      <c r="AF327" s="9" t="n">
        <f aca="false">IF(AD327+AE327&gt;V327,V327,AD327+AE327)</f>
        <v>154.847379152728</v>
      </c>
      <c r="AG327" s="10" t="n">
        <f aca="false">+X327*$AG$16</f>
        <v>0.00621023853816792</v>
      </c>
      <c r="AH327" s="9" t="n">
        <f aca="false">IF(AF327+AG327&gt;V327,V327,AF327+AG327)</f>
        <v>154.853589391266</v>
      </c>
      <c r="AI327" s="10" t="n">
        <f aca="false">+X327*$AI$16</f>
        <v>0.000909696895371093</v>
      </c>
      <c r="AJ327" s="9" t="n">
        <f aca="false">IF(AH327+AI327&gt;V327,V327,AH327+AI327)</f>
        <v>154.854499088162</v>
      </c>
      <c r="AK327" s="10" t="n">
        <f aca="false">+V327</f>
        <v>616</v>
      </c>
      <c r="AL327" s="6" t="str">
        <f aca="false">IF(AJ327&gt;V327,"'fail'","'pass'")</f>
        <v>'pass'</v>
      </c>
    </row>
    <row r="328" customFormat="false" ht="12.75" hidden="false" customHeight="false" outlineLevel="0" collapsed="false">
      <c r="B328" s="43" t="s">
        <v>1587</v>
      </c>
      <c r="C328" s="50" t="n">
        <v>105</v>
      </c>
      <c r="D328" s="45" t="n">
        <f aca="false">C328/$C$6</f>
        <v>0.00251214201976218</v>
      </c>
      <c r="E328" s="46" t="s">
        <v>1588</v>
      </c>
      <c r="F328" s="47" t="s">
        <v>1589</v>
      </c>
      <c r="G328" s="48" t="n">
        <v>1</v>
      </c>
      <c r="H328" s="47" t="s">
        <v>830</v>
      </c>
      <c r="I328" s="44" t="s">
        <v>1590</v>
      </c>
      <c r="J328" s="47" t="n">
        <v>46</v>
      </c>
      <c r="K328" s="49" t="n">
        <v>1223801</v>
      </c>
      <c r="L328" s="49" t="n">
        <v>94522</v>
      </c>
      <c r="M328" s="49" t="n">
        <v>913782</v>
      </c>
      <c r="N328" s="49" t="n">
        <v>1314525</v>
      </c>
      <c r="O328" s="30" t="n">
        <v>1314525</v>
      </c>
      <c r="P328" s="31" t="s">
        <v>957</v>
      </c>
      <c r="Q328" s="8" t="n">
        <f aca="false">IF(J328&gt;25,0.15,0)</f>
        <v>0.15</v>
      </c>
      <c r="S328" s="30" t="n">
        <f aca="false">+O328*Q328/2000</f>
        <v>98.589375</v>
      </c>
      <c r="U328" s="10" t="n">
        <f aca="false">+S328*$T$15</f>
        <v>71.3605580671743</v>
      </c>
      <c r="V328" s="10" t="n">
        <v>445</v>
      </c>
      <c r="W328" s="10" t="n">
        <f aca="false">IF(U328&gt;V328,V328,U328)</f>
        <v>71.3605580671743</v>
      </c>
      <c r="X328" s="6" t="n">
        <f aca="false">+U328/$U$16</f>
        <v>0.00256964408645021</v>
      </c>
      <c r="Y328" s="10" t="n">
        <f aca="false">+X328*$Y$16</f>
        <v>7.00975017529068</v>
      </c>
      <c r="Z328" s="9" t="n">
        <f aca="false">IF(W328+Y328&gt;V328,V328,W328+Y328)</f>
        <v>78.370308242465</v>
      </c>
      <c r="AA328" s="10" t="n">
        <f aca="false">+$AA$16*X328</f>
        <v>1.01510620282929</v>
      </c>
      <c r="AB328" s="10" t="n">
        <f aca="false">IF(Z328+AA328&gt;V328,V328,Z328+AA328)</f>
        <v>79.3854144452942</v>
      </c>
      <c r="AC328" s="10" t="n">
        <f aca="false">+X328*$AC$16</f>
        <v>0.148696214405808</v>
      </c>
      <c r="AD328" s="10" t="n">
        <f aca="false">IF(AB328+AC328&gt;V328,V328,AB328+AC328)</f>
        <v>79.5341106597001</v>
      </c>
      <c r="AE328" s="10" t="n">
        <f aca="false">+X328*$AE$16</f>
        <v>0.021781527998741</v>
      </c>
      <c r="AF328" s="9" t="n">
        <f aca="false">IF(AD328+AE328&gt;V328,V328,AD328+AE328)</f>
        <v>79.5558921876988</v>
      </c>
      <c r="AG328" s="10" t="n">
        <f aca="false">+X328*$AG$16</f>
        <v>0.00319063241693668</v>
      </c>
      <c r="AH328" s="9" t="n">
        <f aca="false">IF(AF328+AG328&gt;V328,V328,AF328+AG328)</f>
        <v>79.5590828201157</v>
      </c>
      <c r="AI328" s="10" t="n">
        <f aca="false">+X328*$AI$16</f>
        <v>0.00046737470487147</v>
      </c>
      <c r="AJ328" s="9" t="n">
        <f aca="false">IF(AH328+AI328&gt;V328,V328,AH328+AI328)</f>
        <v>79.5595501948206</v>
      </c>
      <c r="AK328" s="10" t="n">
        <f aca="false">+V328</f>
        <v>445</v>
      </c>
      <c r="AL328" s="6" t="str">
        <f aca="false">IF(AJ328&gt;V328,"'fail'","'pass'")</f>
        <v>'pass'</v>
      </c>
    </row>
    <row r="329" customFormat="false" ht="12.75" hidden="false" customHeight="false" outlineLevel="0" collapsed="false">
      <c r="B329" s="43" t="s">
        <v>1587</v>
      </c>
      <c r="C329" s="50" t="n">
        <v>172</v>
      </c>
      <c r="D329" s="45" t="n">
        <f aca="false">C329/$C$6</f>
        <v>0.00411512787999139</v>
      </c>
      <c r="E329" s="46" t="s">
        <v>1591</v>
      </c>
      <c r="F329" s="47" t="s">
        <v>1589</v>
      </c>
      <c r="G329" s="48" t="n">
        <v>2</v>
      </c>
      <c r="H329" s="47" t="s">
        <v>830</v>
      </c>
      <c r="I329" s="44" t="s">
        <v>1590</v>
      </c>
      <c r="J329" s="47" t="n">
        <v>63</v>
      </c>
      <c r="K329" s="49" t="n">
        <v>1589516</v>
      </c>
      <c r="L329" s="49" t="n">
        <v>1182303</v>
      </c>
      <c r="M329" s="49" t="n">
        <v>1541442</v>
      </c>
      <c r="N329" s="49" t="n">
        <v>2048215</v>
      </c>
      <c r="O329" s="30" t="n">
        <v>2048215</v>
      </c>
      <c r="P329" s="31" t="s">
        <v>957</v>
      </c>
      <c r="Q329" s="8" t="n">
        <f aca="false">IF(J329&gt;25,0.15,0)</f>
        <v>0.15</v>
      </c>
      <c r="S329" s="30" t="n">
        <f aca="false">+O329*Q329/2000</f>
        <v>153.616125</v>
      </c>
      <c r="U329" s="10" t="n">
        <f aca="false">+S329*$T$15</f>
        <v>111.189795128702</v>
      </c>
      <c r="V329" s="10" t="n">
        <v>521</v>
      </c>
      <c r="W329" s="10" t="n">
        <f aca="false">IF(U329&gt;V329,V329,U329)</f>
        <v>111.189795128702</v>
      </c>
      <c r="X329" s="6" t="n">
        <f aca="false">+U329/$U$16</f>
        <v>0.00400386722392395</v>
      </c>
      <c r="Y329" s="10" t="n">
        <f aca="false">+X329*$Y$16</f>
        <v>10.9221775586489</v>
      </c>
      <c r="Z329" s="9" t="n">
        <f aca="false">IF(W329+Y329&gt;V329,V329,W329+Y329)</f>
        <v>122.111972687351</v>
      </c>
      <c r="AA329" s="10" t="n">
        <f aca="false">+$AA$16*X329</f>
        <v>1.58167836384093</v>
      </c>
      <c r="AB329" s="10" t="n">
        <f aca="false">IF(Z329+AA329&gt;V329,V329,Z329+AA329)</f>
        <v>123.693651051192</v>
      </c>
      <c r="AC329" s="10" t="n">
        <f aca="false">+X329*$AC$16</f>
        <v>0.231689634498539</v>
      </c>
      <c r="AD329" s="10" t="n">
        <f aca="false">IF(AB329+AC329&gt;V329,V329,AB329+AC329)</f>
        <v>123.925340685691</v>
      </c>
      <c r="AE329" s="10" t="n">
        <f aca="false">+X329*$AE$16</f>
        <v>0.0339386868792463</v>
      </c>
      <c r="AF329" s="9" t="n">
        <f aca="false">IF(AD329+AE329&gt;V329,V329,AD329+AE329)</f>
        <v>123.95927937257</v>
      </c>
      <c r="AG329" s="10" t="n">
        <f aca="false">+X329*$AG$16</f>
        <v>0.00497145446138793</v>
      </c>
      <c r="AH329" s="9" t="n">
        <f aca="false">IF(AF329+AG329&gt;V329,V329,AF329+AG329)</f>
        <v>123.964250827031</v>
      </c>
      <c r="AI329" s="10" t="n">
        <f aca="false">+X329*$AI$16</f>
        <v>0.000728235584061405</v>
      </c>
      <c r="AJ329" s="9" t="n">
        <f aca="false">IF(AH329+AI329&gt;V329,V329,AH329+AI329)</f>
        <v>123.964979062615</v>
      </c>
      <c r="AK329" s="10" t="n">
        <f aca="false">+V329</f>
        <v>521</v>
      </c>
      <c r="AL329" s="6" t="str">
        <f aca="false">IF(AJ329&gt;V329,"'fail'","'pass'")</f>
        <v>'pass'</v>
      </c>
    </row>
    <row r="330" customFormat="false" ht="12.75" hidden="false" customHeight="false" outlineLevel="0" collapsed="false">
      <c r="B330" s="43" t="s">
        <v>1592</v>
      </c>
      <c r="C330" s="50" t="n">
        <v>178</v>
      </c>
      <c r="D330" s="45" t="n">
        <f aca="false">C330/$C$6</f>
        <v>0.00425867885254923</v>
      </c>
      <c r="E330" s="46" t="s">
        <v>1593</v>
      </c>
      <c r="F330" s="47" t="s">
        <v>1589</v>
      </c>
      <c r="G330" s="48" t="n">
        <v>3</v>
      </c>
      <c r="H330" s="47" t="s">
        <v>830</v>
      </c>
      <c r="I330" s="44" t="s">
        <v>1590</v>
      </c>
      <c r="J330" s="47" t="n">
        <v>63</v>
      </c>
      <c r="K330" s="49" t="n">
        <v>1782270</v>
      </c>
      <c r="L330" s="49" t="n">
        <v>1630468</v>
      </c>
      <c r="M330" s="49" t="n">
        <v>1552399</v>
      </c>
      <c r="N330" s="49" t="n">
        <v>1722574</v>
      </c>
      <c r="O330" s="30" t="n">
        <v>1782270</v>
      </c>
      <c r="P330" s="31" t="s">
        <v>957</v>
      </c>
      <c r="Q330" s="8" t="n">
        <f aca="false">IF(J330&gt;25,0.15,0)</f>
        <v>0.15</v>
      </c>
      <c r="S330" s="30" t="n">
        <f aca="false">+O330*Q330/2000</f>
        <v>133.67025</v>
      </c>
      <c r="U330" s="10" t="n">
        <f aca="false">+S330*$T$15</f>
        <v>96.7526534880529</v>
      </c>
      <c r="V330" s="10" t="n">
        <v>521</v>
      </c>
      <c r="W330" s="10" t="n">
        <f aca="false">IF(U330&gt;V330,V330,U330)</f>
        <v>96.7526534880529</v>
      </c>
      <c r="X330" s="6" t="n">
        <f aca="false">+U330/$U$16</f>
        <v>0.00348399579008206</v>
      </c>
      <c r="Y330" s="10" t="n">
        <f aca="false">+X330*$Y$16</f>
        <v>9.50401661810564</v>
      </c>
      <c r="Z330" s="9" t="n">
        <f aca="false">IF(W330+Y330&gt;V330,V330,W330+Y330)</f>
        <v>106.256670106159</v>
      </c>
      <c r="AA330" s="10" t="n">
        <f aca="false">+$AA$16*X330</f>
        <v>1.37630956590141</v>
      </c>
      <c r="AB330" s="10" t="n">
        <f aca="false">IF(Z330+AA330&gt;V330,V330,Z330+AA330)</f>
        <v>107.63297967206</v>
      </c>
      <c r="AC330" s="10" t="n">
        <f aca="false">+X330*$AC$16</f>
        <v>0.201606513416663</v>
      </c>
      <c r="AD330" s="10" t="n">
        <f aca="false">IF(AB330+AC330&gt;V330,V330,AB330+AC330)</f>
        <v>107.834586185477</v>
      </c>
      <c r="AE330" s="10" t="n">
        <f aca="false">+X330*$AE$16</f>
        <v>0.0295320088292852</v>
      </c>
      <c r="AF330" s="9" t="n">
        <f aca="false">IF(AD330+AE330&gt;V330,V330,AD330+AE330)</f>
        <v>107.864118194306</v>
      </c>
      <c r="AG330" s="10" t="n">
        <f aca="false">+X330*$AG$16</f>
        <v>0.0043259492499068</v>
      </c>
      <c r="AH330" s="9" t="n">
        <f aca="false">IF(AF330+AG330&gt;V330,V330,AF330+AG330)</f>
        <v>107.868444143556</v>
      </c>
      <c r="AI330" s="10" t="n">
        <f aca="false">+X330*$AI$16</f>
        <v>0.000633679781861338</v>
      </c>
      <c r="AJ330" s="9" t="n">
        <f aca="false">IF(AH330+AI330&gt;V330,V330,AH330+AI330)</f>
        <v>107.869077823338</v>
      </c>
      <c r="AK330" s="10" t="n">
        <f aca="false">+V330</f>
        <v>521</v>
      </c>
      <c r="AL330" s="6" t="str">
        <f aca="false">IF(AJ330&gt;V330,"'fail'","'pass'")</f>
        <v>'pass'</v>
      </c>
    </row>
    <row r="331" customFormat="false" ht="12.75" hidden="false" customHeight="false" outlineLevel="0" collapsed="false">
      <c r="B331" s="43" t="s">
        <v>1592</v>
      </c>
      <c r="C331" s="50" t="n">
        <v>220</v>
      </c>
      <c r="D331" s="45" t="n">
        <f aca="false">C331/$C$6</f>
        <v>0.0052635356604541</v>
      </c>
      <c r="E331" s="46" t="s">
        <v>1594</v>
      </c>
      <c r="F331" s="47" t="s">
        <v>1589</v>
      </c>
      <c r="G331" s="48" t="n">
        <v>4</v>
      </c>
      <c r="H331" s="47" t="s">
        <v>830</v>
      </c>
      <c r="I331" s="44" t="s">
        <v>1590</v>
      </c>
      <c r="J331" s="47" t="n">
        <v>82</v>
      </c>
      <c r="K331" s="49" t="n">
        <v>2285007</v>
      </c>
      <c r="L331" s="49" t="n">
        <v>1926842</v>
      </c>
      <c r="M331" s="49" t="n">
        <v>1914156</v>
      </c>
      <c r="N331" s="49" t="n">
        <v>2300180</v>
      </c>
      <c r="O331" s="30" t="n">
        <v>2300180</v>
      </c>
      <c r="P331" s="31" t="s">
        <v>957</v>
      </c>
      <c r="Q331" s="8" t="n">
        <f aca="false">IF(J331&gt;25,0.15,0)</f>
        <v>0.15</v>
      </c>
      <c r="S331" s="30" t="n">
        <f aca="false">+O331*Q331/2000</f>
        <v>172.5135</v>
      </c>
      <c r="U331" s="10" t="n">
        <f aca="false">+S331*$T$15</f>
        <v>124.868015788937</v>
      </c>
      <c r="V331" s="10" t="n">
        <v>613</v>
      </c>
      <c r="W331" s="10" t="n">
        <f aca="false">IF(U331&gt;V331,V331,U331)</f>
        <v>124.868015788937</v>
      </c>
      <c r="X331" s="6" t="n">
        <f aca="false">+U331/$U$16</f>
        <v>0.00449641044085967</v>
      </c>
      <c r="Y331" s="10" t="n">
        <f aca="false">+X331*$Y$16</f>
        <v>12.2657896640993</v>
      </c>
      <c r="Z331" s="9" t="n">
        <f aca="false">IF(W331+Y331&gt;V331,V331,W331+Y331)</f>
        <v>137.133805453037</v>
      </c>
      <c r="AA331" s="10" t="n">
        <f aca="false">+$AA$16*X331</f>
        <v>1.77625148675291</v>
      </c>
      <c r="AB331" s="10" t="n">
        <f aca="false">IF(Z331+AA331&gt;V331,V331,Z331+AA331)</f>
        <v>138.91005693979</v>
      </c>
      <c r="AC331" s="10" t="n">
        <f aca="false">+X331*$AC$16</f>
        <v>0.260191368328447</v>
      </c>
      <c r="AD331" s="10" t="n">
        <f aca="false">IF(AB331+AC331&gt;V331,V331,AB331+AC331)</f>
        <v>139.170248308118</v>
      </c>
      <c r="AE331" s="10" t="n">
        <f aca="false">+X331*$AE$16</f>
        <v>0.0381137179377677</v>
      </c>
      <c r="AF331" s="9" t="n">
        <f aca="false">IF(AD331+AE331&gt;V331,V331,AD331+AE331)</f>
        <v>139.208362026056</v>
      </c>
      <c r="AG331" s="10" t="n">
        <f aca="false">+X331*$AG$16</f>
        <v>0.00558302723249038</v>
      </c>
      <c r="AH331" s="9" t="n">
        <f aca="false">IF(AF331+AG331&gt;V331,V331,AF331+AG331)</f>
        <v>139.213945053288</v>
      </c>
      <c r="AI331" s="10" t="n">
        <f aca="false">+X331*$AI$16</f>
        <v>0.00081782084680874</v>
      </c>
      <c r="AJ331" s="9" t="n">
        <f aca="false">IF(AH331+AI331&gt;V331,V331,AH331+AI331)</f>
        <v>139.214762874135</v>
      </c>
      <c r="AK331" s="10" t="n">
        <f aca="false">+V331</f>
        <v>613</v>
      </c>
      <c r="AL331" s="6" t="str">
        <f aca="false">IF(AJ331&gt;V331,"'fail'","'pass'")</f>
        <v>'pass'</v>
      </c>
    </row>
    <row r="332" customFormat="false" ht="12.75" hidden="false" customHeight="false" outlineLevel="0" collapsed="false">
      <c r="C332" s="32"/>
      <c r="D332" s="33"/>
      <c r="E332" s="34"/>
      <c r="F332" s="31"/>
      <c r="G332" s="35"/>
      <c r="H332" s="31"/>
      <c r="I332" s="36"/>
      <c r="J332" s="31"/>
      <c r="K332" s="30"/>
      <c r="L332" s="30"/>
      <c r="M332" s="30"/>
      <c r="N332" s="30"/>
      <c r="O332" s="30"/>
      <c r="P332" s="31"/>
      <c r="S332" s="30" t="n">
        <f aca="false">+O332*Q332/2000</f>
        <v>0</v>
      </c>
      <c r="W332" s="10"/>
      <c r="Y332" s="10"/>
      <c r="Z332" s="9" t="n">
        <f aca="false">IF(W332+Y332&gt;V332,V332,W332+Y332)</f>
        <v>0</v>
      </c>
      <c r="AA332" s="10"/>
      <c r="AB332" s="10" t="n">
        <f aca="false">IF(Z332+AA332&gt;V332,V332,Z332+AA332)</f>
        <v>0</v>
      </c>
      <c r="AC332" s="10"/>
      <c r="AD332" s="10" t="n">
        <f aca="false">IF(AB332+AC332&gt;V332,V332,AB332+AC332)</f>
        <v>0</v>
      </c>
      <c r="AE332" s="10"/>
      <c r="AF332" s="9" t="n">
        <f aca="false">IF(AD332+AE332&gt;V332,V332,AD332+AE332)</f>
        <v>0</v>
      </c>
      <c r="AG332" s="10"/>
      <c r="AH332" s="9" t="n">
        <f aca="false">IF(AF332+AG332&gt;V332,V332,AF332+AG332)</f>
        <v>0</v>
      </c>
      <c r="AI332" s="10"/>
      <c r="AJ332" s="9"/>
      <c r="AK332" s="10"/>
      <c r="AL332" s="6" t="str">
        <f aca="false">IF(AJ332&gt;V332,"'fail'","'pass'")</f>
        <v>'pass'</v>
      </c>
    </row>
    <row r="333" customFormat="false" ht="12.75" hidden="false" customHeight="false" outlineLevel="0" collapsed="false">
      <c r="A333" s="58" t="s">
        <v>1595</v>
      </c>
      <c r="B333" s="58"/>
      <c r="C333" s="59" t="n">
        <v>158</v>
      </c>
      <c r="D333" s="60"/>
      <c r="E333" s="61" t="s">
        <v>1596</v>
      </c>
      <c r="F333" s="62" t="s">
        <v>1597</v>
      </c>
      <c r="G333" s="63" t="s">
        <v>1598</v>
      </c>
      <c r="H333" s="62"/>
      <c r="I333" s="64" t="s">
        <v>1599</v>
      </c>
      <c r="J333" s="62" t="n">
        <v>25</v>
      </c>
      <c r="K333" s="65" t="n">
        <v>1422965</v>
      </c>
      <c r="L333" s="65" t="n">
        <v>1006252</v>
      </c>
      <c r="M333" s="65" t="n">
        <v>34499</v>
      </c>
      <c r="N333" s="65" t="n">
        <v>11722</v>
      </c>
      <c r="O333" s="65" t="n">
        <v>1422965</v>
      </c>
      <c r="P333" s="62" t="s">
        <v>848</v>
      </c>
      <c r="Q333" s="66" t="n">
        <v>0.15</v>
      </c>
      <c r="R333" s="66"/>
      <c r="S333" s="30" t="n">
        <f aca="false">+O333*Q333/2000</f>
        <v>106.722375</v>
      </c>
      <c r="U333" s="10" t="n">
        <f aca="false">+S333*$T$15</f>
        <v>77.2473528537355</v>
      </c>
      <c r="V333" s="10" t="n">
        <v>161.5</v>
      </c>
      <c r="W333" s="10" t="n">
        <f aca="false">IF(U333&gt;V333,V333,U333)</f>
        <v>77.2473528537355</v>
      </c>
      <c r="X333" s="6" t="n">
        <f aca="false">+U333/$U$16</f>
        <v>0.00278162347424022</v>
      </c>
      <c r="Y333" s="10" t="n">
        <f aca="false">+X333*$Y$16</f>
        <v>7.58801023805747</v>
      </c>
      <c r="Z333" s="9" t="n">
        <f aca="false">IF(W333+Y333&gt;V333,V333,W333+Y333)</f>
        <v>84.835363091793</v>
      </c>
      <c r="AA333" s="10" t="n">
        <f aca="false">+$AA$16*X333</f>
        <v>1.09884604546051</v>
      </c>
      <c r="AB333" s="10" t="n">
        <f aca="false">IF(Z333+AA333&gt;V333,V333,Z333+AA333)</f>
        <v>85.9342091372535</v>
      </c>
      <c r="AC333" s="10" t="n">
        <f aca="false">+X333*$AC$16</f>
        <v>0.160962711802332</v>
      </c>
      <c r="AD333" s="10" t="n">
        <f aca="false">IF(AB333+AC333&gt;V333,V333,AB333+AC333)</f>
        <v>86.0951718490558</v>
      </c>
      <c r="AE333" s="10" t="n">
        <f aca="false">+X333*$AE$16</f>
        <v>0.0235783663214686</v>
      </c>
      <c r="AF333" s="9" t="n">
        <f aca="false">IF(AD333+AE333&gt;V333,V333,AD333+AE333)</f>
        <v>86.1187502153773</v>
      </c>
      <c r="AG333" s="10" t="n">
        <f aca="false">+X333*$AG$16</f>
        <v>0.00345383941512433</v>
      </c>
      <c r="AH333" s="9" t="n">
        <f aca="false">IF(AF333+AG333&gt;V333,V333,AF333+AG333)</f>
        <v>86.1222040547924</v>
      </c>
      <c r="AI333" s="10" t="n">
        <f aca="false">+X333*$AI$16</f>
        <v>0.000505930162543453</v>
      </c>
      <c r="AJ333" s="9" t="n">
        <f aca="false">IF(AH333+AI333&gt;V333,V333,AH333+AI333)</f>
        <v>86.122709984955</v>
      </c>
      <c r="AK333" s="10" t="n">
        <f aca="false">+V333</f>
        <v>161.5</v>
      </c>
      <c r="AL333" s="6" t="str">
        <f aca="false">IF(AJ333&gt;V333,"'fail'","'pass'")</f>
        <v>'pass'</v>
      </c>
    </row>
    <row r="334" customFormat="false" ht="12.75" hidden="false" customHeight="false" outlineLevel="0" collapsed="false">
      <c r="C334" s="32"/>
      <c r="D334" s="33"/>
      <c r="E334" s="34"/>
      <c r="F334" s="31"/>
      <c r="G334" s="35"/>
      <c r="H334" s="31"/>
      <c r="I334" s="36"/>
      <c r="J334" s="31"/>
      <c r="K334" s="30"/>
      <c r="L334" s="30"/>
      <c r="M334" s="30"/>
      <c r="N334" s="30"/>
      <c r="O334" s="30"/>
      <c r="P334" s="31"/>
      <c r="S334" s="30"/>
      <c r="W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</row>
    <row r="335" customFormat="false" ht="12.75" hidden="false" customHeight="false" outlineLevel="0" collapsed="false">
      <c r="A335" s="6" t="s">
        <v>1600</v>
      </c>
      <c r="C335" s="32" t="n">
        <v>10</v>
      </c>
      <c r="D335" s="33"/>
      <c r="E335" s="34" t="s">
        <v>1601</v>
      </c>
      <c r="F335" s="31" t="s">
        <v>1602</v>
      </c>
      <c r="G335" s="35" t="n">
        <v>9</v>
      </c>
      <c r="H335" s="31"/>
      <c r="I335" s="36" t="s">
        <v>1603</v>
      </c>
      <c r="J335" s="31"/>
      <c r="K335" s="30"/>
      <c r="L335" s="30"/>
      <c r="M335" s="30"/>
      <c r="N335" s="30"/>
      <c r="O335" s="30"/>
      <c r="P335" s="31"/>
      <c r="Q335" s="8" t="n">
        <f aca="false">IF(J335&gt;25,0.15,0)</f>
        <v>0</v>
      </c>
      <c r="S335" s="30" t="n">
        <f aca="false">+O335*Q335</f>
        <v>0</v>
      </c>
      <c r="W335" s="10" t="n">
        <v>0</v>
      </c>
      <c r="X335" s="6" t="n">
        <f aca="false">+U335/$U$16</f>
        <v>0</v>
      </c>
      <c r="Y335" s="10" t="n">
        <f aca="false">+X335*$Y$16</f>
        <v>0</v>
      </c>
      <c r="Z335" s="10" t="n">
        <v>0</v>
      </c>
      <c r="AA335" s="10" t="n">
        <f aca="false">+$AA$16*X335</f>
        <v>0</v>
      </c>
      <c r="AB335" s="10" t="n">
        <v>0</v>
      </c>
      <c r="AC335" s="10" t="n">
        <f aca="false">+X335*$AC$16</f>
        <v>0</v>
      </c>
      <c r="AD335" s="10" t="n">
        <f aca="false">IF(+AB335=+V335,+V335,+AB335+AC335)</f>
        <v>0</v>
      </c>
      <c r="AE335" s="10" t="n">
        <f aca="false">+X335*$AE$16</f>
        <v>0</v>
      </c>
      <c r="AF335" s="10" t="n">
        <f aca="false">IF(+AD335=+V335,+V335,+AD335+AE335)</f>
        <v>0</v>
      </c>
      <c r="AG335" s="10" t="n">
        <f aca="false">+X335*$AG$16</f>
        <v>0</v>
      </c>
      <c r="AH335" s="10" t="n">
        <f aca="false">IF(+AF335=+V335,+V335,+AF335+AG335)</f>
        <v>0</v>
      </c>
      <c r="AI335" s="10" t="n">
        <f aca="false">+X335*$AI$16</f>
        <v>0</v>
      </c>
      <c r="AJ335" s="10" t="n">
        <v>9</v>
      </c>
      <c r="AK335" s="10" t="n">
        <f aca="false">+V335</f>
        <v>0</v>
      </c>
    </row>
    <row r="336" customFormat="false" ht="12.75" hidden="false" customHeight="false" outlineLevel="0" collapsed="false">
      <c r="A336" s="43"/>
      <c r="B336" s="43"/>
      <c r="C336" s="50" t="n">
        <v>10</v>
      </c>
      <c r="D336" s="33"/>
      <c r="E336" s="46" t="s">
        <v>1604</v>
      </c>
      <c r="F336" s="47" t="s">
        <v>1602</v>
      </c>
      <c r="G336" s="48" t="n">
        <v>10</v>
      </c>
      <c r="H336" s="47"/>
      <c r="I336" s="44" t="s">
        <v>1603</v>
      </c>
      <c r="J336" s="47"/>
      <c r="K336" s="49"/>
      <c r="L336" s="49"/>
      <c r="M336" s="49"/>
      <c r="N336" s="49"/>
      <c r="O336" s="30"/>
      <c r="P336" s="31"/>
      <c r="Q336" s="8" t="n">
        <f aca="false">IF(J336&gt;25,0.15,0)</f>
        <v>0</v>
      </c>
      <c r="S336" s="30" t="n">
        <f aca="false">+O336*Q336</f>
        <v>0</v>
      </c>
      <c r="W336" s="10" t="n">
        <v>0</v>
      </c>
      <c r="X336" s="6" t="n">
        <f aca="false">+U336/$U$16</f>
        <v>0</v>
      </c>
      <c r="Y336" s="10" t="n">
        <f aca="false">+X336*$Y$16</f>
        <v>0</v>
      </c>
      <c r="Z336" s="10" t="n">
        <v>0</v>
      </c>
      <c r="AA336" s="10" t="n">
        <f aca="false">+$AA$16*X336</f>
        <v>0</v>
      </c>
      <c r="AB336" s="10" t="n">
        <v>0</v>
      </c>
      <c r="AC336" s="10" t="n">
        <f aca="false">+X336*$AC$16</f>
        <v>0</v>
      </c>
      <c r="AD336" s="10" t="n">
        <v>0</v>
      </c>
      <c r="AE336" s="10" t="n">
        <f aca="false">+X336*$AE$16</f>
        <v>0</v>
      </c>
      <c r="AF336" s="10" t="n">
        <f aca="false">IF(+AD336=+V336,+V336,+AD336+AE336)</f>
        <v>0</v>
      </c>
      <c r="AG336" s="10" t="n">
        <f aca="false">+X336*$AG$16</f>
        <v>0</v>
      </c>
      <c r="AH336" s="10" t="n">
        <f aca="false">IF(+AF336=+V336,+V336,+AF336+AG336)</f>
        <v>0</v>
      </c>
      <c r="AI336" s="10" t="n">
        <f aca="false">+X336*$AI$16</f>
        <v>0</v>
      </c>
      <c r="AJ336" s="10" t="n">
        <v>9</v>
      </c>
      <c r="AK336" s="10" t="n">
        <f aca="false">+V336</f>
        <v>0</v>
      </c>
    </row>
    <row r="337" customFormat="false" ht="12.75" hidden="false" customHeight="false" outlineLevel="0" collapsed="false">
      <c r="A337" s="43"/>
      <c r="B337" s="43"/>
      <c r="C337" s="50" t="n">
        <v>0</v>
      </c>
      <c r="D337" s="33"/>
      <c r="E337" s="46" t="s">
        <v>1605</v>
      </c>
      <c r="F337" s="47" t="s">
        <v>1602</v>
      </c>
      <c r="G337" s="48" t="n">
        <v>11</v>
      </c>
      <c r="H337" s="47"/>
      <c r="I337" s="44" t="s">
        <v>1603</v>
      </c>
      <c r="J337" s="47"/>
      <c r="K337" s="49"/>
      <c r="L337" s="49"/>
      <c r="M337" s="49"/>
      <c r="N337" s="49"/>
      <c r="O337" s="30"/>
      <c r="P337" s="31"/>
      <c r="Q337" s="8" t="n">
        <f aca="false">IF(J337&gt;25,0.15,0)</f>
        <v>0</v>
      </c>
      <c r="S337" s="30" t="n">
        <f aca="false">+O337*Q337</f>
        <v>0</v>
      </c>
      <c r="W337" s="10" t="n">
        <v>0</v>
      </c>
      <c r="X337" s="6" t="n">
        <f aca="false">+U337/$U$16</f>
        <v>0</v>
      </c>
      <c r="Y337" s="10" t="n">
        <f aca="false">+X337*$Y$16</f>
        <v>0</v>
      </c>
      <c r="Z337" s="10" t="n">
        <v>0</v>
      </c>
      <c r="AA337" s="10" t="n">
        <f aca="false">+$AA$16*X337</f>
        <v>0</v>
      </c>
      <c r="AB337" s="10" t="n">
        <v>0</v>
      </c>
      <c r="AC337" s="10" t="n">
        <f aca="false">+X337*$AC$16</f>
        <v>0</v>
      </c>
      <c r="AD337" s="10" t="n">
        <f aca="false">IF(+AB337=+V337,+V337,+AB337+AC337)</f>
        <v>0</v>
      </c>
      <c r="AE337" s="10" t="n">
        <f aca="false">+X337*$AE$16</f>
        <v>0</v>
      </c>
      <c r="AF337" s="10" t="n">
        <f aca="false">IF(+AD337=+V337,+V337,+AD337+AE337)</f>
        <v>0</v>
      </c>
      <c r="AG337" s="10" t="n">
        <f aca="false">+X337*$AG$16</f>
        <v>0</v>
      </c>
      <c r="AH337" s="10" t="n">
        <f aca="false">IF(+AF337=+V337,+V337,+AF337+AG337)</f>
        <v>0</v>
      </c>
      <c r="AI337" s="10" t="n">
        <f aca="false">+X337*$AI$16</f>
        <v>0</v>
      </c>
      <c r="AJ337" s="10" t="n">
        <v>0</v>
      </c>
      <c r="AK337" s="10" t="n">
        <f aca="false">+V337</f>
        <v>0</v>
      </c>
    </row>
    <row r="338" customFormat="false" ht="12.75" hidden="false" customHeight="false" outlineLevel="0" collapsed="false">
      <c r="A338" s="43"/>
      <c r="B338" s="43"/>
      <c r="C338" s="50" t="n">
        <v>220</v>
      </c>
      <c r="D338" s="33"/>
      <c r="E338" s="46" t="s">
        <v>1606</v>
      </c>
      <c r="F338" s="47" t="s">
        <v>1602</v>
      </c>
      <c r="G338" s="48" t="n">
        <v>12</v>
      </c>
      <c r="H338" s="47"/>
      <c r="I338" s="44" t="s">
        <v>1603</v>
      </c>
      <c r="J338" s="47"/>
      <c r="K338" s="49"/>
      <c r="L338" s="49"/>
      <c r="M338" s="49"/>
      <c r="N338" s="49"/>
      <c r="O338" s="30"/>
      <c r="P338" s="31"/>
      <c r="Q338" s="8" t="n">
        <f aca="false">IF(J338&gt;25,0.15,0)</f>
        <v>0</v>
      </c>
      <c r="S338" s="30" t="n">
        <f aca="false">+O338*Q338</f>
        <v>0</v>
      </c>
      <c r="W338" s="10" t="n">
        <v>0</v>
      </c>
      <c r="X338" s="6" t="n">
        <f aca="false">+U338/$U$16</f>
        <v>0</v>
      </c>
      <c r="Y338" s="10" t="n">
        <f aca="false">+X338*$Y$16</f>
        <v>0</v>
      </c>
      <c r="Z338" s="10" t="n">
        <v>0</v>
      </c>
      <c r="AA338" s="10" t="n">
        <f aca="false">+$AA$16*X338</f>
        <v>0</v>
      </c>
      <c r="AB338" s="10" t="n">
        <v>0</v>
      </c>
      <c r="AC338" s="10" t="n">
        <f aca="false">+X338*$AC$16</f>
        <v>0</v>
      </c>
      <c r="AD338" s="10" t="n">
        <f aca="false">IF(+AB338=+V338,+V338,+AB338+AC338)</f>
        <v>0</v>
      </c>
      <c r="AE338" s="10" t="n">
        <f aca="false">+X338*$AE$16</f>
        <v>0</v>
      </c>
      <c r="AF338" s="10" t="n">
        <f aca="false">IF(+AD338=+V338,+V338,+AD338+AE338)</f>
        <v>0</v>
      </c>
      <c r="AG338" s="10" t="n">
        <f aca="false">+X338*$AG$16</f>
        <v>0</v>
      </c>
      <c r="AH338" s="10" t="n">
        <f aca="false">IF(+AF338=+V338,+V338,+AF338+AG338)</f>
        <v>0</v>
      </c>
      <c r="AI338" s="10" t="n">
        <f aca="false">+X338*$AI$16</f>
        <v>0</v>
      </c>
      <c r="AJ338" s="10" t="n">
        <v>184</v>
      </c>
      <c r="AK338" s="10" t="n">
        <f aca="false">+V338</f>
        <v>0</v>
      </c>
    </row>
    <row r="339" customFormat="false" ht="12.75" hidden="false" customHeight="false" outlineLevel="0" collapsed="false">
      <c r="C339" s="32"/>
      <c r="D339" s="33"/>
      <c r="E339" s="34"/>
      <c r="F339" s="31"/>
      <c r="G339" s="35"/>
      <c r="H339" s="31"/>
      <c r="I339" s="36"/>
      <c r="J339" s="31"/>
      <c r="K339" s="30"/>
      <c r="L339" s="30"/>
      <c r="M339" s="30"/>
      <c r="N339" s="30"/>
      <c r="O339" s="30"/>
      <c r="P339" s="31"/>
      <c r="S339" s="30"/>
      <c r="W339" s="10" t="n">
        <v>0</v>
      </c>
      <c r="X339" s="6" t="n">
        <f aca="false">+U339/$U$16</f>
        <v>0</v>
      </c>
      <c r="Y339" s="10" t="n">
        <f aca="false">+X339*$Y$16</f>
        <v>0</v>
      </c>
      <c r="Z339" s="10" t="n">
        <f aca="false">IF(W339=V339,W339,U339+Y339)</f>
        <v>0</v>
      </c>
      <c r="AA339" s="10" t="n">
        <f aca="false">+$AA$16*X339</f>
        <v>0</v>
      </c>
      <c r="AB339" s="10" t="n">
        <v>0</v>
      </c>
      <c r="AC339" s="10" t="n">
        <f aca="false">+X339*$AC$16</f>
        <v>0</v>
      </c>
      <c r="AD339" s="10" t="n">
        <f aca="false">IF(+AB339=+V339,+V339,+AB339+AC339)</f>
        <v>0</v>
      </c>
      <c r="AE339" s="10" t="n">
        <f aca="false">+X339*$AE$16</f>
        <v>0</v>
      </c>
      <c r="AF339" s="10" t="n">
        <f aca="false">IF(+AD339=+V339,+V339,+AD339+AE339)</f>
        <v>0</v>
      </c>
      <c r="AG339" s="10"/>
      <c r="AH339" s="10"/>
      <c r="AI339" s="10"/>
      <c r="AJ339" s="10"/>
      <c r="AK339" s="10" t="n">
        <f aca="false">+V339</f>
        <v>0</v>
      </c>
    </row>
    <row r="340" customFormat="false" ht="12.75" hidden="false" customHeight="false" outlineLevel="0" collapsed="false">
      <c r="C340" s="32"/>
      <c r="D340" s="33"/>
      <c r="E340" s="34"/>
      <c r="F340" s="31"/>
      <c r="G340" s="35"/>
      <c r="H340" s="31"/>
      <c r="I340" s="36"/>
      <c r="J340" s="31"/>
      <c r="K340" s="30"/>
      <c r="L340" s="30"/>
      <c r="M340" s="30"/>
      <c r="N340" s="30"/>
      <c r="O340" s="30"/>
      <c r="P340" s="31"/>
      <c r="S340" s="30"/>
      <c r="W340" s="10" t="n">
        <f aca="false">IF(U340&gt;V340,V340,U340)</f>
        <v>0</v>
      </c>
      <c r="X340" s="6" t="n">
        <f aca="false">+U340/$U$16</f>
        <v>0</v>
      </c>
      <c r="Y340" s="10" t="n">
        <f aca="false">+X340*$Y$16</f>
        <v>0</v>
      </c>
      <c r="Z340" s="10" t="n">
        <f aca="false">IF(W340=V340,W340,U340+Y340)</f>
        <v>0</v>
      </c>
      <c r="AA340" s="10" t="n">
        <f aca="false">+$AA$16*X340</f>
        <v>0</v>
      </c>
      <c r="AB340" s="10" t="n">
        <f aca="false">IF(+Z340=+V340,+V340,+Z340+AA340)</f>
        <v>0</v>
      </c>
      <c r="AC340" s="10" t="n">
        <f aca="false">+X340*$AC$16</f>
        <v>0</v>
      </c>
      <c r="AD340" s="10" t="n">
        <f aca="false">IF(+AB340=+V340,+V340,+AB340+AC340)</f>
        <v>0</v>
      </c>
      <c r="AE340" s="10" t="n">
        <f aca="false">+X340*$AE$16</f>
        <v>0</v>
      </c>
      <c r="AF340" s="10" t="n">
        <f aca="false">IF(+AD340=+V340,+V340,+AD340+AE340)</f>
        <v>0</v>
      </c>
      <c r="AG340" s="10"/>
      <c r="AH340" s="10"/>
      <c r="AI340" s="10"/>
      <c r="AJ340" s="10"/>
      <c r="AK340" s="10" t="n">
        <f aca="false">+V340</f>
        <v>0</v>
      </c>
    </row>
    <row r="342" customFormat="false" ht="12.75" hidden="false" customHeight="false" outlineLevel="0" collapsed="false">
      <c r="C342" s="32"/>
      <c r="D342" s="33"/>
      <c r="E342" s="34"/>
      <c r="F342" s="31"/>
      <c r="G342" s="35"/>
      <c r="H342" s="31"/>
      <c r="I342" s="36"/>
      <c r="J342" s="31"/>
      <c r="K342" s="30"/>
      <c r="L342" s="30"/>
      <c r="M342" s="30"/>
      <c r="N342" s="30"/>
      <c r="O342" s="30"/>
      <c r="P342" s="31"/>
      <c r="S342" s="30"/>
    </row>
    <row r="343" customFormat="false" ht="12.75" hidden="false" customHeight="false" outlineLevel="0" collapsed="false">
      <c r="C343" s="32"/>
      <c r="D343" s="33"/>
      <c r="E343" s="34"/>
      <c r="F343" s="31"/>
      <c r="G343" s="35"/>
      <c r="H343" s="31"/>
      <c r="I343" s="36"/>
      <c r="J343" s="31"/>
      <c r="K343" s="30"/>
      <c r="L343" s="30"/>
      <c r="M343" s="30"/>
      <c r="N343" s="30"/>
      <c r="O343" s="30"/>
      <c r="P343" s="31"/>
      <c r="S343" s="30"/>
    </row>
    <row r="344" customFormat="false" ht="12.75" hidden="false" customHeight="false" outlineLevel="0" collapsed="false">
      <c r="A344" s="21" t="s">
        <v>1607</v>
      </c>
      <c r="C344" s="32"/>
      <c r="D344" s="33"/>
      <c r="E344" s="34"/>
      <c r="F344" s="31"/>
      <c r="G344" s="35"/>
      <c r="H344" s="31"/>
      <c r="I344" s="36"/>
      <c r="J344" s="31"/>
      <c r="K344" s="30"/>
      <c r="L344" s="30"/>
      <c r="M344" s="30"/>
      <c r="N344" s="30"/>
      <c r="O344" s="30"/>
      <c r="P344" s="31"/>
      <c r="S344" s="30"/>
    </row>
    <row r="345" customFormat="false" ht="12.75" hidden="false" customHeight="false" outlineLevel="0" collapsed="false">
      <c r="A345" s="22" t="s">
        <v>1608</v>
      </c>
      <c r="B345" s="22"/>
      <c r="C345" s="38"/>
      <c r="D345" s="24"/>
      <c r="E345" s="25"/>
      <c r="F345" s="26"/>
      <c r="G345" s="27"/>
      <c r="H345" s="26"/>
      <c r="I345" s="28"/>
      <c r="J345" s="26"/>
      <c r="K345" s="29"/>
      <c r="L345" s="29"/>
      <c r="M345" s="29"/>
      <c r="N345" s="29"/>
      <c r="O345" s="30"/>
      <c r="P345" s="31"/>
    </row>
    <row r="346" customFormat="false" ht="12.75" hidden="false" customHeight="false" outlineLevel="0" collapsed="false">
      <c r="A346" s="43"/>
      <c r="B346" s="43" t="s">
        <v>895</v>
      </c>
      <c r="C346" s="50" t="n">
        <v>120</v>
      </c>
      <c r="D346" s="33"/>
      <c r="E346" s="46" t="s">
        <v>1609</v>
      </c>
      <c r="F346" s="47" t="s">
        <v>1610</v>
      </c>
      <c r="G346" s="48" t="s">
        <v>1611</v>
      </c>
      <c r="H346" s="47"/>
      <c r="I346" s="44" t="s">
        <v>1612</v>
      </c>
      <c r="J346" s="47"/>
      <c r="K346" s="49"/>
      <c r="L346" s="49"/>
      <c r="M346" s="49"/>
      <c r="N346" s="49"/>
      <c r="O346" s="30"/>
      <c r="P346" s="31"/>
      <c r="Q346" s="8" t="n">
        <f aca="false">IF(J346&gt;25,0.15,0)</f>
        <v>0</v>
      </c>
      <c r="AJ346" s="8" t="n">
        <v>124</v>
      </c>
    </row>
    <row r="347" customFormat="false" ht="12.75" hidden="false" customHeight="false" outlineLevel="0" collapsed="false">
      <c r="B347" s="43" t="s">
        <v>1613</v>
      </c>
      <c r="C347" s="50" t="n">
        <v>226</v>
      </c>
      <c r="D347" s="33"/>
      <c r="E347" s="46" t="s">
        <v>1614</v>
      </c>
      <c r="F347" s="47" t="s">
        <v>1615</v>
      </c>
      <c r="G347" s="48" t="n">
        <v>44</v>
      </c>
      <c r="H347" s="47"/>
      <c r="I347" s="44" t="s">
        <v>1616</v>
      </c>
      <c r="J347" s="47"/>
      <c r="K347" s="49"/>
      <c r="L347" s="49"/>
      <c r="M347" s="49"/>
      <c r="N347" s="49"/>
      <c r="O347" s="30"/>
      <c r="P347" s="31"/>
      <c r="Q347" s="8" t="n">
        <f aca="false">IF(J347&gt;25,0.15,0)</f>
        <v>0</v>
      </c>
      <c r="AJ347" s="8" t="n">
        <v>227</v>
      </c>
    </row>
    <row r="348" customFormat="false" ht="12.75" hidden="false" customHeight="false" outlineLevel="0" collapsed="false">
      <c r="B348" s="43"/>
      <c r="C348" s="50"/>
      <c r="D348" s="33"/>
      <c r="E348" s="46"/>
      <c r="F348" s="47"/>
      <c r="G348" s="48"/>
      <c r="H348" s="47"/>
      <c r="I348" s="44"/>
      <c r="J348" s="47"/>
      <c r="K348" s="49"/>
      <c r="L348" s="49"/>
      <c r="M348" s="49"/>
      <c r="N348" s="49"/>
      <c r="O348" s="30"/>
      <c r="P348" s="31"/>
      <c r="Q348" s="8" t="n">
        <f aca="false">IF(J348&gt;25,0.15,0)</f>
        <v>0</v>
      </c>
    </row>
    <row r="349" customFormat="false" ht="12.75" hidden="false" customHeight="false" outlineLevel="0" collapsed="false">
      <c r="E349" s="8" t="s">
        <v>1617</v>
      </c>
      <c r="F349" s="10" t="s">
        <v>1618</v>
      </c>
      <c r="G349" s="8" t="n">
        <v>18</v>
      </c>
      <c r="I349" s="7" t="s">
        <v>1619</v>
      </c>
      <c r="AJ349" s="8" t="n">
        <v>53</v>
      </c>
    </row>
    <row r="353" customFormat="false" ht="12.75" hidden="false" customHeight="false" outlineLevel="0" collapsed="false">
      <c r="A353" s="43"/>
      <c r="B353" s="43"/>
      <c r="C353" s="50"/>
      <c r="D353" s="33"/>
      <c r="E353" s="46"/>
      <c r="F353" s="47"/>
      <c r="G353" s="48"/>
      <c r="H353" s="47"/>
      <c r="I353" s="44"/>
      <c r="J353" s="47"/>
      <c r="K353" s="49"/>
      <c r="L353" s="49"/>
      <c r="M353" s="49"/>
      <c r="N353" s="49"/>
      <c r="O353" s="30"/>
      <c r="P353" s="31"/>
      <c r="Q353" s="8" t="n">
        <f aca="false">IF(J353&gt;25,0.15,0)</f>
        <v>0</v>
      </c>
    </row>
    <row r="354" customFormat="false" ht="12.75" hidden="false" customHeight="false" outlineLevel="0" collapsed="false">
      <c r="A354" s="6" t="s">
        <v>1620</v>
      </c>
      <c r="C354" s="32" t="n">
        <v>258</v>
      </c>
      <c r="D354" s="33"/>
      <c r="E354" s="34" t="s">
        <v>1621</v>
      </c>
      <c r="F354" s="31" t="s">
        <v>1622</v>
      </c>
      <c r="G354" s="35" t="s">
        <v>1623</v>
      </c>
      <c r="H354" s="31"/>
      <c r="I354" s="36" t="s">
        <v>1624</v>
      </c>
      <c r="J354" s="31"/>
      <c r="K354" s="30"/>
      <c r="L354" s="30"/>
      <c r="M354" s="30"/>
      <c r="N354" s="30"/>
      <c r="O354" s="30"/>
      <c r="P354" s="31"/>
      <c r="Q354" s="8" t="n">
        <f aca="false">IF(J354&gt;25,0.15,0)</f>
        <v>0</v>
      </c>
      <c r="AJ354" s="8" t="n">
        <v>125</v>
      </c>
    </row>
    <row r="355" customFormat="false" ht="12.75" hidden="false" customHeight="false" outlineLevel="0" collapsed="false">
      <c r="A355" s="43"/>
      <c r="B355" s="43"/>
      <c r="C355" s="50" t="n">
        <v>258</v>
      </c>
      <c r="D355" s="33"/>
      <c r="E355" s="46" t="s">
        <v>1625</v>
      </c>
      <c r="F355" s="47" t="s">
        <v>1622</v>
      </c>
      <c r="G355" s="48" t="s">
        <v>1626</v>
      </c>
      <c r="H355" s="47"/>
      <c r="I355" s="44" t="s">
        <v>1624</v>
      </c>
      <c r="J355" s="47"/>
      <c r="K355" s="49"/>
      <c r="L355" s="49"/>
      <c r="M355" s="49"/>
      <c r="N355" s="49"/>
      <c r="O355" s="30"/>
      <c r="P355" s="31"/>
      <c r="Q355" s="8" t="n">
        <f aca="false">IF(J355&gt;25,0.15,0)</f>
        <v>0</v>
      </c>
      <c r="AJ355" s="8" t="n">
        <v>125</v>
      </c>
    </row>
    <row r="356" customFormat="false" ht="12.75" hidden="false" customHeight="false" outlineLevel="0" collapsed="false">
      <c r="C356" s="32" t="n">
        <v>632</v>
      </c>
      <c r="D356" s="33"/>
      <c r="E356" s="46" t="s">
        <v>1627</v>
      </c>
      <c r="F356" s="47" t="s">
        <v>1622</v>
      </c>
      <c r="G356" s="35" t="s">
        <v>1628</v>
      </c>
      <c r="H356" s="31"/>
      <c r="I356" s="44" t="s">
        <v>1624</v>
      </c>
      <c r="J356" s="31"/>
      <c r="K356" s="30"/>
      <c r="L356" s="30"/>
      <c r="M356" s="30"/>
      <c r="N356" s="30"/>
      <c r="O356" s="30"/>
      <c r="P356" s="31"/>
      <c r="Q356" s="8" t="n">
        <f aca="false">IF(J356&gt;25,0.15,0)</f>
        <v>0</v>
      </c>
      <c r="AJ356" s="8" t="n">
        <v>306</v>
      </c>
    </row>
    <row r="357" customFormat="false" ht="12.75" hidden="false" customHeight="false" outlineLevel="0" collapsed="false">
      <c r="C357" s="32" t="n">
        <v>76</v>
      </c>
      <c r="D357" s="33"/>
      <c r="E357" s="46" t="s">
        <v>1629</v>
      </c>
      <c r="F357" s="47" t="s">
        <v>1622</v>
      </c>
      <c r="G357" s="35" t="s">
        <v>1630</v>
      </c>
      <c r="H357" s="31"/>
      <c r="I357" s="44" t="s">
        <v>1624</v>
      </c>
      <c r="J357" s="31"/>
      <c r="K357" s="30"/>
      <c r="L357" s="30"/>
      <c r="M357" s="30"/>
      <c r="N357" s="30"/>
      <c r="O357" s="30"/>
      <c r="P357" s="31"/>
      <c r="Q357" s="8" t="n">
        <f aca="false">IF(J357&gt;25,0.15,0)</f>
        <v>0</v>
      </c>
      <c r="AJ357" s="8" t="n">
        <v>36</v>
      </c>
    </row>
    <row r="358" customFormat="false" ht="12.75" hidden="false" customHeight="false" outlineLevel="0" collapsed="false">
      <c r="C358" s="32" t="n">
        <v>551</v>
      </c>
      <c r="D358" s="33"/>
      <c r="E358" s="46" t="s">
        <v>1631</v>
      </c>
      <c r="F358" s="47" t="s">
        <v>1622</v>
      </c>
      <c r="G358" s="35" t="s">
        <v>1632</v>
      </c>
      <c r="H358" s="31"/>
      <c r="I358" s="44" t="s">
        <v>1624</v>
      </c>
      <c r="J358" s="31"/>
      <c r="K358" s="30"/>
      <c r="L358" s="30"/>
      <c r="M358" s="30"/>
      <c r="N358" s="30"/>
      <c r="O358" s="30"/>
      <c r="P358" s="31"/>
      <c r="Q358" s="8" t="n">
        <f aca="false">IF(J358&gt;25,0.15,0)</f>
        <v>0</v>
      </c>
      <c r="AJ358" s="8" t="n">
        <v>268</v>
      </c>
    </row>
    <row r="359" customFormat="false" ht="12.75" hidden="false" customHeight="false" outlineLevel="0" collapsed="false">
      <c r="C359" s="32" t="n">
        <v>551</v>
      </c>
      <c r="D359" s="33"/>
      <c r="E359" s="46" t="s">
        <v>1633</v>
      </c>
      <c r="F359" s="47" t="s">
        <v>1622</v>
      </c>
      <c r="G359" s="35" t="s">
        <v>1634</v>
      </c>
      <c r="H359" s="31"/>
      <c r="I359" s="44" t="s">
        <v>1624</v>
      </c>
      <c r="J359" s="31"/>
      <c r="K359" s="30"/>
      <c r="L359" s="30"/>
      <c r="M359" s="30"/>
      <c r="N359" s="30"/>
      <c r="O359" s="30"/>
      <c r="P359" s="31"/>
      <c r="Q359" s="8" t="n">
        <f aca="false">IF(J359&gt;25,0.15,0)</f>
        <v>0</v>
      </c>
      <c r="AJ359" s="8" t="n">
        <v>268</v>
      </c>
    </row>
    <row r="360" customFormat="false" ht="12.75" hidden="false" customHeight="false" outlineLevel="0" collapsed="false">
      <c r="C360" s="32" t="n">
        <v>705</v>
      </c>
      <c r="D360" s="33"/>
      <c r="E360" s="46" t="s">
        <v>1635</v>
      </c>
      <c r="F360" s="47" t="s">
        <v>1622</v>
      </c>
      <c r="G360" s="35" t="s">
        <v>1636</v>
      </c>
      <c r="H360" s="31"/>
      <c r="I360" s="44" t="s">
        <v>1624</v>
      </c>
      <c r="J360" s="31"/>
      <c r="K360" s="30"/>
      <c r="L360" s="30"/>
      <c r="M360" s="30"/>
      <c r="N360" s="30"/>
      <c r="O360" s="30"/>
      <c r="P360" s="31"/>
      <c r="Q360" s="8" t="n">
        <f aca="false">IF(J360&gt;25,0.15,0)</f>
        <v>0</v>
      </c>
      <c r="AJ360" s="8" t="n">
        <v>342</v>
      </c>
    </row>
    <row r="361" customFormat="false" ht="12.75" hidden="false" customHeight="false" outlineLevel="0" collapsed="false">
      <c r="C361" s="32" t="n">
        <v>516</v>
      </c>
      <c r="D361" s="33"/>
      <c r="E361" s="46" t="s">
        <v>1637</v>
      </c>
      <c r="F361" s="47" t="s">
        <v>1622</v>
      </c>
      <c r="G361" s="35" t="s">
        <v>1638</v>
      </c>
      <c r="H361" s="31"/>
      <c r="I361" s="44" t="s">
        <v>1624</v>
      </c>
      <c r="J361" s="31"/>
      <c r="K361" s="30"/>
      <c r="L361" s="30"/>
      <c r="M361" s="30"/>
      <c r="N361" s="30"/>
      <c r="O361" s="30"/>
      <c r="P361" s="31"/>
      <c r="Q361" s="8" t="n">
        <f aca="false">IF(J361&gt;25,0.15,0)</f>
        <v>0</v>
      </c>
      <c r="AJ361" s="8" t="n">
        <v>251</v>
      </c>
    </row>
    <row r="362" customFormat="false" ht="12.75" hidden="false" customHeight="false" outlineLevel="0" collapsed="false">
      <c r="C362" s="32"/>
      <c r="D362" s="33"/>
      <c r="E362" s="46"/>
      <c r="F362" s="47"/>
      <c r="G362" s="35"/>
      <c r="H362" s="31"/>
      <c r="I362" s="44"/>
      <c r="J362" s="31"/>
      <c r="K362" s="30"/>
      <c r="L362" s="30"/>
      <c r="M362" s="30"/>
      <c r="N362" s="30"/>
      <c r="O362" s="30"/>
      <c r="P362" s="31"/>
      <c r="Q362" s="8" t="n">
        <f aca="false">IF(J362&gt;25,0.15,0)</f>
        <v>0</v>
      </c>
    </row>
    <row r="364" customFormat="false" ht="12.75" hidden="false" customHeight="false" outlineLevel="0" collapsed="false">
      <c r="A364" s="67"/>
      <c r="B364" s="67"/>
      <c r="C364" s="68"/>
      <c r="D364" s="69"/>
      <c r="E364" s="70"/>
      <c r="F364" s="71"/>
      <c r="G364" s="72"/>
      <c r="H364" s="71"/>
      <c r="I364" s="73"/>
      <c r="J364" s="71"/>
      <c r="K364" s="74"/>
      <c r="L364" s="74"/>
      <c r="M364" s="74"/>
      <c r="N364" s="74"/>
      <c r="O364" s="74"/>
      <c r="P364" s="71"/>
      <c r="Q364" s="71"/>
      <c r="R364" s="71"/>
    </row>
    <row r="365" customFormat="false" ht="12.75" hidden="false" customHeight="false" outlineLevel="0" collapsed="false">
      <c r="B365" s="43" t="s">
        <v>1639</v>
      </c>
      <c r="C365" s="50" t="n">
        <v>82</v>
      </c>
      <c r="D365" s="45" t="n">
        <f aca="false">C365/$C$6</f>
        <v>0.0019618632916238</v>
      </c>
      <c r="E365" s="47" t="s">
        <v>1640</v>
      </c>
      <c r="F365" s="46" t="s">
        <v>1241</v>
      </c>
      <c r="G365" s="48" t="s">
        <v>1641</v>
      </c>
      <c r="H365" s="47"/>
      <c r="I365" s="44" t="s">
        <v>1642</v>
      </c>
      <c r="J365" s="47"/>
      <c r="K365" s="49"/>
      <c r="L365" s="49"/>
      <c r="M365" s="49"/>
      <c r="N365" s="49"/>
      <c r="O365" s="30"/>
      <c r="P365" s="31"/>
      <c r="Q365" s="8" t="n">
        <f aca="false">IF(J365&gt;25,0.15,0)</f>
        <v>0</v>
      </c>
      <c r="AJ365" s="8" t="n">
        <v>38</v>
      </c>
    </row>
    <row r="366" customFormat="false" ht="12.75" hidden="false" customHeight="false" outlineLevel="0" collapsed="false">
      <c r="B366" s="43" t="s">
        <v>1643</v>
      </c>
      <c r="C366" s="50" t="n">
        <v>82</v>
      </c>
      <c r="D366" s="45" t="n">
        <f aca="false">C366/$C$6</f>
        <v>0.0019618632916238</v>
      </c>
      <c r="E366" s="47" t="s">
        <v>1644</v>
      </c>
      <c r="F366" s="46" t="s">
        <v>1241</v>
      </c>
      <c r="G366" s="48" t="s">
        <v>1645</v>
      </c>
      <c r="H366" s="47"/>
      <c r="I366" s="44" t="s">
        <v>1642</v>
      </c>
      <c r="J366" s="47"/>
      <c r="K366" s="49"/>
      <c r="L366" s="49"/>
      <c r="M366" s="49"/>
      <c r="N366" s="49"/>
      <c r="O366" s="30"/>
      <c r="P366" s="31"/>
      <c r="Q366" s="8" t="n">
        <f aca="false">IF(J366&gt;25,0.15,0)</f>
        <v>0</v>
      </c>
      <c r="AJ366" s="8" t="n">
        <v>38</v>
      </c>
    </row>
    <row r="367" customFormat="false" ht="12.75" hidden="false" customHeight="false" outlineLevel="0" collapsed="false">
      <c r="B367" s="43" t="s">
        <v>1646</v>
      </c>
      <c r="C367" s="50" t="n">
        <v>82</v>
      </c>
      <c r="D367" s="45" t="n">
        <f aca="false">C367/$C$6</f>
        <v>0.0019618632916238</v>
      </c>
      <c r="E367" s="47" t="s">
        <v>1647</v>
      </c>
      <c r="F367" s="46" t="s">
        <v>1241</v>
      </c>
      <c r="G367" s="48" t="s">
        <v>1648</v>
      </c>
      <c r="H367" s="47"/>
      <c r="I367" s="44" t="s">
        <v>1642</v>
      </c>
      <c r="J367" s="47"/>
      <c r="K367" s="49"/>
      <c r="L367" s="49"/>
      <c r="M367" s="49"/>
      <c r="N367" s="49"/>
      <c r="O367" s="30"/>
      <c r="P367" s="31"/>
      <c r="Q367" s="8" t="n">
        <f aca="false">IF(J367&gt;25,0.15,0)</f>
        <v>0</v>
      </c>
      <c r="AJ367" s="8" t="n">
        <v>38</v>
      </c>
    </row>
    <row r="368" customFormat="false" ht="12.75" hidden="false" customHeight="false" outlineLevel="0" collapsed="false">
      <c r="B368" s="43" t="s">
        <v>1649</v>
      </c>
      <c r="C368" s="50" t="n">
        <v>82</v>
      </c>
      <c r="D368" s="45" t="n">
        <f aca="false">C368/$C$6</f>
        <v>0.0019618632916238</v>
      </c>
      <c r="E368" s="47" t="s">
        <v>1650</v>
      </c>
      <c r="F368" s="46" t="s">
        <v>1241</v>
      </c>
      <c r="G368" s="48" t="s">
        <v>1651</v>
      </c>
      <c r="H368" s="47"/>
      <c r="I368" s="44" t="s">
        <v>1642</v>
      </c>
      <c r="J368" s="47"/>
      <c r="K368" s="49"/>
      <c r="L368" s="49"/>
      <c r="M368" s="49"/>
      <c r="N368" s="49"/>
      <c r="O368" s="30"/>
      <c r="P368" s="31"/>
      <c r="Q368" s="8" t="n">
        <f aca="false">IF(J368&gt;25,0.15,0)</f>
        <v>0</v>
      </c>
      <c r="AJ368" s="8" t="n">
        <v>38</v>
      </c>
    </row>
    <row r="369" customFormat="false" ht="12.75" hidden="false" customHeight="false" outlineLevel="0" collapsed="false">
      <c r="D369" s="75"/>
      <c r="E369" s="76"/>
      <c r="F369" s="8"/>
      <c r="G369" s="55"/>
      <c r="H369" s="8"/>
    </row>
    <row r="370" customFormat="false" ht="12.75" hidden="false" customHeight="false" outlineLevel="0" collapsed="false">
      <c r="B370" s="43" t="s">
        <v>1652</v>
      </c>
      <c r="C370" s="50" t="n">
        <v>38</v>
      </c>
      <c r="D370" s="45" t="n">
        <f aca="false">C370/$C$6</f>
        <v>0.000909156159532981</v>
      </c>
      <c r="E370" s="47" t="s">
        <v>1653</v>
      </c>
      <c r="F370" s="46" t="s">
        <v>1261</v>
      </c>
      <c r="G370" s="48" t="s">
        <v>1654</v>
      </c>
      <c r="H370" s="47"/>
      <c r="I370" s="44" t="s">
        <v>1655</v>
      </c>
      <c r="J370" s="47"/>
      <c r="K370" s="49"/>
      <c r="L370" s="49"/>
      <c r="M370" s="49"/>
      <c r="N370" s="49"/>
      <c r="O370" s="30"/>
      <c r="P370" s="31"/>
      <c r="Q370" s="8" t="n">
        <f aca="false">IF(J370&gt;25,0.15,0)</f>
        <v>0</v>
      </c>
      <c r="AJ370" s="8" t="n">
        <v>17</v>
      </c>
    </row>
    <row r="371" customFormat="false" ht="12.75" hidden="false" customHeight="false" outlineLevel="0" collapsed="false">
      <c r="B371" s="43" t="s">
        <v>1656</v>
      </c>
      <c r="C371" s="50" t="n">
        <v>37</v>
      </c>
      <c r="D371" s="45" t="n">
        <f aca="false">C371/$C$6</f>
        <v>0.000885230997440008</v>
      </c>
      <c r="E371" s="47" t="s">
        <v>1657</v>
      </c>
      <c r="F371" s="46" t="s">
        <v>1261</v>
      </c>
      <c r="G371" s="48" t="s">
        <v>1658</v>
      </c>
      <c r="H371" s="47"/>
      <c r="I371" s="44" t="s">
        <v>1655</v>
      </c>
      <c r="J371" s="47"/>
      <c r="K371" s="49"/>
      <c r="L371" s="49"/>
      <c r="M371" s="49"/>
      <c r="N371" s="49"/>
      <c r="O371" s="30"/>
      <c r="P371" s="31"/>
      <c r="Q371" s="8" t="n">
        <f aca="false">IF(J371&gt;25,0.15,0)</f>
        <v>0</v>
      </c>
      <c r="AJ371" s="8" t="n">
        <v>17</v>
      </c>
    </row>
    <row r="372" customFormat="false" ht="12.75" hidden="false" customHeight="false" outlineLevel="0" collapsed="false">
      <c r="B372" s="43" t="s">
        <v>1659</v>
      </c>
      <c r="C372" s="50" t="n">
        <v>37</v>
      </c>
      <c r="D372" s="45" t="n">
        <f aca="false">C372/$C$6</f>
        <v>0.000885230997440008</v>
      </c>
      <c r="E372" s="47" t="s">
        <v>1660</v>
      </c>
      <c r="F372" s="46" t="s">
        <v>1261</v>
      </c>
      <c r="G372" s="48" t="s">
        <v>1661</v>
      </c>
      <c r="H372" s="47"/>
      <c r="I372" s="44" t="s">
        <v>1655</v>
      </c>
      <c r="J372" s="47"/>
      <c r="K372" s="49"/>
      <c r="L372" s="49"/>
      <c r="M372" s="49"/>
      <c r="N372" s="49"/>
      <c r="O372" s="30"/>
      <c r="P372" s="31"/>
      <c r="Q372" s="8" t="n">
        <f aca="false">IF(J372&gt;25,0.15,0)</f>
        <v>0</v>
      </c>
      <c r="AJ372" s="8" t="n">
        <v>17</v>
      </c>
      <c r="AL372" s="77"/>
    </row>
    <row r="373" customFormat="false" ht="12.75" hidden="false" customHeight="false" outlineLevel="0" collapsed="false">
      <c r="B373" s="43" t="s">
        <v>1662</v>
      </c>
      <c r="C373" s="50" t="n">
        <v>37</v>
      </c>
      <c r="D373" s="45" t="n">
        <f aca="false">C373/$C$6</f>
        <v>0.000885230997440008</v>
      </c>
      <c r="E373" s="47" t="s">
        <v>1663</v>
      </c>
      <c r="F373" s="46" t="s">
        <v>1261</v>
      </c>
      <c r="G373" s="48" t="s">
        <v>1664</v>
      </c>
      <c r="H373" s="47"/>
      <c r="I373" s="44" t="s">
        <v>1655</v>
      </c>
      <c r="J373" s="47"/>
      <c r="K373" s="49"/>
      <c r="L373" s="49"/>
      <c r="M373" s="49"/>
      <c r="N373" s="49"/>
      <c r="O373" s="30"/>
      <c r="P373" s="31"/>
      <c r="Q373" s="8" t="n">
        <f aca="false">IF(J373&gt;25,0.15,0)</f>
        <v>0</v>
      </c>
      <c r="AJ373" s="8" t="n">
        <v>17</v>
      </c>
      <c r="AL373" s="78"/>
    </row>
    <row r="374" customFormat="false" ht="12.75" hidden="false" customHeight="false" outlineLevel="0" collapsed="false">
      <c r="D374" s="75"/>
      <c r="E374" s="8"/>
      <c r="F374" s="76"/>
      <c r="G374" s="55"/>
      <c r="H374" s="8"/>
      <c r="U374" s="9" t="n">
        <f aca="false">SUM(U375:U377)</f>
        <v>7438.2</v>
      </c>
      <c r="W374" s="9" t="n">
        <f aca="false">SUM(W375:W377)</f>
        <v>7438.2</v>
      </c>
      <c r="X374" s="8" t="n">
        <f aca="false">SUM(X375:X377)</f>
        <v>1</v>
      </c>
      <c r="Y374" s="9" t="n">
        <f aca="false">+U374-W374</f>
        <v>0</v>
      </c>
      <c r="Z374" s="9" t="n">
        <f aca="false">SUM(Z375:Z377)</f>
        <v>7438.2</v>
      </c>
      <c r="AA374" s="77" t="n">
        <f aca="false">+U374-Z374</f>
        <v>0</v>
      </c>
      <c r="AB374" s="77" t="n">
        <f aca="false">SUM(AB375:AB377)</f>
        <v>7438.2</v>
      </c>
      <c r="AC374" s="77" t="n">
        <f aca="false">+U374-AB374</f>
        <v>0</v>
      </c>
      <c r="AD374" s="77" t="n">
        <f aca="false">SUM(AD375:AD377)</f>
        <v>7438.2</v>
      </c>
      <c r="AE374" s="77" t="n">
        <f aca="false">+U374-AD374</f>
        <v>0</v>
      </c>
      <c r="AF374" s="77" t="n">
        <f aca="false">SUM(AF375:AF377)</f>
        <v>7438.2</v>
      </c>
      <c r="AG374" s="77" t="n">
        <f aca="false">+U374-AF374</f>
        <v>0</v>
      </c>
      <c r="AH374" s="77" t="n">
        <f aca="false">SUM(AH375:AH377)</f>
        <v>7438.2</v>
      </c>
      <c r="AI374" s="77" t="n">
        <f aca="false">+U374-AH374</f>
        <v>0</v>
      </c>
      <c r="AL374" s="78" t="n">
        <f aca="false">SUM(AL375:AL377)</f>
        <v>7438.2</v>
      </c>
      <c r="AM374" s="77" t="n">
        <f aca="false">+U374-AL374</f>
        <v>0</v>
      </c>
      <c r="AN374" s="77" t="n">
        <f aca="false">SUM(AN375:AN377)</f>
        <v>7438.2</v>
      </c>
      <c r="AO374" s="77" t="n">
        <f aca="false">+U374-AN374</f>
        <v>0</v>
      </c>
      <c r="AP374" s="77" t="n">
        <f aca="false">SUM(AP375:AP377)</f>
        <v>7438.2</v>
      </c>
      <c r="AQ374" s="77" t="n">
        <f aca="false">+U374-AP374</f>
        <v>0</v>
      </c>
      <c r="AR374" s="77" t="n">
        <f aca="false">SUM(AR375:AR377)</f>
        <v>7438.2</v>
      </c>
      <c r="AS374" s="77" t="n">
        <f aca="false">+U374-AR374</f>
        <v>0</v>
      </c>
      <c r="AT374" s="77" t="n">
        <f aca="false">SUM(AT375:AT377)</f>
        <v>7438.2</v>
      </c>
      <c r="AU374" s="77" t="n">
        <f aca="false">+U374-AT374</f>
        <v>0</v>
      </c>
      <c r="AV374" s="77" t="n">
        <f aca="false">SUM(AV375:AV377)</f>
        <v>7438.2</v>
      </c>
      <c r="AW374" s="77" t="n">
        <f aca="false">+U374-AV374</f>
        <v>0</v>
      </c>
      <c r="AX374" s="77" t="n">
        <f aca="false">SUM(AX375:AX377)</f>
        <v>7438.2</v>
      </c>
      <c r="AY374" s="77" t="n">
        <f aca="false">+U374-AX374</f>
        <v>0</v>
      </c>
      <c r="AZ374" s="77" t="n">
        <f aca="false">SUM(AZ375:AZ377)</f>
        <v>7438.2</v>
      </c>
      <c r="BA374" s="77" t="n">
        <f aca="false">+U374-AZ374</f>
        <v>0</v>
      </c>
      <c r="BB374" s="77" t="n">
        <f aca="false">SUM(BB375:BB377)</f>
        <v>7438.2</v>
      </c>
      <c r="BC374" s="77" t="n">
        <f aca="false">+U374-BB374</f>
        <v>0</v>
      </c>
      <c r="BD374" s="77" t="n">
        <f aca="false">SUM(BD375:BD377)</f>
        <v>7438.2</v>
      </c>
      <c r="BE374" s="77" t="n">
        <f aca="false">+U374-BD374</f>
        <v>0</v>
      </c>
      <c r="BF374" s="77" t="n">
        <f aca="false">SUM(BF375:BF377)</f>
        <v>7438.2</v>
      </c>
      <c r="BG374" s="77" t="n">
        <f aca="false">+U374-BF374</f>
        <v>0</v>
      </c>
      <c r="BH374" s="77" t="n">
        <f aca="false">SUM(BH375:BH377)</f>
        <v>7438.2</v>
      </c>
      <c r="BI374" s="77" t="n">
        <f aca="false">+U374-BH374</f>
        <v>0</v>
      </c>
      <c r="BJ374" s="77" t="n">
        <f aca="false">SUM(BJ375:BJ377)</f>
        <v>7438.2</v>
      </c>
      <c r="BK374" s="77" t="n">
        <f aca="false">+U374-BJ374</f>
        <v>0</v>
      </c>
      <c r="BL374" s="77" t="n">
        <f aca="false">SUM(BL375:BL377)</f>
        <v>7438.2</v>
      </c>
      <c r="BM374" s="77" t="n">
        <f aca="false">+U374-BL374</f>
        <v>0</v>
      </c>
      <c r="BN374" s="77" t="n">
        <f aca="false">SUM(BN375:BN377)</f>
        <v>7438.2</v>
      </c>
      <c r="BO374" s="77" t="n">
        <f aca="false">+U374-BN374</f>
        <v>0</v>
      </c>
      <c r="BP374" s="77" t="n">
        <f aca="false">SUM(BP375:BP377)</f>
        <v>7438.2</v>
      </c>
      <c r="BQ374" s="77" t="n">
        <f aca="false">+U374-BP374</f>
        <v>0</v>
      </c>
      <c r="BR374" s="77" t="n">
        <f aca="false">SUM(BR375:BR377)</f>
        <v>7438.2</v>
      </c>
      <c r="BS374" s="77" t="n">
        <f aca="false">+U374-BR374</f>
        <v>0</v>
      </c>
      <c r="BT374" s="77" t="n">
        <f aca="false">SUM(BT375:BT377)</f>
        <v>7438.2</v>
      </c>
      <c r="BU374" s="77" t="n">
        <f aca="false">+U374-BT374</f>
        <v>0</v>
      </c>
      <c r="BV374" s="77" t="n">
        <f aca="false">SUM(BV375:BV377)</f>
        <v>7438.2</v>
      </c>
      <c r="BW374" s="77" t="n">
        <f aca="false">+U374-BV374</f>
        <v>0</v>
      </c>
      <c r="BX374" s="77" t="n">
        <f aca="false">SUM(BX375:BX377)</f>
        <v>7438.2</v>
      </c>
      <c r="BY374" s="77" t="n">
        <f aca="false">+U374-BX374</f>
        <v>0</v>
      </c>
      <c r="BZ374" s="77" t="n">
        <f aca="false">SUM(BZ375:BZ377)</f>
        <v>7438.2</v>
      </c>
      <c r="CA374" s="77" t="n">
        <f aca="false">+U374-BZ374</f>
        <v>0</v>
      </c>
      <c r="CB374" s="77" t="n">
        <f aca="false">SUM(CB375:CB377)</f>
        <v>7438.2</v>
      </c>
      <c r="CC374" s="77" t="n">
        <f aca="false">+U374-CB374</f>
        <v>0</v>
      </c>
      <c r="CD374" s="77" t="n">
        <f aca="false">SUM(CD375:CD377)</f>
        <v>7438.2</v>
      </c>
      <c r="CE374" s="77" t="n">
        <f aca="false">+U374-CD374</f>
        <v>0</v>
      </c>
      <c r="CF374" s="77" t="n">
        <f aca="false">SUM(CF375:CF377)</f>
        <v>7438.2</v>
      </c>
      <c r="CG374" s="77" t="n">
        <f aca="false">+U374-CF374</f>
        <v>0</v>
      </c>
      <c r="CH374" s="77" t="n">
        <f aca="false">SUM(CH375:CH377)</f>
        <v>7438.2</v>
      </c>
      <c r="CI374" s="77" t="n">
        <f aca="false">+U374-CH374</f>
        <v>0</v>
      </c>
      <c r="CJ374" s="79" t="n">
        <f aca="false">SUM(CJ375:CJ377)</f>
        <v>7438.2</v>
      </c>
    </row>
    <row r="375" customFormat="false" ht="12.75" hidden="false" customHeight="false" outlineLevel="0" collapsed="false">
      <c r="A375" s="6" t="s">
        <v>1665</v>
      </c>
      <c r="D375" s="75"/>
      <c r="E375" s="8" t="s">
        <v>1666</v>
      </c>
      <c r="F375" s="76"/>
      <c r="G375" s="55"/>
      <c r="H375" s="8"/>
      <c r="I375" s="7" t="s">
        <v>1665</v>
      </c>
      <c r="L375" s="9" t="n">
        <v>231652</v>
      </c>
      <c r="M375" s="9" t="n">
        <v>230364</v>
      </c>
      <c r="N375" s="9" t="n">
        <v>261693</v>
      </c>
      <c r="O375" s="9" t="n">
        <v>261693</v>
      </c>
      <c r="R375" s="9" t="n">
        <f aca="false">SUM(S375:S377)</f>
        <v>6148.48832695653</v>
      </c>
      <c r="S375" s="9" t="n">
        <f aca="false">3037*1304/249205*0.7*261693/2000</f>
        <v>1455.54548645653</v>
      </c>
      <c r="T375" s="8" t="n">
        <f aca="false">+R376/R375</f>
        <v>1.20976077443118</v>
      </c>
      <c r="U375" s="9" t="n">
        <f aca="false">+S375*$T$375</f>
        <v>1760.86183491546</v>
      </c>
      <c r="V375" s="9" t="n">
        <f aca="false">4788288/2000</f>
        <v>2394.144</v>
      </c>
      <c r="W375" s="9" t="n">
        <f aca="false">IF(U375&gt;V375,V375,U375)</f>
        <v>1760.86183491546</v>
      </c>
      <c r="X375" s="8" t="n">
        <f aca="false">+U375/$U$374</f>
        <v>0.236732251743091</v>
      </c>
      <c r="Y375" s="9" t="n">
        <f aca="false">+X375*$Y$374</f>
        <v>0</v>
      </c>
      <c r="Z375" s="9" t="n">
        <f aca="false">IF(W375&gt;=V375,V375,U375+Y375)</f>
        <v>1760.86183491546</v>
      </c>
      <c r="AA375" s="9" t="n">
        <f aca="false">+X375*$AA$374</f>
        <v>0</v>
      </c>
      <c r="AB375" s="9" t="n">
        <f aca="false">IF(Z375+AA375&gt;=V375,V375,Z375+AA375)</f>
        <v>1760.86183491546</v>
      </c>
      <c r="AC375" s="9" t="n">
        <f aca="false">+X375*$AC$374</f>
        <v>0</v>
      </c>
      <c r="AD375" s="9" t="n">
        <f aca="false">IF(AB375=V375,AB375,AB375+AC375)</f>
        <v>1760.86183491546</v>
      </c>
      <c r="AE375" s="6" t="n">
        <f aca="false">+X375*$AE$374</f>
        <v>0</v>
      </c>
      <c r="AF375" s="9" t="n">
        <f aca="false">IF(AD375=V375,AD375,AD375+AE375)</f>
        <v>1760.86183491546</v>
      </c>
      <c r="AG375" s="6" t="n">
        <f aca="false">+X375*$AG$374</f>
        <v>0</v>
      </c>
      <c r="AH375" s="9" t="n">
        <f aca="false">IF(AF375=V375,AF375,AF375+AG375)</f>
        <v>1760.86183491546</v>
      </c>
      <c r="AI375" s="6" t="n">
        <f aca="false">+X375*$AI$374</f>
        <v>0</v>
      </c>
      <c r="AJ375" s="80" t="n">
        <f aca="false">+CJ375</f>
        <v>1760.86183491546</v>
      </c>
      <c r="AL375" s="9" t="n">
        <f aca="false">IF(AH375=V375,V375,AH375+AI375)</f>
        <v>1760.86183491546</v>
      </c>
      <c r="AM375" s="6" t="n">
        <f aca="false">+X375*$AM$374</f>
        <v>0</v>
      </c>
      <c r="AN375" s="9" t="n">
        <f aca="false">IF(AL375=V375,V375,AL375+AM375)</f>
        <v>1760.86183491546</v>
      </c>
      <c r="AO375" s="6" t="n">
        <f aca="false">+X375*$AO$374</f>
        <v>0</v>
      </c>
      <c r="AP375" s="9" t="n">
        <f aca="false">IF(AN375=V375,V375,AN375+AO375)</f>
        <v>1760.86183491546</v>
      </c>
      <c r="AQ375" s="6" t="n">
        <f aca="false">+X375*$AQ$374</f>
        <v>0</v>
      </c>
      <c r="AR375" s="9" t="n">
        <f aca="false">IF(AP375=V375,V375,AP375+AQ375)</f>
        <v>1760.86183491546</v>
      </c>
      <c r="AS375" s="6" t="n">
        <f aca="false">+X375*$AS$374</f>
        <v>0</v>
      </c>
      <c r="AT375" s="9" t="n">
        <f aca="false">IF(AR375=V375,V375,AR375+AS375)</f>
        <v>1760.86183491546</v>
      </c>
      <c r="AU375" s="6" t="n">
        <f aca="false">+X375*$AU$374</f>
        <v>0</v>
      </c>
      <c r="AV375" s="9" t="n">
        <f aca="false">IF(AT375=V375,V375,AT375+AU375)</f>
        <v>1760.86183491546</v>
      </c>
      <c r="AW375" s="6" t="n">
        <f aca="false">+X375*$AW$374</f>
        <v>0</v>
      </c>
      <c r="AX375" s="9" t="n">
        <f aca="false">IF(AV375=V375,V375,AV375+AW375)</f>
        <v>1760.86183491546</v>
      </c>
      <c r="AY375" s="6" t="n">
        <f aca="false">+X375*$AY$374</f>
        <v>0</v>
      </c>
      <c r="AZ375" s="9" t="n">
        <f aca="false">IF(AX375=V375,V375,AX375+AY375)</f>
        <v>1760.86183491546</v>
      </c>
      <c r="BA375" s="6" t="n">
        <f aca="false">+X375*$BA$374</f>
        <v>0</v>
      </c>
      <c r="BB375" s="9" t="n">
        <f aca="false">IF(AZ375=V375,V375,AZ375+BA375)</f>
        <v>1760.86183491546</v>
      </c>
      <c r="BC375" s="6" t="n">
        <f aca="false">+X375*$BC$374</f>
        <v>0</v>
      </c>
      <c r="BD375" s="9" t="n">
        <f aca="false">IF(BB375=V375,V375,BB375+BC375)</f>
        <v>1760.86183491546</v>
      </c>
      <c r="BE375" s="6" t="n">
        <f aca="false">+X375*$BE$374</f>
        <v>0</v>
      </c>
      <c r="BF375" s="9" t="n">
        <f aca="false">IF(BD375=V375,V375,BD375+BE375)</f>
        <v>1760.86183491546</v>
      </c>
      <c r="BG375" s="6" t="n">
        <f aca="false">+X375*$BG$374</f>
        <v>0</v>
      </c>
      <c r="BH375" s="9" t="n">
        <f aca="false">IF(BF375=V375,V375,BF375+BG375)</f>
        <v>1760.86183491546</v>
      </c>
      <c r="BI375" s="6" t="n">
        <f aca="false">+X375*$BI$374</f>
        <v>0</v>
      </c>
      <c r="BJ375" s="9" t="n">
        <f aca="false">IF(BH375=V375,V375,BH375+BI375)</f>
        <v>1760.86183491546</v>
      </c>
      <c r="BK375" s="6" t="n">
        <f aca="false">+X375*$BK$374</f>
        <v>0</v>
      </c>
      <c r="BL375" s="9" t="n">
        <f aca="false">IF(BJ375=V375,V375,BJ375+BK375)</f>
        <v>1760.86183491546</v>
      </c>
      <c r="BM375" s="6" t="n">
        <f aca="false">+X375*$BM$374</f>
        <v>0</v>
      </c>
      <c r="BN375" s="9" t="n">
        <f aca="false">IF(BL375=V375,V375,BL375+BM375)</f>
        <v>1760.86183491546</v>
      </c>
      <c r="BO375" s="6" t="n">
        <f aca="false">+X375*$BO$374</f>
        <v>0</v>
      </c>
      <c r="BP375" s="9" t="n">
        <f aca="false">IF(BN375=V375,V375,BN375+BO375)</f>
        <v>1760.86183491546</v>
      </c>
      <c r="BQ375" s="6" t="n">
        <f aca="false">+X375*$BQ$374</f>
        <v>0</v>
      </c>
      <c r="BR375" s="9" t="n">
        <f aca="false">IF(BP375=V375,V375,BP375+BQ375)</f>
        <v>1760.86183491546</v>
      </c>
      <c r="BS375" s="6" t="n">
        <f aca="false">+X375*$BS$374</f>
        <v>0</v>
      </c>
      <c r="BT375" s="9" t="n">
        <f aca="false">IF(BR375=V375,V375,BR375+BS375)</f>
        <v>1760.86183491546</v>
      </c>
      <c r="BU375" s="6" t="n">
        <f aca="false">+X375*$BU$374</f>
        <v>0</v>
      </c>
      <c r="BV375" s="9" t="n">
        <f aca="false">IF(BT375=V375,V375,BT375+BU375)</f>
        <v>1760.86183491546</v>
      </c>
      <c r="BW375" s="6" t="n">
        <f aca="false">+X375*$BW$374</f>
        <v>0</v>
      </c>
      <c r="BX375" s="9" t="n">
        <f aca="false">IF(BV375=V375,V375,BV375+BW375)</f>
        <v>1760.86183491546</v>
      </c>
      <c r="BY375" s="6" t="n">
        <f aca="false">+X375*$BY$374</f>
        <v>0</v>
      </c>
      <c r="BZ375" s="9" t="n">
        <f aca="false">IF(BX375=V375,V375,BX375+BY375)</f>
        <v>1760.86183491546</v>
      </c>
      <c r="CA375" s="6" t="n">
        <f aca="false">+X375*$CA$374</f>
        <v>0</v>
      </c>
      <c r="CB375" s="9" t="n">
        <f aca="false">IF(BZ375=V375,V375,BZ375+CA375)</f>
        <v>1760.86183491546</v>
      </c>
      <c r="CC375" s="6" t="n">
        <f aca="false">+X375*$CC$374</f>
        <v>0</v>
      </c>
      <c r="CD375" s="9" t="n">
        <f aca="false">IF(CB375=V375,V375,CB375+CC375)</f>
        <v>1760.86183491546</v>
      </c>
      <c r="CE375" s="6" t="n">
        <f aca="false">+X375*$CE$374</f>
        <v>0</v>
      </c>
      <c r="CF375" s="9" t="n">
        <f aca="false">IF(CD375=V375,V375,CD375+CE375)</f>
        <v>1760.86183491546</v>
      </c>
      <c r="CG375" s="6" t="n">
        <f aca="false">+X375*$CG$374</f>
        <v>0</v>
      </c>
      <c r="CH375" s="9" t="n">
        <f aca="false">IF(CF375=V375,V375,CF375+CG375)</f>
        <v>1760.86183491546</v>
      </c>
      <c r="CI375" s="75" t="n">
        <f aca="false">+X375*$CI$374</f>
        <v>0</v>
      </c>
      <c r="CJ375" s="81" t="n">
        <f aca="false">IF(CH375=V375,V375,CH375+CI375)</f>
        <v>1760.86183491546</v>
      </c>
    </row>
    <row r="376" customFormat="false" ht="12.75" hidden="false" customHeight="false" outlineLevel="0" collapsed="false">
      <c r="A376" s="6" t="s">
        <v>1667</v>
      </c>
      <c r="D376" s="75"/>
      <c r="E376" s="8" t="s">
        <v>1668</v>
      </c>
      <c r="F376" s="76"/>
      <c r="G376" s="55"/>
      <c r="H376" s="8"/>
      <c r="I376" s="7" t="s">
        <v>1667</v>
      </c>
      <c r="L376" s="9" t="n">
        <v>679778</v>
      </c>
      <c r="M376" s="9" t="n">
        <v>795564</v>
      </c>
      <c r="N376" s="9" t="n">
        <v>834411</v>
      </c>
      <c r="O376" s="9" t="n">
        <v>834411</v>
      </c>
      <c r="R376" s="9" t="n">
        <f aca="false">8085*0.92</f>
        <v>7438.2</v>
      </c>
      <c r="S376" s="9" t="n">
        <f aca="false">0.7*14.53*834411/2000</f>
        <v>4243.3971405</v>
      </c>
      <c r="T376" s="8"/>
      <c r="U376" s="9" t="n">
        <f aca="false">+S376*$T$375</f>
        <v>5133.49541091033</v>
      </c>
      <c r="V376" s="9" t="n">
        <v>5216</v>
      </c>
      <c r="W376" s="9" t="n">
        <f aca="false">IF(U376&gt;V376,V376,U376)</f>
        <v>5133.49541091033</v>
      </c>
      <c r="X376" s="8" t="n">
        <f aca="false">+U376/$U$374</f>
        <v>0.690152914806046</v>
      </c>
      <c r="Y376" s="9" t="n">
        <f aca="false">+X376*$Y$374</f>
        <v>0</v>
      </c>
      <c r="Z376" s="9" t="n">
        <f aca="false">IF(W376&gt;=V376,V376,U376+Y376)</f>
        <v>5133.49541091033</v>
      </c>
      <c r="AA376" s="9" t="n">
        <f aca="false">+X376*$AA$374</f>
        <v>0</v>
      </c>
      <c r="AB376" s="9" t="n">
        <f aca="false">IF(Z376+AA376&gt;=V376,V376,Z376+AA376)</f>
        <v>5133.49541091033</v>
      </c>
      <c r="AC376" s="9" t="n">
        <f aca="false">+X376*$AC$374</f>
        <v>0</v>
      </c>
      <c r="AD376" s="9" t="n">
        <f aca="false">IF(AB376=V376,AB376,AB376+AC376)</f>
        <v>5133.49541091033</v>
      </c>
      <c r="AE376" s="6" t="n">
        <f aca="false">+X376*$AE$374</f>
        <v>0</v>
      </c>
      <c r="AF376" s="9" t="n">
        <f aca="false">IF(AD376=V376,AD376,AD376+AE376)</f>
        <v>5133.49541091033</v>
      </c>
      <c r="AG376" s="6" t="n">
        <f aca="false">+X376*$AG$374</f>
        <v>0</v>
      </c>
      <c r="AH376" s="9" t="n">
        <f aca="false">IF(AF376=V376,AF376,AF376+AG376)</f>
        <v>5133.49541091033</v>
      </c>
      <c r="AI376" s="6" t="n">
        <f aca="false">+X376*$AI$374</f>
        <v>0</v>
      </c>
      <c r="AJ376" s="80" t="n">
        <f aca="false">+CJ376</f>
        <v>5133.49541091033</v>
      </c>
      <c r="AL376" s="9" t="n">
        <f aca="false">IF(AH376=V376,V376,AH376+AI376)</f>
        <v>5133.49541091033</v>
      </c>
      <c r="AM376" s="6" t="n">
        <f aca="false">+X376*$AM$374</f>
        <v>0</v>
      </c>
      <c r="AN376" s="9" t="n">
        <f aca="false">IF(AL376=V376,V376,AL376+AM376)</f>
        <v>5133.49541091033</v>
      </c>
      <c r="AO376" s="6" t="n">
        <f aca="false">+X376*$AO$374</f>
        <v>0</v>
      </c>
      <c r="AP376" s="9" t="n">
        <f aca="false">IF(AN376=V376,V376,AN376+AO376)</f>
        <v>5133.49541091033</v>
      </c>
      <c r="AQ376" s="6" t="n">
        <f aca="false">+X376*$AQ$374</f>
        <v>0</v>
      </c>
      <c r="AR376" s="9" t="n">
        <f aca="false">IF(AP376=V376,V376,AP376+AQ376)</f>
        <v>5133.49541091033</v>
      </c>
      <c r="AS376" s="6" t="n">
        <f aca="false">+X376*$AS$374</f>
        <v>0</v>
      </c>
      <c r="AT376" s="9" t="n">
        <f aca="false">IF(AR376=V376,V376,AR376+AS376)</f>
        <v>5133.49541091033</v>
      </c>
      <c r="AU376" s="6" t="n">
        <f aca="false">+X376*$AU$374</f>
        <v>0</v>
      </c>
      <c r="AV376" s="9" t="n">
        <f aca="false">IF(AT376=V376,V376,AT376+AU376)</f>
        <v>5133.49541091033</v>
      </c>
      <c r="AW376" s="6" t="n">
        <f aca="false">+X376*$AW$374</f>
        <v>0</v>
      </c>
      <c r="AX376" s="9" t="n">
        <f aca="false">IF(AV376=V376,V376,AV376+AW376)</f>
        <v>5133.49541091033</v>
      </c>
      <c r="AY376" s="6" t="n">
        <f aca="false">+X376*$AY$374</f>
        <v>0</v>
      </c>
      <c r="AZ376" s="9" t="n">
        <f aca="false">IF(AX376=V376,V376,AX376+AY376)</f>
        <v>5133.49541091033</v>
      </c>
      <c r="BA376" s="6" t="n">
        <f aca="false">+X376*$BA$374</f>
        <v>0</v>
      </c>
      <c r="BB376" s="9" t="n">
        <f aca="false">IF(AZ376=V376,V376,AZ376+BA376)</f>
        <v>5133.49541091033</v>
      </c>
      <c r="BC376" s="6" t="n">
        <f aca="false">+X376*$BC$374</f>
        <v>0</v>
      </c>
      <c r="BD376" s="9" t="n">
        <f aca="false">IF(BB376=V376,V376,BB376+BC376)</f>
        <v>5133.49541091033</v>
      </c>
      <c r="BE376" s="6" t="n">
        <f aca="false">+X376*$BE$374</f>
        <v>0</v>
      </c>
      <c r="BF376" s="9" t="n">
        <f aca="false">IF(BD376=V376,V376,BD376+BE376)</f>
        <v>5133.49541091033</v>
      </c>
      <c r="BG376" s="6" t="n">
        <f aca="false">+X376*$BG$374</f>
        <v>0</v>
      </c>
      <c r="BH376" s="9" t="n">
        <f aca="false">IF(BF376=V376,V376,BF376+BG376)</f>
        <v>5133.49541091033</v>
      </c>
      <c r="BI376" s="6" t="n">
        <f aca="false">+X376*$BI$374</f>
        <v>0</v>
      </c>
      <c r="BJ376" s="9" t="n">
        <f aca="false">IF(BH376=V376,V376,BH376+BI376)</f>
        <v>5133.49541091033</v>
      </c>
      <c r="BK376" s="6" t="n">
        <f aca="false">+X376*$BK$374</f>
        <v>0</v>
      </c>
      <c r="BL376" s="9" t="n">
        <f aca="false">IF(BJ376=V376,V376,BJ376+BK376)</f>
        <v>5133.49541091033</v>
      </c>
      <c r="BM376" s="6" t="n">
        <f aca="false">+X376*$BM$374</f>
        <v>0</v>
      </c>
      <c r="BN376" s="9" t="n">
        <f aca="false">IF(BL376=V376,V376,BL376+BM376)</f>
        <v>5133.49541091033</v>
      </c>
      <c r="BO376" s="6" t="n">
        <f aca="false">+X376*$BO$374</f>
        <v>0</v>
      </c>
      <c r="BP376" s="9" t="n">
        <f aca="false">IF(BN376=V376,V376,BN376+BO376)</f>
        <v>5133.49541091033</v>
      </c>
      <c r="BQ376" s="6" t="n">
        <f aca="false">+X376*$BQ$374</f>
        <v>0</v>
      </c>
      <c r="BR376" s="9" t="n">
        <f aca="false">IF(BP376=V376,V376,BP376+BQ376)</f>
        <v>5133.49541091033</v>
      </c>
      <c r="BS376" s="6" t="n">
        <f aca="false">+X376*$BS$374</f>
        <v>0</v>
      </c>
      <c r="BT376" s="9" t="n">
        <f aca="false">IF(BR376=V376,V376,BR376+BS376)</f>
        <v>5133.49541091033</v>
      </c>
      <c r="BU376" s="6" t="n">
        <f aca="false">+X376*$BU$374</f>
        <v>0</v>
      </c>
      <c r="BV376" s="9" t="n">
        <f aca="false">IF(BT376=V376,V376,BT376+BU376)</f>
        <v>5133.49541091033</v>
      </c>
      <c r="BW376" s="6" t="n">
        <f aca="false">+X376*$BW$374</f>
        <v>0</v>
      </c>
      <c r="BX376" s="9" t="n">
        <f aca="false">IF(BV376=V376,V376,BV376+BW376)</f>
        <v>5133.49541091033</v>
      </c>
      <c r="BY376" s="6" t="n">
        <f aca="false">+X376*$BY$374</f>
        <v>0</v>
      </c>
      <c r="BZ376" s="9" t="n">
        <f aca="false">IF(BX376=V376,V376,BX376+BY376)</f>
        <v>5133.49541091033</v>
      </c>
      <c r="CA376" s="6" t="n">
        <f aca="false">+X376*$CA$374</f>
        <v>0</v>
      </c>
      <c r="CB376" s="9" t="n">
        <f aca="false">IF(BZ376=V376,V376,BZ376+CA376)</f>
        <v>5133.49541091033</v>
      </c>
      <c r="CC376" s="6" t="n">
        <f aca="false">+X376*$CC$374</f>
        <v>0</v>
      </c>
      <c r="CD376" s="9" t="n">
        <f aca="false">IF(CB376=V376,V376,CB376+CC376)</f>
        <v>5133.49541091033</v>
      </c>
      <c r="CE376" s="6" t="n">
        <f aca="false">+X376*$CE$374</f>
        <v>0</v>
      </c>
      <c r="CF376" s="9" t="n">
        <f aca="false">IF(CD376=V376,V376,CD376+CE376)</f>
        <v>5133.49541091033</v>
      </c>
      <c r="CG376" s="6" t="n">
        <f aca="false">+X376*$CG$374</f>
        <v>0</v>
      </c>
      <c r="CH376" s="9" t="n">
        <f aca="false">IF(CF376=V376,V376,CF376+CG376)</f>
        <v>5133.49541091033</v>
      </c>
      <c r="CI376" s="75" t="n">
        <f aca="false">+X376*$CI$374</f>
        <v>0</v>
      </c>
      <c r="CJ376" s="81" t="n">
        <f aca="false">IF(CH376=V376,V376,CH376+CI376)</f>
        <v>5133.49541091033</v>
      </c>
    </row>
    <row r="377" customFormat="false" ht="12.75" hidden="false" customHeight="false" outlineLevel="0" collapsed="false">
      <c r="A377" s="6" t="s">
        <v>1669</v>
      </c>
      <c r="D377" s="75"/>
      <c r="E377" s="8" t="s">
        <v>1670</v>
      </c>
      <c r="F377" s="76"/>
      <c r="G377" s="55"/>
      <c r="H377" s="8"/>
      <c r="I377" s="7" t="s">
        <v>1671</v>
      </c>
      <c r="L377" s="9" t="n">
        <v>200093</v>
      </c>
      <c r="M377" s="9" t="n">
        <v>236603</v>
      </c>
      <c r="N377" s="9" t="n">
        <v>225146</v>
      </c>
      <c r="O377" s="9" t="n">
        <v>236603</v>
      </c>
      <c r="S377" s="9" t="n">
        <f aca="false">3.8*236603/2000</f>
        <v>449.5457</v>
      </c>
      <c r="T377" s="8"/>
      <c r="U377" s="9" t="n">
        <f aca="false">+S377*$T$375</f>
        <v>543.842754174207</v>
      </c>
      <c r="V377" s="9" t="n">
        <f aca="false">1368554.4/2000</f>
        <v>684.2772</v>
      </c>
      <c r="W377" s="9" t="n">
        <f aca="false">IF(U377&gt;V377,V377,U377)</f>
        <v>543.842754174207</v>
      </c>
      <c r="X377" s="8" t="n">
        <f aca="false">+U377/$U$374</f>
        <v>0.0731148334508627</v>
      </c>
      <c r="Y377" s="9" t="n">
        <f aca="false">+X377*$Y$374</f>
        <v>0</v>
      </c>
      <c r="Z377" s="9" t="n">
        <f aca="false">IF(W377&gt;=V377,V377,U377+Y377)</f>
        <v>543.842754174207</v>
      </c>
      <c r="AA377" s="9" t="n">
        <f aca="false">+X377*$AA$374</f>
        <v>0</v>
      </c>
      <c r="AB377" s="9" t="n">
        <f aca="false">IF(Z377+AA377&gt;=V377,V377,Z377+AA377)</f>
        <v>543.842754174207</v>
      </c>
      <c r="AC377" s="9" t="n">
        <f aca="false">+X377*$AC$374</f>
        <v>0</v>
      </c>
      <c r="AD377" s="9" t="n">
        <f aca="false">IF(AB377=V377,AB377,AB377+AC377)</f>
        <v>543.842754174207</v>
      </c>
      <c r="AE377" s="6" t="n">
        <f aca="false">+X377*$AE$374</f>
        <v>0</v>
      </c>
      <c r="AF377" s="9" t="n">
        <f aca="false">IF(AD377=V377,AD377,AD377+AE377)</f>
        <v>543.842754174207</v>
      </c>
      <c r="AG377" s="6" t="n">
        <f aca="false">+X377*$AG$374</f>
        <v>0</v>
      </c>
      <c r="AH377" s="9" t="n">
        <f aca="false">IF(AF377=V377,AF377,AF377+AG377)</f>
        <v>543.842754174207</v>
      </c>
      <c r="AI377" s="6" t="n">
        <f aca="false">+X377*$AI$374</f>
        <v>0</v>
      </c>
      <c r="AJ377" s="80" t="n">
        <f aca="false">+CJ377</f>
        <v>543.842754174207</v>
      </c>
      <c r="AL377" s="9" t="n">
        <f aca="false">IF(AH377=V377,V377,AH377+AI377)</f>
        <v>543.842754174207</v>
      </c>
      <c r="AM377" s="6" t="n">
        <f aca="false">+X377*$AM$374</f>
        <v>0</v>
      </c>
      <c r="AN377" s="9" t="n">
        <f aca="false">IF(AL377=V377,V377,AL377+AM377)</f>
        <v>543.842754174207</v>
      </c>
      <c r="AO377" s="6" t="n">
        <f aca="false">+X377*$AO$374</f>
        <v>0</v>
      </c>
      <c r="AP377" s="9" t="n">
        <f aca="false">IF(AN377=V377,V377,AN377+AO377)</f>
        <v>543.842754174207</v>
      </c>
      <c r="AQ377" s="6" t="n">
        <f aca="false">+X377*$AQ$374</f>
        <v>0</v>
      </c>
      <c r="AR377" s="9" t="n">
        <f aca="false">IF(AP377=V377,V377,AP377+AQ377)</f>
        <v>543.842754174207</v>
      </c>
      <c r="AS377" s="6" t="n">
        <f aca="false">+X377*$AS$374</f>
        <v>0</v>
      </c>
      <c r="AT377" s="9" t="n">
        <f aca="false">IF(AR377=V377,V377,AR377+AS377)</f>
        <v>543.842754174207</v>
      </c>
      <c r="AU377" s="6" t="n">
        <f aca="false">+X377*$AU$374</f>
        <v>0</v>
      </c>
      <c r="AV377" s="9" t="n">
        <f aca="false">IF(AT377=V377,V377,AT377+AU377)</f>
        <v>543.842754174207</v>
      </c>
      <c r="AW377" s="6" t="n">
        <f aca="false">+X377*$AW$374</f>
        <v>0</v>
      </c>
      <c r="AX377" s="9" t="n">
        <f aca="false">IF(AV377=V377,V377,AV377+AW377)</f>
        <v>543.842754174207</v>
      </c>
      <c r="AY377" s="6" t="n">
        <f aca="false">+X377*$AY$374</f>
        <v>0</v>
      </c>
      <c r="AZ377" s="9" t="n">
        <f aca="false">IF(AX377=V377,V377,AX377+AY377)</f>
        <v>543.842754174207</v>
      </c>
      <c r="BA377" s="6" t="n">
        <f aca="false">+X377*$BA$374</f>
        <v>0</v>
      </c>
      <c r="BB377" s="9" t="n">
        <f aca="false">IF(AZ377=V377,V377,AZ377+BA377)</f>
        <v>543.842754174207</v>
      </c>
      <c r="BC377" s="6" t="n">
        <f aca="false">+X377*$BC$374</f>
        <v>0</v>
      </c>
      <c r="BD377" s="9" t="n">
        <f aca="false">IF(BB377=V377,V377,BB377+BC377)</f>
        <v>543.842754174207</v>
      </c>
      <c r="BE377" s="6" t="n">
        <f aca="false">+X377*$BE$374</f>
        <v>0</v>
      </c>
      <c r="BF377" s="9" t="n">
        <f aca="false">IF(BD377=V377,V377,BD377+BE377)</f>
        <v>543.842754174207</v>
      </c>
      <c r="BG377" s="6" t="n">
        <f aca="false">+X377*$BG$374</f>
        <v>0</v>
      </c>
      <c r="BH377" s="9" t="n">
        <f aca="false">IF(BF377=V377,V377,BF377+BG377)</f>
        <v>543.842754174207</v>
      </c>
      <c r="BI377" s="6" t="n">
        <f aca="false">+X377*$BI$374</f>
        <v>0</v>
      </c>
      <c r="BJ377" s="9" t="n">
        <f aca="false">IF(BH377=V377,V377,BH377+BI377)</f>
        <v>543.842754174207</v>
      </c>
      <c r="BK377" s="6" t="n">
        <f aca="false">+X377*$BK$374</f>
        <v>0</v>
      </c>
      <c r="BL377" s="9" t="n">
        <f aca="false">IF(BJ377=V377,V377,BJ377+BK377)</f>
        <v>543.842754174207</v>
      </c>
      <c r="BM377" s="6" t="n">
        <f aca="false">+X377*$BM$374</f>
        <v>0</v>
      </c>
      <c r="BN377" s="9" t="n">
        <f aca="false">IF(BL377=V377,V377,BL377+BM377)</f>
        <v>543.842754174207</v>
      </c>
      <c r="BO377" s="6" t="n">
        <f aca="false">+X377*$BO$374</f>
        <v>0</v>
      </c>
      <c r="BP377" s="9" t="n">
        <f aca="false">IF(BN377=V377,V377,BN377+BO377)</f>
        <v>543.842754174207</v>
      </c>
      <c r="BQ377" s="6" t="n">
        <f aca="false">+X377*$BQ$374</f>
        <v>0</v>
      </c>
      <c r="BR377" s="9" t="n">
        <f aca="false">IF(BP377=V377,V377,BP377+BQ377)</f>
        <v>543.842754174207</v>
      </c>
      <c r="BS377" s="6" t="n">
        <f aca="false">+X377*$BS$374</f>
        <v>0</v>
      </c>
      <c r="BT377" s="9" t="n">
        <f aca="false">IF(BR377=V377,V377,BR377+BS377)</f>
        <v>543.842754174207</v>
      </c>
      <c r="BU377" s="6" t="n">
        <f aca="false">+X377*$BU$374</f>
        <v>0</v>
      </c>
      <c r="BV377" s="9" t="n">
        <f aca="false">IF(BT377=V377,V377,BT377+BU377)</f>
        <v>543.842754174207</v>
      </c>
      <c r="BW377" s="6" t="n">
        <f aca="false">+X377*$BW$374</f>
        <v>0</v>
      </c>
      <c r="BX377" s="9" t="n">
        <f aca="false">IF(BV377=V377,V377,BV377+BW377)</f>
        <v>543.842754174207</v>
      </c>
      <c r="BY377" s="6" t="n">
        <f aca="false">+X377*$BY$374</f>
        <v>0</v>
      </c>
      <c r="BZ377" s="9" t="n">
        <f aca="false">IF(BX377=V377,V377,BX377+BY377)</f>
        <v>543.842754174207</v>
      </c>
      <c r="CA377" s="6" t="n">
        <f aca="false">+X377*$CA$374</f>
        <v>0</v>
      </c>
      <c r="CB377" s="9" t="n">
        <f aca="false">IF(BZ377=V377,V377,BZ377+CA377)</f>
        <v>543.842754174207</v>
      </c>
      <c r="CC377" s="6" t="n">
        <f aca="false">+X377*$CC$374</f>
        <v>0</v>
      </c>
      <c r="CD377" s="9" t="n">
        <f aca="false">IF(CB377=V377,V377,CB377+CC377)</f>
        <v>543.842754174207</v>
      </c>
      <c r="CE377" s="6" t="n">
        <f aca="false">+X377*$CE$374</f>
        <v>0</v>
      </c>
      <c r="CF377" s="9" t="n">
        <f aca="false">IF(CD377=V377,V377,CD377+CE377)</f>
        <v>543.842754174207</v>
      </c>
      <c r="CG377" s="6" t="n">
        <f aca="false">+X377*$CG$374</f>
        <v>0</v>
      </c>
      <c r="CH377" s="9" t="n">
        <f aca="false">IF(CF377=V377,V377,CF377+CG377)</f>
        <v>543.842754174207</v>
      </c>
      <c r="CI377" s="75" t="n">
        <f aca="false">+X377*$CI$374</f>
        <v>0</v>
      </c>
      <c r="CJ377" s="81" t="n">
        <f aca="false">IF(CH377=V377,V377,CH377+CI377)</f>
        <v>543.842754174207</v>
      </c>
    </row>
    <row r="378" customFormat="false" ht="12.75" hidden="false" customHeight="false" outlineLevel="0" collapsed="false">
      <c r="D378" s="75"/>
      <c r="E378" s="76"/>
      <c r="F378" s="8"/>
      <c r="G378" s="55"/>
      <c r="H378" s="8"/>
      <c r="R378" s="9"/>
      <c r="Y378" s="9" t="n">
        <f aca="false">SUM(Y375:Y377)</f>
        <v>0</v>
      </c>
      <c r="AA378" s="77" t="n">
        <f aca="false">SUM(AA375:AA377)</f>
        <v>0</v>
      </c>
      <c r="AB378" s="77" t="n">
        <f aca="false">SUM(AB375:AB377)</f>
        <v>7438.2</v>
      </c>
    </row>
    <row r="379" customFormat="false" ht="12.75" hidden="false" customHeight="false" outlineLevel="0" collapsed="false">
      <c r="D379" s="75"/>
      <c r="E379" s="76" t="s">
        <v>1672</v>
      </c>
      <c r="F379" s="8"/>
      <c r="G379" s="55"/>
      <c r="H379" s="8"/>
      <c r="I379" s="7" t="s">
        <v>1673</v>
      </c>
      <c r="AJ379" s="9" t="n">
        <f aca="false">+(30405*0.05)</f>
        <v>1520.25</v>
      </c>
      <c r="AL379" s="77"/>
    </row>
    <row r="380" customFormat="false" ht="12.75" hidden="false" customHeight="false" outlineLevel="0" collapsed="false">
      <c r="D380" s="75"/>
      <c r="E380" s="76" t="s">
        <v>1674</v>
      </c>
      <c r="F380" s="8"/>
      <c r="G380" s="55"/>
      <c r="H380" s="8"/>
      <c r="I380" s="7" t="s">
        <v>1675</v>
      </c>
      <c r="AJ380" s="9" t="n">
        <f aca="false">2860*0.15</f>
        <v>429</v>
      </c>
    </row>
    <row r="381" customFormat="false" ht="12.75" hidden="false" customHeight="false" outlineLevel="0" collapsed="false">
      <c r="D381" s="75"/>
      <c r="E381" s="76" t="s">
        <v>1676</v>
      </c>
      <c r="F381" s="8"/>
      <c r="G381" s="55"/>
      <c r="H381" s="8"/>
      <c r="I381" s="7" t="s">
        <v>1677</v>
      </c>
      <c r="Q381" s="6"/>
      <c r="AJ381" s="9" t="n">
        <f aca="false">(30405*0.03)</f>
        <v>912.15</v>
      </c>
    </row>
    <row r="382" customFormat="false" ht="12.75" hidden="false" customHeight="false" outlineLevel="0" collapsed="false">
      <c r="D382" s="75"/>
      <c r="E382" s="76" t="s">
        <v>1678</v>
      </c>
      <c r="F382" s="8"/>
      <c r="G382" s="55"/>
      <c r="H382" s="8"/>
      <c r="I382" s="7" t="s">
        <v>1679</v>
      </c>
      <c r="Q382" s="6"/>
      <c r="AJ382" s="9" t="n">
        <f aca="false">2860*0.03</f>
        <v>85.8</v>
      </c>
    </row>
    <row r="383" customFormat="false" ht="12.75" hidden="false" customHeight="false" outlineLevel="0" collapsed="false">
      <c r="D383" s="75"/>
      <c r="E383" s="76" t="s">
        <v>1680</v>
      </c>
      <c r="F383" s="8"/>
      <c r="G383" s="55"/>
      <c r="H383" s="8"/>
      <c r="I383" s="7" t="s">
        <v>1681</v>
      </c>
      <c r="Q383" s="6"/>
      <c r="AJ383" s="9" t="n">
        <f aca="false">8085*0.05</f>
        <v>404.25</v>
      </c>
    </row>
    <row r="384" customFormat="false" ht="12.75" hidden="false" customHeight="false" outlineLevel="0" collapsed="false">
      <c r="D384" s="75"/>
      <c r="E384" s="76" t="s">
        <v>1682</v>
      </c>
      <c r="F384" s="8"/>
      <c r="G384" s="55"/>
      <c r="H384" s="8"/>
      <c r="I384" s="7" t="s">
        <v>1683</v>
      </c>
      <c r="Q384" s="6"/>
      <c r="AJ384" s="9" t="n">
        <f aca="false">8085*0.03</f>
        <v>242.55</v>
      </c>
    </row>
    <row r="385" customFormat="false" ht="12.75" hidden="false" customHeight="false" outlineLevel="0" collapsed="false">
      <c r="D385" s="75"/>
      <c r="E385" s="76"/>
      <c r="F385" s="8"/>
      <c r="G385" s="55"/>
      <c r="H385" s="8"/>
      <c r="Q385" s="6"/>
    </row>
    <row r="386" customFormat="false" ht="12.75" hidden="false" customHeight="false" outlineLevel="0" collapsed="false">
      <c r="D386" s="75"/>
      <c r="E386" s="76"/>
      <c r="F386" s="8"/>
      <c r="G386" s="55"/>
      <c r="H386" s="8"/>
      <c r="Q386" s="6"/>
    </row>
    <row r="387" customFormat="false" ht="12.75" hidden="false" customHeight="false" outlineLevel="0" collapsed="false">
      <c r="D387" s="75"/>
      <c r="E387" s="76"/>
      <c r="F387" s="8"/>
      <c r="G387" s="55"/>
      <c r="H387" s="8"/>
      <c r="Q387" s="6"/>
    </row>
    <row r="388" customFormat="false" ht="12.75" hidden="false" customHeight="false" outlineLevel="0" collapsed="false">
      <c r="D388" s="75"/>
      <c r="E388" s="76"/>
      <c r="F388" s="8"/>
      <c r="G388" s="55"/>
      <c r="H388" s="8"/>
      <c r="Q388" s="6"/>
    </row>
    <row r="389" customFormat="false" ht="12.75" hidden="false" customHeight="false" outlineLevel="0" collapsed="false">
      <c r="D389" s="75"/>
      <c r="E389" s="76"/>
      <c r="F389" s="8"/>
      <c r="G389" s="55"/>
      <c r="H389" s="8"/>
      <c r="Q389" s="6"/>
    </row>
    <row r="390" customFormat="false" ht="12.75" hidden="false" customHeight="false" outlineLevel="0" collapsed="false">
      <c r="D390" s="75"/>
      <c r="E390" s="76"/>
      <c r="F390" s="8"/>
      <c r="G390" s="55"/>
      <c r="H390" s="8"/>
      <c r="Q390" s="6"/>
    </row>
    <row r="391" customFormat="false" ht="12.75" hidden="false" customHeight="false" outlineLevel="0" collapsed="false">
      <c r="D391" s="75"/>
      <c r="E391" s="76"/>
      <c r="F391" s="8"/>
      <c r="G391" s="55"/>
      <c r="H391" s="8"/>
      <c r="Q391" s="6"/>
    </row>
    <row r="392" customFormat="false" ht="12.75" hidden="false" customHeight="false" outlineLevel="0" collapsed="false">
      <c r="D392" s="75"/>
      <c r="E392" s="76"/>
      <c r="F392" s="8"/>
      <c r="G392" s="55"/>
      <c r="H392" s="8"/>
      <c r="Q392" s="6"/>
    </row>
    <row r="393" customFormat="false" ht="12.75" hidden="false" customHeight="false" outlineLevel="0" collapsed="false">
      <c r="D393" s="75"/>
      <c r="E393" s="76"/>
      <c r="F393" s="8"/>
      <c r="G393" s="55"/>
      <c r="H393" s="8"/>
      <c r="Q393" s="6"/>
    </row>
    <row r="394" customFormat="false" ht="12.75" hidden="false" customHeight="false" outlineLevel="0" collapsed="false">
      <c r="D394" s="75"/>
      <c r="E394" s="76"/>
      <c r="F394" s="8"/>
      <c r="G394" s="55"/>
      <c r="H394" s="8"/>
      <c r="Q394" s="6"/>
    </row>
    <row r="395" customFormat="false" ht="12.75" hidden="false" customHeight="false" outlineLevel="0" collapsed="false">
      <c r="D395" s="75"/>
      <c r="E395" s="76"/>
      <c r="F395" s="8"/>
      <c r="G395" s="55"/>
      <c r="H395" s="8"/>
      <c r="Q395" s="6"/>
    </row>
    <row r="396" customFormat="false" ht="12.75" hidden="false" customHeight="false" outlineLevel="0" collapsed="false">
      <c r="D396" s="75"/>
      <c r="E396" s="76"/>
      <c r="F396" s="8"/>
      <c r="G396" s="55"/>
      <c r="H396" s="8"/>
      <c r="Q396" s="6"/>
    </row>
    <row r="397" customFormat="false" ht="12.75" hidden="false" customHeight="false" outlineLevel="0" collapsed="false">
      <c r="D397" s="75"/>
      <c r="E397" s="76"/>
      <c r="F397" s="8"/>
      <c r="G397" s="55"/>
      <c r="H397" s="8"/>
      <c r="Q397" s="6"/>
    </row>
    <row r="398" customFormat="false" ht="12.75" hidden="false" customHeight="false" outlineLevel="0" collapsed="false">
      <c r="D398" s="75"/>
      <c r="E398" s="76"/>
      <c r="F398" s="8"/>
      <c r="G398" s="55"/>
      <c r="H398" s="8"/>
      <c r="Q398" s="6"/>
    </row>
    <row r="399" customFormat="false" ht="12.75" hidden="false" customHeight="false" outlineLevel="0" collapsed="false">
      <c r="D399" s="75"/>
      <c r="E399" s="76"/>
      <c r="F399" s="8"/>
      <c r="G399" s="55"/>
      <c r="H399" s="8"/>
      <c r="Q399" s="6"/>
    </row>
    <row r="400" customFormat="false" ht="12.75" hidden="false" customHeight="false" outlineLevel="0" collapsed="false">
      <c r="D400" s="75"/>
      <c r="E400" s="76"/>
      <c r="F400" s="8"/>
      <c r="G400" s="55"/>
      <c r="H400" s="8"/>
      <c r="Q400" s="6"/>
    </row>
    <row r="401" customFormat="false" ht="12.75" hidden="false" customHeight="false" outlineLevel="0" collapsed="false">
      <c r="D401" s="75"/>
      <c r="E401" s="76"/>
      <c r="F401" s="8"/>
      <c r="G401" s="55"/>
      <c r="H401" s="8"/>
      <c r="Q401" s="6"/>
    </row>
    <row r="402" customFormat="false" ht="12.75" hidden="false" customHeight="false" outlineLevel="0" collapsed="false">
      <c r="D402" s="75"/>
      <c r="E402" s="76"/>
      <c r="F402" s="8"/>
      <c r="G402" s="55"/>
      <c r="H402" s="8"/>
      <c r="Q402" s="6"/>
    </row>
    <row r="403" customFormat="false" ht="12.75" hidden="false" customHeight="false" outlineLevel="0" collapsed="false">
      <c r="D403" s="75"/>
      <c r="E403" s="76"/>
      <c r="F403" s="8"/>
      <c r="G403" s="55"/>
      <c r="H403" s="8"/>
      <c r="Q403" s="6"/>
    </row>
    <row r="404" customFormat="false" ht="12.75" hidden="false" customHeight="false" outlineLevel="0" collapsed="false">
      <c r="D404" s="75"/>
      <c r="E404" s="76"/>
      <c r="F404" s="8"/>
      <c r="G404" s="55"/>
      <c r="H404" s="8"/>
      <c r="Q404" s="6"/>
    </row>
    <row r="405" customFormat="false" ht="12.75" hidden="false" customHeight="false" outlineLevel="0" collapsed="false">
      <c r="D405" s="75"/>
      <c r="E405" s="76"/>
      <c r="F405" s="8"/>
      <c r="G405" s="55"/>
      <c r="H405" s="8"/>
      <c r="Q405" s="6"/>
    </row>
    <row r="406" customFormat="false" ht="12.75" hidden="false" customHeight="false" outlineLevel="0" collapsed="false">
      <c r="D406" s="75"/>
      <c r="E406" s="76"/>
      <c r="F406" s="8"/>
      <c r="G406" s="55"/>
      <c r="H406" s="8"/>
      <c r="Q406" s="6"/>
    </row>
    <row r="407" customFormat="false" ht="12.75" hidden="false" customHeight="false" outlineLevel="0" collapsed="false">
      <c r="D407" s="75"/>
      <c r="E407" s="76"/>
      <c r="F407" s="8"/>
      <c r="G407" s="55"/>
      <c r="H407" s="8"/>
      <c r="Q407" s="6"/>
    </row>
    <row r="408" customFormat="false" ht="12.75" hidden="false" customHeight="false" outlineLevel="0" collapsed="false">
      <c r="D408" s="75"/>
      <c r="E408" s="76"/>
      <c r="F408" s="8"/>
      <c r="G408" s="55"/>
      <c r="H408" s="8"/>
      <c r="Q408" s="6"/>
    </row>
    <row r="409" customFormat="false" ht="12.75" hidden="false" customHeight="false" outlineLevel="0" collapsed="false">
      <c r="D409" s="75"/>
      <c r="E409" s="76"/>
      <c r="F409" s="8"/>
      <c r="G409" s="55"/>
      <c r="H409" s="8"/>
      <c r="Q409" s="6"/>
    </row>
    <row r="410" customFormat="false" ht="12.75" hidden="false" customHeight="false" outlineLevel="0" collapsed="false">
      <c r="D410" s="75"/>
      <c r="E410" s="76"/>
      <c r="F410" s="8"/>
      <c r="G410" s="55"/>
      <c r="H410" s="8"/>
      <c r="Q410" s="6"/>
    </row>
    <row r="411" customFormat="false" ht="12.75" hidden="false" customHeight="false" outlineLevel="0" collapsed="false">
      <c r="D411" s="75"/>
      <c r="E411" s="76"/>
      <c r="F411" s="8"/>
      <c r="G411" s="55"/>
      <c r="H411" s="8"/>
      <c r="Q411" s="6"/>
    </row>
    <row r="412" customFormat="false" ht="12.75" hidden="false" customHeight="false" outlineLevel="0" collapsed="false">
      <c r="D412" s="75"/>
      <c r="E412" s="76"/>
      <c r="F412" s="8"/>
      <c r="G412" s="55"/>
      <c r="H412" s="8"/>
      <c r="Q412" s="6"/>
    </row>
    <row r="413" customFormat="false" ht="12.75" hidden="false" customHeight="false" outlineLevel="0" collapsed="false">
      <c r="D413" s="75"/>
      <c r="E413" s="76"/>
      <c r="F413" s="8"/>
      <c r="G413" s="55"/>
      <c r="H413" s="8"/>
      <c r="Q413" s="6"/>
    </row>
    <row r="414" customFormat="false" ht="12.75" hidden="false" customHeight="false" outlineLevel="0" collapsed="false">
      <c r="D414" s="75"/>
      <c r="E414" s="76"/>
      <c r="F414" s="8"/>
      <c r="G414" s="55"/>
      <c r="H414" s="8"/>
      <c r="Q414" s="6"/>
    </row>
    <row r="415" customFormat="false" ht="12.75" hidden="false" customHeight="false" outlineLevel="0" collapsed="false">
      <c r="D415" s="75"/>
      <c r="E415" s="76"/>
      <c r="F415" s="8"/>
      <c r="G415" s="55"/>
      <c r="H415" s="8"/>
      <c r="Q415" s="6"/>
    </row>
    <row r="416" customFormat="false" ht="12.75" hidden="false" customHeight="false" outlineLevel="0" collapsed="false">
      <c r="D416" s="75"/>
      <c r="E416" s="76"/>
      <c r="F416" s="8"/>
      <c r="G416" s="55"/>
      <c r="H416" s="8"/>
      <c r="Q416" s="6"/>
    </row>
    <row r="417" customFormat="false" ht="12.75" hidden="false" customHeight="false" outlineLevel="0" collapsed="false">
      <c r="D417" s="75"/>
      <c r="E417" s="76"/>
      <c r="F417" s="8"/>
      <c r="G417" s="55"/>
      <c r="H417" s="8"/>
      <c r="Q417" s="6"/>
    </row>
  </sheetData>
  <printOptions headings="false" gridLines="true" gridLinesSet="true" horizontalCentered="true" verticalCentered="true"/>
  <pageMargins left="0.5" right="0.5" top="0.5" bottom="0.361111111111111" header="0" footer="0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&amp;C 2003 ALLOCATIONS</oddHeader>
    <oddFooter>&amp;CPage &amp;P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09"/>
  <sheetViews>
    <sheetView showFormulas="false" showGridLines="true" showRowColHeaders="true" showZeros="true" rightToLeft="false" tabSelected="false" showOutlineSymbols="true" defaultGridColor="true" view="normal" topLeftCell="A80" colorId="64" zoomScale="100" zoomScaleNormal="100" zoomScalePageLayoutView="100" workbookViewId="0">
      <selection pane="topLeft" activeCell="G83" activeCellId="0" sqref="G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13"/>
    <col collapsed="false" customWidth="true" hidden="false" outlineLevel="0" max="2" min="2" style="0" width="12.99"/>
    <col collapsed="false" customWidth="true" hidden="false" outlineLevel="0" max="3" min="3" style="0" width="15.13"/>
    <col collapsed="false" customWidth="true" hidden="false" outlineLevel="0" max="4" min="4" style="0" width="14.7"/>
    <col collapsed="false" customWidth="true" hidden="false" outlineLevel="0" max="6" min="6" style="0" width="11.56"/>
    <col collapsed="false" customWidth="true" hidden="false" outlineLevel="0" max="7" min="7" style="0" width="12.85"/>
    <col collapsed="false" customWidth="true" hidden="false" outlineLevel="0" max="8" min="8" style="0" width="13.14"/>
    <col collapsed="false" customWidth="true" hidden="false" outlineLevel="0" max="9" min="9" style="0" width="11.7"/>
    <col collapsed="false" customWidth="true" hidden="false" outlineLevel="0" max="10" min="10" style="0" width="16.84"/>
  </cols>
  <sheetData>
    <row r="1" customFormat="false" ht="25.5" hidden="false" customHeight="false" outlineLevel="0" collapsed="false">
      <c r="A1" s="1" t="s">
        <v>253</v>
      </c>
      <c r="B1" s="1" t="s">
        <v>1684</v>
      </c>
      <c r="C1" s="1" t="s">
        <v>1685</v>
      </c>
      <c r="D1" s="1" t="s">
        <v>1686</v>
      </c>
      <c r="E1" s="1"/>
      <c r="F1" s="1"/>
      <c r="G1" s="1"/>
      <c r="H1" s="1"/>
      <c r="I1" s="1"/>
      <c r="J1" s="82"/>
      <c r="K1" s="83"/>
      <c r="L1" s="83"/>
      <c r="M1" s="83"/>
      <c r="N1" s="83"/>
      <c r="O1" s="83"/>
      <c r="P1" s="82"/>
      <c r="Q1" s="82"/>
      <c r="R1" s="82"/>
      <c r="S1" s="84"/>
      <c r="T1" s="85"/>
      <c r="U1" s="86"/>
      <c r="V1" s="86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</row>
    <row r="2" customFormat="false" ht="13.5" hidden="false" customHeight="false" outlineLevel="0" collapsed="false">
      <c r="A2" s="3" t="s">
        <v>1687</v>
      </c>
      <c r="J2" s="82"/>
      <c r="K2" s="83"/>
      <c r="L2" s="83"/>
      <c r="M2" s="83"/>
      <c r="N2" s="83"/>
      <c r="O2" s="83"/>
      <c r="P2" s="82"/>
      <c r="Q2" s="87"/>
      <c r="R2" s="87"/>
      <c r="S2" s="88"/>
      <c r="T2" s="89"/>
      <c r="U2" s="90"/>
      <c r="V2" s="90"/>
      <c r="W2" s="91"/>
      <c r="X2" s="89"/>
      <c r="Y2" s="91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91"/>
    </row>
    <row r="3" customFormat="false" ht="12.75" hidden="false" customHeight="false" outlineLevel="0" collapsed="false">
      <c r="B3" s="0" t="n">
        <v>26</v>
      </c>
      <c r="C3" s="0" t="n">
        <v>33</v>
      </c>
      <c r="D3" s="0" t="n">
        <v>49</v>
      </c>
      <c r="J3" s="92"/>
      <c r="K3" s="93"/>
      <c r="L3" s="93"/>
      <c r="M3" s="93"/>
      <c r="N3" s="93"/>
      <c r="O3" s="94"/>
      <c r="P3" s="95"/>
      <c r="Q3" s="87"/>
      <c r="R3" s="87"/>
      <c r="S3" s="88"/>
      <c r="T3" s="89"/>
      <c r="U3" s="90"/>
      <c r="V3" s="90"/>
      <c r="W3" s="91"/>
      <c r="X3" s="89"/>
      <c r="Y3" s="91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91"/>
    </row>
    <row r="4" customFormat="false" ht="12.75" hidden="false" customHeight="false" outlineLevel="0" collapsed="false">
      <c r="B4" s="0" t="n">
        <v>26</v>
      </c>
      <c r="C4" s="0" t="n">
        <v>33</v>
      </c>
      <c r="D4" s="0" t="n">
        <v>49</v>
      </c>
      <c r="J4" s="95"/>
      <c r="K4" s="94"/>
      <c r="L4" s="94"/>
      <c r="M4" s="94"/>
      <c r="N4" s="94"/>
      <c r="O4" s="94"/>
      <c r="P4" s="95"/>
      <c r="Q4" s="87"/>
      <c r="R4" s="87"/>
      <c r="S4" s="88"/>
      <c r="T4" s="89"/>
      <c r="U4" s="90"/>
      <c r="V4" s="90"/>
      <c r="W4" s="91"/>
      <c r="X4" s="89"/>
      <c r="Y4" s="91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91"/>
    </row>
    <row r="5" customFormat="false" ht="12.75" hidden="false" customHeight="false" outlineLevel="0" collapsed="false">
      <c r="B5" s="0" t="n">
        <v>26</v>
      </c>
      <c r="C5" s="0" t="n">
        <v>33</v>
      </c>
      <c r="D5" s="0" t="n">
        <v>49</v>
      </c>
      <c r="J5" s="95"/>
      <c r="K5" s="94"/>
      <c r="L5" s="94"/>
      <c r="M5" s="94"/>
      <c r="N5" s="94"/>
      <c r="O5" s="94"/>
      <c r="P5" s="95"/>
      <c r="Q5" s="87"/>
      <c r="R5" s="87"/>
      <c r="S5" s="88"/>
      <c r="T5" s="89"/>
      <c r="U5" s="90"/>
      <c r="V5" s="90"/>
      <c r="W5" s="91"/>
      <c r="X5" s="89"/>
      <c r="Y5" s="91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91"/>
    </row>
    <row r="6" customFormat="false" ht="12.75" hidden="false" customHeight="false" outlineLevel="0" collapsed="false">
      <c r="B6" s="0" t="n">
        <v>28</v>
      </c>
      <c r="C6" s="0" t="n">
        <v>35</v>
      </c>
      <c r="D6" s="0" t="n">
        <v>52</v>
      </c>
      <c r="J6" s="95"/>
      <c r="K6" s="94"/>
      <c r="L6" s="94"/>
      <c r="M6" s="94"/>
      <c r="N6" s="94"/>
      <c r="O6" s="94"/>
      <c r="P6" s="95"/>
      <c r="Q6" s="87"/>
      <c r="R6" s="87"/>
      <c r="S6" s="88"/>
      <c r="T6" s="89"/>
      <c r="U6" s="90"/>
      <c r="V6" s="90"/>
      <c r="W6" s="91"/>
      <c r="X6" s="89"/>
      <c r="Y6" s="91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91"/>
    </row>
    <row r="7" customFormat="false" ht="12.75" hidden="false" customHeight="false" outlineLevel="0" collapsed="false">
      <c r="B7" s="0" t="n">
        <v>26</v>
      </c>
      <c r="C7" s="0" t="n">
        <v>33</v>
      </c>
      <c r="D7" s="0" t="n">
        <v>49</v>
      </c>
      <c r="J7" s="83"/>
      <c r="K7" s="83"/>
      <c r="L7" s="83"/>
      <c r="M7" s="83"/>
      <c r="N7" s="82"/>
      <c r="O7" s="82"/>
      <c r="P7" s="82"/>
      <c r="Q7" s="84"/>
      <c r="R7" s="85"/>
      <c r="S7" s="86"/>
      <c r="T7" s="86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9"/>
      <c r="AJ7" s="91"/>
    </row>
    <row r="8" customFormat="false" ht="12.75" hidden="false" customHeight="false" outlineLevel="0" collapsed="false">
      <c r="B8" s="0" t="n">
        <v>26</v>
      </c>
      <c r="C8" s="0" t="n">
        <v>33</v>
      </c>
      <c r="D8" s="0" t="n">
        <v>49</v>
      </c>
      <c r="J8" s="95"/>
      <c r="K8" s="94"/>
      <c r="L8" s="94"/>
      <c r="M8" s="94"/>
      <c r="N8" s="94"/>
      <c r="O8" s="94"/>
      <c r="P8" s="95"/>
      <c r="Q8" s="87"/>
      <c r="R8" s="89"/>
      <c r="S8" s="88"/>
      <c r="T8" s="89"/>
      <c r="U8" s="90"/>
      <c r="V8" s="90"/>
      <c r="W8" s="90"/>
      <c r="X8" s="91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88"/>
    </row>
    <row r="9" customFormat="false" ht="12.75" hidden="false" customHeight="false" outlineLevel="0" collapsed="false">
      <c r="B9" s="0" t="n">
        <v>69</v>
      </c>
      <c r="C9" s="0" t="n">
        <v>86</v>
      </c>
      <c r="D9" s="0" t="n">
        <v>126</v>
      </c>
      <c r="J9" s="95"/>
      <c r="K9" s="94"/>
      <c r="L9" s="94"/>
      <c r="M9" s="94"/>
      <c r="N9" s="94"/>
      <c r="O9" s="94"/>
      <c r="P9" s="95"/>
      <c r="Q9" s="87"/>
      <c r="R9" s="89"/>
      <c r="S9" s="88"/>
      <c r="T9" s="89"/>
      <c r="U9" s="90"/>
      <c r="V9" s="90"/>
      <c r="W9" s="91"/>
      <c r="X9" s="89"/>
      <c r="Y9" s="90"/>
      <c r="Z9" s="89"/>
      <c r="AA9" s="90"/>
      <c r="AB9" s="90"/>
      <c r="AC9" s="90"/>
      <c r="AD9" s="90"/>
      <c r="AE9" s="90"/>
      <c r="AF9" s="90"/>
      <c r="AG9" s="90"/>
      <c r="AH9" s="90"/>
      <c r="AI9" s="90"/>
      <c r="AJ9" s="91"/>
    </row>
    <row r="10" customFormat="false" ht="13.5" hidden="false" customHeight="false" outlineLevel="0" collapsed="false">
      <c r="A10" s="3" t="s">
        <v>1688</v>
      </c>
      <c r="J10" s="95"/>
      <c r="K10" s="94"/>
      <c r="L10" s="94"/>
      <c r="M10" s="94"/>
      <c r="N10" s="94"/>
      <c r="O10" s="94"/>
      <c r="P10" s="95"/>
      <c r="Q10" s="87"/>
      <c r="R10" s="89"/>
      <c r="S10" s="88"/>
      <c r="T10" s="89"/>
      <c r="U10" s="90"/>
      <c r="V10" s="90"/>
      <c r="W10" s="91"/>
      <c r="X10" s="89"/>
      <c r="Y10" s="91"/>
      <c r="Z10" s="89"/>
      <c r="AA10" s="90"/>
      <c r="AB10" s="90"/>
      <c r="AC10" s="90"/>
      <c r="AD10" s="90"/>
      <c r="AE10" s="90"/>
      <c r="AF10" s="90"/>
      <c r="AG10" s="90"/>
      <c r="AH10" s="90"/>
      <c r="AI10" s="90"/>
      <c r="AJ10" s="91"/>
    </row>
    <row r="11" customFormat="false" ht="12.75" hidden="false" customHeight="false" outlineLevel="0" collapsed="false">
      <c r="A11" s="0" t="s">
        <v>1689</v>
      </c>
      <c r="B11" s="0" t="n">
        <v>318</v>
      </c>
      <c r="C11" s="0" t="n">
        <v>398</v>
      </c>
      <c r="D11" s="0" t="n">
        <v>351</v>
      </c>
      <c r="J11" s="92"/>
      <c r="K11" s="93"/>
      <c r="L11" s="93"/>
      <c r="M11" s="93"/>
      <c r="N11" s="93"/>
      <c r="O11" s="94"/>
      <c r="P11" s="95"/>
      <c r="Q11" s="87"/>
      <c r="R11" s="96"/>
      <c r="S11" s="88"/>
      <c r="T11" s="89"/>
      <c r="U11" s="90"/>
      <c r="V11" s="90"/>
      <c r="W11" s="91"/>
      <c r="X11" s="89"/>
      <c r="Y11" s="90"/>
      <c r="Z11" s="91"/>
      <c r="AA11" s="90"/>
      <c r="AB11" s="91"/>
      <c r="AC11" s="90"/>
      <c r="AD11" s="91"/>
      <c r="AE11" s="90"/>
      <c r="AF11" s="91"/>
      <c r="AG11" s="90"/>
      <c r="AH11" s="91"/>
      <c r="AI11" s="90"/>
      <c r="AJ11" s="91"/>
    </row>
    <row r="12" customFormat="false" ht="12.75" hidden="false" customHeight="false" outlineLevel="0" collapsed="false">
      <c r="A12" s="3" t="s">
        <v>1690</v>
      </c>
      <c r="J12" s="97"/>
      <c r="K12" s="98"/>
      <c r="L12" s="98"/>
      <c r="M12" s="98"/>
      <c r="N12" s="98"/>
      <c r="O12" s="94"/>
      <c r="P12" s="95"/>
      <c r="Q12" s="87"/>
      <c r="R12" s="87"/>
      <c r="S12" s="88"/>
      <c r="T12" s="89"/>
      <c r="U12" s="90"/>
      <c r="V12" s="90"/>
      <c r="W12" s="90"/>
      <c r="X12" s="89"/>
      <c r="Y12" s="90"/>
      <c r="Z12" s="88"/>
      <c r="AA12" s="90"/>
      <c r="AB12" s="90"/>
      <c r="AC12" s="90"/>
      <c r="AD12" s="90"/>
      <c r="AE12" s="90"/>
      <c r="AF12" s="88"/>
      <c r="AG12" s="90"/>
      <c r="AH12" s="88"/>
      <c r="AI12" s="90"/>
      <c r="AJ12" s="88"/>
    </row>
    <row r="13" customFormat="false" ht="12.75" hidden="false" customHeight="false" outlineLevel="0" collapsed="false">
      <c r="A13" s="0" t="s">
        <v>1691</v>
      </c>
      <c r="B13" s="0" t="n">
        <v>114</v>
      </c>
      <c r="C13" s="0" t="n">
        <v>143</v>
      </c>
      <c r="D13" s="0" t="n">
        <v>126</v>
      </c>
      <c r="J13" s="97"/>
      <c r="K13" s="98"/>
      <c r="L13" s="98"/>
      <c r="M13" s="98"/>
      <c r="N13" s="98"/>
      <c r="O13" s="94"/>
      <c r="P13" s="95"/>
      <c r="Q13" s="87"/>
      <c r="R13" s="87"/>
      <c r="S13" s="88"/>
      <c r="T13" s="89"/>
      <c r="U13" s="90"/>
      <c r="V13" s="90"/>
      <c r="W13" s="90"/>
      <c r="X13" s="89"/>
      <c r="Y13" s="90"/>
      <c r="Z13" s="88"/>
      <c r="AA13" s="90"/>
      <c r="AB13" s="90"/>
      <c r="AC13" s="90"/>
      <c r="AD13" s="90"/>
      <c r="AE13" s="90"/>
      <c r="AF13" s="88"/>
      <c r="AG13" s="90"/>
      <c r="AH13" s="88"/>
      <c r="AI13" s="90"/>
      <c r="AJ13" s="88"/>
    </row>
    <row r="14" customFormat="false" ht="12.75" hidden="false" customHeight="false" outlineLevel="0" collapsed="false">
      <c r="A14" s="3" t="s">
        <v>1692</v>
      </c>
      <c r="B14" s="0" t="s">
        <v>439</v>
      </c>
      <c r="J14" s="97"/>
      <c r="K14" s="98"/>
      <c r="L14" s="98"/>
      <c r="M14" s="98"/>
      <c r="N14" s="98"/>
      <c r="O14" s="98"/>
      <c r="P14" s="95"/>
      <c r="Q14" s="87"/>
      <c r="R14" s="87"/>
      <c r="S14" s="88"/>
      <c r="T14" s="89"/>
      <c r="U14" s="90"/>
      <c r="V14" s="90"/>
      <c r="W14" s="90"/>
      <c r="X14" s="89"/>
      <c r="Y14" s="90"/>
      <c r="Z14" s="88"/>
      <c r="AA14" s="90"/>
      <c r="AB14" s="90"/>
      <c r="AC14" s="90"/>
      <c r="AD14" s="90"/>
      <c r="AE14" s="90"/>
      <c r="AF14" s="88"/>
      <c r="AG14" s="90"/>
      <c r="AH14" s="88"/>
      <c r="AI14" s="90"/>
      <c r="AJ14" s="88"/>
    </row>
    <row r="15" customFormat="false" ht="12.75" hidden="false" customHeight="false" outlineLevel="0" collapsed="false">
      <c r="A15" s="0" t="s">
        <v>1693</v>
      </c>
      <c r="B15" s="0" t="n">
        <v>102</v>
      </c>
      <c r="C15" s="0" t="n">
        <v>128</v>
      </c>
      <c r="D15" s="0" t="n">
        <v>113</v>
      </c>
      <c r="J15" s="97"/>
      <c r="K15" s="98"/>
      <c r="L15" s="98"/>
      <c r="M15" s="98"/>
      <c r="N15" s="98"/>
      <c r="O15" s="98"/>
      <c r="P15" s="95"/>
      <c r="Q15" s="87"/>
      <c r="R15" s="87"/>
      <c r="S15" s="88"/>
      <c r="T15" s="89"/>
      <c r="U15" s="90"/>
      <c r="V15" s="90"/>
      <c r="W15" s="90"/>
      <c r="X15" s="89"/>
      <c r="Y15" s="90"/>
      <c r="Z15" s="88"/>
      <c r="AA15" s="90"/>
      <c r="AB15" s="90"/>
      <c r="AC15" s="90"/>
      <c r="AD15" s="90"/>
      <c r="AE15" s="90"/>
      <c r="AF15" s="88"/>
      <c r="AG15" s="90"/>
      <c r="AH15" s="88"/>
      <c r="AI15" s="90"/>
      <c r="AJ15" s="88"/>
    </row>
    <row r="16" customFormat="false" ht="12.75" hidden="false" customHeight="false" outlineLevel="0" collapsed="false">
      <c r="A16" s="3" t="s">
        <v>1694</v>
      </c>
      <c r="B16" s="0" t="s">
        <v>439</v>
      </c>
      <c r="J16" s="97"/>
      <c r="K16" s="98"/>
      <c r="L16" s="98"/>
      <c r="M16" s="98"/>
      <c r="N16" s="98"/>
      <c r="O16" s="98"/>
      <c r="P16" s="95"/>
      <c r="Q16" s="87"/>
      <c r="R16" s="96"/>
      <c r="S16" s="88"/>
      <c r="T16" s="89"/>
      <c r="U16" s="90"/>
      <c r="V16" s="90"/>
      <c r="W16" s="90"/>
      <c r="X16" s="89"/>
      <c r="Y16" s="90"/>
      <c r="Z16" s="88"/>
      <c r="AA16" s="90"/>
      <c r="AB16" s="90"/>
      <c r="AC16" s="90"/>
      <c r="AD16" s="90"/>
      <c r="AE16" s="90"/>
      <c r="AF16" s="88"/>
      <c r="AG16" s="90"/>
      <c r="AH16" s="88"/>
      <c r="AI16" s="90"/>
      <c r="AJ16" s="88"/>
    </row>
    <row r="17" customFormat="false" ht="12.75" hidden="false" customHeight="false" outlineLevel="0" collapsed="false">
      <c r="A17" s="0" t="s">
        <v>1691</v>
      </c>
      <c r="B17" s="0" t="n">
        <v>114</v>
      </c>
      <c r="C17" s="0" t="n">
        <v>142</v>
      </c>
      <c r="D17" s="0" t="n">
        <v>125</v>
      </c>
      <c r="J17" s="97"/>
      <c r="K17" s="98"/>
      <c r="L17" s="98"/>
      <c r="M17" s="98"/>
      <c r="N17" s="98"/>
      <c r="O17" s="94"/>
      <c r="P17" s="95"/>
      <c r="Q17" s="87"/>
      <c r="R17" s="87"/>
      <c r="S17" s="88"/>
      <c r="T17" s="89"/>
      <c r="U17" s="90"/>
      <c r="V17" s="90"/>
      <c r="W17" s="90"/>
      <c r="X17" s="89"/>
      <c r="Y17" s="90"/>
      <c r="Z17" s="88"/>
      <c r="AA17" s="90"/>
      <c r="AB17" s="90"/>
      <c r="AC17" s="90"/>
      <c r="AD17" s="90"/>
      <c r="AE17" s="90"/>
      <c r="AF17" s="88"/>
      <c r="AG17" s="90"/>
      <c r="AH17" s="88"/>
      <c r="AI17" s="90"/>
      <c r="AJ17" s="88"/>
    </row>
    <row r="18" customFormat="false" ht="12.75" hidden="false" customHeight="false" outlineLevel="0" collapsed="false">
      <c r="J18" s="97"/>
      <c r="K18" s="98"/>
      <c r="L18" s="98"/>
      <c r="M18" s="98"/>
      <c r="N18" s="98"/>
      <c r="O18" s="98"/>
      <c r="P18" s="95"/>
      <c r="Q18" s="87"/>
      <c r="R18" s="87"/>
      <c r="S18" s="88"/>
      <c r="T18" s="89"/>
      <c r="U18" s="90"/>
      <c r="V18" s="90"/>
      <c r="W18" s="90"/>
      <c r="X18" s="89"/>
      <c r="Y18" s="90"/>
      <c r="Z18" s="88"/>
      <c r="AA18" s="90"/>
      <c r="AB18" s="90"/>
      <c r="AC18" s="90"/>
      <c r="AD18" s="90"/>
      <c r="AE18" s="90"/>
      <c r="AF18" s="88"/>
      <c r="AG18" s="90"/>
      <c r="AH18" s="88"/>
      <c r="AI18" s="90"/>
      <c r="AJ18" s="88"/>
    </row>
    <row r="19" customFormat="false" ht="12.75" hidden="false" customHeight="false" outlineLevel="0" collapsed="false">
      <c r="A19" s="3" t="s">
        <v>1695</v>
      </c>
      <c r="B19" s="0" t="s">
        <v>439</v>
      </c>
      <c r="J19" s="97"/>
      <c r="K19" s="98"/>
      <c r="L19" s="98"/>
      <c r="M19" s="98"/>
      <c r="N19" s="98"/>
      <c r="O19" s="98"/>
      <c r="P19" s="95"/>
      <c r="Q19" s="87"/>
      <c r="R19" s="87"/>
      <c r="S19" s="88"/>
      <c r="T19" s="89"/>
      <c r="U19" s="90"/>
      <c r="V19" s="90"/>
      <c r="W19" s="90"/>
      <c r="X19" s="89"/>
      <c r="Y19" s="90"/>
      <c r="Z19" s="88"/>
      <c r="AA19" s="90"/>
      <c r="AB19" s="90"/>
      <c r="AC19" s="90"/>
      <c r="AD19" s="90"/>
      <c r="AE19" s="90"/>
      <c r="AF19" s="88"/>
      <c r="AG19" s="90"/>
      <c r="AH19" s="88"/>
      <c r="AI19" s="90"/>
      <c r="AJ19" s="88"/>
    </row>
    <row r="20" customFormat="false" ht="12.75" hidden="false" customHeight="false" outlineLevel="0" collapsed="false">
      <c r="A20" s="3"/>
      <c r="B20" s="0" t="n">
        <v>174</v>
      </c>
      <c r="C20" s="0" t="n">
        <v>218</v>
      </c>
      <c r="D20" s="0" t="n">
        <v>192</v>
      </c>
      <c r="J20" s="97"/>
      <c r="K20" s="98"/>
      <c r="L20" s="98"/>
      <c r="M20" s="98"/>
      <c r="N20" s="98"/>
      <c r="O20" s="98"/>
      <c r="P20" s="95"/>
      <c r="Q20" s="87"/>
      <c r="R20" s="87"/>
      <c r="S20" s="88"/>
      <c r="T20" s="89"/>
      <c r="U20" s="90"/>
      <c r="V20" s="90"/>
      <c r="W20" s="90"/>
      <c r="X20" s="89"/>
      <c r="Y20" s="90"/>
      <c r="Z20" s="88"/>
      <c r="AA20" s="90"/>
      <c r="AB20" s="90"/>
      <c r="AC20" s="90"/>
      <c r="AD20" s="90"/>
      <c r="AE20" s="90"/>
      <c r="AF20" s="88"/>
      <c r="AG20" s="90"/>
      <c r="AH20" s="88"/>
      <c r="AI20" s="90"/>
      <c r="AJ20" s="88"/>
    </row>
    <row r="21" customFormat="false" ht="12.75" hidden="false" customHeight="false" outlineLevel="0" collapsed="false">
      <c r="A21" s="3" t="s">
        <v>1696</v>
      </c>
      <c r="J21" s="97"/>
      <c r="K21" s="98"/>
      <c r="L21" s="98"/>
      <c r="M21" s="98"/>
      <c r="N21" s="98"/>
      <c r="O21" s="98"/>
      <c r="P21" s="95"/>
      <c r="Q21" s="87"/>
      <c r="R21" s="87"/>
      <c r="S21" s="88"/>
      <c r="T21" s="89"/>
      <c r="U21" s="90"/>
      <c r="V21" s="90"/>
      <c r="W21" s="90"/>
      <c r="X21" s="89"/>
      <c r="Y21" s="90"/>
      <c r="Z21" s="88"/>
      <c r="AA21" s="90"/>
      <c r="AB21" s="90"/>
      <c r="AC21" s="90"/>
      <c r="AD21" s="90"/>
      <c r="AE21" s="90"/>
      <c r="AF21" s="88"/>
      <c r="AG21" s="90"/>
      <c r="AH21" s="88"/>
      <c r="AI21" s="90"/>
      <c r="AJ21" s="88"/>
    </row>
    <row r="22" customFormat="false" ht="12.75" hidden="false" customHeight="false" outlineLevel="0" collapsed="false">
      <c r="A22" s="3"/>
      <c r="B22" s="0" t="n">
        <v>354</v>
      </c>
      <c r="C22" s="0" t="n">
        <v>443</v>
      </c>
      <c r="D22" s="0" t="n">
        <v>391</v>
      </c>
      <c r="J22" s="97"/>
      <c r="K22" s="98"/>
      <c r="L22" s="98"/>
      <c r="M22" s="98"/>
      <c r="N22" s="98"/>
      <c r="O22" s="98"/>
      <c r="P22" s="95"/>
      <c r="Q22" s="87"/>
      <c r="R22" s="87"/>
      <c r="S22" s="88"/>
      <c r="T22" s="89"/>
      <c r="U22" s="90"/>
      <c r="V22" s="90"/>
      <c r="W22" s="90"/>
      <c r="X22" s="89"/>
      <c r="Y22" s="90"/>
      <c r="Z22" s="88"/>
      <c r="AA22" s="90"/>
      <c r="AB22" s="90"/>
      <c r="AC22" s="90"/>
      <c r="AD22" s="90"/>
      <c r="AE22" s="90"/>
      <c r="AF22" s="88"/>
      <c r="AG22" s="90"/>
      <c r="AH22" s="88"/>
      <c r="AI22" s="90"/>
      <c r="AJ22" s="88"/>
    </row>
    <row r="23" customFormat="false" ht="12.75" hidden="true" customHeight="false" outlineLevel="0" collapsed="false">
      <c r="A23" s="3"/>
      <c r="J23" s="97"/>
      <c r="K23" s="98"/>
      <c r="L23" s="98"/>
      <c r="M23" s="98"/>
      <c r="N23" s="98"/>
      <c r="O23" s="94"/>
      <c r="P23" s="95"/>
      <c r="Q23" s="87"/>
      <c r="R23" s="96"/>
      <c r="S23" s="88"/>
      <c r="T23" s="89"/>
      <c r="U23" s="90"/>
      <c r="V23" s="90"/>
      <c r="W23" s="90"/>
      <c r="X23" s="89"/>
      <c r="Y23" s="90"/>
      <c r="Z23" s="88"/>
      <c r="AA23" s="90"/>
      <c r="AB23" s="90"/>
      <c r="AC23" s="90"/>
      <c r="AD23" s="90"/>
      <c r="AE23" s="90"/>
      <c r="AF23" s="88"/>
      <c r="AG23" s="90"/>
      <c r="AH23" s="88"/>
      <c r="AI23" s="90"/>
      <c r="AJ23" s="88"/>
    </row>
    <row r="24" customFormat="false" ht="12.75" hidden="true" customHeight="false" outlineLevel="0" collapsed="false">
      <c r="A24" s="3"/>
      <c r="J24" s="97"/>
      <c r="K24" s="98"/>
      <c r="L24" s="98"/>
      <c r="M24" s="98"/>
      <c r="N24" s="98"/>
      <c r="O24" s="94"/>
      <c r="P24" s="95"/>
      <c r="Q24" s="87"/>
      <c r="R24" s="87"/>
      <c r="S24" s="88"/>
      <c r="T24" s="89"/>
      <c r="U24" s="90"/>
      <c r="V24" s="90"/>
      <c r="W24" s="90"/>
      <c r="X24" s="89"/>
      <c r="Y24" s="90"/>
      <c r="Z24" s="88"/>
      <c r="AA24" s="90"/>
      <c r="AB24" s="90"/>
      <c r="AC24" s="90"/>
      <c r="AD24" s="90"/>
      <c r="AE24" s="90"/>
      <c r="AF24" s="88"/>
      <c r="AG24" s="90"/>
      <c r="AH24" s="88"/>
      <c r="AI24" s="90"/>
      <c r="AJ24" s="88"/>
    </row>
    <row r="25" customFormat="false" ht="12.75" hidden="true" customHeight="false" outlineLevel="0" collapsed="false">
      <c r="A25" s="3"/>
      <c r="J25" s="97"/>
      <c r="K25" s="98"/>
      <c r="L25" s="98"/>
      <c r="M25" s="98"/>
      <c r="N25" s="98"/>
      <c r="O25" s="94"/>
      <c r="P25" s="95"/>
      <c r="Q25" s="87"/>
      <c r="R25" s="87"/>
      <c r="S25" s="88"/>
      <c r="T25" s="89"/>
      <c r="U25" s="90"/>
      <c r="V25" s="90"/>
      <c r="W25" s="90"/>
      <c r="X25" s="89"/>
      <c r="Y25" s="90"/>
      <c r="Z25" s="88"/>
      <c r="AA25" s="90"/>
      <c r="AB25" s="90"/>
      <c r="AC25" s="90"/>
      <c r="AD25" s="90"/>
      <c r="AE25" s="90"/>
      <c r="AF25" s="88"/>
      <c r="AG25" s="90"/>
      <c r="AH25" s="88"/>
      <c r="AI25" s="90"/>
      <c r="AJ25" s="88"/>
    </row>
    <row r="26" customFormat="false" ht="12.75" hidden="false" customHeight="false" outlineLevel="0" collapsed="false">
      <c r="A26" s="3" t="s">
        <v>1697</v>
      </c>
      <c r="J26" s="97"/>
      <c r="K26" s="98"/>
      <c r="L26" s="98"/>
      <c r="M26" s="98"/>
      <c r="N26" s="98"/>
      <c r="O26" s="94"/>
      <c r="P26" s="95"/>
      <c r="Q26" s="87"/>
      <c r="R26" s="87"/>
      <c r="S26" s="88"/>
      <c r="T26" s="89"/>
      <c r="U26" s="90"/>
      <c r="V26" s="90"/>
      <c r="W26" s="90"/>
      <c r="X26" s="89"/>
      <c r="Y26" s="90"/>
      <c r="Z26" s="88"/>
      <c r="AA26" s="90"/>
      <c r="AB26" s="90"/>
      <c r="AC26" s="90"/>
      <c r="AD26" s="90"/>
      <c r="AE26" s="90"/>
      <c r="AF26" s="88"/>
      <c r="AG26" s="90"/>
      <c r="AH26" s="88"/>
      <c r="AI26" s="90"/>
      <c r="AJ26" s="88"/>
    </row>
    <row r="27" customFormat="false" ht="12.75" hidden="false" customHeight="false" outlineLevel="0" collapsed="false">
      <c r="B27" s="0" t="n">
        <v>452</v>
      </c>
      <c r="C27" s="0" t="n">
        <v>565</v>
      </c>
      <c r="D27" s="0" t="n">
        <v>565</v>
      </c>
      <c r="J27" s="97"/>
      <c r="K27" s="98"/>
      <c r="L27" s="98"/>
      <c r="M27" s="98"/>
      <c r="N27" s="98"/>
      <c r="O27" s="94"/>
      <c r="P27" s="95"/>
      <c r="Q27" s="87"/>
      <c r="R27" s="87"/>
      <c r="S27" s="88"/>
      <c r="T27" s="89"/>
      <c r="U27" s="90"/>
      <c r="V27" s="90"/>
      <c r="W27" s="90"/>
      <c r="X27" s="89"/>
      <c r="Y27" s="90"/>
      <c r="Z27" s="88"/>
      <c r="AA27" s="90"/>
      <c r="AB27" s="90"/>
      <c r="AC27" s="90"/>
      <c r="AD27" s="90"/>
      <c r="AE27" s="90"/>
      <c r="AF27" s="88"/>
      <c r="AG27" s="90"/>
      <c r="AH27" s="88"/>
      <c r="AI27" s="90"/>
      <c r="AJ27" s="88"/>
    </row>
    <row r="28" customFormat="false" ht="12.75" hidden="true" customHeight="false" outlineLevel="0" collapsed="false">
      <c r="A28" s="3"/>
      <c r="J28" s="97"/>
      <c r="K28" s="98"/>
      <c r="L28" s="98"/>
      <c r="M28" s="98"/>
      <c r="N28" s="98"/>
      <c r="O28" s="94"/>
      <c r="P28" s="95"/>
      <c r="Q28" s="87"/>
      <c r="R28" s="87"/>
      <c r="S28" s="88"/>
      <c r="T28" s="89"/>
      <c r="U28" s="90"/>
      <c r="V28" s="90"/>
      <c r="W28" s="90"/>
      <c r="X28" s="89"/>
      <c r="Y28" s="90"/>
      <c r="Z28" s="88"/>
      <c r="AA28" s="90"/>
      <c r="AB28" s="90"/>
      <c r="AC28" s="90"/>
      <c r="AD28" s="90"/>
      <c r="AE28" s="90"/>
      <c r="AF28" s="88"/>
      <c r="AG28" s="90"/>
      <c r="AH28" s="88"/>
      <c r="AI28" s="90"/>
      <c r="AJ28" s="88"/>
    </row>
    <row r="29" customFormat="false" ht="12.75" hidden="true" customHeight="false" outlineLevel="0" collapsed="false">
      <c r="J29" s="97"/>
      <c r="K29" s="98"/>
      <c r="L29" s="98"/>
      <c r="M29" s="98"/>
      <c r="N29" s="98"/>
      <c r="O29" s="94"/>
      <c r="P29" s="95"/>
      <c r="Q29" s="87"/>
      <c r="R29" s="87"/>
      <c r="S29" s="88"/>
      <c r="T29" s="89"/>
      <c r="U29" s="90"/>
      <c r="V29" s="90"/>
      <c r="W29" s="90"/>
      <c r="X29" s="89"/>
      <c r="Y29" s="90"/>
      <c r="Z29" s="88"/>
      <c r="AA29" s="90"/>
      <c r="AB29" s="90"/>
      <c r="AC29" s="90"/>
      <c r="AD29" s="90"/>
      <c r="AE29" s="90"/>
      <c r="AF29" s="88"/>
      <c r="AG29" s="90"/>
      <c r="AH29" s="88"/>
      <c r="AI29" s="90"/>
      <c r="AJ29" s="88"/>
    </row>
    <row r="30" customFormat="false" ht="12.75" hidden="true" customHeight="false" outlineLevel="0" collapsed="false">
      <c r="J30" s="97"/>
      <c r="K30" s="98"/>
      <c r="L30" s="98"/>
      <c r="M30" s="98"/>
      <c r="N30" s="98"/>
      <c r="O30" s="94"/>
      <c r="P30" s="95"/>
      <c r="Q30" s="87"/>
      <c r="R30" s="87"/>
      <c r="S30" s="88"/>
      <c r="T30" s="89"/>
      <c r="U30" s="90"/>
      <c r="V30" s="90"/>
      <c r="W30" s="90"/>
      <c r="X30" s="89"/>
      <c r="Y30" s="90"/>
      <c r="Z30" s="88"/>
      <c r="AA30" s="90"/>
      <c r="AB30" s="90"/>
      <c r="AC30" s="90"/>
      <c r="AD30" s="90"/>
      <c r="AE30" s="90"/>
      <c r="AF30" s="88"/>
      <c r="AG30" s="90"/>
      <c r="AH30" s="88"/>
      <c r="AI30" s="90"/>
      <c r="AJ30" s="88"/>
    </row>
    <row r="31" customFormat="false" ht="12.75" hidden="false" customHeight="false" outlineLevel="0" collapsed="false">
      <c r="A31" s="3" t="s">
        <v>1698</v>
      </c>
      <c r="J31" s="97"/>
      <c r="K31" s="98"/>
      <c r="L31" s="98"/>
      <c r="M31" s="98"/>
      <c r="N31" s="98"/>
      <c r="O31" s="94"/>
      <c r="P31" s="95"/>
      <c r="Q31" s="87"/>
      <c r="R31" s="87"/>
      <c r="S31" s="88"/>
      <c r="T31" s="89"/>
      <c r="U31" s="90"/>
      <c r="V31" s="90"/>
      <c r="W31" s="90"/>
      <c r="X31" s="89"/>
      <c r="Y31" s="90"/>
      <c r="Z31" s="88"/>
      <c r="AA31" s="90"/>
      <c r="AB31" s="90"/>
      <c r="AC31" s="90"/>
      <c r="AD31" s="90"/>
      <c r="AE31" s="90"/>
      <c r="AF31" s="88"/>
      <c r="AG31" s="90"/>
      <c r="AH31" s="88"/>
      <c r="AI31" s="90"/>
      <c r="AJ31" s="88"/>
    </row>
    <row r="32" customFormat="false" ht="12.75" hidden="false" customHeight="false" outlineLevel="0" collapsed="false">
      <c r="A32" s="0" t="s">
        <v>1699</v>
      </c>
      <c r="B32" s="0" t="n">
        <v>18</v>
      </c>
      <c r="C32" s="0" t="n">
        <v>23</v>
      </c>
      <c r="D32" s="0" t="n">
        <v>23</v>
      </c>
      <c r="J32" s="97"/>
      <c r="K32" s="98"/>
      <c r="L32" s="98"/>
      <c r="M32" s="98"/>
      <c r="N32" s="98"/>
      <c r="O32" s="94"/>
      <c r="P32" s="95"/>
      <c r="Q32" s="87"/>
      <c r="R32" s="87"/>
      <c r="S32" s="88"/>
      <c r="T32" s="89"/>
      <c r="U32" s="90"/>
      <c r="V32" s="90"/>
      <c r="W32" s="90"/>
      <c r="X32" s="89"/>
      <c r="Y32" s="90"/>
      <c r="Z32" s="88"/>
      <c r="AA32" s="90"/>
      <c r="AB32" s="90"/>
      <c r="AC32" s="90"/>
      <c r="AD32" s="90"/>
      <c r="AE32" s="90"/>
      <c r="AF32" s="88"/>
      <c r="AG32" s="90"/>
      <c r="AH32" s="88"/>
      <c r="AI32" s="90"/>
      <c r="AJ32" s="88"/>
    </row>
    <row r="33" customFormat="false" ht="12.75" hidden="false" customHeight="false" outlineLevel="0" collapsed="false">
      <c r="A33" s="0" t="s">
        <v>1699</v>
      </c>
      <c r="B33" s="0" t="n">
        <v>18</v>
      </c>
      <c r="C33" s="0" t="n">
        <v>23</v>
      </c>
      <c r="D33" s="0" t="n">
        <v>23</v>
      </c>
      <c r="J33" s="97"/>
      <c r="K33" s="98"/>
      <c r="L33" s="98"/>
      <c r="M33" s="98"/>
      <c r="N33" s="98"/>
      <c r="O33" s="94"/>
      <c r="P33" s="95"/>
      <c r="Q33" s="87"/>
      <c r="R33" s="87"/>
      <c r="S33" s="88"/>
      <c r="T33" s="89"/>
      <c r="U33" s="90"/>
      <c r="V33" s="90"/>
      <c r="W33" s="90"/>
      <c r="X33" s="89"/>
      <c r="Y33" s="90"/>
      <c r="Z33" s="88"/>
      <c r="AA33" s="90"/>
      <c r="AB33" s="90"/>
      <c r="AC33" s="90"/>
      <c r="AD33" s="90"/>
      <c r="AE33" s="90"/>
      <c r="AF33" s="88"/>
      <c r="AG33" s="90"/>
      <c r="AH33" s="88"/>
      <c r="AI33" s="90"/>
      <c r="AJ33" s="88"/>
    </row>
    <row r="34" customFormat="false" ht="12.75" hidden="false" customHeight="false" outlineLevel="0" collapsed="false">
      <c r="A34" s="0" t="s">
        <v>1700</v>
      </c>
      <c r="B34" s="0" t="n">
        <v>18</v>
      </c>
      <c r="C34" s="0" t="n">
        <v>23</v>
      </c>
      <c r="D34" s="0" t="n">
        <v>23</v>
      </c>
      <c r="J34" s="97"/>
      <c r="K34" s="98"/>
      <c r="L34" s="98"/>
      <c r="M34" s="98"/>
      <c r="N34" s="98"/>
      <c r="O34" s="98"/>
      <c r="P34" s="95"/>
      <c r="Q34" s="87"/>
      <c r="R34" s="87"/>
      <c r="S34" s="88"/>
      <c r="T34" s="89"/>
      <c r="U34" s="90"/>
      <c r="V34" s="90"/>
      <c r="W34" s="90"/>
      <c r="X34" s="89"/>
      <c r="Y34" s="90"/>
      <c r="Z34" s="88"/>
      <c r="AA34" s="90"/>
      <c r="AB34" s="90"/>
      <c r="AC34" s="90"/>
      <c r="AD34" s="90"/>
      <c r="AE34" s="90"/>
      <c r="AF34" s="88"/>
      <c r="AG34" s="90"/>
      <c r="AH34" s="88"/>
      <c r="AI34" s="90"/>
      <c r="AJ34" s="88"/>
    </row>
    <row r="35" customFormat="false" ht="12.75" hidden="false" customHeight="false" outlineLevel="0" collapsed="false">
      <c r="A35" s="0" t="s">
        <v>1700</v>
      </c>
      <c r="B35" s="0" t="n">
        <v>18</v>
      </c>
      <c r="C35" s="0" t="n">
        <v>23</v>
      </c>
      <c r="D35" s="0" t="n">
        <v>23</v>
      </c>
      <c r="J35" s="97"/>
      <c r="K35" s="98"/>
      <c r="L35" s="98"/>
      <c r="M35" s="98"/>
      <c r="N35" s="98"/>
      <c r="O35" s="98"/>
      <c r="P35" s="95"/>
      <c r="Q35" s="87"/>
      <c r="R35" s="87"/>
      <c r="S35" s="88"/>
      <c r="T35" s="89"/>
      <c r="U35" s="90"/>
      <c r="V35" s="90"/>
      <c r="W35" s="90"/>
      <c r="X35" s="89"/>
      <c r="Y35" s="90"/>
      <c r="Z35" s="88"/>
      <c r="AA35" s="90"/>
      <c r="AB35" s="90"/>
      <c r="AC35" s="90"/>
      <c r="AD35" s="90"/>
      <c r="AE35" s="90"/>
      <c r="AF35" s="88"/>
      <c r="AG35" s="90"/>
      <c r="AH35" s="88"/>
      <c r="AI35" s="90"/>
      <c r="AJ35" s="88"/>
    </row>
    <row r="36" customFormat="false" ht="12.75" hidden="false" customHeight="false" outlineLevel="0" collapsed="false">
      <c r="A36" s="0" t="s">
        <v>1700</v>
      </c>
      <c r="B36" s="0" t="n">
        <v>18</v>
      </c>
      <c r="C36" s="0" t="n">
        <v>23</v>
      </c>
      <c r="D36" s="0" t="n">
        <v>23</v>
      </c>
      <c r="J36" s="97"/>
      <c r="K36" s="98"/>
      <c r="L36" s="98"/>
      <c r="M36" s="98"/>
      <c r="N36" s="98"/>
      <c r="O36" s="98"/>
      <c r="P36" s="95"/>
      <c r="Q36" s="87"/>
      <c r="R36" s="87"/>
      <c r="S36" s="88"/>
      <c r="T36" s="89"/>
      <c r="U36" s="90"/>
      <c r="V36" s="90"/>
      <c r="W36" s="90"/>
      <c r="X36" s="89"/>
      <c r="Y36" s="90"/>
      <c r="Z36" s="88"/>
      <c r="AA36" s="90"/>
      <c r="AB36" s="90"/>
      <c r="AC36" s="90"/>
      <c r="AD36" s="90"/>
      <c r="AE36" s="90"/>
      <c r="AF36" s="88"/>
      <c r="AG36" s="90"/>
      <c r="AH36" s="88"/>
      <c r="AI36" s="90"/>
      <c r="AJ36" s="88"/>
    </row>
    <row r="37" customFormat="false" ht="12.75" hidden="false" customHeight="false" outlineLevel="0" collapsed="false">
      <c r="A37" s="0" t="s">
        <v>1700</v>
      </c>
      <c r="B37" s="0" t="n">
        <v>18</v>
      </c>
      <c r="C37" s="0" t="n">
        <v>23</v>
      </c>
      <c r="D37" s="0" t="n">
        <v>23</v>
      </c>
      <c r="J37" s="97"/>
      <c r="K37" s="98"/>
      <c r="L37" s="98"/>
      <c r="M37" s="98"/>
      <c r="N37" s="98"/>
      <c r="O37" s="94"/>
      <c r="P37" s="95"/>
      <c r="Q37" s="87"/>
      <c r="R37" s="87"/>
      <c r="S37" s="88"/>
      <c r="T37" s="89"/>
      <c r="U37" s="90"/>
      <c r="V37" s="90"/>
      <c r="W37" s="90"/>
      <c r="X37" s="89"/>
      <c r="Y37" s="90"/>
      <c r="Z37" s="88"/>
      <c r="AA37" s="90"/>
      <c r="AB37" s="90"/>
      <c r="AC37" s="90"/>
      <c r="AD37" s="90"/>
      <c r="AE37" s="90"/>
      <c r="AF37" s="88"/>
      <c r="AG37" s="90"/>
      <c r="AH37" s="88"/>
      <c r="AI37" s="90"/>
      <c r="AJ37" s="88"/>
    </row>
    <row r="38" customFormat="false" ht="12.75" hidden="false" customHeight="false" outlineLevel="0" collapsed="false">
      <c r="A38" s="0" t="s">
        <v>1699</v>
      </c>
      <c r="B38" s="0" t="n">
        <v>18</v>
      </c>
      <c r="C38" s="0" t="n">
        <v>23</v>
      </c>
      <c r="D38" s="0" t="n">
        <v>23</v>
      </c>
      <c r="J38" s="97"/>
      <c r="K38" s="98"/>
      <c r="L38" s="98"/>
      <c r="M38" s="98"/>
      <c r="N38" s="98"/>
      <c r="O38" s="94"/>
      <c r="P38" s="95"/>
      <c r="Q38" s="87"/>
      <c r="R38" s="87"/>
      <c r="S38" s="88"/>
      <c r="T38" s="89"/>
      <c r="U38" s="90"/>
      <c r="V38" s="90"/>
      <c r="W38" s="90"/>
      <c r="X38" s="89"/>
      <c r="Y38" s="90"/>
      <c r="Z38" s="88"/>
      <c r="AA38" s="90"/>
      <c r="AB38" s="90"/>
      <c r="AC38" s="90"/>
      <c r="AD38" s="90"/>
      <c r="AE38" s="90"/>
      <c r="AF38" s="88"/>
      <c r="AG38" s="90"/>
      <c r="AH38" s="88"/>
      <c r="AI38" s="90"/>
      <c r="AJ38" s="88"/>
    </row>
    <row r="39" customFormat="false" ht="12.75" hidden="false" customHeight="false" outlineLevel="0" collapsed="false">
      <c r="A39" s="0" t="s">
        <v>1700</v>
      </c>
      <c r="B39" s="0" t="n">
        <v>18</v>
      </c>
      <c r="C39" s="0" t="n">
        <v>23</v>
      </c>
      <c r="D39" s="0" t="n">
        <v>23</v>
      </c>
      <c r="J39" s="97"/>
      <c r="K39" s="98"/>
      <c r="L39" s="98"/>
      <c r="M39" s="98"/>
      <c r="N39" s="98"/>
      <c r="O39" s="94"/>
      <c r="P39" s="95"/>
      <c r="Q39" s="87"/>
      <c r="R39" s="87"/>
      <c r="S39" s="88"/>
      <c r="T39" s="89"/>
      <c r="U39" s="90"/>
      <c r="V39" s="90"/>
      <c r="W39" s="90"/>
      <c r="X39" s="89"/>
      <c r="Y39" s="90"/>
      <c r="Z39" s="88"/>
      <c r="AA39" s="90"/>
      <c r="AB39" s="90"/>
      <c r="AC39" s="90"/>
      <c r="AD39" s="90"/>
      <c r="AE39" s="90"/>
      <c r="AF39" s="88"/>
      <c r="AG39" s="90"/>
      <c r="AH39" s="88"/>
      <c r="AI39" s="90"/>
      <c r="AJ39" s="88"/>
    </row>
    <row r="40" customFormat="false" ht="12.75" hidden="false" customHeight="false" outlineLevel="0" collapsed="false">
      <c r="A40" s="0" t="s">
        <v>1700</v>
      </c>
      <c r="B40" s="0" t="n">
        <v>18</v>
      </c>
      <c r="C40" s="0" t="n">
        <v>23</v>
      </c>
      <c r="D40" s="0" t="n">
        <v>23</v>
      </c>
      <c r="J40" s="97"/>
      <c r="K40" s="98"/>
      <c r="L40" s="98"/>
      <c r="M40" s="98"/>
      <c r="N40" s="98"/>
      <c r="O40" s="94"/>
      <c r="P40" s="95"/>
      <c r="Q40" s="87"/>
      <c r="R40" s="87"/>
      <c r="S40" s="88"/>
      <c r="T40" s="89"/>
      <c r="U40" s="90"/>
      <c r="V40" s="90"/>
      <c r="W40" s="90"/>
      <c r="X40" s="89"/>
      <c r="Y40" s="90"/>
      <c r="Z40" s="88"/>
      <c r="AA40" s="90"/>
      <c r="AB40" s="90"/>
      <c r="AC40" s="90"/>
      <c r="AD40" s="90"/>
      <c r="AE40" s="90"/>
      <c r="AF40" s="88"/>
      <c r="AG40" s="90"/>
      <c r="AH40" s="88"/>
      <c r="AI40" s="90"/>
      <c r="AJ40" s="88"/>
    </row>
    <row r="41" customFormat="false" ht="12.75" hidden="false" customHeight="false" outlineLevel="0" collapsed="false">
      <c r="A41" s="0" t="s">
        <v>1700</v>
      </c>
      <c r="B41" s="0" t="n">
        <v>18</v>
      </c>
      <c r="C41" s="0" t="n">
        <v>23</v>
      </c>
      <c r="D41" s="0" t="n">
        <v>23</v>
      </c>
      <c r="J41" s="97"/>
      <c r="K41" s="98"/>
      <c r="L41" s="98"/>
      <c r="M41" s="98"/>
      <c r="N41" s="98"/>
      <c r="O41" s="94"/>
      <c r="P41" s="95"/>
      <c r="Q41" s="87"/>
      <c r="R41" s="87"/>
      <c r="S41" s="88"/>
      <c r="T41" s="89"/>
      <c r="U41" s="90"/>
      <c r="V41" s="90"/>
      <c r="W41" s="90"/>
      <c r="X41" s="89"/>
      <c r="Y41" s="90"/>
      <c r="Z41" s="88"/>
      <c r="AA41" s="90"/>
      <c r="AB41" s="90"/>
      <c r="AC41" s="90"/>
      <c r="AD41" s="90"/>
      <c r="AE41" s="90"/>
      <c r="AF41" s="88"/>
      <c r="AG41" s="90"/>
      <c r="AH41" s="88"/>
      <c r="AI41" s="90"/>
      <c r="AJ41" s="88"/>
    </row>
    <row r="42" customFormat="false" ht="12.75" hidden="false" customHeight="false" outlineLevel="0" collapsed="false">
      <c r="A42" s="0" t="s">
        <v>1700</v>
      </c>
      <c r="B42" s="0" t="n">
        <v>18</v>
      </c>
      <c r="C42" s="0" t="n">
        <v>23</v>
      </c>
      <c r="D42" s="0" t="n">
        <v>23</v>
      </c>
      <c r="J42" s="97"/>
      <c r="K42" s="98"/>
      <c r="L42" s="98"/>
      <c r="M42" s="98"/>
      <c r="N42" s="98"/>
      <c r="O42" s="94"/>
      <c r="P42" s="95"/>
      <c r="Q42" s="87"/>
      <c r="R42" s="87"/>
      <c r="S42" s="88"/>
      <c r="T42" s="89"/>
      <c r="U42" s="90"/>
      <c r="V42" s="90"/>
      <c r="W42" s="90"/>
      <c r="X42" s="89"/>
      <c r="Y42" s="90"/>
      <c r="Z42" s="88"/>
      <c r="AA42" s="90"/>
      <c r="AB42" s="90"/>
      <c r="AC42" s="90"/>
      <c r="AD42" s="90"/>
      <c r="AE42" s="90"/>
      <c r="AF42" s="88"/>
      <c r="AG42" s="90"/>
      <c r="AH42" s="88"/>
      <c r="AI42" s="90"/>
      <c r="AJ42" s="88"/>
    </row>
    <row r="43" customFormat="false" ht="12.75" hidden="false" customHeight="false" outlineLevel="0" collapsed="false">
      <c r="A43" s="0" t="s">
        <v>1700</v>
      </c>
      <c r="B43" s="0" t="n">
        <v>18</v>
      </c>
      <c r="C43" s="0" t="n">
        <v>23</v>
      </c>
      <c r="D43" s="0" t="n">
        <v>23</v>
      </c>
      <c r="J43" s="97"/>
      <c r="K43" s="98"/>
      <c r="L43" s="98"/>
      <c r="M43" s="98"/>
      <c r="N43" s="98"/>
      <c r="O43" s="94"/>
      <c r="P43" s="95"/>
      <c r="Q43" s="87"/>
      <c r="R43" s="87"/>
      <c r="S43" s="88"/>
      <c r="T43" s="89"/>
      <c r="U43" s="90"/>
      <c r="V43" s="90"/>
      <c r="W43" s="90"/>
      <c r="X43" s="89"/>
      <c r="Y43" s="90"/>
      <c r="Z43" s="88"/>
      <c r="AA43" s="90"/>
      <c r="AB43" s="90"/>
      <c r="AC43" s="90"/>
      <c r="AD43" s="90"/>
      <c r="AE43" s="90"/>
      <c r="AF43" s="88"/>
      <c r="AG43" s="90"/>
      <c r="AH43" s="88"/>
      <c r="AI43" s="90"/>
      <c r="AJ43" s="88"/>
    </row>
    <row r="44" customFormat="false" ht="12.75" hidden="false" customHeight="false" outlineLevel="0" collapsed="false">
      <c r="A44" s="0" t="s">
        <v>1700</v>
      </c>
      <c r="B44" s="0" t="n">
        <v>18</v>
      </c>
      <c r="C44" s="0" t="n">
        <v>23</v>
      </c>
      <c r="D44" s="0" t="n">
        <v>23</v>
      </c>
      <c r="J44" s="97"/>
      <c r="K44" s="98"/>
      <c r="L44" s="98"/>
      <c r="M44" s="98"/>
      <c r="N44" s="98"/>
      <c r="O44" s="94"/>
      <c r="P44" s="95"/>
      <c r="Q44" s="87"/>
      <c r="R44" s="87"/>
      <c r="S44" s="88"/>
      <c r="T44" s="89"/>
      <c r="U44" s="90"/>
      <c r="V44" s="90"/>
      <c r="W44" s="90"/>
      <c r="X44" s="89"/>
      <c r="Y44" s="90"/>
      <c r="Z44" s="88"/>
      <c r="AA44" s="90"/>
      <c r="AB44" s="90"/>
      <c r="AC44" s="90"/>
      <c r="AD44" s="90"/>
      <c r="AE44" s="90"/>
      <c r="AF44" s="88"/>
      <c r="AG44" s="90"/>
      <c r="AH44" s="88"/>
      <c r="AI44" s="90"/>
      <c r="AJ44" s="88"/>
    </row>
    <row r="45" customFormat="false" ht="12.75" hidden="false" customHeight="false" outlineLevel="0" collapsed="false">
      <c r="A45" s="0" t="s">
        <v>1700</v>
      </c>
      <c r="B45" s="0" t="n">
        <v>18</v>
      </c>
      <c r="C45" s="0" t="n">
        <v>23</v>
      </c>
      <c r="D45" s="0" t="n">
        <v>23</v>
      </c>
      <c r="J45" s="97"/>
      <c r="K45" s="98"/>
      <c r="L45" s="98"/>
      <c r="M45" s="98"/>
      <c r="N45" s="98"/>
      <c r="O45" s="94"/>
      <c r="P45" s="95"/>
      <c r="Q45" s="87"/>
      <c r="R45" s="87"/>
      <c r="S45" s="88"/>
      <c r="T45" s="89"/>
      <c r="U45" s="90"/>
      <c r="V45" s="90"/>
      <c r="W45" s="90"/>
      <c r="X45" s="89"/>
      <c r="Y45" s="90"/>
      <c r="Z45" s="88"/>
      <c r="AA45" s="90"/>
      <c r="AB45" s="90"/>
      <c r="AC45" s="90"/>
      <c r="AD45" s="90"/>
      <c r="AE45" s="90"/>
      <c r="AF45" s="88"/>
      <c r="AG45" s="90"/>
      <c r="AH45" s="88"/>
      <c r="AI45" s="90"/>
      <c r="AJ45" s="88"/>
    </row>
    <row r="46" customFormat="false" ht="12.75" hidden="false" customHeight="false" outlineLevel="0" collapsed="false">
      <c r="A46" s="0" t="s">
        <v>1700</v>
      </c>
      <c r="B46" s="0" t="n">
        <v>18</v>
      </c>
      <c r="C46" s="0" t="n">
        <v>23</v>
      </c>
      <c r="D46" s="0" t="n">
        <v>23</v>
      </c>
      <c r="J46" s="97"/>
      <c r="K46" s="98"/>
      <c r="L46" s="98"/>
      <c r="M46" s="98"/>
      <c r="N46" s="98"/>
      <c r="O46" s="94"/>
      <c r="P46" s="95"/>
      <c r="Q46" s="87"/>
      <c r="R46" s="87"/>
      <c r="S46" s="88"/>
      <c r="T46" s="89"/>
      <c r="U46" s="90"/>
      <c r="V46" s="90"/>
      <c r="W46" s="90"/>
      <c r="X46" s="89"/>
      <c r="Y46" s="90"/>
      <c r="Z46" s="88"/>
      <c r="AA46" s="90"/>
      <c r="AB46" s="90"/>
      <c r="AC46" s="90"/>
      <c r="AD46" s="90"/>
      <c r="AE46" s="90"/>
      <c r="AF46" s="88"/>
      <c r="AG46" s="90"/>
      <c r="AH46" s="88"/>
      <c r="AI46" s="90"/>
      <c r="AJ46" s="88"/>
    </row>
    <row r="47" customFormat="false" ht="12.75" hidden="false" customHeight="false" outlineLevel="0" collapsed="false">
      <c r="A47" s="0" t="s">
        <v>1700</v>
      </c>
      <c r="B47" s="0" t="n">
        <v>19</v>
      </c>
      <c r="C47" s="0" t="n">
        <v>24</v>
      </c>
      <c r="D47" s="0" t="n">
        <v>24</v>
      </c>
      <c r="J47" s="97"/>
      <c r="K47" s="98"/>
      <c r="L47" s="98"/>
      <c r="M47" s="98"/>
      <c r="N47" s="98"/>
      <c r="O47" s="94"/>
      <c r="P47" s="95"/>
      <c r="Q47" s="87"/>
      <c r="R47" s="87"/>
      <c r="S47" s="88"/>
      <c r="T47" s="89"/>
      <c r="U47" s="90"/>
      <c r="V47" s="90"/>
      <c r="W47" s="90"/>
      <c r="X47" s="89"/>
      <c r="Y47" s="90"/>
      <c r="Z47" s="88"/>
      <c r="AA47" s="90"/>
      <c r="AB47" s="90"/>
      <c r="AC47" s="90"/>
      <c r="AD47" s="90"/>
      <c r="AE47" s="90"/>
      <c r="AF47" s="88"/>
      <c r="AG47" s="90"/>
      <c r="AH47" s="88"/>
      <c r="AI47" s="90"/>
      <c r="AJ47" s="88"/>
    </row>
    <row r="48" customFormat="false" ht="12.75" hidden="false" customHeight="false" outlineLevel="0" collapsed="false">
      <c r="A48" s="3" t="s">
        <v>1701</v>
      </c>
      <c r="B48" s="0" t="s">
        <v>439</v>
      </c>
      <c r="J48" s="97"/>
      <c r="K48" s="98"/>
      <c r="L48" s="98"/>
      <c r="M48" s="98"/>
      <c r="N48" s="98"/>
      <c r="O48" s="94"/>
      <c r="P48" s="95"/>
      <c r="Q48" s="87"/>
      <c r="R48" s="87"/>
      <c r="S48" s="88"/>
      <c r="T48" s="89"/>
      <c r="U48" s="90"/>
      <c r="V48" s="90"/>
      <c r="W48" s="90"/>
      <c r="X48" s="89"/>
      <c r="Y48" s="90"/>
      <c r="Z48" s="88"/>
      <c r="AA48" s="90"/>
      <c r="AB48" s="90"/>
      <c r="AC48" s="90"/>
      <c r="AD48" s="90"/>
      <c r="AE48" s="90"/>
      <c r="AF48" s="88"/>
      <c r="AG48" s="90"/>
      <c r="AH48" s="88"/>
      <c r="AI48" s="90"/>
      <c r="AJ48" s="88"/>
    </row>
    <row r="49" customFormat="false" ht="12.75" hidden="false" customHeight="false" outlineLevel="0" collapsed="false">
      <c r="B49" s="0" t="n">
        <v>34</v>
      </c>
      <c r="C49" s="0" t="n">
        <v>43</v>
      </c>
      <c r="D49" s="0" t="n">
        <v>32</v>
      </c>
      <c r="J49" s="97"/>
      <c r="K49" s="98"/>
      <c r="L49" s="98"/>
      <c r="M49" s="98"/>
      <c r="N49" s="98"/>
      <c r="O49" s="94"/>
      <c r="P49" s="95"/>
      <c r="Q49" s="87"/>
      <c r="R49" s="87"/>
      <c r="S49" s="88"/>
      <c r="T49" s="89"/>
      <c r="U49" s="90"/>
      <c r="V49" s="90"/>
      <c r="W49" s="90"/>
      <c r="X49" s="89"/>
      <c r="Y49" s="90"/>
      <c r="Z49" s="88"/>
      <c r="AA49" s="90"/>
      <c r="AB49" s="90"/>
      <c r="AC49" s="90"/>
      <c r="AD49" s="90"/>
      <c r="AE49" s="90"/>
      <c r="AF49" s="88"/>
      <c r="AG49" s="90"/>
      <c r="AH49" s="88"/>
      <c r="AI49" s="90"/>
      <c r="AJ49" s="88"/>
    </row>
    <row r="50" customFormat="false" ht="12.75" hidden="false" customHeight="false" outlineLevel="0" collapsed="false">
      <c r="B50" s="0" t="n">
        <v>25</v>
      </c>
      <c r="C50" s="0" t="n">
        <v>31</v>
      </c>
      <c r="D50" s="0" t="n">
        <v>23</v>
      </c>
      <c r="J50" s="97"/>
      <c r="K50" s="98"/>
      <c r="L50" s="98"/>
      <c r="M50" s="98"/>
      <c r="N50" s="98"/>
      <c r="O50" s="94"/>
      <c r="P50" s="95"/>
      <c r="Q50" s="87"/>
      <c r="R50" s="87"/>
      <c r="S50" s="88"/>
      <c r="T50" s="89"/>
      <c r="U50" s="90"/>
      <c r="V50" s="90"/>
      <c r="W50" s="90"/>
      <c r="X50" s="89"/>
      <c r="Y50" s="90"/>
      <c r="Z50" s="88"/>
      <c r="AA50" s="90"/>
      <c r="AB50" s="90"/>
      <c r="AC50" s="90"/>
      <c r="AD50" s="90"/>
      <c r="AE50" s="90"/>
      <c r="AF50" s="88"/>
      <c r="AG50" s="90"/>
      <c r="AH50" s="88"/>
      <c r="AI50" s="90"/>
      <c r="AJ50" s="88"/>
    </row>
    <row r="51" customFormat="false" ht="12.75" hidden="false" customHeight="false" outlineLevel="0" collapsed="false">
      <c r="A51" s="3" t="s">
        <v>1702</v>
      </c>
      <c r="B51" s="0" t="s">
        <v>439</v>
      </c>
      <c r="J51" s="97"/>
      <c r="K51" s="98"/>
      <c r="L51" s="98"/>
      <c r="M51" s="98"/>
      <c r="N51" s="98"/>
      <c r="O51" s="94"/>
      <c r="P51" s="95"/>
      <c r="Q51" s="87"/>
      <c r="R51" s="87"/>
      <c r="S51" s="88"/>
      <c r="T51" s="89"/>
      <c r="U51" s="90"/>
      <c r="V51" s="90"/>
      <c r="W51" s="90"/>
      <c r="X51" s="89"/>
      <c r="Y51" s="90"/>
      <c r="Z51" s="88"/>
      <c r="AA51" s="90"/>
      <c r="AB51" s="90"/>
      <c r="AC51" s="90"/>
      <c r="AD51" s="90"/>
      <c r="AE51" s="90"/>
      <c r="AF51" s="88"/>
      <c r="AG51" s="90"/>
      <c r="AH51" s="88"/>
      <c r="AI51" s="90"/>
      <c r="AJ51" s="88"/>
    </row>
    <row r="52" customFormat="false" ht="12.75" hidden="false" customHeight="false" outlineLevel="0" collapsed="false">
      <c r="B52" s="0" t="n">
        <v>446</v>
      </c>
      <c r="C52" s="0" t="n">
        <v>557</v>
      </c>
      <c r="D52" s="0" t="n">
        <v>492</v>
      </c>
      <c r="J52" s="97"/>
      <c r="K52" s="98"/>
      <c r="L52" s="98"/>
      <c r="M52" s="98"/>
      <c r="N52" s="98"/>
      <c r="O52" s="94"/>
      <c r="P52" s="95"/>
      <c r="Q52" s="87"/>
      <c r="R52" s="87"/>
      <c r="S52" s="88"/>
      <c r="T52" s="89"/>
      <c r="U52" s="90"/>
      <c r="V52" s="90"/>
      <c r="W52" s="90"/>
      <c r="X52" s="89"/>
      <c r="Y52" s="90"/>
      <c r="Z52" s="88"/>
      <c r="AA52" s="90"/>
      <c r="AB52" s="90"/>
      <c r="AC52" s="90"/>
      <c r="AD52" s="90"/>
      <c r="AE52" s="90"/>
      <c r="AF52" s="88"/>
      <c r="AG52" s="90"/>
      <c r="AH52" s="88"/>
      <c r="AI52" s="90"/>
      <c r="AJ52" s="88"/>
    </row>
    <row r="53" customFormat="false" ht="12.75" hidden="false" customHeight="false" outlineLevel="0" collapsed="false">
      <c r="B53" s="0" t="n">
        <v>142</v>
      </c>
      <c r="C53" s="0" t="n">
        <v>178</v>
      </c>
      <c r="D53" s="0" t="n">
        <v>167</v>
      </c>
      <c r="J53" s="97"/>
      <c r="K53" s="98"/>
      <c r="L53" s="98"/>
      <c r="M53" s="98"/>
      <c r="N53" s="98"/>
      <c r="O53" s="94"/>
      <c r="P53" s="95"/>
      <c r="Q53" s="87"/>
      <c r="R53" s="87"/>
      <c r="S53" s="88"/>
      <c r="T53" s="89"/>
      <c r="U53" s="90"/>
      <c r="V53" s="90"/>
      <c r="W53" s="90"/>
      <c r="X53" s="89"/>
      <c r="Y53" s="90"/>
      <c r="Z53" s="88"/>
      <c r="AA53" s="90"/>
      <c r="AB53" s="90"/>
      <c r="AC53" s="90"/>
      <c r="AD53" s="90"/>
      <c r="AE53" s="90"/>
      <c r="AF53" s="88"/>
      <c r="AG53" s="90"/>
      <c r="AH53" s="88"/>
      <c r="AI53" s="90"/>
      <c r="AJ53" s="88"/>
    </row>
    <row r="54" customFormat="false" ht="12.75" hidden="false" customHeight="false" outlineLevel="0" collapsed="false">
      <c r="A54" s="3" t="s">
        <v>1703</v>
      </c>
      <c r="J54" s="97"/>
      <c r="K54" s="98"/>
      <c r="L54" s="98"/>
      <c r="M54" s="98"/>
      <c r="N54" s="98"/>
      <c r="O54" s="94"/>
      <c r="P54" s="95"/>
      <c r="Q54" s="87"/>
      <c r="R54" s="87"/>
      <c r="S54" s="88"/>
      <c r="T54" s="89"/>
      <c r="U54" s="90"/>
      <c r="V54" s="90"/>
      <c r="W54" s="90"/>
      <c r="X54" s="89"/>
      <c r="Y54" s="90"/>
      <c r="Z54" s="88"/>
      <c r="AA54" s="90"/>
      <c r="AB54" s="90"/>
      <c r="AC54" s="90"/>
      <c r="AD54" s="90"/>
      <c r="AE54" s="90"/>
      <c r="AF54" s="88"/>
      <c r="AG54" s="90"/>
      <c r="AH54" s="88"/>
      <c r="AI54" s="90"/>
      <c r="AJ54" s="88"/>
    </row>
    <row r="55" customFormat="false" ht="12.75" hidden="false" customHeight="false" outlineLevel="0" collapsed="false">
      <c r="A55" s="0" t="s">
        <v>1704</v>
      </c>
      <c r="B55" s="0" t="n">
        <v>194</v>
      </c>
      <c r="C55" s="0" t="n">
        <v>243</v>
      </c>
      <c r="D55" s="0" t="n">
        <v>64</v>
      </c>
      <c r="J55" s="97"/>
      <c r="K55" s="98"/>
      <c r="L55" s="98"/>
      <c r="M55" s="98"/>
      <c r="N55" s="98"/>
      <c r="O55" s="98"/>
      <c r="P55" s="95"/>
      <c r="Q55" s="87"/>
      <c r="R55" s="87"/>
      <c r="S55" s="88"/>
      <c r="T55" s="89"/>
      <c r="U55" s="90"/>
      <c r="V55" s="90"/>
      <c r="W55" s="90"/>
      <c r="X55" s="89"/>
      <c r="Y55" s="90"/>
      <c r="Z55" s="88"/>
      <c r="AA55" s="90"/>
      <c r="AB55" s="90"/>
      <c r="AC55" s="90"/>
      <c r="AD55" s="90"/>
      <c r="AE55" s="90"/>
      <c r="AF55" s="88"/>
      <c r="AG55" s="90"/>
      <c r="AH55" s="88"/>
      <c r="AI55" s="90"/>
      <c r="AJ55" s="88"/>
    </row>
    <row r="56" customFormat="false" ht="12.75" hidden="false" customHeight="false" outlineLevel="0" collapsed="false">
      <c r="A56" s="0" t="s">
        <v>1705</v>
      </c>
      <c r="B56" s="0" t="n">
        <v>218</v>
      </c>
      <c r="C56" s="0" t="n">
        <v>273</v>
      </c>
      <c r="D56" s="0" t="n">
        <v>64</v>
      </c>
      <c r="J56" s="97"/>
      <c r="K56" s="98"/>
      <c r="L56" s="98"/>
      <c r="M56" s="98"/>
      <c r="N56" s="98"/>
      <c r="O56" s="98"/>
      <c r="P56" s="95"/>
      <c r="Q56" s="87"/>
      <c r="R56" s="87"/>
      <c r="S56" s="88"/>
      <c r="T56" s="89"/>
      <c r="U56" s="90"/>
      <c r="V56" s="90"/>
      <c r="W56" s="90"/>
      <c r="X56" s="89"/>
      <c r="Y56" s="90"/>
      <c r="Z56" s="88"/>
      <c r="AA56" s="90"/>
      <c r="AB56" s="90"/>
      <c r="AC56" s="90"/>
      <c r="AD56" s="90"/>
      <c r="AE56" s="90"/>
      <c r="AF56" s="88"/>
      <c r="AG56" s="90"/>
      <c r="AH56" s="88"/>
      <c r="AI56" s="90"/>
      <c r="AJ56" s="88"/>
    </row>
    <row r="57" customFormat="false" ht="12.75" hidden="false" customHeight="false" outlineLevel="0" collapsed="false">
      <c r="A57" s="0" t="s">
        <v>1706</v>
      </c>
      <c r="B57" s="0" t="n">
        <v>178</v>
      </c>
      <c r="C57" s="0" t="n">
        <v>223</v>
      </c>
      <c r="D57" s="0" t="n">
        <v>64</v>
      </c>
      <c r="J57" s="97"/>
      <c r="K57" s="98"/>
      <c r="L57" s="98"/>
      <c r="M57" s="98"/>
      <c r="N57" s="98"/>
      <c r="O57" s="98"/>
      <c r="P57" s="95"/>
      <c r="Q57" s="87"/>
      <c r="R57" s="87"/>
      <c r="S57" s="88"/>
      <c r="T57" s="89"/>
      <c r="U57" s="90"/>
      <c r="V57" s="90"/>
      <c r="W57" s="90"/>
      <c r="X57" s="89"/>
      <c r="Y57" s="90"/>
      <c r="Z57" s="88"/>
      <c r="AA57" s="90"/>
      <c r="AB57" s="90"/>
      <c r="AC57" s="90"/>
      <c r="AD57" s="90"/>
      <c r="AE57" s="90"/>
      <c r="AF57" s="88"/>
      <c r="AG57" s="90"/>
      <c r="AH57" s="88"/>
      <c r="AI57" s="90"/>
      <c r="AJ57" s="88"/>
    </row>
    <row r="58" customFormat="false" ht="12.75" hidden="false" customHeight="false" outlineLevel="0" collapsed="false">
      <c r="A58" s="0" t="s">
        <v>1707</v>
      </c>
      <c r="B58" s="0" t="n">
        <v>190</v>
      </c>
      <c r="C58" s="0" t="n">
        <v>238</v>
      </c>
      <c r="D58" s="0" t="n">
        <v>64</v>
      </c>
      <c r="J58" s="97"/>
      <c r="K58" s="98"/>
      <c r="L58" s="98"/>
      <c r="M58" s="98"/>
      <c r="N58" s="98"/>
      <c r="O58" s="98"/>
      <c r="P58" s="95"/>
      <c r="Q58" s="87"/>
      <c r="R58" s="87"/>
      <c r="S58" s="88"/>
      <c r="T58" s="89"/>
      <c r="U58" s="90"/>
      <c r="V58" s="90"/>
      <c r="W58" s="90"/>
      <c r="X58" s="89"/>
      <c r="Y58" s="90"/>
      <c r="Z58" s="88"/>
      <c r="AA58" s="90"/>
      <c r="AB58" s="90"/>
      <c r="AC58" s="90"/>
      <c r="AD58" s="90"/>
      <c r="AE58" s="90"/>
      <c r="AF58" s="88"/>
      <c r="AG58" s="90"/>
      <c r="AH58" s="88"/>
      <c r="AI58" s="90"/>
      <c r="AJ58" s="88"/>
    </row>
    <row r="59" customFormat="false" ht="12.75" hidden="false" customHeight="false" outlineLevel="0" collapsed="false">
      <c r="A59" s="3" t="s">
        <v>1708</v>
      </c>
      <c r="J59" s="97"/>
      <c r="K59" s="98"/>
      <c r="L59" s="98"/>
      <c r="M59" s="98"/>
      <c r="N59" s="98"/>
      <c r="O59" s="94"/>
      <c r="P59" s="95"/>
      <c r="Q59" s="87"/>
      <c r="R59" s="87"/>
      <c r="S59" s="88"/>
      <c r="T59" s="89"/>
      <c r="U59" s="90"/>
      <c r="V59" s="90"/>
      <c r="W59" s="90"/>
      <c r="X59" s="89"/>
      <c r="Y59" s="90"/>
      <c r="Z59" s="88"/>
      <c r="AA59" s="90"/>
      <c r="AB59" s="90"/>
      <c r="AC59" s="90"/>
      <c r="AD59" s="90"/>
      <c r="AE59" s="90"/>
      <c r="AF59" s="88"/>
      <c r="AG59" s="90"/>
      <c r="AH59" s="88"/>
      <c r="AI59" s="90"/>
      <c r="AJ59" s="88"/>
    </row>
    <row r="60" customFormat="false" ht="12.75" hidden="false" customHeight="false" outlineLevel="0" collapsed="false">
      <c r="A60" s="0" t="s">
        <v>1709</v>
      </c>
      <c r="B60" s="0" t="n">
        <v>116</v>
      </c>
      <c r="C60" s="0" t="n">
        <v>145</v>
      </c>
      <c r="D60" s="0" t="n">
        <v>128</v>
      </c>
      <c r="J60" s="97"/>
      <c r="K60" s="98"/>
      <c r="L60" s="98"/>
      <c r="M60" s="98"/>
      <c r="N60" s="98"/>
      <c r="O60" s="94"/>
      <c r="P60" s="95"/>
      <c r="Q60" s="87"/>
      <c r="R60" s="87"/>
      <c r="S60" s="88"/>
      <c r="T60" s="89"/>
      <c r="U60" s="90"/>
      <c r="V60" s="90"/>
      <c r="W60" s="90"/>
      <c r="X60" s="89"/>
      <c r="Y60" s="90"/>
      <c r="Z60" s="88"/>
      <c r="AA60" s="90"/>
      <c r="AB60" s="90"/>
      <c r="AC60" s="90"/>
      <c r="AD60" s="90"/>
      <c r="AE60" s="90"/>
      <c r="AF60" s="88"/>
      <c r="AG60" s="90"/>
      <c r="AH60" s="88"/>
      <c r="AI60" s="90"/>
      <c r="AJ60" s="88"/>
    </row>
    <row r="61" customFormat="false" ht="12.75" hidden="false" customHeight="false" outlineLevel="0" collapsed="false">
      <c r="A61" s="0" t="s">
        <v>1710</v>
      </c>
      <c r="B61" s="0" t="n">
        <v>120</v>
      </c>
      <c r="C61" s="0" t="n">
        <v>150</v>
      </c>
      <c r="D61" s="0" t="n">
        <v>113</v>
      </c>
      <c r="J61" s="97"/>
      <c r="K61" s="98"/>
      <c r="L61" s="98"/>
      <c r="M61" s="98"/>
      <c r="N61" s="98"/>
      <c r="O61" s="94"/>
      <c r="P61" s="95"/>
      <c r="Q61" s="87"/>
      <c r="R61" s="87"/>
      <c r="S61" s="88"/>
      <c r="T61" s="89"/>
      <c r="U61" s="90"/>
      <c r="V61" s="90"/>
      <c r="W61" s="90"/>
      <c r="X61" s="89"/>
      <c r="Y61" s="90"/>
      <c r="Z61" s="88"/>
      <c r="AA61" s="90"/>
      <c r="AB61" s="90"/>
      <c r="AC61" s="90"/>
      <c r="AD61" s="90"/>
      <c r="AE61" s="90"/>
      <c r="AF61" s="88"/>
      <c r="AG61" s="90"/>
      <c r="AH61" s="88"/>
      <c r="AI61" s="90"/>
      <c r="AJ61" s="88"/>
    </row>
    <row r="62" customFormat="false" ht="12.75" hidden="false" customHeight="false" outlineLevel="0" collapsed="false">
      <c r="A62" s="3" t="s">
        <v>1711</v>
      </c>
      <c r="J62" s="97"/>
      <c r="K62" s="98"/>
      <c r="L62" s="98"/>
      <c r="M62" s="98"/>
      <c r="N62" s="98"/>
      <c r="O62" s="94"/>
      <c r="P62" s="95"/>
      <c r="Q62" s="87"/>
      <c r="R62" s="87"/>
      <c r="S62" s="88"/>
      <c r="T62" s="89"/>
      <c r="U62" s="90"/>
      <c r="V62" s="90"/>
      <c r="W62" s="90"/>
      <c r="X62" s="89"/>
      <c r="Y62" s="90"/>
      <c r="Z62" s="88"/>
      <c r="AA62" s="90"/>
      <c r="AB62" s="90"/>
      <c r="AC62" s="90"/>
      <c r="AD62" s="90"/>
      <c r="AE62" s="90"/>
      <c r="AF62" s="88"/>
      <c r="AG62" s="90"/>
      <c r="AH62" s="88"/>
      <c r="AI62" s="90"/>
      <c r="AJ62" s="88"/>
    </row>
    <row r="63" customFormat="false" ht="12.75" hidden="false" customHeight="false" outlineLevel="0" collapsed="false">
      <c r="A63" s="0" t="s">
        <v>1699</v>
      </c>
      <c r="B63" s="0" t="n">
        <v>25</v>
      </c>
      <c r="C63" s="0" t="n">
        <v>31</v>
      </c>
      <c r="D63" s="0" t="n">
        <v>31</v>
      </c>
      <c r="J63" s="97"/>
      <c r="K63" s="98"/>
      <c r="L63" s="98"/>
      <c r="M63" s="98"/>
      <c r="N63" s="98"/>
      <c r="O63" s="94"/>
      <c r="P63" s="95"/>
      <c r="Q63" s="87"/>
      <c r="R63" s="87"/>
      <c r="S63" s="88"/>
      <c r="T63" s="89"/>
      <c r="U63" s="90"/>
      <c r="V63" s="90"/>
      <c r="W63" s="90"/>
      <c r="X63" s="89"/>
      <c r="Y63" s="90"/>
      <c r="Z63" s="88"/>
      <c r="AA63" s="90"/>
      <c r="AB63" s="90"/>
      <c r="AC63" s="90"/>
      <c r="AD63" s="90"/>
      <c r="AE63" s="90"/>
      <c r="AF63" s="88"/>
      <c r="AG63" s="90"/>
      <c r="AH63" s="88"/>
      <c r="AI63" s="90"/>
      <c r="AJ63" s="88"/>
    </row>
    <row r="64" customFormat="false" ht="12.75" hidden="false" customHeight="false" outlineLevel="0" collapsed="false">
      <c r="A64" s="0" t="s">
        <v>1699</v>
      </c>
      <c r="B64" s="0" t="n">
        <v>25</v>
      </c>
      <c r="C64" s="0" t="n">
        <v>31</v>
      </c>
      <c r="D64" s="0" t="n">
        <v>31</v>
      </c>
      <c r="J64" s="97"/>
      <c r="K64" s="98"/>
      <c r="L64" s="98"/>
      <c r="M64" s="98"/>
      <c r="N64" s="98"/>
      <c r="O64" s="94"/>
      <c r="P64" s="95"/>
      <c r="Q64" s="87"/>
      <c r="R64" s="87"/>
      <c r="S64" s="88"/>
      <c r="T64" s="89"/>
      <c r="U64" s="90"/>
      <c r="V64" s="90"/>
      <c r="W64" s="90"/>
      <c r="X64" s="89"/>
      <c r="Y64" s="90"/>
      <c r="Z64" s="88"/>
      <c r="AA64" s="90"/>
      <c r="AB64" s="90"/>
      <c r="AC64" s="90"/>
      <c r="AD64" s="90"/>
      <c r="AE64" s="90"/>
      <c r="AF64" s="88"/>
      <c r="AG64" s="90"/>
      <c r="AH64" s="88"/>
      <c r="AI64" s="90"/>
      <c r="AJ64" s="88"/>
    </row>
    <row r="65" customFormat="false" ht="12.75" hidden="false" customHeight="false" outlineLevel="0" collapsed="false">
      <c r="A65" s="0" t="s">
        <v>1699</v>
      </c>
      <c r="B65" s="0" t="n">
        <v>92</v>
      </c>
      <c r="C65" s="0" t="n">
        <v>115</v>
      </c>
      <c r="D65" s="0" t="n">
        <v>115</v>
      </c>
      <c r="J65" s="97"/>
      <c r="K65" s="98"/>
      <c r="L65" s="98"/>
      <c r="M65" s="98"/>
      <c r="N65" s="98"/>
      <c r="O65" s="98"/>
      <c r="P65" s="95"/>
      <c r="Q65" s="87"/>
      <c r="R65" s="87"/>
      <c r="S65" s="88"/>
      <c r="T65" s="89"/>
      <c r="U65" s="90"/>
      <c r="V65" s="90"/>
      <c r="W65" s="90"/>
      <c r="X65" s="89"/>
      <c r="Y65" s="90"/>
      <c r="Z65" s="88"/>
      <c r="AA65" s="90"/>
      <c r="AB65" s="90"/>
      <c r="AC65" s="90"/>
      <c r="AD65" s="90"/>
      <c r="AE65" s="90"/>
      <c r="AF65" s="88"/>
      <c r="AG65" s="90"/>
      <c r="AH65" s="88"/>
      <c r="AI65" s="90"/>
      <c r="AJ65" s="88"/>
    </row>
    <row r="66" customFormat="false" ht="12.75" hidden="false" customHeight="false" outlineLevel="0" collapsed="false">
      <c r="A66" s="0" t="s">
        <v>1712</v>
      </c>
      <c r="B66" s="0" t="n">
        <v>92</v>
      </c>
      <c r="C66" s="0" t="n">
        <v>115</v>
      </c>
      <c r="D66" s="0" t="n">
        <v>115</v>
      </c>
      <c r="J66" s="97"/>
      <c r="K66" s="98"/>
      <c r="L66" s="98"/>
      <c r="M66" s="98"/>
      <c r="N66" s="98"/>
      <c r="O66" s="98"/>
      <c r="P66" s="95"/>
      <c r="Q66" s="87"/>
      <c r="R66" s="87"/>
      <c r="S66" s="88"/>
      <c r="T66" s="89"/>
      <c r="U66" s="90"/>
      <c r="V66" s="90"/>
      <c r="W66" s="90"/>
      <c r="X66" s="89"/>
      <c r="Y66" s="90"/>
      <c r="Z66" s="88"/>
      <c r="AA66" s="90"/>
      <c r="AB66" s="90"/>
      <c r="AC66" s="90"/>
      <c r="AD66" s="90"/>
      <c r="AE66" s="90"/>
      <c r="AF66" s="88"/>
      <c r="AG66" s="90"/>
      <c r="AH66" s="88"/>
      <c r="AI66" s="90"/>
      <c r="AJ66" s="88"/>
    </row>
    <row r="67" customFormat="false" ht="12.75" hidden="false" customHeight="false" outlineLevel="0" collapsed="false">
      <c r="A67" s="0" t="s">
        <v>1699</v>
      </c>
      <c r="B67" s="0" t="n">
        <v>22</v>
      </c>
      <c r="C67" s="0" t="n">
        <v>27</v>
      </c>
      <c r="D67" s="0" t="n">
        <v>27</v>
      </c>
      <c r="J67" s="97"/>
      <c r="K67" s="98"/>
      <c r="L67" s="98"/>
      <c r="M67" s="98"/>
      <c r="N67" s="98"/>
      <c r="O67" s="94"/>
      <c r="P67" s="95"/>
      <c r="Q67" s="87"/>
      <c r="R67" s="87"/>
      <c r="S67" s="88"/>
      <c r="T67" s="89"/>
      <c r="U67" s="90"/>
      <c r="V67" s="90"/>
      <c r="W67" s="90"/>
      <c r="X67" s="89"/>
      <c r="Y67" s="90"/>
      <c r="Z67" s="88"/>
      <c r="AA67" s="90"/>
      <c r="AB67" s="90"/>
      <c r="AC67" s="90"/>
      <c r="AD67" s="90"/>
      <c r="AE67" s="90"/>
      <c r="AF67" s="88"/>
      <c r="AG67" s="90"/>
      <c r="AH67" s="88"/>
      <c r="AI67" s="90"/>
      <c r="AJ67" s="88"/>
    </row>
    <row r="68" customFormat="false" ht="12.75" hidden="false" customHeight="false" outlineLevel="0" collapsed="false">
      <c r="A68" s="0" t="s">
        <v>1699</v>
      </c>
      <c r="B68" s="0" t="n">
        <v>22</v>
      </c>
      <c r="C68" s="0" t="n">
        <v>27</v>
      </c>
      <c r="D68" s="0" t="n">
        <v>27</v>
      </c>
      <c r="J68" s="97"/>
      <c r="K68" s="98"/>
      <c r="L68" s="98"/>
      <c r="M68" s="98"/>
      <c r="N68" s="98"/>
      <c r="O68" s="94"/>
      <c r="P68" s="95"/>
      <c r="Q68" s="87"/>
      <c r="R68" s="87"/>
      <c r="S68" s="88"/>
      <c r="T68" s="89"/>
      <c r="U68" s="90"/>
      <c r="V68" s="90"/>
      <c r="W68" s="90"/>
      <c r="X68" s="89"/>
      <c r="Y68" s="90"/>
      <c r="Z68" s="88"/>
      <c r="AA68" s="90"/>
      <c r="AB68" s="90"/>
      <c r="AC68" s="90"/>
      <c r="AD68" s="90"/>
      <c r="AE68" s="90"/>
      <c r="AF68" s="88"/>
      <c r="AG68" s="90"/>
      <c r="AH68" s="88"/>
      <c r="AI68" s="90"/>
      <c r="AJ68" s="88"/>
    </row>
    <row r="69" customFormat="false" ht="12.75" hidden="false" customHeight="false" outlineLevel="0" collapsed="false">
      <c r="A69" s="0" t="s">
        <v>1713</v>
      </c>
      <c r="B69" s="0" t="n">
        <v>22</v>
      </c>
      <c r="C69" s="0" t="n">
        <v>27</v>
      </c>
      <c r="D69" s="0" t="n">
        <v>27</v>
      </c>
      <c r="J69" s="97"/>
      <c r="K69" s="98"/>
      <c r="L69" s="98"/>
      <c r="M69" s="98"/>
      <c r="N69" s="98"/>
      <c r="O69" s="94"/>
      <c r="P69" s="95"/>
      <c r="Q69" s="87"/>
      <c r="R69" s="87"/>
      <c r="S69" s="88"/>
      <c r="T69" s="89"/>
      <c r="U69" s="90"/>
      <c r="V69" s="90"/>
      <c r="W69" s="90"/>
      <c r="X69" s="89"/>
      <c r="Y69" s="90"/>
      <c r="Z69" s="88"/>
      <c r="AA69" s="90"/>
      <c r="AB69" s="90"/>
      <c r="AC69" s="90"/>
      <c r="AD69" s="90"/>
      <c r="AE69" s="90"/>
      <c r="AF69" s="88"/>
      <c r="AG69" s="90"/>
      <c r="AH69" s="88"/>
      <c r="AI69" s="90"/>
      <c r="AJ69" s="88"/>
    </row>
    <row r="70" customFormat="false" ht="12.75" hidden="false" customHeight="false" outlineLevel="0" collapsed="false">
      <c r="A70" s="0" t="s">
        <v>1699</v>
      </c>
      <c r="B70" s="0" t="n">
        <v>22</v>
      </c>
      <c r="C70" s="0" t="n">
        <v>27</v>
      </c>
      <c r="D70" s="0" t="n">
        <v>27</v>
      </c>
      <c r="J70" s="99"/>
      <c r="K70" s="100"/>
      <c r="L70" s="100"/>
      <c r="M70" s="100"/>
      <c r="N70" s="100"/>
      <c r="O70" s="101"/>
      <c r="P70" s="87"/>
      <c r="Q70" s="87"/>
      <c r="R70" s="87"/>
      <c r="S70" s="88"/>
      <c r="T70" s="89"/>
      <c r="U70" s="90"/>
      <c r="V70" s="90"/>
      <c r="W70" s="90"/>
      <c r="X70" s="89"/>
      <c r="Y70" s="90"/>
      <c r="Z70" s="88"/>
      <c r="AA70" s="90"/>
      <c r="AB70" s="90"/>
      <c r="AC70" s="90"/>
      <c r="AD70" s="90"/>
      <c r="AE70" s="90"/>
      <c r="AF70" s="88"/>
      <c r="AG70" s="90"/>
      <c r="AH70" s="88"/>
      <c r="AI70" s="90"/>
      <c r="AJ70" s="88"/>
    </row>
    <row r="71" customFormat="false" ht="12.75" hidden="false" customHeight="false" outlineLevel="0" collapsed="false">
      <c r="A71" s="3" t="s">
        <v>1714</v>
      </c>
      <c r="J71" s="87"/>
      <c r="K71" s="101"/>
      <c r="L71" s="101"/>
      <c r="M71" s="101"/>
      <c r="N71" s="101"/>
      <c r="O71" s="101"/>
      <c r="P71" s="87"/>
      <c r="Q71" s="87"/>
      <c r="R71" s="87"/>
      <c r="S71" s="88"/>
      <c r="T71" s="89"/>
      <c r="U71" s="90"/>
      <c r="V71" s="90"/>
      <c r="W71" s="90"/>
      <c r="X71" s="89"/>
      <c r="Y71" s="90"/>
      <c r="Z71" s="88"/>
      <c r="AA71" s="90"/>
      <c r="AB71" s="90"/>
      <c r="AC71" s="90"/>
      <c r="AD71" s="90"/>
      <c r="AE71" s="90"/>
      <c r="AF71" s="88"/>
      <c r="AG71" s="90"/>
      <c r="AH71" s="88"/>
      <c r="AI71" s="90"/>
      <c r="AJ71" s="88"/>
    </row>
    <row r="72" customFormat="false" ht="12.75" hidden="false" customHeight="false" outlineLevel="0" collapsed="false">
      <c r="A72" s="0" t="s">
        <v>1699</v>
      </c>
      <c r="B72" s="0" t="n">
        <v>22</v>
      </c>
      <c r="C72" s="0" t="n">
        <v>27</v>
      </c>
      <c r="D72" s="0" t="n">
        <v>27</v>
      </c>
      <c r="J72" s="87"/>
      <c r="K72" s="101"/>
      <c r="L72" s="101"/>
      <c r="M72" s="101"/>
      <c r="N72" s="101"/>
      <c r="O72" s="101"/>
      <c r="P72" s="87"/>
      <c r="Q72" s="87"/>
      <c r="R72" s="87"/>
      <c r="S72" s="88"/>
      <c r="T72" s="89"/>
      <c r="U72" s="90"/>
      <c r="V72" s="90"/>
      <c r="W72" s="90"/>
      <c r="X72" s="89"/>
      <c r="Y72" s="90"/>
      <c r="Z72" s="88"/>
      <c r="AA72" s="90"/>
      <c r="AB72" s="90"/>
      <c r="AC72" s="90"/>
      <c r="AD72" s="90"/>
      <c r="AE72" s="90"/>
      <c r="AF72" s="88"/>
      <c r="AG72" s="90"/>
      <c r="AH72" s="88"/>
      <c r="AI72" s="90"/>
      <c r="AJ72" s="88"/>
    </row>
    <row r="73" customFormat="false" ht="12.75" hidden="false" customHeight="false" outlineLevel="0" collapsed="false">
      <c r="A73" s="0" t="s">
        <v>1699</v>
      </c>
      <c r="B73" s="0" t="n">
        <v>22</v>
      </c>
      <c r="C73" s="0" t="n">
        <v>27</v>
      </c>
      <c r="D73" s="0" t="n">
        <v>27</v>
      </c>
      <c r="J73" s="87"/>
      <c r="K73" s="101"/>
      <c r="L73" s="101"/>
      <c r="M73" s="101"/>
      <c r="N73" s="101"/>
      <c r="O73" s="101"/>
      <c r="P73" s="87"/>
      <c r="Q73" s="87"/>
      <c r="R73" s="87"/>
      <c r="S73" s="88"/>
      <c r="T73" s="89"/>
      <c r="U73" s="90"/>
      <c r="V73" s="90"/>
      <c r="W73" s="90"/>
      <c r="X73" s="89"/>
      <c r="Y73" s="90"/>
      <c r="Z73" s="88"/>
      <c r="AA73" s="90"/>
      <c r="AB73" s="90"/>
      <c r="AC73" s="90"/>
      <c r="AD73" s="90"/>
      <c r="AE73" s="90"/>
      <c r="AF73" s="88"/>
      <c r="AG73" s="90"/>
      <c r="AH73" s="88"/>
      <c r="AI73" s="90"/>
      <c r="AJ73" s="88"/>
    </row>
    <row r="74" customFormat="false" ht="13.5" hidden="false" customHeight="false" outlineLevel="0" collapsed="false">
      <c r="A74" s="0" t="s">
        <v>1713</v>
      </c>
      <c r="B74" s="0" t="n">
        <v>22</v>
      </c>
      <c r="C74" s="0" t="n">
        <v>27</v>
      </c>
      <c r="D74" s="0" t="n">
        <v>27</v>
      </c>
      <c r="J74" s="87"/>
      <c r="K74" s="101"/>
      <c r="L74" s="101"/>
      <c r="M74" s="101"/>
      <c r="N74" s="101"/>
      <c r="O74" s="101"/>
      <c r="P74" s="87"/>
      <c r="Q74" s="87"/>
      <c r="R74" s="87"/>
      <c r="S74" s="88"/>
      <c r="T74" s="89"/>
      <c r="U74" s="90"/>
      <c r="V74" s="90"/>
      <c r="W74" s="90"/>
      <c r="X74" s="89"/>
      <c r="Y74" s="90"/>
      <c r="Z74" s="88"/>
      <c r="AA74" s="90"/>
      <c r="AB74" s="90"/>
      <c r="AC74" s="90"/>
      <c r="AD74" s="90"/>
      <c r="AE74" s="90"/>
      <c r="AF74" s="88"/>
      <c r="AG74" s="90"/>
      <c r="AH74" s="88"/>
      <c r="AI74" s="90"/>
      <c r="AJ74" s="88"/>
    </row>
    <row r="75" customFormat="false" ht="12.75" hidden="false" customHeight="false" outlineLevel="0" collapsed="false">
      <c r="A75" s="0" t="s">
        <v>1699</v>
      </c>
      <c r="B75" s="0" t="n">
        <v>22</v>
      </c>
      <c r="C75" s="0" t="n">
        <v>27</v>
      </c>
      <c r="D75" s="0" t="n">
        <v>27</v>
      </c>
      <c r="J75" s="92"/>
      <c r="K75" s="93"/>
      <c r="L75" s="93"/>
      <c r="M75" s="93"/>
      <c r="N75" s="93"/>
      <c r="O75" s="94"/>
      <c r="P75" s="95"/>
      <c r="Q75" s="87"/>
      <c r="R75" s="87"/>
      <c r="S75" s="88"/>
      <c r="T75" s="89"/>
      <c r="U75" s="90"/>
      <c r="V75" s="90"/>
      <c r="W75" s="90"/>
      <c r="X75" s="89"/>
      <c r="Y75" s="90"/>
      <c r="Z75" s="88"/>
      <c r="AA75" s="90"/>
      <c r="AB75" s="90"/>
      <c r="AC75" s="90"/>
      <c r="AD75" s="90"/>
      <c r="AE75" s="90"/>
      <c r="AF75" s="88"/>
      <c r="AG75" s="90"/>
      <c r="AH75" s="88"/>
      <c r="AI75" s="90"/>
      <c r="AJ75" s="88"/>
    </row>
    <row r="76" customFormat="false" ht="12.75" hidden="false" customHeight="false" outlineLevel="0" collapsed="false">
      <c r="A76" s="0" t="s">
        <v>1715</v>
      </c>
      <c r="B76" s="0" t="n">
        <v>22</v>
      </c>
      <c r="C76" s="0" t="n">
        <v>27</v>
      </c>
      <c r="D76" s="0" t="n">
        <v>27</v>
      </c>
      <c r="J76" s="99"/>
      <c r="K76" s="100"/>
      <c r="L76" s="100"/>
      <c r="M76" s="100"/>
      <c r="N76" s="100"/>
      <c r="O76" s="94"/>
      <c r="P76" s="95"/>
      <c r="Q76" s="87"/>
      <c r="R76" s="87"/>
      <c r="S76" s="88"/>
      <c r="T76" s="89"/>
      <c r="U76" s="90"/>
      <c r="V76" s="90"/>
      <c r="W76" s="90"/>
      <c r="X76" s="89"/>
      <c r="Y76" s="90"/>
      <c r="Z76" s="88"/>
      <c r="AA76" s="90"/>
      <c r="AB76" s="90"/>
      <c r="AC76" s="90"/>
      <c r="AD76" s="90"/>
      <c r="AE76" s="90"/>
      <c r="AF76" s="88"/>
      <c r="AG76" s="90"/>
      <c r="AH76" s="88"/>
      <c r="AI76" s="90"/>
      <c r="AJ76" s="88"/>
    </row>
    <row r="77" customFormat="false" ht="12.75" hidden="false" customHeight="false" outlineLevel="0" collapsed="false">
      <c r="A77" s="0" t="s">
        <v>1699</v>
      </c>
      <c r="B77" s="0" t="n">
        <v>22</v>
      </c>
      <c r="C77" s="0" t="n">
        <v>27</v>
      </c>
      <c r="D77" s="0" t="n">
        <v>27</v>
      </c>
      <c r="J77" s="99"/>
      <c r="K77" s="100"/>
      <c r="L77" s="100"/>
      <c r="M77" s="100"/>
      <c r="N77" s="100"/>
      <c r="O77" s="94"/>
      <c r="P77" s="95"/>
      <c r="Q77" s="87"/>
      <c r="R77" s="87"/>
      <c r="S77" s="88"/>
      <c r="T77" s="89"/>
      <c r="U77" s="90"/>
      <c r="V77" s="90"/>
      <c r="W77" s="90"/>
      <c r="X77" s="89"/>
      <c r="Y77" s="90"/>
      <c r="Z77" s="88"/>
      <c r="AA77" s="90"/>
      <c r="AB77" s="90"/>
      <c r="AC77" s="90"/>
      <c r="AD77" s="90"/>
      <c r="AE77" s="90"/>
      <c r="AF77" s="88"/>
      <c r="AG77" s="90"/>
      <c r="AH77" s="88"/>
      <c r="AI77" s="90"/>
      <c r="AJ77" s="88"/>
    </row>
    <row r="78" customFormat="false" ht="12.75" hidden="false" customHeight="false" outlineLevel="0" collapsed="false">
      <c r="A78" s="0" t="s">
        <v>1713</v>
      </c>
      <c r="B78" s="0" t="n">
        <v>22</v>
      </c>
      <c r="C78" s="0" t="n">
        <v>28</v>
      </c>
      <c r="D78" s="0" t="n">
        <v>28</v>
      </c>
      <c r="J78" s="99"/>
      <c r="K78" s="100"/>
      <c r="L78" s="100"/>
      <c r="M78" s="100"/>
      <c r="N78" s="100"/>
      <c r="O78" s="94"/>
      <c r="P78" s="95"/>
      <c r="Q78" s="87"/>
      <c r="R78" s="87"/>
      <c r="S78" s="88"/>
      <c r="T78" s="89"/>
      <c r="U78" s="90"/>
      <c r="V78" s="90"/>
      <c r="W78" s="90"/>
      <c r="X78" s="89"/>
      <c r="Y78" s="90"/>
      <c r="Z78" s="88"/>
      <c r="AA78" s="90"/>
      <c r="AB78" s="90"/>
      <c r="AC78" s="90"/>
      <c r="AD78" s="90"/>
      <c r="AE78" s="90"/>
      <c r="AF78" s="88"/>
      <c r="AG78" s="90"/>
      <c r="AH78" s="88"/>
      <c r="AI78" s="90"/>
      <c r="AJ78" s="88"/>
    </row>
    <row r="79" customFormat="false" ht="12.75" hidden="false" customHeight="false" outlineLevel="0" collapsed="false">
      <c r="A79" s="3" t="s">
        <v>1716</v>
      </c>
      <c r="J79" s="99"/>
      <c r="K79" s="100"/>
      <c r="L79" s="100"/>
      <c r="M79" s="100"/>
      <c r="N79" s="100"/>
      <c r="O79" s="94"/>
      <c r="P79" s="95"/>
      <c r="Q79" s="87"/>
      <c r="R79" s="87"/>
      <c r="S79" s="88"/>
      <c r="T79" s="89"/>
      <c r="U79" s="90"/>
      <c r="V79" s="90"/>
      <c r="W79" s="90"/>
      <c r="X79" s="89"/>
      <c r="Y79" s="90"/>
      <c r="Z79" s="88"/>
      <c r="AA79" s="90"/>
      <c r="AB79" s="90"/>
      <c r="AC79" s="90"/>
      <c r="AD79" s="90"/>
      <c r="AE79" s="90"/>
      <c r="AF79" s="88"/>
      <c r="AG79" s="90"/>
      <c r="AH79" s="88"/>
      <c r="AI79" s="90"/>
      <c r="AJ79" s="88"/>
    </row>
    <row r="80" customFormat="false" ht="12.75" hidden="false" customHeight="false" outlineLevel="0" collapsed="false">
      <c r="A80" s="0" t="s">
        <v>1699</v>
      </c>
      <c r="B80" s="0" t="n">
        <v>60</v>
      </c>
      <c r="C80" s="0" t="n">
        <v>75</v>
      </c>
      <c r="D80" s="0" t="n">
        <v>75</v>
      </c>
      <c r="J80" s="99"/>
      <c r="K80" s="100"/>
      <c r="L80" s="100"/>
      <c r="M80" s="100"/>
      <c r="N80" s="100"/>
      <c r="O80" s="94"/>
      <c r="P80" s="95"/>
      <c r="Q80" s="87"/>
      <c r="R80" s="87"/>
      <c r="S80" s="88"/>
      <c r="T80" s="89"/>
      <c r="U80" s="90"/>
      <c r="V80" s="90"/>
      <c r="W80" s="90"/>
      <c r="X80" s="89"/>
      <c r="Y80" s="90"/>
      <c r="Z80" s="88"/>
      <c r="AA80" s="90"/>
      <c r="AB80" s="90"/>
      <c r="AC80" s="90"/>
      <c r="AD80" s="90"/>
      <c r="AE80" s="90"/>
      <c r="AF80" s="88"/>
      <c r="AG80" s="90"/>
      <c r="AH80" s="88"/>
      <c r="AI80" s="90"/>
      <c r="AJ80" s="88"/>
    </row>
    <row r="81" customFormat="false" ht="12.75" hidden="false" customHeight="false" outlineLevel="0" collapsed="false">
      <c r="A81" s="0" t="s">
        <v>1699</v>
      </c>
      <c r="B81" s="0" t="n">
        <v>60</v>
      </c>
      <c r="C81" s="0" t="n">
        <v>75</v>
      </c>
      <c r="D81" s="0" t="n">
        <v>75</v>
      </c>
      <c r="J81" s="99"/>
      <c r="K81" s="100"/>
      <c r="L81" s="100"/>
      <c r="M81" s="100"/>
      <c r="N81" s="100"/>
      <c r="O81" s="94"/>
      <c r="P81" s="95"/>
      <c r="Q81" s="87"/>
      <c r="R81" s="87"/>
      <c r="S81" s="88"/>
      <c r="T81" s="89"/>
      <c r="U81" s="90"/>
      <c r="V81" s="90"/>
      <c r="W81" s="90"/>
      <c r="X81" s="89"/>
      <c r="Y81" s="90"/>
      <c r="Z81" s="88"/>
      <c r="AA81" s="90"/>
      <c r="AB81" s="90"/>
      <c r="AC81" s="90"/>
      <c r="AD81" s="90"/>
      <c r="AE81" s="90"/>
      <c r="AF81" s="88"/>
      <c r="AG81" s="90"/>
      <c r="AH81" s="88"/>
      <c r="AI81" s="90"/>
      <c r="AJ81" s="88"/>
    </row>
    <row r="82" customFormat="false" ht="13.5" hidden="false" customHeight="false" outlineLevel="0" collapsed="false">
      <c r="A82" s="102"/>
      <c r="B82" s="102"/>
      <c r="C82" s="102"/>
      <c r="D82" s="102"/>
      <c r="E82" s="102"/>
      <c r="F82" s="102" t="n">
        <f aca="false">SUM(B3:B81)</f>
        <v>4403</v>
      </c>
      <c r="G82" s="103" t="n">
        <f aca="false">F82+F83</f>
        <v>9097</v>
      </c>
      <c r="H82" s="102"/>
      <c r="I82" s="102"/>
      <c r="J82" s="104"/>
      <c r="K82" s="105"/>
      <c r="L82" s="105"/>
      <c r="M82" s="106"/>
      <c r="N82" s="106"/>
      <c r="O82" s="107"/>
      <c r="P82" s="108"/>
      <c r="Q82" s="109"/>
      <c r="R82" s="109"/>
      <c r="S82" s="110"/>
      <c r="T82" s="111"/>
      <c r="U82" s="112"/>
      <c r="V82" s="112"/>
      <c r="W82" s="112"/>
      <c r="X82" s="111"/>
      <c r="Y82" s="112"/>
      <c r="Z82" s="110"/>
      <c r="AA82" s="112"/>
      <c r="AB82" s="112"/>
      <c r="AC82" s="112"/>
      <c r="AD82" s="112"/>
      <c r="AE82" s="112"/>
      <c r="AF82" s="110"/>
      <c r="AG82" s="112"/>
      <c r="AH82" s="110"/>
      <c r="AI82" s="112"/>
      <c r="AJ82" s="110"/>
    </row>
    <row r="83" customFormat="false" ht="12.75" hidden="false" customHeight="false" outlineLevel="0" collapsed="false">
      <c r="A83" s="113" t="s">
        <v>1717</v>
      </c>
      <c r="B83" s="114"/>
      <c r="C83" s="115"/>
      <c r="D83" s="116"/>
      <c r="E83" s="95"/>
      <c r="F83" s="117" t="n">
        <f aca="false">SUM(B87:B121)</f>
        <v>4694</v>
      </c>
      <c r="G83" s="118"/>
      <c r="H83" s="95"/>
      <c r="I83" s="119"/>
      <c r="J83" s="87"/>
      <c r="K83" s="101"/>
      <c r="L83" s="101"/>
      <c r="M83" s="120"/>
      <c r="N83" s="120"/>
      <c r="O83" s="94"/>
      <c r="P83" s="95"/>
      <c r="Q83" s="87"/>
      <c r="R83" s="87"/>
      <c r="S83" s="88"/>
      <c r="T83" s="89"/>
      <c r="U83" s="90"/>
      <c r="V83" s="90"/>
      <c r="W83" s="90"/>
      <c r="X83" s="89"/>
      <c r="Y83" s="90"/>
      <c r="Z83" s="88"/>
      <c r="AA83" s="90"/>
      <c r="AB83" s="90"/>
      <c r="AC83" s="90"/>
      <c r="AD83" s="90"/>
      <c r="AE83" s="90"/>
      <c r="AF83" s="88"/>
      <c r="AG83" s="90"/>
      <c r="AH83" s="88"/>
      <c r="AI83" s="90"/>
      <c r="AJ83" s="88"/>
    </row>
    <row r="84" customFormat="false" ht="25.5" hidden="false" customHeight="false" outlineLevel="0" collapsed="false">
      <c r="A84" s="1" t="s">
        <v>253</v>
      </c>
      <c r="B84" s="1" t="s">
        <v>1684</v>
      </c>
      <c r="C84" s="1" t="s">
        <v>1685</v>
      </c>
      <c r="D84" s="1" t="s">
        <v>1686</v>
      </c>
      <c r="E84" s="1"/>
      <c r="F84" s="121"/>
      <c r="G84" s="122"/>
      <c r="H84" s="97"/>
      <c r="I84" s="123"/>
      <c r="J84" s="97"/>
      <c r="K84" s="98"/>
      <c r="L84" s="98"/>
      <c r="M84" s="98"/>
      <c r="N84" s="98"/>
      <c r="O84" s="94"/>
      <c r="P84" s="95"/>
      <c r="Q84" s="87"/>
      <c r="R84" s="87"/>
      <c r="S84" s="88"/>
      <c r="T84" s="89"/>
      <c r="U84" s="90"/>
      <c r="V84" s="90"/>
      <c r="W84" s="90"/>
      <c r="X84" s="89"/>
      <c r="Y84" s="90"/>
      <c r="Z84" s="88"/>
      <c r="AA84" s="90"/>
      <c r="AB84" s="90"/>
      <c r="AC84" s="90"/>
      <c r="AD84" s="90"/>
      <c r="AE84" s="90"/>
      <c r="AF84" s="88"/>
      <c r="AG84" s="90"/>
      <c r="AH84" s="88"/>
      <c r="AI84" s="90"/>
      <c r="AJ84" s="88"/>
    </row>
    <row r="85" customFormat="false" ht="12.75" hidden="false" customHeight="false" outlineLevel="0" collapsed="false">
      <c r="F85" s="124"/>
      <c r="G85" s="118"/>
      <c r="H85" s="95"/>
      <c r="I85" s="119"/>
      <c r="J85" s="95"/>
      <c r="K85" s="94"/>
      <c r="L85" s="94"/>
      <c r="M85" s="94"/>
      <c r="N85" s="94"/>
      <c r="O85" s="94"/>
      <c r="P85" s="95"/>
      <c r="Q85" s="87"/>
      <c r="R85" s="87"/>
      <c r="S85" s="88"/>
      <c r="T85" s="89"/>
      <c r="U85" s="90"/>
      <c r="V85" s="90"/>
      <c r="W85" s="90"/>
      <c r="X85" s="89"/>
      <c r="Y85" s="90"/>
      <c r="Z85" s="88"/>
      <c r="AA85" s="90"/>
      <c r="AB85" s="90"/>
      <c r="AC85" s="90"/>
      <c r="AD85" s="90"/>
      <c r="AE85" s="90"/>
      <c r="AF85" s="88"/>
      <c r="AG85" s="90"/>
      <c r="AH85" s="88"/>
      <c r="AI85" s="90"/>
      <c r="AJ85" s="88"/>
    </row>
    <row r="86" customFormat="false" ht="12.75" hidden="false" customHeight="false" outlineLevel="0" collapsed="false">
      <c r="A86" s="3" t="s">
        <v>1718</v>
      </c>
      <c r="F86" s="121"/>
      <c r="G86" s="122"/>
      <c r="H86" s="97"/>
      <c r="I86" s="123"/>
      <c r="J86" s="97"/>
      <c r="K86" s="98"/>
      <c r="L86" s="98"/>
      <c r="M86" s="98"/>
      <c r="N86" s="98"/>
      <c r="O86" s="94"/>
      <c r="P86" s="95"/>
      <c r="Q86" s="87"/>
      <c r="R86" s="87"/>
      <c r="S86" s="88"/>
      <c r="T86" s="89"/>
      <c r="U86" s="90"/>
      <c r="V86" s="90"/>
      <c r="W86" s="90"/>
      <c r="X86" s="89"/>
      <c r="Y86" s="90"/>
      <c r="Z86" s="88"/>
      <c r="AA86" s="90"/>
      <c r="AB86" s="90"/>
      <c r="AC86" s="90"/>
      <c r="AD86" s="90"/>
      <c r="AE86" s="90"/>
      <c r="AF86" s="88"/>
      <c r="AG86" s="90"/>
      <c r="AH86" s="88"/>
      <c r="AI86" s="90"/>
      <c r="AJ86" s="88"/>
    </row>
    <row r="87" customFormat="false" ht="12.75" hidden="false" customHeight="false" outlineLevel="0" collapsed="false">
      <c r="A87" s="0" t="s">
        <v>1719</v>
      </c>
      <c r="B87" s="0" t="n">
        <v>567</v>
      </c>
      <c r="C87" s="0" t="n">
        <v>709</v>
      </c>
      <c r="D87" s="0" t="n">
        <v>379</v>
      </c>
      <c r="F87" s="121"/>
      <c r="G87" s="122"/>
      <c r="H87" s="97"/>
      <c r="I87" s="123"/>
      <c r="J87" s="97"/>
      <c r="K87" s="98"/>
      <c r="L87" s="98"/>
      <c r="M87" s="98"/>
      <c r="N87" s="98"/>
      <c r="O87" s="94"/>
      <c r="P87" s="95"/>
      <c r="Q87" s="87"/>
      <c r="R87" s="87"/>
      <c r="S87" s="88"/>
      <c r="T87" s="89"/>
      <c r="U87" s="90"/>
      <c r="V87" s="90"/>
      <c r="W87" s="90"/>
      <c r="X87" s="89"/>
      <c r="Y87" s="90"/>
      <c r="Z87" s="88"/>
      <c r="AA87" s="90"/>
      <c r="AB87" s="90"/>
      <c r="AC87" s="90"/>
      <c r="AD87" s="90"/>
      <c r="AE87" s="90"/>
      <c r="AF87" s="88"/>
      <c r="AG87" s="90"/>
      <c r="AH87" s="88"/>
      <c r="AI87" s="90"/>
      <c r="AJ87" s="88"/>
    </row>
    <row r="88" customFormat="false" ht="12.75" hidden="false" customHeight="false" outlineLevel="0" collapsed="false">
      <c r="A88" s="0" t="s">
        <v>1720</v>
      </c>
      <c r="B88" s="0" t="n">
        <v>20</v>
      </c>
      <c r="C88" s="0" t="n">
        <v>25</v>
      </c>
      <c r="D88" s="0" t="n">
        <v>25</v>
      </c>
      <c r="F88" s="121"/>
      <c r="G88" s="122"/>
      <c r="H88" s="97"/>
      <c r="I88" s="123"/>
      <c r="J88" s="97"/>
      <c r="K88" s="98"/>
      <c r="L88" s="98"/>
      <c r="M88" s="98"/>
      <c r="N88" s="98"/>
      <c r="O88" s="94"/>
      <c r="P88" s="95"/>
      <c r="Q88" s="87"/>
      <c r="R88" s="87"/>
      <c r="S88" s="88"/>
      <c r="T88" s="89"/>
      <c r="U88" s="90"/>
      <c r="V88" s="90"/>
      <c r="W88" s="90"/>
      <c r="X88" s="89"/>
      <c r="Y88" s="90"/>
      <c r="Z88" s="88"/>
      <c r="AA88" s="90"/>
      <c r="AB88" s="90"/>
      <c r="AC88" s="90"/>
      <c r="AD88" s="90"/>
      <c r="AE88" s="90"/>
      <c r="AF88" s="88"/>
      <c r="AG88" s="90"/>
      <c r="AH88" s="88"/>
      <c r="AI88" s="90"/>
      <c r="AJ88" s="88"/>
    </row>
    <row r="89" customFormat="false" ht="12.75" hidden="false" customHeight="false" outlineLevel="0" collapsed="false">
      <c r="A89" s="3" t="s">
        <v>1721</v>
      </c>
      <c r="F89" s="121"/>
      <c r="G89" s="122"/>
      <c r="H89" s="97"/>
      <c r="I89" s="123"/>
      <c r="J89" s="97"/>
      <c r="K89" s="98"/>
      <c r="L89" s="98"/>
      <c r="M89" s="98"/>
      <c r="N89" s="98"/>
      <c r="O89" s="94"/>
      <c r="P89" s="95"/>
      <c r="Q89" s="87"/>
      <c r="R89" s="87"/>
      <c r="S89" s="88"/>
      <c r="T89" s="89"/>
      <c r="U89" s="90"/>
      <c r="V89" s="90"/>
      <c r="W89" s="90"/>
      <c r="X89" s="89"/>
      <c r="Y89" s="90"/>
      <c r="Z89" s="88"/>
      <c r="AA89" s="90"/>
      <c r="AB89" s="90"/>
      <c r="AC89" s="90"/>
      <c r="AD89" s="90"/>
      <c r="AE89" s="90"/>
      <c r="AF89" s="88"/>
      <c r="AG89" s="90"/>
      <c r="AH89" s="88"/>
      <c r="AI89" s="90"/>
      <c r="AJ89" s="88"/>
    </row>
    <row r="90" customFormat="false" ht="12.75" hidden="false" customHeight="false" outlineLevel="0" collapsed="false">
      <c r="A90" s="0" t="s">
        <v>1722</v>
      </c>
      <c r="B90" s="0" t="n">
        <v>212</v>
      </c>
      <c r="C90" s="0" t="n">
        <v>265</v>
      </c>
      <c r="D90" s="0" t="n">
        <v>141</v>
      </c>
      <c r="F90" s="121"/>
      <c r="G90" s="122"/>
      <c r="H90" s="97"/>
      <c r="I90" s="123"/>
      <c r="J90" s="97"/>
      <c r="K90" s="98"/>
      <c r="L90" s="98"/>
      <c r="M90" s="98"/>
      <c r="N90" s="98"/>
      <c r="O90" s="94"/>
      <c r="P90" s="95"/>
      <c r="Q90" s="87"/>
      <c r="R90" s="87"/>
      <c r="S90" s="88"/>
      <c r="T90" s="89"/>
      <c r="U90" s="90"/>
      <c r="V90" s="90"/>
      <c r="W90" s="90"/>
      <c r="X90" s="89"/>
      <c r="Y90" s="90"/>
      <c r="Z90" s="88"/>
      <c r="AA90" s="90"/>
      <c r="AB90" s="90"/>
      <c r="AC90" s="90"/>
      <c r="AD90" s="90"/>
      <c r="AE90" s="90"/>
      <c r="AF90" s="88"/>
      <c r="AG90" s="90"/>
      <c r="AH90" s="88"/>
      <c r="AI90" s="90"/>
      <c r="AJ90" s="88"/>
    </row>
    <row r="91" customFormat="false" ht="12.75" hidden="false" customHeight="false" outlineLevel="0" collapsed="false">
      <c r="A91" s="0" t="s">
        <v>1722</v>
      </c>
      <c r="B91" s="0" t="n">
        <v>187</v>
      </c>
      <c r="C91" s="0" t="n">
        <v>234</v>
      </c>
      <c r="D91" s="0" t="n">
        <v>125</v>
      </c>
      <c r="F91" s="121"/>
      <c r="G91" s="122"/>
      <c r="H91" s="97"/>
      <c r="I91" s="123"/>
      <c r="J91" s="97"/>
      <c r="K91" s="98"/>
      <c r="L91" s="98"/>
      <c r="M91" s="98"/>
      <c r="N91" s="98"/>
      <c r="O91" s="94"/>
      <c r="P91" s="95"/>
      <c r="Q91" s="87"/>
      <c r="R91" s="87"/>
      <c r="S91" s="88"/>
      <c r="T91" s="89"/>
      <c r="U91" s="90"/>
      <c r="V91" s="90"/>
      <c r="W91" s="90"/>
      <c r="X91" s="89"/>
      <c r="Y91" s="90"/>
      <c r="Z91" s="88"/>
      <c r="AA91" s="90"/>
      <c r="AB91" s="90"/>
      <c r="AC91" s="90"/>
      <c r="AD91" s="90"/>
      <c r="AE91" s="90"/>
      <c r="AF91" s="88"/>
      <c r="AG91" s="90"/>
      <c r="AH91" s="88"/>
      <c r="AI91" s="90"/>
      <c r="AJ91" s="88"/>
    </row>
    <row r="92" customFormat="false" ht="12.75" hidden="false" customHeight="false" outlineLevel="0" collapsed="false">
      <c r="A92" s="0" t="s">
        <v>1722</v>
      </c>
      <c r="B92" s="0" t="n">
        <v>358</v>
      </c>
      <c r="C92" s="0" t="n">
        <v>447</v>
      </c>
      <c r="D92" s="0" t="n">
        <v>239</v>
      </c>
      <c r="F92" s="121"/>
      <c r="G92" s="122"/>
      <c r="H92" s="99"/>
      <c r="I92" s="125"/>
      <c r="J92" s="97"/>
      <c r="K92" s="98"/>
      <c r="L92" s="98"/>
      <c r="M92" s="98"/>
      <c r="N92" s="98"/>
      <c r="O92" s="94"/>
      <c r="P92" s="95"/>
      <c r="Q92" s="87"/>
      <c r="R92" s="87"/>
      <c r="S92" s="88"/>
      <c r="T92" s="89"/>
      <c r="U92" s="90"/>
      <c r="V92" s="90"/>
      <c r="W92" s="90"/>
      <c r="X92" s="89"/>
      <c r="Y92" s="90"/>
      <c r="Z92" s="88"/>
      <c r="AA92" s="90"/>
      <c r="AB92" s="90"/>
      <c r="AC92" s="90"/>
      <c r="AD92" s="90"/>
      <c r="AE92" s="90"/>
      <c r="AF92" s="88"/>
      <c r="AG92" s="90"/>
      <c r="AH92" s="88"/>
      <c r="AI92" s="90"/>
      <c r="AJ92" s="88"/>
    </row>
    <row r="93" customFormat="false" ht="12.75" hidden="false" customHeight="false" outlineLevel="0" collapsed="false">
      <c r="A93" s="0" t="s">
        <v>1723</v>
      </c>
      <c r="B93" s="0" t="n">
        <v>365</v>
      </c>
      <c r="C93" s="0" t="n">
        <v>456</v>
      </c>
      <c r="D93" s="0" t="n">
        <v>244</v>
      </c>
      <c r="F93" s="121"/>
      <c r="G93" s="118"/>
      <c r="H93" s="95"/>
      <c r="I93" s="123"/>
      <c r="J93" s="97"/>
      <c r="K93" s="98"/>
      <c r="L93" s="98"/>
      <c r="M93" s="98"/>
      <c r="N93" s="98"/>
      <c r="O93" s="94"/>
      <c r="P93" s="95"/>
      <c r="Q93" s="87"/>
      <c r="R93" s="87"/>
      <c r="S93" s="88"/>
      <c r="T93" s="89"/>
      <c r="U93" s="90"/>
      <c r="V93" s="90"/>
      <c r="W93" s="90"/>
      <c r="X93" s="89"/>
      <c r="Y93" s="90"/>
      <c r="Z93" s="88"/>
      <c r="AA93" s="90"/>
      <c r="AB93" s="90"/>
      <c r="AC93" s="90"/>
      <c r="AD93" s="90"/>
      <c r="AE93" s="90"/>
      <c r="AF93" s="88"/>
      <c r="AG93" s="90"/>
      <c r="AH93" s="88"/>
      <c r="AI93" s="90"/>
      <c r="AJ93" s="88"/>
    </row>
    <row r="94" customFormat="false" ht="12.75" hidden="false" customHeight="false" outlineLevel="0" collapsed="false">
      <c r="A94" s="0" t="s">
        <v>1724</v>
      </c>
      <c r="B94" s="0" t="n">
        <v>135</v>
      </c>
      <c r="C94" s="0" t="n">
        <v>169</v>
      </c>
      <c r="D94" s="0" t="n">
        <v>90</v>
      </c>
      <c r="F94" s="121"/>
      <c r="G94" s="122"/>
      <c r="H94" s="97"/>
      <c r="I94" s="123"/>
      <c r="J94" s="97"/>
      <c r="K94" s="98"/>
      <c r="L94" s="98"/>
      <c r="M94" s="98"/>
      <c r="N94" s="98"/>
      <c r="O94" s="94"/>
      <c r="P94" s="95"/>
      <c r="Q94" s="87"/>
      <c r="R94" s="87"/>
      <c r="S94" s="88"/>
      <c r="T94" s="89"/>
      <c r="U94" s="90"/>
      <c r="V94" s="90"/>
      <c r="W94" s="90"/>
      <c r="X94" s="89"/>
      <c r="Y94" s="90"/>
      <c r="Z94" s="88"/>
      <c r="AA94" s="90"/>
      <c r="AB94" s="90"/>
      <c r="AC94" s="90"/>
      <c r="AD94" s="90"/>
      <c r="AE94" s="90"/>
      <c r="AF94" s="88"/>
      <c r="AG94" s="90"/>
      <c r="AH94" s="88"/>
      <c r="AI94" s="90"/>
      <c r="AJ94" s="88"/>
    </row>
    <row r="95" customFormat="false" ht="12.75" hidden="false" customHeight="false" outlineLevel="0" collapsed="false">
      <c r="A95" s="3" t="s">
        <v>1725</v>
      </c>
      <c r="F95" s="121"/>
      <c r="G95" s="122"/>
      <c r="H95" s="97"/>
      <c r="I95" s="123"/>
      <c r="J95" s="97"/>
      <c r="K95" s="98"/>
      <c r="L95" s="98"/>
      <c r="M95" s="98"/>
      <c r="N95" s="98"/>
      <c r="O95" s="94"/>
      <c r="P95" s="95"/>
      <c r="Q95" s="87"/>
      <c r="R95" s="87"/>
      <c r="S95" s="88"/>
      <c r="T95" s="89"/>
      <c r="U95" s="90"/>
      <c r="V95" s="90"/>
      <c r="W95" s="90"/>
      <c r="X95" s="89"/>
      <c r="Y95" s="90"/>
      <c r="Z95" s="88"/>
      <c r="AA95" s="90"/>
      <c r="AB95" s="90"/>
      <c r="AC95" s="90"/>
      <c r="AD95" s="90"/>
      <c r="AE95" s="90"/>
      <c r="AF95" s="88"/>
      <c r="AG95" s="90"/>
      <c r="AH95" s="88"/>
      <c r="AI95" s="90"/>
      <c r="AJ95" s="88"/>
    </row>
    <row r="96" customFormat="false" ht="12.75" hidden="false" customHeight="false" outlineLevel="0" collapsed="false">
      <c r="A96" s="0" t="s">
        <v>1726</v>
      </c>
      <c r="B96" s="0" t="n">
        <v>518</v>
      </c>
      <c r="C96" s="0" t="n">
        <v>648</v>
      </c>
      <c r="D96" s="0" t="n">
        <v>346</v>
      </c>
      <c r="F96" s="121"/>
      <c r="G96" s="122"/>
      <c r="H96" s="97"/>
      <c r="I96" s="123"/>
      <c r="J96" s="97"/>
      <c r="K96" s="98"/>
      <c r="L96" s="98"/>
      <c r="M96" s="98"/>
      <c r="N96" s="98"/>
      <c r="O96" s="94"/>
      <c r="P96" s="95"/>
      <c r="Q96" s="87"/>
      <c r="R96" s="87"/>
      <c r="S96" s="88"/>
      <c r="T96" s="89"/>
      <c r="U96" s="90"/>
      <c r="V96" s="90"/>
      <c r="W96" s="90"/>
      <c r="X96" s="89"/>
      <c r="Y96" s="90"/>
      <c r="Z96" s="88"/>
      <c r="AA96" s="90"/>
      <c r="AB96" s="90"/>
      <c r="AC96" s="90"/>
      <c r="AD96" s="90"/>
      <c r="AE96" s="90"/>
      <c r="AF96" s="88"/>
      <c r="AG96" s="90"/>
      <c r="AH96" s="88"/>
      <c r="AI96" s="90"/>
      <c r="AJ96" s="88"/>
    </row>
    <row r="97" customFormat="false" ht="12.75" hidden="false" customHeight="false" outlineLevel="0" collapsed="false">
      <c r="A97" s="3" t="s">
        <v>1727</v>
      </c>
      <c r="F97" s="121"/>
      <c r="G97" s="122"/>
      <c r="H97" s="97"/>
      <c r="I97" s="123"/>
      <c r="J97" s="97"/>
      <c r="K97" s="98"/>
      <c r="L97" s="98"/>
      <c r="M97" s="98"/>
      <c r="N97" s="98"/>
      <c r="O97" s="94"/>
      <c r="P97" s="95"/>
      <c r="Q97" s="87"/>
      <c r="R97" s="87"/>
      <c r="S97" s="88"/>
      <c r="T97" s="89"/>
      <c r="U97" s="90"/>
      <c r="V97" s="90"/>
      <c r="W97" s="90"/>
      <c r="X97" s="89"/>
      <c r="Y97" s="90"/>
      <c r="Z97" s="88"/>
      <c r="AA97" s="90"/>
      <c r="AB97" s="90"/>
      <c r="AC97" s="90"/>
      <c r="AD97" s="90"/>
      <c r="AE97" s="90"/>
      <c r="AF97" s="88"/>
      <c r="AG97" s="90"/>
      <c r="AH97" s="88"/>
      <c r="AI97" s="90"/>
      <c r="AJ97" s="88"/>
    </row>
    <row r="98" customFormat="false" ht="12.75" hidden="false" customHeight="false" outlineLevel="0" collapsed="false">
      <c r="A98" s="0" t="s">
        <v>1728</v>
      </c>
      <c r="B98" s="0" t="n">
        <v>181</v>
      </c>
      <c r="C98" s="0" t="n">
        <v>226</v>
      </c>
      <c r="D98" s="0" t="n">
        <v>121</v>
      </c>
      <c r="F98" s="121"/>
      <c r="G98" s="122"/>
      <c r="H98" s="97"/>
      <c r="I98" s="123"/>
      <c r="J98" s="97"/>
      <c r="K98" s="98"/>
      <c r="L98" s="98"/>
      <c r="M98" s="98"/>
      <c r="N98" s="98"/>
      <c r="O98" s="94"/>
      <c r="P98" s="95"/>
      <c r="Q98" s="87"/>
      <c r="R98" s="87"/>
      <c r="S98" s="88"/>
      <c r="T98" s="89"/>
      <c r="U98" s="90"/>
      <c r="V98" s="90"/>
      <c r="W98" s="90"/>
      <c r="X98" s="89"/>
      <c r="Y98" s="90"/>
      <c r="Z98" s="88"/>
      <c r="AA98" s="90"/>
      <c r="AB98" s="90"/>
      <c r="AC98" s="90"/>
      <c r="AD98" s="90"/>
      <c r="AE98" s="90"/>
      <c r="AF98" s="88"/>
      <c r="AG98" s="90"/>
      <c r="AH98" s="88"/>
      <c r="AI98" s="90"/>
      <c r="AJ98" s="88"/>
    </row>
    <row r="99" customFormat="false" ht="12.75" hidden="false" customHeight="false" outlineLevel="0" collapsed="false">
      <c r="A99" s="0" t="s">
        <v>1729</v>
      </c>
      <c r="B99" s="0" t="n">
        <v>58</v>
      </c>
      <c r="C99" s="0" t="n">
        <v>72</v>
      </c>
      <c r="D99" s="0" t="n">
        <v>72</v>
      </c>
      <c r="F99" s="121"/>
      <c r="G99" s="122"/>
      <c r="H99" s="97"/>
      <c r="I99" s="123"/>
      <c r="J99" s="97"/>
      <c r="K99" s="98"/>
      <c r="L99" s="98"/>
      <c r="M99" s="98"/>
      <c r="N99" s="98"/>
      <c r="O99" s="94"/>
      <c r="P99" s="95"/>
      <c r="Q99" s="87"/>
      <c r="R99" s="87"/>
      <c r="S99" s="88"/>
      <c r="T99" s="89"/>
      <c r="U99" s="90"/>
      <c r="V99" s="90"/>
      <c r="W99" s="90"/>
      <c r="X99" s="89"/>
      <c r="Y99" s="90"/>
      <c r="Z99" s="88"/>
      <c r="AA99" s="90"/>
      <c r="AB99" s="90"/>
      <c r="AC99" s="90"/>
      <c r="AD99" s="90"/>
      <c r="AE99" s="90"/>
      <c r="AF99" s="88"/>
      <c r="AG99" s="90"/>
      <c r="AH99" s="88"/>
      <c r="AI99" s="90"/>
      <c r="AJ99" s="88"/>
    </row>
    <row r="100" customFormat="false" ht="12.75" hidden="false" customHeight="false" outlineLevel="0" collapsed="false">
      <c r="A100" s="3" t="s">
        <v>1730</v>
      </c>
      <c r="F100" s="121"/>
      <c r="G100" s="122"/>
      <c r="H100" s="97"/>
      <c r="I100" s="123"/>
      <c r="J100" s="97"/>
      <c r="K100" s="98"/>
      <c r="L100" s="98"/>
      <c r="M100" s="98"/>
      <c r="N100" s="98"/>
      <c r="O100" s="94"/>
      <c r="P100" s="95"/>
      <c r="Q100" s="87"/>
      <c r="R100" s="87"/>
      <c r="S100" s="88"/>
      <c r="T100" s="89"/>
      <c r="U100" s="90"/>
      <c r="V100" s="90"/>
      <c r="W100" s="90"/>
      <c r="X100" s="89"/>
      <c r="Y100" s="90"/>
      <c r="Z100" s="88"/>
      <c r="AA100" s="90"/>
      <c r="AB100" s="90"/>
      <c r="AC100" s="90"/>
      <c r="AD100" s="90"/>
      <c r="AE100" s="90"/>
      <c r="AF100" s="88"/>
      <c r="AG100" s="90"/>
      <c r="AH100" s="88"/>
      <c r="AI100" s="90"/>
      <c r="AJ100" s="88"/>
    </row>
    <row r="101" customFormat="false" ht="12.75" hidden="false" customHeight="false" outlineLevel="0" collapsed="false">
      <c r="A101" s="0" t="s">
        <v>1731</v>
      </c>
      <c r="B101" s="0" t="n">
        <v>126</v>
      </c>
      <c r="C101" s="0" t="n">
        <v>158</v>
      </c>
      <c r="D101" s="0" t="n">
        <v>84</v>
      </c>
      <c r="F101" s="121"/>
      <c r="G101" s="122"/>
      <c r="H101" s="97"/>
      <c r="I101" s="123"/>
      <c r="J101" s="97"/>
      <c r="K101" s="98"/>
      <c r="L101" s="98"/>
      <c r="M101" s="98"/>
      <c r="N101" s="98"/>
      <c r="O101" s="94"/>
      <c r="P101" s="95"/>
      <c r="Q101" s="87"/>
      <c r="R101" s="87"/>
      <c r="S101" s="88"/>
      <c r="T101" s="89"/>
      <c r="U101" s="90"/>
      <c r="V101" s="90"/>
      <c r="W101" s="90"/>
      <c r="X101" s="89"/>
      <c r="Y101" s="90"/>
      <c r="Z101" s="88"/>
      <c r="AA101" s="90"/>
      <c r="AB101" s="90"/>
      <c r="AC101" s="90"/>
      <c r="AD101" s="90"/>
      <c r="AE101" s="90"/>
      <c r="AF101" s="88"/>
      <c r="AG101" s="90"/>
      <c r="AH101" s="88"/>
      <c r="AI101" s="90"/>
      <c r="AJ101" s="88"/>
    </row>
    <row r="102" customFormat="false" ht="12.75" hidden="false" customHeight="false" outlineLevel="0" collapsed="false">
      <c r="A102" s="0" t="s">
        <v>1732</v>
      </c>
      <c r="B102" s="0" t="n">
        <v>334</v>
      </c>
      <c r="C102" s="0" t="n">
        <v>418</v>
      </c>
      <c r="D102" s="0" t="n">
        <v>223</v>
      </c>
      <c r="F102" s="121"/>
      <c r="G102" s="122"/>
      <c r="H102" s="97"/>
      <c r="I102" s="123"/>
      <c r="J102" s="97"/>
      <c r="K102" s="98"/>
      <c r="L102" s="98"/>
      <c r="M102" s="98"/>
      <c r="N102" s="98"/>
      <c r="O102" s="94"/>
      <c r="P102" s="95"/>
      <c r="Q102" s="87"/>
      <c r="R102" s="87"/>
      <c r="S102" s="88"/>
      <c r="T102" s="89"/>
      <c r="U102" s="90"/>
      <c r="V102" s="90"/>
      <c r="W102" s="90"/>
      <c r="X102" s="89"/>
      <c r="Y102" s="90"/>
      <c r="Z102" s="88"/>
      <c r="AA102" s="90"/>
      <c r="AB102" s="90"/>
      <c r="AC102" s="90"/>
      <c r="AD102" s="90"/>
      <c r="AE102" s="90"/>
      <c r="AF102" s="88"/>
      <c r="AG102" s="90"/>
      <c r="AH102" s="88"/>
      <c r="AI102" s="90"/>
      <c r="AJ102" s="88"/>
    </row>
    <row r="103" customFormat="false" ht="12.75" hidden="false" customHeight="false" outlineLevel="0" collapsed="false">
      <c r="A103" s="3" t="s">
        <v>1733</v>
      </c>
      <c r="F103" s="121"/>
      <c r="G103" s="122"/>
      <c r="H103" s="97"/>
      <c r="I103" s="123"/>
      <c r="J103" s="97"/>
      <c r="K103" s="98"/>
      <c r="L103" s="98"/>
      <c r="M103" s="98"/>
      <c r="N103" s="98"/>
      <c r="O103" s="94"/>
      <c r="P103" s="95"/>
      <c r="Q103" s="87"/>
      <c r="R103" s="87"/>
      <c r="S103" s="88"/>
      <c r="T103" s="89"/>
      <c r="U103" s="90"/>
      <c r="V103" s="90"/>
      <c r="W103" s="90"/>
      <c r="X103" s="89"/>
      <c r="Y103" s="90"/>
      <c r="Z103" s="88"/>
      <c r="AA103" s="90"/>
      <c r="AB103" s="90"/>
      <c r="AC103" s="90"/>
      <c r="AD103" s="90"/>
      <c r="AE103" s="90"/>
      <c r="AF103" s="88"/>
      <c r="AG103" s="90"/>
      <c r="AH103" s="88"/>
      <c r="AI103" s="90"/>
      <c r="AJ103" s="88"/>
    </row>
    <row r="104" customFormat="false" ht="12.75" hidden="false" customHeight="false" outlineLevel="0" collapsed="false">
      <c r="B104" s="0" t="n">
        <v>174</v>
      </c>
      <c r="C104" s="0" t="n">
        <v>217</v>
      </c>
      <c r="D104" s="0" t="n">
        <v>116</v>
      </c>
      <c r="F104" s="121"/>
      <c r="G104" s="122"/>
      <c r="H104" s="97"/>
      <c r="I104" s="123"/>
      <c r="J104" s="97"/>
      <c r="K104" s="98"/>
      <c r="L104" s="98"/>
      <c r="M104" s="98"/>
      <c r="N104" s="98"/>
      <c r="O104" s="94"/>
      <c r="P104" s="95"/>
      <c r="Q104" s="87"/>
      <c r="R104" s="87"/>
      <c r="S104" s="88"/>
      <c r="T104" s="89"/>
      <c r="U104" s="90"/>
      <c r="V104" s="90"/>
      <c r="W104" s="90"/>
      <c r="X104" s="89"/>
      <c r="Y104" s="90"/>
      <c r="Z104" s="88"/>
      <c r="AA104" s="90"/>
      <c r="AB104" s="90"/>
      <c r="AC104" s="90"/>
      <c r="AD104" s="90"/>
      <c r="AE104" s="90"/>
      <c r="AF104" s="88"/>
      <c r="AG104" s="90"/>
      <c r="AH104" s="88"/>
      <c r="AI104" s="90"/>
      <c r="AJ104" s="88"/>
    </row>
    <row r="105" customFormat="false" ht="12.75" hidden="false" customHeight="false" outlineLevel="0" collapsed="false">
      <c r="A105" s="3" t="s">
        <v>1734</v>
      </c>
      <c r="F105" s="121"/>
      <c r="G105" s="122"/>
      <c r="H105" s="97"/>
      <c r="I105" s="123"/>
      <c r="J105" s="97"/>
      <c r="K105" s="98"/>
      <c r="L105" s="98"/>
      <c r="M105" s="98"/>
      <c r="N105" s="98"/>
      <c r="O105" s="94"/>
      <c r="P105" s="95"/>
      <c r="Q105" s="87"/>
      <c r="R105" s="87"/>
      <c r="S105" s="88"/>
      <c r="T105" s="89"/>
      <c r="U105" s="90"/>
      <c r="V105" s="90"/>
      <c r="W105" s="90"/>
      <c r="X105" s="89"/>
      <c r="Y105" s="90"/>
      <c r="Z105" s="88"/>
      <c r="AA105" s="90"/>
      <c r="AB105" s="90"/>
      <c r="AC105" s="90"/>
      <c r="AD105" s="90"/>
      <c r="AE105" s="90"/>
      <c r="AF105" s="88"/>
      <c r="AG105" s="90"/>
      <c r="AH105" s="88"/>
      <c r="AI105" s="90"/>
      <c r="AJ105" s="88"/>
    </row>
    <row r="106" customFormat="false" ht="12.75" hidden="false" customHeight="false" outlineLevel="0" collapsed="false">
      <c r="A106" s="0" t="s">
        <v>1735</v>
      </c>
      <c r="B106" s="0" t="n">
        <v>102</v>
      </c>
      <c r="C106" s="0" t="n">
        <v>25</v>
      </c>
      <c r="D106" s="0" t="n">
        <v>25</v>
      </c>
      <c r="F106" s="121"/>
      <c r="G106" s="122"/>
      <c r="H106" s="97"/>
      <c r="I106" s="123"/>
      <c r="J106" s="97"/>
      <c r="K106" s="98"/>
      <c r="L106" s="98"/>
      <c r="M106" s="98"/>
      <c r="N106" s="98"/>
      <c r="O106" s="94"/>
      <c r="P106" s="95"/>
      <c r="Q106" s="87"/>
      <c r="R106" s="87"/>
      <c r="S106" s="88"/>
      <c r="T106" s="89"/>
      <c r="U106" s="90"/>
      <c r="V106" s="90"/>
      <c r="W106" s="90"/>
      <c r="X106" s="89"/>
      <c r="Y106" s="90"/>
      <c r="Z106" s="88"/>
      <c r="AA106" s="90"/>
      <c r="AB106" s="90"/>
      <c r="AC106" s="90"/>
      <c r="AD106" s="90"/>
      <c r="AE106" s="90"/>
      <c r="AF106" s="88"/>
      <c r="AG106" s="90"/>
      <c r="AH106" s="88"/>
      <c r="AI106" s="90"/>
      <c r="AJ106" s="88"/>
    </row>
    <row r="107" customFormat="false" ht="12.75" hidden="false" customHeight="false" outlineLevel="0" collapsed="false">
      <c r="A107" s="0" t="s">
        <v>1736</v>
      </c>
      <c r="B107" s="0" t="n">
        <v>102</v>
      </c>
      <c r="C107" s="0" t="n">
        <v>25</v>
      </c>
      <c r="D107" s="0" t="n">
        <v>25</v>
      </c>
      <c r="F107" s="121"/>
      <c r="G107" s="122"/>
      <c r="H107" s="97"/>
      <c r="I107" s="123"/>
      <c r="J107" s="97"/>
      <c r="K107" s="98"/>
      <c r="L107" s="98"/>
      <c r="M107" s="98"/>
      <c r="N107" s="98"/>
      <c r="O107" s="94"/>
      <c r="P107" s="95"/>
      <c r="Q107" s="87"/>
      <c r="R107" s="87"/>
      <c r="S107" s="88"/>
      <c r="T107" s="89"/>
      <c r="U107" s="90"/>
      <c r="V107" s="90"/>
      <c r="W107" s="90"/>
      <c r="X107" s="89"/>
      <c r="Y107" s="90"/>
      <c r="Z107" s="88"/>
      <c r="AA107" s="90"/>
      <c r="AB107" s="90"/>
      <c r="AC107" s="90"/>
      <c r="AD107" s="90"/>
      <c r="AE107" s="90"/>
      <c r="AF107" s="88"/>
      <c r="AG107" s="90"/>
      <c r="AH107" s="88"/>
      <c r="AI107" s="90"/>
      <c r="AJ107" s="88"/>
    </row>
    <row r="108" customFormat="false" ht="12.75" hidden="false" customHeight="false" outlineLevel="0" collapsed="false">
      <c r="A108" s="0" t="s">
        <v>1737</v>
      </c>
      <c r="B108" s="0" t="n">
        <v>122</v>
      </c>
      <c r="C108" s="0" t="n">
        <v>30</v>
      </c>
      <c r="D108" s="0" t="n">
        <v>30</v>
      </c>
      <c r="F108" s="121"/>
      <c r="G108" s="122"/>
      <c r="H108" s="97"/>
      <c r="I108" s="123"/>
      <c r="J108" s="97"/>
      <c r="K108" s="98"/>
      <c r="L108" s="98"/>
      <c r="M108" s="98"/>
      <c r="N108" s="98"/>
      <c r="O108" s="94"/>
      <c r="P108" s="95"/>
      <c r="Q108" s="87"/>
      <c r="R108" s="87"/>
      <c r="S108" s="88"/>
      <c r="T108" s="89"/>
      <c r="U108" s="90"/>
      <c r="V108" s="90"/>
      <c r="W108" s="90"/>
      <c r="X108" s="89"/>
      <c r="Y108" s="90"/>
      <c r="Z108" s="88"/>
      <c r="AA108" s="90"/>
      <c r="AB108" s="90"/>
      <c r="AC108" s="90"/>
      <c r="AD108" s="90"/>
      <c r="AE108" s="90"/>
      <c r="AF108" s="88"/>
      <c r="AG108" s="90"/>
      <c r="AH108" s="88"/>
      <c r="AI108" s="90"/>
      <c r="AJ108" s="88"/>
    </row>
    <row r="109" customFormat="false" ht="12.75" hidden="false" customHeight="false" outlineLevel="0" collapsed="false">
      <c r="A109" s="0" t="s">
        <v>1738</v>
      </c>
      <c r="B109" s="0" t="n">
        <v>124</v>
      </c>
      <c r="C109" s="0" t="n">
        <v>31</v>
      </c>
      <c r="D109" s="0" t="n">
        <v>31</v>
      </c>
      <c r="F109" s="121"/>
      <c r="G109" s="122"/>
      <c r="H109" s="97"/>
      <c r="I109" s="123"/>
      <c r="J109" s="97"/>
      <c r="K109" s="98"/>
      <c r="L109" s="98"/>
      <c r="M109" s="98"/>
      <c r="N109" s="98"/>
      <c r="O109" s="94"/>
      <c r="P109" s="95"/>
      <c r="Q109" s="87"/>
      <c r="R109" s="87"/>
      <c r="S109" s="88"/>
      <c r="T109" s="89"/>
      <c r="U109" s="90"/>
      <c r="V109" s="90"/>
      <c r="W109" s="90"/>
      <c r="X109" s="89"/>
      <c r="Y109" s="90"/>
      <c r="Z109" s="88"/>
      <c r="AA109" s="90"/>
      <c r="AB109" s="90"/>
      <c r="AC109" s="90"/>
      <c r="AD109" s="90"/>
      <c r="AE109" s="90"/>
      <c r="AF109" s="88"/>
      <c r="AG109" s="90"/>
      <c r="AH109" s="88"/>
      <c r="AI109" s="90"/>
      <c r="AJ109" s="88"/>
    </row>
    <row r="110" customFormat="false" ht="12.75" hidden="false" customHeight="false" outlineLevel="0" collapsed="false">
      <c r="A110" s="0" t="s">
        <v>1739</v>
      </c>
      <c r="B110" s="0" t="n">
        <v>150</v>
      </c>
      <c r="C110" s="0" t="n">
        <v>37</v>
      </c>
      <c r="D110" s="0" t="n">
        <v>37</v>
      </c>
      <c r="F110" s="121"/>
      <c r="G110" s="122"/>
      <c r="H110" s="97"/>
      <c r="I110" s="123"/>
      <c r="J110" s="97"/>
      <c r="K110" s="98"/>
      <c r="L110" s="98"/>
      <c r="M110" s="98"/>
      <c r="N110" s="98"/>
      <c r="O110" s="94"/>
      <c r="P110" s="95"/>
      <c r="Q110" s="87"/>
      <c r="R110" s="87"/>
      <c r="S110" s="88"/>
      <c r="T110" s="89"/>
      <c r="U110" s="90"/>
      <c r="V110" s="90"/>
      <c r="W110" s="90"/>
      <c r="X110" s="89"/>
      <c r="Y110" s="90"/>
      <c r="Z110" s="88"/>
      <c r="AA110" s="90"/>
      <c r="AB110" s="90"/>
      <c r="AC110" s="90"/>
      <c r="AD110" s="90"/>
      <c r="AE110" s="90"/>
      <c r="AF110" s="88"/>
      <c r="AG110" s="90"/>
      <c r="AH110" s="88"/>
      <c r="AI110" s="90"/>
      <c r="AJ110" s="88"/>
    </row>
    <row r="111" customFormat="false" ht="12.75" hidden="false" customHeight="false" outlineLevel="0" collapsed="false">
      <c r="A111" s="3" t="s">
        <v>1740</v>
      </c>
      <c r="F111" s="121"/>
      <c r="G111" s="122"/>
      <c r="H111" s="97"/>
      <c r="I111" s="123"/>
      <c r="J111" s="97"/>
      <c r="K111" s="98"/>
      <c r="L111" s="98"/>
      <c r="M111" s="98"/>
      <c r="N111" s="98"/>
      <c r="O111" s="94"/>
      <c r="P111" s="95"/>
      <c r="Q111" s="87"/>
      <c r="R111" s="87"/>
      <c r="S111" s="88"/>
      <c r="T111" s="89"/>
      <c r="U111" s="90"/>
      <c r="V111" s="90"/>
      <c r="W111" s="90"/>
      <c r="X111" s="89"/>
      <c r="Y111" s="90"/>
      <c r="Z111" s="88"/>
      <c r="AA111" s="90"/>
      <c r="AB111" s="90"/>
      <c r="AC111" s="90"/>
      <c r="AD111" s="90"/>
      <c r="AE111" s="90"/>
      <c r="AF111" s="88"/>
      <c r="AG111" s="90"/>
      <c r="AH111" s="88"/>
      <c r="AI111" s="90"/>
      <c r="AJ111" s="88"/>
    </row>
    <row r="112" customFormat="false" ht="12.75" hidden="false" customHeight="false" outlineLevel="0" collapsed="false">
      <c r="A112" s="0" t="s">
        <v>1736</v>
      </c>
      <c r="B112" s="0" t="n">
        <v>53</v>
      </c>
      <c r="C112" s="0" t="n">
        <v>13</v>
      </c>
      <c r="D112" s="0" t="n">
        <v>13</v>
      </c>
      <c r="F112" s="121"/>
      <c r="G112" s="122"/>
      <c r="H112" s="97"/>
      <c r="I112" s="123"/>
      <c r="J112" s="97"/>
      <c r="K112" s="98"/>
      <c r="L112" s="98"/>
      <c r="M112" s="98"/>
      <c r="N112" s="98"/>
      <c r="O112" s="94"/>
      <c r="P112" s="95"/>
      <c r="Q112" s="87"/>
      <c r="R112" s="87"/>
      <c r="S112" s="88"/>
      <c r="T112" s="89"/>
      <c r="U112" s="90"/>
      <c r="V112" s="90"/>
      <c r="W112" s="90"/>
      <c r="X112" s="89"/>
      <c r="Y112" s="90"/>
      <c r="Z112" s="88"/>
      <c r="AA112" s="90"/>
      <c r="AB112" s="90"/>
      <c r="AC112" s="90"/>
      <c r="AD112" s="90"/>
      <c r="AE112" s="90"/>
      <c r="AF112" s="88"/>
      <c r="AG112" s="90"/>
      <c r="AH112" s="88"/>
      <c r="AI112" s="90"/>
      <c r="AJ112" s="88"/>
    </row>
    <row r="113" customFormat="false" ht="12.75" hidden="false" customHeight="false" outlineLevel="0" collapsed="false">
      <c r="A113" s="0" t="s">
        <v>1737</v>
      </c>
      <c r="B113" s="0" t="n">
        <v>54</v>
      </c>
      <c r="C113" s="0" t="n">
        <v>13</v>
      </c>
      <c r="D113" s="0" t="n">
        <v>13</v>
      </c>
      <c r="F113" s="121"/>
      <c r="G113" s="122"/>
      <c r="H113" s="97"/>
      <c r="I113" s="123"/>
      <c r="J113" s="97"/>
      <c r="K113" s="98"/>
      <c r="L113" s="98"/>
      <c r="M113" s="98"/>
      <c r="N113" s="98"/>
      <c r="O113" s="94"/>
      <c r="P113" s="95"/>
      <c r="Q113" s="87"/>
      <c r="R113" s="87"/>
      <c r="S113" s="88"/>
      <c r="T113" s="89"/>
      <c r="U113" s="90"/>
      <c r="V113" s="90"/>
      <c r="W113" s="90"/>
      <c r="X113" s="89"/>
      <c r="Y113" s="90"/>
      <c r="Z113" s="88"/>
      <c r="AA113" s="90"/>
      <c r="AB113" s="90"/>
      <c r="AC113" s="90"/>
      <c r="AD113" s="90"/>
      <c r="AE113" s="90"/>
      <c r="AF113" s="88"/>
      <c r="AG113" s="90"/>
      <c r="AH113" s="88"/>
      <c r="AI113" s="90"/>
      <c r="AJ113" s="88"/>
    </row>
    <row r="114" customFormat="false" ht="12.75" hidden="false" customHeight="false" outlineLevel="0" collapsed="false">
      <c r="A114" s="0" t="s">
        <v>1738</v>
      </c>
      <c r="B114" s="0" t="n">
        <v>102</v>
      </c>
      <c r="C114" s="0" t="n">
        <v>25</v>
      </c>
      <c r="D114" s="0" t="n">
        <v>25</v>
      </c>
      <c r="F114" s="121"/>
      <c r="G114" s="122"/>
      <c r="H114" s="97"/>
      <c r="I114" s="123"/>
      <c r="J114" s="97"/>
      <c r="K114" s="98"/>
      <c r="L114" s="98"/>
      <c r="M114" s="98"/>
      <c r="N114" s="98"/>
      <c r="O114" s="94"/>
      <c r="P114" s="95"/>
      <c r="Q114" s="87"/>
      <c r="R114" s="87"/>
      <c r="S114" s="88"/>
      <c r="T114" s="89"/>
      <c r="U114" s="90"/>
      <c r="V114" s="90"/>
      <c r="W114" s="90"/>
      <c r="X114" s="89"/>
      <c r="Y114" s="90"/>
      <c r="Z114" s="88"/>
      <c r="AA114" s="90"/>
      <c r="AB114" s="90"/>
      <c r="AC114" s="90"/>
      <c r="AD114" s="90"/>
      <c r="AE114" s="90"/>
      <c r="AF114" s="88"/>
      <c r="AG114" s="90"/>
      <c r="AH114" s="88"/>
      <c r="AI114" s="90"/>
      <c r="AJ114" s="88"/>
    </row>
    <row r="115" customFormat="false" ht="12.75" hidden="false" customHeight="false" outlineLevel="0" collapsed="false">
      <c r="A115" s="0" t="s">
        <v>1739</v>
      </c>
      <c r="B115" s="0" t="n">
        <v>102</v>
      </c>
      <c r="C115" s="0" t="n">
        <v>25</v>
      </c>
      <c r="D115" s="0" t="n">
        <v>25</v>
      </c>
      <c r="F115" s="121"/>
      <c r="G115" s="122"/>
      <c r="H115" s="97"/>
      <c r="I115" s="123"/>
      <c r="J115" s="97"/>
      <c r="K115" s="98"/>
      <c r="L115" s="98"/>
      <c r="M115" s="98"/>
      <c r="N115" s="98"/>
      <c r="O115" s="94"/>
      <c r="P115" s="95"/>
      <c r="Q115" s="87"/>
      <c r="R115" s="87"/>
      <c r="S115" s="88"/>
      <c r="T115" s="89"/>
      <c r="U115" s="90"/>
      <c r="V115" s="90"/>
      <c r="W115" s="90"/>
      <c r="X115" s="89"/>
      <c r="Y115" s="90"/>
      <c r="Z115" s="88"/>
      <c r="AA115" s="90"/>
      <c r="AB115" s="90"/>
      <c r="AC115" s="90"/>
      <c r="AD115" s="90"/>
      <c r="AE115" s="90"/>
      <c r="AF115" s="88"/>
      <c r="AG115" s="90"/>
      <c r="AH115" s="88"/>
      <c r="AI115" s="90"/>
      <c r="AJ115" s="88"/>
    </row>
    <row r="116" customFormat="false" ht="12.75" hidden="false" customHeight="false" outlineLevel="0" collapsed="false">
      <c r="A116" s="3" t="s">
        <v>1741</v>
      </c>
      <c r="F116" s="121"/>
      <c r="G116" s="122"/>
      <c r="H116" s="97"/>
      <c r="I116" s="123"/>
      <c r="J116" s="97"/>
      <c r="K116" s="98"/>
      <c r="L116" s="98"/>
      <c r="M116" s="98"/>
      <c r="N116" s="98"/>
      <c r="O116" s="94"/>
      <c r="P116" s="95"/>
      <c r="Q116" s="87"/>
      <c r="R116" s="87"/>
      <c r="S116" s="88"/>
      <c r="T116" s="89"/>
      <c r="U116" s="90"/>
      <c r="V116" s="90"/>
      <c r="W116" s="90"/>
      <c r="X116" s="89"/>
      <c r="Y116" s="90"/>
      <c r="Z116" s="88"/>
      <c r="AA116" s="90"/>
      <c r="AB116" s="90"/>
      <c r="AC116" s="90"/>
      <c r="AD116" s="90"/>
      <c r="AE116" s="90"/>
      <c r="AF116" s="88"/>
      <c r="AG116" s="90"/>
      <c r="AH116" s="88"/>
      <c r="AI116" s="90"/>
      <c r="AJ116" s="88"/>
    </row>
    <row r="117" customFormat="false" ht="12.75" hidden="false" customHeight="false" outlineLevel="0" collapsed="false">
      <c r="A117" s="0" t="s">
        <v>1742</v>
      </c>
      <c r="B117" s="0" t="n">
        <v>102</v>
      </c>
      <c r="C117" s="0" t="n">
        <v>25</v>
      </c>
      <c r="D117" s="0" t="n">
        <v>25</v>
      </c>
      <c r="F117" s="121"/>
      <c r="G117" s="122"/>
      <c r="H117" s="97"/>
      <c r="I117" s="123"/>
      <c r="J117" s="97"/>
      <c r="K117" s="98"/>
      <c r="L117" s="98"/>
      <c r="M117" s="98"/>
      <c r="N117" s="98"/>
      <c r="O117" s="94"/>
      <c r="P117" s="95"/>
      <c r="Q117" s="87"/>
      <c r="R117" s="87"/>
      <c r="S117" s="88"/>
      <c r="T117" s="89"/>
      <c r="U117" s="90"/>
      <c r="V117" s="90"/>
      <c r="W117" s="90"/>
      <c r="X117" s="89"/>
      <c r="Y117" s="90"/>
      <c r="Z117" s="88"/>
      <c r="AA117" s="90"/>
      <c r="AB117" s="90"/>
      <c r="AC117" s="90"/>
      <c r="AD117" s="90"/>
      <c r="AE117" s="90"/>
      <c r="AF117" s="88"/>
      <c r="AG117" s="90"/>
      <c r="AH117" s="88"/>
      <c r="AI117" s="90"/>
      <c r="AJ117" s="88"/>
    </row>
    <row r="118" customFormat="false" ht="12.75" hidden="false" customHeight="false" outlineLevel="0" collapsed="false">
      <c r="A118" s="0" t="s">
        <v>1743</v>
      </c>
      <c r="B118" s="0" t="n">
        <v>87</v>
      </c>
      <c r="C118" s="0" t="n">
        <v>22</v>
      </c>
      <c r="D118" s="0" t="n">
        <v>22</v>
      </c>
      <c r="F118" s="121"/>
      <c r="G118" s="122"/>
      <c r="H118" s="97"/>
      <c r="I118" s="123"/>
      <c r="J118" s="97"/>
      <c r="K118" s="98"/>
      <c r="L118" s="98"/>
      <c r="M118" s="98"/>
      <c r="N118" s="98"/>
      <c r="O118" s="94"/>
      <c r="P118" s="95"/>
      <c r="Q118" s="87"/>
      <c r="R118" s="87"/>
      <c r="S118" s="88"/>
      <c r="T118" s="89"/>
      <c r="U118" s="90"/>
      <c r="V118" s="90"/>
      <c r="W118" s="90"/>
      <c r="X118" s="89"/>
      <c r="Y118" s="90"/>
      <c r="Z118" s="88"/>
      <c r="AA118" s="90"/>
      <c r="AB118" s="90"/>
      <c r="AC118" s="90"/>
      <c r="AD118" s="90"/>
      <c r="AE118" s="90"/>
      <c r="AF118" s="88"/>
      <c r="AG118" s="90"/>
      <c r="AH118" s="88"/>
      <c r="AI118" s="90"/>
      <c r="AJ118" s="88"/>
    </row>
    <row r="119" customFormat="false" ht="12.75" hidden="false" customHeight="false" outlineLevel="0" collapsed="false">
      <c r="A119" s="0" t="s">
        <v>1744</v>
      </c>
      <c r="B119" s="0" t="n">
        <v>187</v>
      </c>
      <c r="C119" s="0" t="n">
        <v>37</v>
      </c>
      <c r="D119" s="0" t="n">
        <v>37</v>
      </c>
      <c r="F119" s="121"/>
      <c r="G119" s="122"/>
      <c r="H119" s="97"/>
      <c r="I119" s="123"/>
      <c r="J119" s="97"/>
      <c r="K119" s="98"/>
      <c r="L119" s="98"/>
      <c r="M119" s="98"/>
      <c r="N119" s="98"/>
      <c r="O119" s="94"/>
      <c r="P119" s="95"/>
      <c r="Q119" s="87"/>
      <c r="R119" s="87"/>
      <c r="S119" s="88"/>
      <c r="T119" s="89"/>
      <c r="U119" s="90"/>
      <c r="V119" s="90"/>
      <c r="W119" s="90"/>
      <c r="X119" s="89"/>
      <c r="Y119" s="90"/>
      <c r="Z119" s="88"/>
      <c r="AA119" s="90"/>
      <c r="AB119" s="90"/>
      <c r="AC119" s="90"/>
      <c r="AD119" s="90"/>
      <c r="AE119" s="90"/>
      <c r="AF119" s="88"/>
      <c r="AG119" s="90"/>
      <c r="AH119" s="88"/>
      <c r="AI119" s="90"/>
      <c r="AJ119" s="88"/>
    </row>
    <row r="120" customFormat="false" ht="12.75" hidden="false" customHeight="false" outlineLevel="0" collapsed="false">
      <c r="A120" s="0" t="s">
        <v>1745</v>
      </c>
      <c r="B120" s="0" t="n">
        <v>86</v>
      </c>
      <c r="C120" s="0" t="n">
        <v>21</v>
      </c>
      <c r="D120" s="0" t="n">
        <v>21</v>
      </c>
      <c r="F120" s="121"/>
      <c r="G120" s="122"/>
      <c r="H120" s="97"/>
      <c r="I120" s="123"/>
      <c r="J120" s="97"/>
      <c r="K120" s="98"/>
      <c r="L120" s="98"/>
      <c r="M120" s="98"/>
      <c r="N120" s="98"/>
      <c r="O120" s="94"/>
      <c r="P120" s="95"/>
      <c r="Q120" s="87"/>
      <c r="R120" s="87"/>
      <c r="S120" s="88"/>
      <c r="T120" s="89"/>
      <c r="U120" s="90"/>
      <c r="V120" s="90"/>
      <c r="W120" s="90"/>
      <c r="X120" s="89"/>
      <c r="Y120" s="90"/>
      <c r="Z120" s="88"/>
      <c r="AA120" s="90"/>
      <c r="AB120" s="90"/>
      <c r="AC120" s="90"/>
      <c r="AD120" s="90"/>
      <c r="AE120" s="90"/>
      <c r="AF120" s="88"/>
      <c r="AG120" s="90"/>
      <c r="AH120" s="88"/>
      <c r="AI120" s="90"/>
      <c r="AJ120" s="88"/>
    </row>
    <row r="121" customFormat="false" ht="12.75" hidden="false" customHeight="false" outlineLevel="0" collapsed="false">
      <c r="A121" s="0" t="s">
        <v>1746</v>
      </c>
      <c r="B121" s="0" t="n">
        <v>86</v>
      </c>
      <c r="C121" s="0" t="n">
        <v>21</v>
      </c>
      <c r="D121" s="0" t="n">
        <v>21</v>
      </c>
      <c r="F121" s="121"/>
      <c r="G121" s="122"/>
      <c r="H121" s="97"/>
      <c r="I121" s="123"/>
      <c r="J121" s="97"/>
      <c r="K121" s="98"/>
      <c r="L121" s="98"/>
      <c r="M121" s="98"/>
      <c r="N121" s="98"/>
      <c r="O121" s="94"/>
      <c r="P121" s="95"/>
      <c r="Q121" s="87"/>
      <c r="R121" s="87"/>
      <c r="S121" s="88"/>
      <c r="T121" s="89"/>
      <c r="U121" s="90"/>
      <c r="V121" s="90"/>
      <c r="W121" s="90"/>
      <c r="X121" s="89"/>
      <c r="Y121" s="90"/>
      <c r="Z121" s="88"/>
      <c r="AA121" s="90"/>
      <c r="AB121" s="90"/>
      <c r="AC121" s="90"/>
      <c r="AD121" s="90"/>
      <c r="AE121" s="90"/>
      <c r="AF121" s="88"/>
      <c r="AG121" s="90"/>
      <c r="AH121" s="88"/>
      <c r="AI121" s="90"/>
      <c r="AJ121" s="88"/>
    </row>
    <row r="122" customFormat="false" ht="12.75" hidden="false" customHeight="false" outlineLevel="0" collapsed="false">
      <c r="F122" s="121"/>
      <c r="G122" s="122"/>
      <c r="H122" s="97"/>
      <c r="I122" s="123"/>
      <c r="J122" s="97"/>
      <c r="K122" s="98"/>
      <c r="L122" s="98"/>
      <c r="M122" s="98"/>
      <c r="N122" s="98"/>
      <c r="O122" s="94"/>
      <c r="P122" s="95"/>
      <c r="Q122" s="87"/>
      <c r="R122" s="87"/>
      <c r="S122" s="88"/>
      <c r="T122" s="89"/>
      <c r="U122" s="90"/>
      <c r="V122" s="90"/>
      <c r="W122" s="90"/>
      <c r="X122" s="89"/>
      <c r="Y122" s="90"/>
      <c r="Z122" s="88"/>
      <c r="AA122" s="90"/>
      <c r="AB122" s="90"/>
      <c r="AC122" s="90"/>
      <c r="AD122" s="90"/>
      <c r="AE122" s="90"/>
      <c r="AF122" s="88"/>
      <c r="AG122" s="90"/>
      <c r="AH122" s="88"/>
      <c r="AI122" s="90"/>
      <c r="AJ122" s="88"/>
    </row>
    <row r="123" customFormat="false" ht="12.75" hidden="false" customHeight="false" outlineLevel="0" collapsed="false">
      <c r="F123" s="121"/>
      <c r="G123" s="122"/>
      <c r="H123" s="97"/>
      <c r="I123" s="123"/>
      <c r="J123" s="97"/>
      <c r="K123" s="98"/>
      <c r="L123" s="98"/>
      <c r="M123" s="98"/>
      <c r="N123" s="98"/>
      <c r="O123" s="94"/>
      <c r="P123" s="95"/>
      <c r="Q123" s="87"/>
      <c r="R123" s="87"/>
      <c r="S123" s="88"/>
      <c r="T123" s="89"/>
      <c r="U123" s="90"/>
      <c r="V123" s="90"/>
      <c r="W123" s="90"/>
      <c r="X123" s="89"/>
      <c r="Y123" s="90"/>
      <c r="Z123" s="88"/>
      <c r="AA123" s="90"/>
      <c r="AB123" s="90"/>
      <c r="AC123" s="90"/>
      <c r="AD123" s="90"/>
      <c r="AE123" s="90"/>
      <c r="AF123" s="88"/>
      <c r="AG123" s="90"/>
      <c r="AH123" s="88"/>
      <c r="AI123" s="90"/>
      <c r="AJ123" s="88"/>
    </row>
    <row r="124" customFormat="false" ht="12.75" hidden="false" customHeight="false" outlineLevel="0" collapsed="false">
      <c r="F124" s="121"/>
      <c r="G124" s="122"/>
      <c r="H124" s="97"/>
      <c r="I124" s="123"/>
      <c r="J124" s="97"/>
      <c r="K124" s="98"/>
      <c r="L124" s="98"/>
      <c r="M124" s="98"/>
      <c r="N124" s="98"/>
      <c r="O124" s="94"/>
      <c r="P124" s="95"/>
      <c r="Q124" s="87"/>
      <c r="R124" s="87"/>
      <c r="S124" s="88"/>
      <c r="T124" s="89"/>
      <c r="U124" s="90"/>
      <c r="V124" s="90"/>
      <c r="W124" s="90"/>
      <c r="X124" s="89"/>
      <c r="Y124" s="90"/>
      <c r="Z124" s="88"/>
      <c r="AA124" s="90"/>
      <c r="AB124" s="90"/>
      <c r="AC124" s="90"/>
      <c r="AD124" s="90"/>
      <c r="AE124" s="90"/>
      <c r="AF124" s="88"/>
      <c r="AG124" s="90"/>
      <c r="AH124" s="88"/>
      <c r="AI124" s="90"/>
      <c r="AJ124" s="88"/>
    </row>
    <row r="125" customFormat="false" ht="12.75" hidden="false" customHeight="false" outlineLevel="0" collapsed="false">
      <c r="F125" s="121"/>
      <c r="G125" s="122"/>
      <c r="H125" s="97"/>
      <c r="I125" s="123"/>
      <c r="J125" s="97"/>
      <c r="K125" s="98"/>
      <c r="L125" s="98"/>
      <c r="M125" s="98"/>
      <c r="N125" s="98"/>
      <c r="O125" s="94"/>
      <c r="P125" s="95"/>
      <c r="Q125" s="87"/>
      <c r="R125" s="87"/>
      <c r="S125" s="88"/>
      <c r="T125" s="89"/>
      <c r="U125" s="90"/>
      <c r="V125" s="90"/>
      <c r="W125" s="90"/>
      <c r="X125" s="89"/>
      <c r="Y125" s="90"/>
      <c r="Z125" s="88"/>
      <c r="AA125" s="90"/>
      <c r="AB125" s="90"/>
      <c r="AC125" s="90"/>
      <c r="AD125" s="90"/>
      <c r="AE125" s="90"/>
      <c r="AF125" s="88"/>
      <c r="AG125" s="90"/>
      <c r="AH125" s="88"/>
      <c r="AI125" s="90"/>
      <c r="AJ125" s="88"/>
    </row>
    <row r="126" customFormat="false" ht="12.75" hidden="false" customHeight="false" outlineLevel="0" collapsed="false">
      <c r="F126" s="121"/>
      <c r="G126" s="122"/>
      <c r="H126" s="97"/>
      <c r="I126" s="123"/>
      <c r="J126" s="97"/>
      <c r="K126" s="98"/>
      <c r="L126" s="98"/>
      <c r="M126" s="98"/>
      <c r="N126" s="98"/>
      <c r="O126" s="94"/>
      <c r="P126" s="95"/>
      <c r="Q126" s="87"/>
      <c r="R126" s="87"/>
      <c r="S126" s="88"/>
      <c r="T126" s="89"/>
      <c r="U126" s="90"/>
      <c r="V126" s="90"/>
      <c r="W126" s="90"/>
      <c r="X126" s="89"/>
      <c r="Y126" s="90"/>
      <c r="Z126" s="88"/>
      <c r="AA126" s="90"/>
      <c r="AB126" s="90"/>
      <c r="AC126" s="90"/>
      <c r="AD126" s="90"/>
      <c r="AE126" s="90"/>
      <c r="AF126" s="88"/>
      <c r="AG126" s="90"/>
      <c r="AH126" s="88"/>
      <c r="AI126" s="90"/>
      <c r="AJ126" s="88"/>
    </row>
    <row r="127" customFormat="false" ht="12.75" hidden="false" customHeight="false" outlineLevel="0" collapsed="false">
      <c r="F127" s="121"/>
      <c r="G127" s="122"/>
      <c r="H127" s="97"/>
      <c r="I127" s="123"/>
      <c r="J127" s="97"/>
      <c r="K127" s="98"/>
      <c r="L127" s="98"/>
      <c r="M127" s="98"/>
      <c r="N127" s="98"/>
      <c r="O127" s="94"/>
      <c r="P127" s="95"/>
      <c r="Q127" s="87"/>
      <c r="R127" s="87"/>
      <c r="S127" s="88"/>
      <c r="T127" s="89"/>
      <c r="U127" s="90"/>
      <c r="V127" s="90"/>
      <c r="W127" s="90"/>
      <c r="X127" s="89"/>
      <c r="Y127" s="90"/>
      <c r="Z127" s="88"/>
      <c r="AA127" s="90"/>
      <c r="AB127" s="90"/>
      <c r="AC127" s="90"/>
      <c r="AD127" s="90"/>
      <c r="AE127" s="90"/>
      <c r="AF127" s="88"/>
      <c r="AG127" s="90"/>
      <c r="AH127" s="88"/>
      <c r="AI127" s="90"/>
      <c r="AJ127" s="88"/>
    </row>
    <row r="128" customFormat="false" ht="12.75" hidden="false" customHeight="false" outlineLevel="0" collapsed="false">
      <c r="A128" s="114"/>
      <c r="B128" s="126"/>
      <c r="C128" s="127"/>
      <c r="D128" s="128"/>
      <c r="E128" s="97"/>
      <c r="F128" s="121"/>
      <c r="G128" s="122"/>
      <c r="H128" s="97"/>
      <c r="I128" s="123"/>
      <c r="J128" s="97"/>
      <c r="K128" s="98"/>
      <c r="L128" s="98"/>
      <c r="M128" s="98"/>
      <c r="N128" s="98"/>
      <c r="O128" s="94"/>
      <c r="P128" s="95"/>
      <c r="Q128" s="87"/>
      <c r="R128" s="87"/>
      <c r="S128" s="88"/>
      <c r="T128" s="89"/>
      <c r="U128" s="90"/>
      <c r="V128" s="90"/>
      <c r="W128" s="90"/>
      <c r="X128" s="89"/>
      <c r="Y128" s="90"/>
      <c r="Z128" s="88"/>
      <c r="AA128" s="90"/>
      <c r="AB128" s="90"/>
      <c r="AC128" s="90"/>
      <c r="AD128" s="90"/>
      <c r="AE128" s="90"/>
      <c r="AF128" s="88"/>
      <c r="AG128" s="90"/>
      <c r="AH128" s="88"/>
      <c r="AI128" s="90"/>
      <c r="AJ128" s="88"/>
    </row>
    <row r="129" customFormat="false" ht="12.75" hidden="false" customHeight="false" outlineLevel="0" collapsed="false">
      <c r="A129" s="114"/>
      <c r="B129" s="126"/>
      <c r="C129" s="127"/>
      <c r="D129" s="128"/>
      <c r="E129" s="97"/>
      <c r="F129" s="121"/>
      <c r="G129" s="122"/>
      <c r="H129" s="97"/>
      <c r="I129" s="123"/>
      <c r="J129" s="97"/>
      <c r="K129" s="98"/>
      <c r="L129" s="98"/>
      <c r="M129" s="98"/>
      <c r="N129" s="98"/>
      <c r="O129" s="94"/>
      <c r="P129" s="95"/>
      <c r="Q129" s="87"/>
      <c r="R129" s="87"/>
      <c r="S129" s="88"/>
      <c r="T129" s="89"/>
      <c r="U129" s="90"/>
      <c r="V129" s="90"/>
      <c r="W129" s="90"/>
      <c r="X129" s="89"/>
      <c r="Y129" s="90"/>
      <c r="Z129" s="88"/>
      <c r="AA129" s="90"/>
      <c r="AB129" s="90"/>
      <c r="AC129" s="90"/>
      <c r="AD129" s="90"/>
      <c r="AE129" s="90"/>
      <c r="AF129" s="88"/>
      <c r="AG129" s="90"/>
      <c r="AH129" s="88"/>
      <c r="AI129" s="90"/>
      <c r="AJ129" s="88"/>
    </row>
    <row r="130" customFormat="false" ht="12.75" hidden="false" customHeight="false" outlineLevel="0" collapsed="false">
      <c r="A130" s="114"/>
      <c r="B130" s="126"/>
      <c r="C130" s="127"/>
      <c r="D130" s="128"/>
      <c r="E130" s="97"/>
      <c r="F130" s="121"/>
      <c r="G130" s="122"/>
      <c r="H130" s="97"/>
      <c r="I130" s="123"/>
      <c r="J130" s="97"/>
      <c r="K130" s="98"/>
      <c r="L130" s="98"/>
      <c r="M130" s="98"/>
      <c r="N130" s="98"/>
      <c r="O130" s="94"/>
      <c r="P130" s="95"/>
      <c r="Q130" s="87"/>
      <c r="R130" s="87"/>
      <c r="S130" s="88"/>
      <c r="T130" s="89"/>
      <c r="U130" s="90"/>
      <c r="V130" s="90"/>
      <c r="W130" s="90"/>
      <c r="X130" s="89"/>
      <c r="Y130" s="90"/>
      <c r="Z130" s="88"/>
      <c r="AA130" s="90"/>
      <c r="AB130" s="90"/>
      <c r="AC130" s="90"/>
      <c r="AD130" s="90"/>
      <c r="AE130" s="90"/>
      <c r="AF130" s="88"/>
      <c r="AG130" s="90"/>
      <c r="AH130" s="88"/>
      <c r="AI130" s="90"/>
      <c r="AJ130" s="88"/>
    </row>
    <row r="131" customFormat="false" ht="12.75" hidden="false" customHeight="false" outlineLevel="0" collapsed="false">
      <c r="A131" s="114"/>
      <c r="B131" s="126"/>
      <c r="C131" s="127"/>
      <c r="D131" s="128"/>
      <c r="E131" s="97"/>
      <c r="F131" s="121"/>
      <c r="G131" s="122"/>
      <c r="H131" s="97"/>
      <c r="I131" s="123"/>
      <c r="J131" s="97"/>
      <c r="K131" s="98"/>
      <c r="L131" s="98"/>
      <c r="M131" s="98"/>
      <c r="N131" s="98"/>
      <c r="O131" s="94"/>
      <c r="P131" s="95"/>
      <c r="Q131" s="87"/>
      <c r="R131" s="87"/>
      <c r="S131" s="88"/>
      <c r="T131" s="89"/>
      <c r="U131" s="90"/>
      <c r="V131" s="90"/>
      <c r="W131" s="90"/>
      <c r="X131" s="89"/>
      <c r="Y131" s="90"/>
      <c r="Z131" s="88"/>
      <c r="AA131" s="90"/>
      <c r="AB131" s="90"/>
      <c r="AC131" s="90"/>
      <c r="AD131" s="90"/>
      <c r="AE131" s="90"/>
      <c r="AF131" s="88"/>
      <c r="AG131" s="90"/>
      <c r="AH131" s="88"/>
      <c r="AI131" s="90"/>
      <c r="AJ131" s="88"/>
    </row>
    <row r="132" customFormat="false" ht="12.75" hidden="false" customHeight="false" outlineLevel="0" collapsed="false">
      <c r="A132" s="114"/>
      <c r="B132" s="126"/>
      <c r="C132" s="127"/>
      <c r="D132" s="128"/>
      <c r="E132" s="97"/>
      <c r="F132" s="121"/>
      <c r="G132" s="122"/>
      <c r="H132" s="97"/>
      <c r="I132" s="123"/>
      <c r="J132" s="97"/>
      <c r="K132" s="98"/>
      <c r="L132" s="98"/>
      <c r="M132" s="98"/>
      <c r="N132" s="98"/>
      <c r="O132" s="94"/>
      <c r="P132" s="95"/>
      <c r="Q132" s="87"/>
      <c r="R132" s="87"/>
      <c r="S132" s="88"/>
      <c r="T132" s="89"/>
      <c r="U132" s="90"/>
      <c r="V132" s="90"/>
      <c r="W132" s="90"/>
      <c r="X132" s="89"/>
      <c r="Y132" s="90"/>
      <c r="Z132" s="88"/>
      <c r="AA132" s="90"/>
      <c r="AB132" s="90"/>
      <c r="AC132" s="90"/>
      <c r="AD132" s="90"/>
      <c r="AE132" s="90"/>
      <c r="AF132" s="88"/>
      <c r="AG132" s="90"/>
      <c r="AH132" s="88"/>
      <c r="AI132" s="90"/>
      <c r="AJ132" s="88"/>
    </row>
    <row r="133" customFormat="false" ht="12.75" hidden="false" customHeight="false" outlineLevel="0" collapsed="false">
      <c r="A133" s="114"/>
      <c r="B133" s="126"/>
      <c r="C133" s="127"/>
      <c r="D133" s="128"/>
      <c r="E133" s="97"/>
      <c r="F133" s="121"/>
      <c r="G133" s="122"/>
      <c r="H133" s="97"/>
      <c r="I133" s="123"/>
      <c r="J133" s="97"/>
      <c r="K133" s="98"/>
      <c r="L133" s="98"/>
      <c r="M133" s="98"/>
      <c r="N133" s="98"/>
      <c r="O133" s="94"/>
      <c r="P133" s="95"/>
      <c r="Q133" s="87"/>
      <c r="R133" s="87"/>
      <c r="S133" s="88"/>
      <c r="T133" s="89"/>
      <c r="U133" s="90"/>
      <c r="V133" s="90"/>
      <c r="W133" s="90"/>
      <c r="X133" s="89"/>
      <c r="Y133" s="90"/>
      <c r="Z133" s="88"/>
      <c r="AA133" s="90"/>
      <c r="AB133" s="90"/>
      <c r="AC133" s="90"/>
      <c r="AD133" s="90"/>
      <c r="AE133" s="90"/>
      <c r="AF133" s="88"/>
      <c r="AG133" s="90"/>
      <c r="AH133" s="88"/>
      <c r="AI133" s="90"/>
      <c r="AJ133" s="88"/>
    </row>
    <row r="134" customFormat="false" ht="12.75" hidden="false" customHeight="false" outlineLevel="0" collapsed="false">
      <c r="A134" s="114"/>
      <c r="B134" s="126"/>
      <c r="C134" s="127"/>
      <c r="D134" s="128"/>
      <c r="E134" s="97"/>
      <c r="F134" s="121"/>
      <c r="G134" s="122"/>
      <c r="H134" s="97"/>
      <c r="I134" s="123"/>
      <c r="J134" s="97"/>
      <c r="K134" s="98"/>
      <c r="L134" s="98"/>
      <c r="M134" s="98"/>
      <c r="N134" s="98"/>
      <c r="O134" s="94"/>
      <c r="P134" s="95"/>
      <c r="Q134" s="87"/>
      <c r="R134" s="87"/>
      <c r="S134" s="88"/>
      <c r="T134" s="89"/>
      <c r="U134" s="90"/>
      <c r="V134" s="90"/>
      <c r="W134" s="90"/>
      <c r="X134" s="89"/>
      <c r="Y134" s="90"/>
      <c r="Z134" s="88"/>
      <c r="AA134" s="90"/>
      <c r="AB134" s="90"/>
      <c r="AC134" s="90"/>
      <c r="AD134" s="90"/>
      <c r="AE134" s="90"/>
      <c r="AF134" s="88"/>
      <c r="AG134" s="90"/>
      <c r="AH134" s="88"/>
      <c r="AI134" s="90"/>
      <c r="AJ134" s="88"/>
    </row>
    <row r="135" customFormat="false" ht="12.75" hidden="false" customHeight="false" outlineLevel="0" collapsed="false">
      <c r="A135" s="114"/>
      <c r="B135" s="126"/>
      <c r="C135" s="127"/>
      <c r="D135" s="128"/>
      <c r="E135" s="97"/>
      <c r="F135" s="121"/>
      <c r="G135" s="122"/>
      <c r="H135" s="97"/>
      <c r="I135" s="123"/>
      <c r="J135" s="97"/>
      <c r="K135" s="98"/>
      <c r="L135" s="98"/>
      <c r="M135" s="98"/>
      <c r="N135" s="98"/>
      <c r="O135" s="94"/>
      <c r="P135" s="95"/>
      <c r="Q135" s="87"/>
      <c r="R135" s="87"/>
      <c r="S135" s="88"/>
      <c r="T135" s="89"/>
      <c r="U135" s="90"/>
      <c r="V135" s="90"/>
      <c r="W135" s="90"/>
      <c r="X135" s="89"/>
      <c r="Y135" s="90"/>
      <c r="Z135" s="88"/>
      <c r="AA135" s="90"/>
      <c r="AB135" s="90"/>
      <c r="AC135" s="90"/>
      <c r="AD135" s="90"/>
      <c r="AE135" s="90"/>
      <c r="AF135" s="88"/>
      <c r="AG135" s="90"/>
      <c r="AH135" s="88"/>
      <c r="AI135" s="90"/>
      <c r="AJ135" s="88"/>
    </row>
    <row r="136" customFormat="false" ht="12.75" hidden="false" customHeight="false" outlineLevel="0" collapsed="false">
      <c r="A136" s="114"/>
      <c r="B136" s="126"/>
      <c r="C136" s="127"/>
      <c r="D136" s="128"/>
      <c r="E136" s="97"/>
      <c r="F136" s="121"/>
      <c r="G136" s="122"/>
      <c r="H136" s="97"/>
      <c r="I136" s="123"/>
      <c r="J136" s="97"/>
      <c r="K136" s="98"/>
      <c r="L136" s="98"/>
      <c r="M136" s="98"/>
      <c r="N136" s="98"/>
      <c r="O136" s="94"/>
      <c r="P136" s="95"/>
      <c r="Q136" s="87"/>
      <c r="R136" s="87"/>
      <c r="S136" s="88"/>
      <c r="T136" s="89"/>
      <c r="U136" s="90"/>
      <c r="V136" s="90"/>
      <c r="W136" s="90"/>
      <c r="X136" s="89"/>
      <c r="Y136" s="90"/>
      <c r="Z136" s="88"/>
      <c r="AA136" s="90"/>
      <c r="AB136" s="90"/>
      <c r="AC136" s="90"/>
      <c r="AD136" s="90"/>
      <c r="AE136" s="90"/>
      <c r="AF136" s="88"/>
      <c r="AG136" s="90"/>
      <c r="AH136" s="88"/>
      <c r="AI136" s="90"/>
      <c r="AJ136" s="88"/>
    </row>
    <row r="137" customFormat="false" ht="12.75" hidden="false" customHeight="false" outlineLevel="0" collapsed="false">
      <c r="A137" s="114"/>
      <c r="B137" s="126"/>
      <c r="C137" s="127"/>
      <c r="D137" s="128"/>
      <c r="E137" s="97"/>
      <c r="F137" s="121"/>
      <c r="G137" s="122"/>
      <c r="H137" s="97"/>
      <c r="I137" s="123"/>
      <c r="J137" s="97"/>
      <c r="K137" s="98"/>
      <c r="L137" s="98"/>
      <c r="M137" s="98"/>
      <c r="N137" s="98"/>
      <c r="O137" s="94"/>
      <c r="P137" s="95"/>
      <c r="Q137" s="87"/>
      <c r="R137" s="87"/>
      <c r="S137" s="88"/>
      <c r="T137" s="89"/>
      <c r="U137" s="90"/>
      <c r="V137" s="90"/>
      <c r="W137" s="90"/>
      <c r="X137" s="89"/>
      <c r="Y137" s="90"/>
      <c r="Z137" s="88"/>
      <c r="AA137" s="90"/>
      <c r="AB137" s="90"/>
      <c r="AC137" s="90"/>
      <c r="AD137" s="90"/>
      <c r="AE137" s="90"/>
      <c r="AF137" s="88"/>
      <c r="AG137" s="90"/>
      <c r="AH137" s="88"/>
      <c r="AI137" s="90"/>
      <c r="AJ137" s="88"/>
    </row>
    <row r="138" customFormat="false" ht="12.75" hidden="false" customHeight="false" outlineLevel="0" collapsed="false">
      <c r="A138" s="114"/>
      <c r="B138" s="126"/>
      <c r="C138" s="127"/>
      <c r="D138" s="128"/>
      <c r="E138" s="97"/>
      <c r="F138" s="121"/>
      <c r="G138" s="122"/>
      <c r="H138" s="97"/>
      <c r="I138" s="123"/>
      <c r="J138" s="97"/>
      <c r="K138" s="98"/>
      <c r="L138" s="98"/>
      <c r="M138" s="98"/>
      <c r="N138" s="98"/>
      <c r="O138" s="94"/>
      <c r="P138" s="95"/>
      <c r="Q138" s="87"/>
      <c r="R138" s="87"/>
      <c r="S138" s="88"/>
      <c r="T138" s="89"/>
      <c r="U138" s="90"/>
      <c r="V138" s="90"/>
      <c r="W138" s="90"/>
      <c r="X138" s="89"/>
      <c r="Y138" s="90"/>
      <c r="Z138" s="88"/>
      <c r="AA138" s="90"/>
      <c r="AB138" s="90"/>
      <c r="AC138" s="90"/>
      <c r="AD138" s="90"/>
      <c r="AE138" s="90"/>
      <c r="AF138" s="88"/>
      <c r="AG138" s="90"/>
      <c r="AH138" s="88"/>
      <c r="AI138" s="90"/>
      <c r="AJ138" s="88"/>
    </row>
    <row r="139" customFormat="false" ht="12.75" hidden="false" customHeight="false" outlineLevel="0" collapsed="false">
      <c r="A139" s="114"/>
      <c r="B139" s="126"/>
      <c r="C139" s="127"/>
      <c r="D139" s="128"/>
      <c r="E139" s="97"/>
      <c r="F139" s="121"/>
      <c r="G139" s="122"/>
      <c r="H139" s="97"/>
      <c r="I139" s="123"/>
      <c r="J139" s="97"/>
      <c r="K139" s="98"/>
      <c r="L139" s="98"/>
      <c r="M139" s="98"/>
      <c r="N139" s="98"/>
      <c r="O139" s="94"/>
      <c r="P139" s="95"/>
      <c r="Q139" s="87"/>
      <c r="R139" s="87"/>
      <c r="S139" s="88"/>
      <c r="T139" s="89"/>
      <c r="U139" s="90"/>
      <c r="V139" s="90"/>
      <c r="W139" s="90"/>
      <c r="X139" s="89"/>
      <c r="Y139" s="90"/>
      <c r="Z139" s="88"/>
      <c r="AA139" s="90"/>
      <c r="AB139" s="90"/>
      <c r="AC139" s="90"/>
      <c r="AD139" s="90"/>
      <c r="AE139" s="90"/>
      <c r="AF139" s="88"/>
      <c r="AG139" s="90"/>
      <c r="AH139" s="88"/>
      <c r="AI139" s="90"/>
      <c r="AJ139" s="88"/>
    </row>
    <row r="140" customFormat="false" ht="12.75" hidden="false" customHeight="false" outlineLevel="0" collapsed="false">
      <c r="A140" s="114"/>
      <c r="B140" s="126"/>
      <c r="C140" s="127"/>
      <c r="D140" s="128"/>
      <c r="E140" s="97"/>
      <c r="F140" s="121"/>
      <c r="G140" s="122"/>
      <c r="H140" s="97"/>
      <c r="I140" s="123"/>
      <c r="J140" s="97"/>
      <c r="K140" s="98"/>
      <c r="L140" s="98"/>
      <c r="M140" s="98"/>
      <c r="N140" s="98"/>
      <c r="O140" s="94"/>
      <c r="P140" s="95"/>
      <c r="Q140" s="87"/>
      <c r="R140" s="87"/>
      <c r="S140" s="88"/>
      <c r="T140" s="89"/>
      <c r="U140" s="90"/>
      <c r="V140" s="90"/>
      <c r="W140" s="90"/>
      <c r="X140" s="89"/>
      <c r="Y140" s="90"/>
      <c r="Z140" s="88"/>
      <c r="AA140" s="90"/>
      <c r="AB140" s="90"/>
      <c r="AC140" s="90"/>
      <c r="AD140" s="90"/>
      <c r="AE140" s="90"/>
      <c r="AF140" s="88"/>
      <c r="AG140" s="90"/>
      <c r="AH140" s="88"/>
      <c r="AI140" s="90"/>
      <c r="AJ140" s="88"/>
    </row>
    <row r="141" customFormat="false" ht="12.75" hidden="false" customHeight="false" outlineLevel="0" collapsed="false">
      <c r="A141" s="114"/>
      <c r="B141" s="126"/>
      <c r="C141" s="127"/>
      <c r="D141" s="128"/>
      <c r="E141" s="97"/>
      <c r="F141" s="121"/>
      <c r="G141" s="122"/>
      <c r="H141" s="97"/>
      <c r="I141" s="123"/>
      <c r="J141" s="97"/>
      <c r="K141" s="98"/>
      <c r="L141" s="98"/>
      <c r="M141" s="98"/>
      <c r="N141" s="98"/>
      <c r="O141" s="94"/>
      <c r="P141" s="95"/>
      <c r="Q141" s="87"/>
      <c r="R141" s="87"/>
      <c r="S141" s="88"/>
      <c r="T141" s="89"/>
      <c r="U141" s="90"/>
      <c r="V141" s="90"/>
      <c r="W141" s="90"/>
      <c r="X141" s="89"/>
      <c r="Y141" s="90"/>
      <c r="Z141" s="88"/>
      <c r="AA141" s="90"/>
      <c r="AB141" s="90"/>
      <c r="AC141" s="90"/>
      <c r="AD141" s="90"/>
      <c r="AE141" s="90"/>
      <c r="AF141" s="88"/>
      <c r="AG141" s="90"/>
      <c r="AH141" s="88"/>
      <c r="AI141" s="90"/>
      <c r="AJ141" s="88"/>
    </row>
    <row r="142" customFormat="false" ht="12.75" hidden="false" customHeight="false" outlineLevel="0" collapsed="false">
      <c r="A142" s="114"/>
      <c r="B142" s="126"/>
      <c r="C142" s="127"/>
      <c r="D142" s="128"/>
      <c r="E142" s="97"/>
      <c r="F142" s="121"/>
      <c r="G142" s="122"/>
      <c r="H142" s="97"/>
      <c r="I142" s="123"/>
      <c r="J142" s="97"/>
      <c r="K142" s="98"/>
      <c r="L142" s="98"/>
      <c r="M142" s="98"/>
      <c r="N142" s="98"/>
      <c r="O142" s="94"/>
      <c r="P142" s="95"/>
      <c r="Q142" s="87"/>
      <c r="R142" s="87"/>
      <c r="S142" s="88"/>
      <c r="T142" s="89"/>
      <c r="U142" s="90"/>
      <c r="V142" s="90"/>
      <c r="W142" s="90"/>
      <c r="X142" s="89"/>
      <c r="Y142" s="90"/>
      <c r="Z142" s="88"/>
      <c r="AA142" s="90"/>
      <c r="AB142" s="90"/>
      <c r="AC142" s="90"/>
      <c r="AD142" s="90"/>
      <c r="AE142" s="90"/>
      <c r="AF142" s="88"/>
      <c r="AG142" s="90"/>
      <c r="AH142" s="88"/>
      <c r="AI142" s="90"/>
      <c r="AJ142" s="88"/>
    </row>
    <row r="143" customFormat="false" ht="12.75" hidden="false" customHeight="false" outlineLevel="0" collapsed="false">
      <c r="A143" s="114"/>
      <c r="B143" s="126"/>
      <c r="C143" s="127"/>
      <c r="D143" s="128"/>
      <c r="E143" s="97"/>
      <c r="F143" s="121"/>
      <c r="G143" s="122"/>
      <c r="H143" s="97"/>
      <c r="I143" s="123"/>
      <c r="J143" s="97"/>
      <c r="K143" s="98"/>
      <c r="L143" s="98"/>
      <c r="M143" s="98"/>
      <c r="N143" s="98"/>
      <c r="O143" s="94"/>
      <c r="P143" s="95"/>
      <c r="Q143" s="87"/>
      <c r="R143" s="87"/>
      <c r="S143" s="88"/>
      <c r="T143" s="89"/>
      <c r="U143" s="90"/>
      <c r="V143" s="90"/>
      <c r="W143" s="90"/>
      <c r="X143" s="89"/>
      <c r="Y143" s="90"/>
      <c r="Z143" s="88"/>
      <c r="AA143" s="90"/>
      <c r="AB143" s="90"/>
      <c r="AC143" s="90"/>
      <c r="AD143" s="90"/>
      <c r="AE143" s="90"/>
      <c r="AF143" s="88"/>
      <c r="AG143" s="90"/>
      <c r="AH143" s="88"/>
      <c r="AI143" s="90"/>
      <c r="AJ143" s="88"/>
    </row>
    <row r="144" customFormat="false" ht="12.75" hidden="false" customHeight="false" outlineLevel="0" collapsed="false">
      <c r="A144" s="114"/>
      <c r="B144" s="126"/>
      <c r="C144" s="127"/>
      <c r="D144" s="128"/>
      <c r="E144" s="97"/>
      <c r="F144" s="121"/>
      <c r="G144" s="122"/>
      <c r="H144" s="97"/>
      <c r="I144" s="123"/>
      <c r="J144" s="97"/>
      <c r="K144" s="98"/>
      <c r="L144" s="98"/>
      <c r="M144" s="98"/>
      <c r="N144" s="98"/>
      <c r="O144" s="94"/>
      <c r="P144" s="95"/>
      <c r="Q144" s="87"/>
      <c r="R144" s="87"/>
      <c r="S144" s="88"/>
      <c r="T144" s="89"/>
      <c r="U144" s="90"/>
      <c r="V144" s="90"/>
      <c r="W144" s="90"/>
      <c r="X144" s="89"/>
      <c r="Y144" s="90"/>
      <c r="Z144" s="88"/>
      <c r="AA144" s="90"/>
      <c r="AB144" s="90"/>
      <c r="AC144" s="90"/>
      <c r="AD144" s="90"/>
      <c r="AE144" s="90"/>
      <c r="AF144" s="88"/>
      <c r="AG144" s="90"/>
      <c r="AH144" s="88"/>
      <c r="AI144" s="90"/>
      <c r="AJ144" s="88"/>
    </row>
    <row r="145" customFormat="false" ht="12.75" hidden="false" customHeight="false" outlineLevel="0" collapsed="false">
      <c r="A145" s="114"/>
      <c r="B145" s="126"/>
      <c r="C145" s="127"/>
      <c r="D145" s="128"/>
      <c r="E145" s="97"/>
      <c r="F145" s="121"/>
      <c r="G145" s="122"/>
      <c r="H145" s="97"/>
      <c r="I145" s="123"/>
      <c r="J145" s="97"/>
      <c r="K145" s="98"/>
      <c r="L145" s="98"/>
      <c r="M145" s="98"/>
      <c r="N145" s="98"/>
      <c r="O145" s="94"/>
      <c r="P145" s="95"/>
      <c r="Q145" s="87"/>
      <c r="R145" s="87"/>
      <c r="S145" s="88"/>
      <c r="T145" s="89"/>
      <c r="U145" s="90"/>
      <c r="V145" s="90"/>
      <c r="W145" s="90"/>
      <c r="X145" s="89"/>
      <c r="Y145" s="90"/>
      <c r="Z145" s="88"/>
      <c r="AA145" s="90"/>
      <c r="AB145" s="90"/>
      <c r="AC145" s="90"/>
      <c r="AD145" s="90"/>
      <c r="AE145" s="90"/>
      <c r="AF145" s="88"/>
      <c r="AG145" s="90"/>
      <c r="AH145" s="88"/>
      <c r="AI145" s="90"/>
      <c r="AJ145" s="88"/>
    </row>
    <row r="146" customFormat="false" ht="12.75" hidden="false" customHeight="false" outlineLevel="0" collapsed="false">
      <c r="A146" s="114"/>
      <c r="B146" s="126"/>
      <c r="C146" s="127"/>
      <c r="D146" s="128"/>
      <c r="E146" s="97"/>
      <c r="F146" s="121"/>
      <c r="G146" s="122"/>
      <c r="H146" s="97"/>
      <c r="I146" s="123"/>
      <c r="J146" s="97"/>
      <c r="K146" s="98"/>
      <c r="L146" s="98"/>
      <c r="M146" s="98"/>
      <c r="N146" s="98"/>
      <c r="O146" s="94"/>
      <c r="P146" s="95"/>
      <c r="Q146" s="87"/>
      <c r="R146" s="87"/>
      <c r="S146" s="88"/>
      <c r="T146" s="89"/>
      <c r="U146" s="90"/>
      <c r="V146" s="90"/>
      <c r="W146" s="90"/>
      <c r="X146" s="89"/>
      <c r="Y146" s="90"/>
      <c r="Z146" s="88"/>
      <c r="AA146" s="90"/>
      <c r="AB146" s="90"/>
      <c r="AC146" s="90"/>
      <c r="AD146" s="90"/>
      <c r="AE146" s="90"/>
      <c r="AF146" s="88"/>
      <c r="AG146" s="90"/>
      <c r="AH146" s="88"/>
      <c r="AI146" s="90"/>
      <c r="AJ146" s="88"/>
    </row>
    <row r="147" customFormat="false" ht="12.75" hidden="false" customHeight="false" outlineLevel="0" collapsed="false">
      <c r="A147" s="114"/>
      <c r="B147" s="126"/>
      <c r="C147" s="127"/>
      <c r="D147" s="128"/>
      <c r="E147" s="97"/>
      <c r="F147" s="121"/>
      <c r="G147" s="122"/>
      <c r="H147" s="97"/>
      <c r="I147" s="123"/>
      <c r="J147" s="97"/>
      <c r="K147" s="98"/>
      <c r="L147" s="98"/>
      <c r="M147" s="98"/>
      <c r="N147" s="98"/>
      <c r="O147" s="94"/>
      <c r="P147" s="95"/>
      <c r="Q147" s="87"/>
      <c r="R147" s="87"/>
      <c r="S147" s="88"/>
      <c r="T147" s="89"/>
      <c r="U147" s="90"/>
      <c r="V147" s="90"/>
      <c r="W147" s="90"/>
      <c r="X147" s="89"/>
      <c r="Y147" s="90"/>
      <c r="Z147" s="88"/>
      <c r="AA147" s="90"/>
      <c r="AB147" s="90"/>
      <c r="AC147" s="90"/>
      <c r="AD147" s="90"/>
      <c r="AE147" s="90"/>
      <c r="AF147" s="88"/>
      <c r="AG147" s="90"/>
      <c r="AH147" s="88"/>
      <c r="AI147" s="90"/>
      <c r="AJ147" s="88"/>
    </row>
    <row r="148" customFormat="false" ht="12.75" hidden="false" customHeight="false" outlineLevel="0" collapsed="false">
      <c r="A148" s="114"/>
      <c r="B148" s="126"/>
      <c r="C148" s="127"/>
      <c r="D148" s="128"/>
      <c r="E148" s="97"/>
      <c r="F148" s="121"/>
      <c r="G148" s="122"/>
      <c r="H148" s="97"/>
      <c r="I148" s="123"/>
      <c r="J148" s="97"/>
      <c r="K148" s="98"/>
      <c r="L148" s="98"/>
      <c r="M148" s="98"/>
      <c r="N148" s="98"/>
      <c r="O148" s="94"/>
      <c r="P148" s="95"/>
      <c r="Q148" s="87"/>
      <c r="R148" s="87"/>
      <c r="S148" s="88"/>
      <c r="T148" s="89"/>
      <c r="U148" s="90"/>
      <c r="V148" s="90"/>
      <c r="W148" s="90"/>
      <c r="X148" s="89"/>
      <c r="Y148" s="90"/>
      <c r="Z148" s="88"/>
      <c r="AA148" s="90"/>
      <c r="AB148" s="90"/>
      <c r="AC148" s="90"/>
      <c r="AD148" s="90"/>
      <c r="AE148" s="90"/>
      <c r="AF148" s="88"/>
      <c r="AG148" s="90"/>
      <c r="AH148" s="88"/>
      <c r="AI148" s="90"/>
      <c r="AJ148" s="88"/>
    </row>
    <row r="149" customFormat="false" ht="12.75" hidden="false" customHeight="false" outlineLevel="0" collapsed="false">
      <c r="A149" s="114"/>
      <c r="B149" s="126"/>
      <c r="C149" s="127"/>
      <c r="D149" s="128"/>
      <c r="E149" s="97"/>
      <c r="F149" s="121"/>
      <c r="G149" s="122"/>
      <c r="H149" s="97"/>
      <c r="I149" s="123"/>
      <c r="J149" s="97"/>
      <c r="K149" s="98"/>
      <c r="L149" s="98"/>
      <c r="M149" s="98"/>
      <c r="N149" s="98"/>
      <c r="O149" s="94"/>
      <c r="P149" s="95"/>
      <c r="Q149" s="87"/>
      <c r="R149" s="87"/>
      <c r="S149" s="88"/>
      <c r="T149" s="89"/>
      <c r="U149" s="90"/>
      <c r="V149" s="90"/>
      <c r="W149" s="90"/>
      <c r="X149" s="89"/>
      <c r="Y149" s="90"/>
      <c r="Z149" s="88"/>
      <c r="AA149" s="90"/>
      <c r="AB149" s="90"/>
      <c r="AC149" s="90"/>
      <c r="AD149" s="90"/>
      <c r="AE149" s="90"/>
      <c r="AF149" s="88"/>
      <c r="AG149" s="90"/>
      <c r="AH149" s="88"/>
      <c r="AI149" s="90"/>
      <c r="AJ149" s="88"/>
    </row>
    <row r="150" customFormat="false" ht="12.75" hidden="false" customHeight="false" outlineLevel="0" collapsed="false">
      <c r="A150" s="114"/>
      <c r="B150" s="126"/>
      <c r="C150" s="127"/>
      <c r="D150" s="128"/>
      <c r="E150" s="97"/>
      <c r="F150" s="121"/>
      <c r="G150" s="122"/>
      <c r="H150" s="97"/>
      <c r="I150" s="123"/>
      <c r="J150" s="97"/>
      <c r="K150" s="98"/>
      <c r="L150" s="98"/>
      <c r="M150" s="98"/>
      <c r="N150" s="98"/>
      <c r="O150" s="94"/>
      <c r="P150" s="95"/>
      <c r="Q150" s="87"/>
      <c r="R150" s="87"/>
      <c r="S150" s="88"/>
      <c r="T150" s="89"/>
      <c r="U150" s="90"/>
      <c r="V150" s="90"/>
      <c r="W150" s="90"/>
      <c r="X150" s="89"/>
      <c r="Y150" s="90"/>
      <c r="Z150" s="88"/>
      <c r="AA150" s="90"/>
      <c r="AB150" s="90"/>
      <c r="AC150" s="90"/>
      <c r="AD150" s="90"/>
      <c r="AE150" s="90"/>
      <c r="AF150" s="88"/>
      <c r="AG150" s="90"/>
      <c r="AH150" s="88"/>
      <c r="AI150" s="90"/>
      <c r="AJ150" s="88"/>
    </row>
    <row r="151" customFormat="false" ht="12.75" hidden="false" customHeight="false" outlineLevel="0" collapsed="false">
      <c r="A151" s="114"/>
      <c r="B151" s="126"/>
      <c r="C151" s="127"/>
      <c r="D151" s="128"/>
      <c r="E151" s="97"/>
      <c r="F151" s="121"/>
      <c r="G151" s="122"/>
      <c r="H151" s="97"/>
      <c r="I151" s="123"/>
      <c r="J151" s="97"/>
      <c r="K151" s="98"/>
      <c r="L151" s="98"/>
      <c r="M151" s="98"/>
      <c r="N151" s="98"/>
      <c r="O151" s="94"/>
      <c r="P151" s="95"/>
      <c r="Q151" s="87"/>
      <c r="R151" s="87"/>
      <c r="S151" s="88"/>
      <c r="T151" s="89"/>
      <c r="U151" s="90"/>
      <c r="V151" s="90"/>
      <c r="W151" s="90"/>
      <c r="X151" s="89"/>
      <c r="Y151" s="90"/>
      <c r="Z151" s="88"/>
      <c r="AA151" s="90"/>
      <c r="AB151" s="90"/>
      <c r="AC151" s="90"/>
      <c r="AD151" s="90"/>
      <c r="AE151" s="90"/>
      <c r="AF151" s="88"/>
      <c r="AG151" s="90"/>
      <c r="AH151" s="88"/>
      <c r="AI151" s="90"/>
      <c r="AJ151" s="88"/>
    </row>
    <row r="152" customFormat="false" ht="12.75" hidden="false" customHeight="false" outlineLevel="0" collapsed="false">
      <c r="A152" s="114"/>
      <c r="B152" s="126"/>
      <c r="C152" s="127"/>
      <c r="D152" s="128"/>
      <c r="E152" s="97"/>
      <c r="F152" s="121"/>
      <c r="G152" s="122"/>
      <c r="H152" s="97"/>
      <c r="I152" s="123"/>
      <c r="J152" s="97"/>
      <c r="K152" s="98"/>
      <c r="L152" s="98"/>
      <c r="M152" s="98"/>
      <c r="N152" s="98"/>
      <c r="O152" s="94"/>
      <c r="P152" s="95"/>
      <c r="Q152" s="87"/>
      <c r="R152" s="87"/>
      <c r="S152" s="88"/>
      <c r="T152" s="89"/>
      <c r="U152" s="90"/>
      <c r="V152" s="90"/>
      <c r="W152" s="90"/>
      <c r="X152" s="89"/>
      <c r="Y152" s="90"/>
      <c r="Z152" s="88"/>
      <c r="AA152" s="90"/>
      <c r="AB152" s="90"/>
      <c r="AC152" s="90"/>
      <c r="AD152" s="90"/>
      <c r="AE152" s="90"/>
      <c r="AF152" s="88"/>
      <c r="AG152" s="90"/>
      <c r="AH152" s="88"/>
      <c r="AI152" s="90"/>
      <c r="AJ152" s="88"/>
    </row>
    <row r="153" customFormat="false" ht="12.75" hidden="false" customHeight="false" outlineLevel="0" collapsed="false">
      <c r="A153" s="114"/>
      <c r="B153" s="126"/>
      <c r="C153" s="127"/>
      <c r="D153" s="128"/>
      <c r="E153" s="97"/>
      <c r="F153" s="121"/>
      <c r="G153" s="122"/>
      <c r="H153" s="97"/>
      <c r="I153" s="123"/>
      <c r="J153" s="97"/>
      <c r="K153" s="98"/>
      <c r="L153" s="98"/>
      <c r="M153" s="98"/>
      <c r="N153" s="98"/>
      <c r="O153" s="94"/>
      <c r="P153" s="95"/>
      <c r="Q153" s="87"/>
      <c r="R153" s="87"/>
      <c r="S153" s="88"/>
      <c r="T153" s="89"/>
      <c r="U153" s="90"/>
      <c r="V153" s="90"/>
      <c r="W153" s="90"/>
      <c r="X153" s="89"/>
      <c r="Y153" s="90"/>
      <c r="Z153" s="88"/>
      <c r="AA153" s="90"/>
      <c r="AB153" s="90"/>
      <c r="AC153" s="90"/>
      <c r="AD153" s="90"/>
      <c r="AE153" s="90"/>
      <c r="AF153" s="88"/>
      <c r="AG153" s="90"/>
      <c r="AH153" s="88"/>
      <c r="AI153" s="90"/>
      <c r="AJ153" s="88"/>
    </row>
    <row r="154" customFormat="false" ht="12.75" hidden="false" customHeight="false" outlineLevel="0" collapsed="false">
      <c r="A154" s="114"/>
      <c r="B154" s="126"/>
      <c r="C154" s="127"/>
      <c r="D154" s="128"/>
      <c r="E154" s="97"/>
      <c r="F154" s="121"/>
      <c r="G154" s="122"/>
      <c r="H154" s="97"/>
      <c r="I154" s="123"/>
      <c r="J154" s="97"/>
      <c r="K154" s="98"/>
      <c r="L154" s="98"/>
      <c r="M154" s="98"/>
      <c r="N154" s="98"/>
      <c r="O154" s="94"/>
      <c r="P154" s="95"/>
      <c r="Q154" s="87"/>
      <c r="R154" s="87"/>
      <c r="S154" s="88"/>
      <c r="T154" s="89"/>
      <c r="U154" s="90"/>
      <c r="V154" s="90"/>
      <c r="W154" s="90"/>
      <c r="X154" s="89"/>
      <c r="Y154" s="90"/>
      <c r="Z154" s="88"/>
      <c r="AA154" s="90"/>
      <c r="AB154" s="90"/>
      <c r="AC154" s="90"/>
      <c r="AD154" s="90"/>
      <c r="AE154" s="90"/>
      <c r="AF154" s="88"/>
      <c r="AG154" s="90"/>
      <c r="AH154" s="88"/>
      <c r="AI154" s="90"/>
      <c r="AJ154" s="88"/>
    </row>
    <row r="155" customFormat="false" ht="12.75" hidden="false" customHeight="false" outlineLevel="0" collapsed="false">
      <c r="A155" s="114"/>
      <c r="B155" s="126"/>
      <c r="C155" s="127"/>
      <c r="D155" s="128"/>
      <c r="E155" s="97"/>
      <c r="F155" s="121"/>
      <c r="G155" s="122"/>
      <c r="H155" s="97"/>
      <c r="I155" s="123"/>
      <c r="J155" s="97"/>
      <c r="K155" s="120"/>
      <c r="L155" s="98"/>
      <c r="M155" s="129"/>
      <c r="N155" s="129"/>
      <c r="O155" s="94"/>
      <c r="P155" s="95"/>
      <c r="Q155" s="87"/>
      <c r="R155" s="87"/>
      <c r="S155" s="88"/>
      <c r="T155" s="89"/>
      <c r="U155" s="90"/>
      <c r="V155" s="90"/>
      <c r="W155" s="90"/>
      <c r="X155" s="89"/>
      <c r="Y155" s="90"/>
      <c r="Z155" s="88"/>
      <c r="AA155" s="90"/>
      <c r="AB155" s="90"/>
      <c r="AC155" s="90"/>
      <c r="AD155" s="90"/>
      <c r="AE155" s="90"/>
      <c r="AF155" s="88"/>
      <c r="AG155" s="90"/>
      <c r="AH155" s="88"/>
      <c r="AI155" s="90"/>
      <c r="AJ155" s="88"/>
    </row>
    <row r="156" customFormat="false" ht="12.75" hidden="false" customHeight="false" outlineLevel="0" collapsed="false">
      <c r="A156" s="114"/>
      <c r="B156" s="126"/>
      <c r="C156" s="127"/>
      <c r="D156" s="128"/>
      <c r="E156" s="97"/>
      <c r="F156" s="121"/>
      <c r="G156" s="122"/>
      <c r="H156" s="97"/>
      <c r="I156" s="123"/>
      <c r="J156" s="97"/>
      <c r="K156" s="120"/>
      <c r="L156" s="98"/>
      <c r="M156" s="129"/>
      <c r="N156" s="129"/>
      <c r="O156" s="94"/>
      <c r="P156" s="95"/>
      <c r="Q156" s="87"/>
      <c r="R156" s="87"/>
      <c r="S156" s="88"/>
      <c r="T156" s="89"/>
      <c r="U156" s="90"/>
      <c r="V156" s="90"/>
      <c r="W156" s="90"/>
      <c r="X156" s="89"/>
      <c r="Y156" s="90"/>
      <c r="Z156" s="88"/>
      <c r="AA156" s="90"/>
      <c r="AB156" s="90"/>
      <c r="AC156" s="90"/>
      <c r="AD156" s="90"/>
      <c r="AE156" s="90"/>
      <c r="AF156" s="88"/>
      <c r="AG156" s="90"/>
      <c r="AH156" s="88"/>
      <c r="AI156" s="90"/>
      <c r="AJ156" s="88"/>
    </row>
    <row r="157" customFormat="false" ht="12.75" hidden="false" customHeight="false" outlineLevel="0" collapsed="false">
      <c r="A157" s="114"/>
      <c r="B157" s="126"/>
      <c r="C157" s="127"/>
      <c r="D157" s="128"/>
      <c r="E157" s="97"/>
      <c r="F157" s="121"/>
      <c r="G157" s="122"/>
      <c r="H157" s="97"/>
      <c r="I157" s="123"/>
      <c r="J157" s="97"/>
      <c r="K157" s="120"/>
      <c r="L157" s="98"/>
      <c r="M157" s="129"/>
      <c r="N157" s="129"/>
      <c r="O157" s="94"/>
      <c r="P157" s="95"/>
      <c r="Q157" s="87"/>
      <c r="R157" s="87"/>
      <c r="S157" s="88"/>
      <c r="T157" s="89"/>
      <c r="U157" s="90"/>
      <c r="V157" s="90"/>
      <c r="W157" s="90"/>
      <c r="X157" s="89"/>
      <c r="Y157" s="90"/>
      <c r="Z157" s="88"/>
      <c r="AA157" s="90"/>
      <c r="AB157" s="90"/>
      <c r="AC157" s="90"/>
      <c r="AD157" s="90"/>
      <c r="AE157" s="90"/>
      <c r="AF157" s="88"/>
      <c r="AG157" s="90"/>
      <c r="AH157" s="88"/>
      <c r="AI157" s="90"/>
      <c r="AJ157" s="88"/>
    </row>
    <row r="158" customFormat="false" ht="12.75" hidden="false" customHeight="false" outlineLevel="0" collapsed="false">
      <c r="A158" s="114"/>
      <c r="B158" s="126"/>
      <c r="C158" s="127"/>
      <c r="D158" s="128"/>
      <c r="E158" s="97"/>
      <c r="F158" s="121"/>
      <c r="G158" s="122"/>
      <c r="H158" s="97"/>
      <c r="I158" s="123"/>
      <c r="J158" s="97"/>
      <c r="K158" s="98"/>
      <c r="L158" s="98"/>
      <c r="M158" s="98"/>
      <c r="N158" s="98"/>
      <c r="O158" s="94"/>
      <c r="P158" s="95"/>
      <c r="Q158" s="87"/>
      <c r="R158" s="87"/>
      <c r="S158" s="88"/>
      <c r="T158" s="89"/>
      <c r="U158" s="90"/>
      <c r="V158" s="90"/>
      <c r="W158" s="90"/>
      <c r="X158" s="89"/>
      <c r="Y158" s="90"/>
      <c r="Z158" s="88"/>
      <c r="AA158" s="90"/>
      <c r="AB158" s="90"/>
      <c r="AC158" s="90"/>
      <c r="AD158" s="90"/>
      <c r="AE158" s="90"/>
      <c r="AF158" s="88"/>
      <c r="AG158" s="90"/>
      <c r="AH158" s="88"/>
      <c r="AI158" s="90"/>
      <c r="AJ158" s="88"/>
    </row>
    <row r="159" customFormat="false" ht="12.75" hidden="false" customHeight="false" outlineLevel="0" collapsed="false">
      <c r="A159" s="114"/>
      <c r="B159" s="126"/>
      <c r="C159" s="127"/>
      <c r="D159" s="128"/>
      <c r="E159" s="97"/>
      <c r="F159" s="121"/>
      <c r="G159" s="122"/>
      <c r="H159" s="97"/>
      <c r="I159" s="123"/>
      <c r="J159" s="97"/>
      <c r="K159" s="98"/>
      <c r="L159" s="98"/>
      <c r="M159" s="98"/>
      <c r="N159" s="98"/>
      <c r="O159" s="94"/>
      <c r="P159" s="95"/>
      <c r="Q159" s="87"/>
      <c r="R159" s="87"/>
      <c r="S159" s="88"/>
      <c r="T159" s="89"/>
      <c r="U159" s="90"/>
      <c r="V159" s="90"/>
      <c r="W159" s="90"/>
      <c r="X159" s="89"/>
      <c r="Y159" s="90"/>
      <c r="Z159" s="88"/>
      <c r="AA159" s="90"/>
      <c r="AB159" s="90"/>
      <c r="AC159" s="90"/>
      <c r="AD159" s="90"/>
      <c r="AE159" s="90"/>
      <c r="AF159" s="88"/>
      <c r="AG159" s="90"/>
      <c r="AH159" s="88"/>
      <c r="AI159" s="90"/>
      <c r="AJ159" s="88"/>
    </row>
    <row r="160" customFormat="false" ht="12.75" hidden="false" customHeight="false" outlineLevel="0" collapsed="false">
      <c r="A160" s="114"/>
      <c r="B160" s="126"/>
      <c r="C160" s="127"/>
      <c r="D160" s="128"/>
      <c r="E160" s="97"/>
      <c r="F160" s="121"/>
      <c r="G160" s="122"/>
      <c r="H160" s="97"/>
      <c r="I160" s="123"/>
      <c r="J160" s="97"/>
      <c r="K160" s="98"/>
      <c r="L160" s="98"/>
      <c r="M160" s="98"/>
      <c r="N160" s="98"/>
      <c r="O160" s="94"/>
      <c r="P160" s="95"/>
      <c r="Q160" s="87"/>
      <c r="R160" s="87"/>
      <c r="S160" s="88"/>
      <c r="T160" s="89"/>
      <c r="U160" s="90"/>
      <c r="V160" s="90"/>
      <c r="W160" s="90"/>
      <c r="X160" s="89"/>
      <c r="Y160" s="90"/>
      <c r="Z160" s="88"/>
      <c r="AA160" s="90"/>
      <c r="AB160" s="90"/>
      <c r="AC160" s="90"/>
      <c r="AD160" s="90"/>
      <c r="AE160" s="90"/>
      <c r="AF160" s="88"/>
      <c r="AG160" s="90"/>
      <c r="AH160" s="88"/>
      <c r="AI160" s="90"/>
      <c r="AJ160" s="88"/>
    </row>
    <row r="161" customFormat="false" ht="12.75" hidden="false" customHeight="false" outlineLevel="0" collapsed="false">
      <c r="A161" s="114"/>
      <c r="B161" s="126"/>
      <c r="C161" s="127"/>
      <c r="D161" s="128"/>
      <c r="E161" s="97"/>
      <c r="F161" s="121"/>
      <c r="G161" s="122"/>
      <c r="H161" s="97"/>
      <c r="I161" s="123"/>
      <c r="J161" s="97"/>
      <c r="K161" s="98"/>
      <c r="L161" s="98"/>
      <c r="M161" s="98"/>
      <c r="N161" s="98"/>
      <c r="O161" s="94"/>
      <c r="P161" s="95"/>
      <c r="Q161" s="87"/>
      <c r="R161" s="87"/>
      <c r="S161" s="88"/>
      <c r="T161" s="89"/>
      <c r="U161" s="90"/>
      <c r="V161" s="90"/>
      <c r="W161" s="90"/>
      <c r="X161" s="89"/>
      <c r="Y161" s="90"/>
      <c r="Z161" s="88"/>
      <c r="AA161" s="90"/>
      <c r="AB161" s="90"/>
      <c r="AC161" s="90"/>
      <c r="AD161" s="90"/>
      <c r="AE161" s="90"/>
      <c r="AF161" s="88"/>
      <c r="AG161" s="90"/>
      <c r="AH161" s="88"/>
      <c r="AI161" s="90"/>
      <c r="AJ161" s="88"/>
    </row>
    <row r="162" customFormat="false" ht="12.75" hidden="false" customHeight="false" outlineLevel="0" collapsed="false">
      <c r="A162" s="114"/>
      <c r="B162" s="126"/>
      <c r="C162" s="127"/>
      <c r="D162" s="128"/>
      <c r="E162" s="97"/>
      <c r="F162" s="121"/>
      <c r="G162" s="122"/>
      <c r="H162" s="97"/>
      <c r="I162" s="123"/>
      <c r="J162" s="97"/>
      <c r="K162" s="98"/>
      <c r="L162" s="98"/>
      <c r="M162" s="98"/>
      <c r="N162" s="98"/>
      <c r="O162" s="94"/>
      <c r="P162" s="95"/>
      <c r="Q162" s="87"/>
      <c r="R162" s="87"/>
      <c r="S162" s="88"/>
      <c r="T162" s="89"/>
      <c r="U162" s="90"/>
      <c r="V162" s="90"/>
      <c r="W162" s="90"/>
      <c r="X162" s="89"/>
      <c r="Y162" s="90"/>
      <c r="Z162" s="88"/>
      <c r="AA162" s="90"/>
      <c r="AB162" s="90"/>
      <c r="AC162" s="90"/>
      <c r="AD162" s="90"/>
      <c r="AE162" s="90"/>
      <c r="AF162" s="88"/>
      <c r="AG162" s="90"/>
      <c r="AH162" s="88"/>
      <c r="AI162" s="90"/>
      <c r="AJ162" s="88"/>
    </row>
    <row r="163" customFormat="false" ht="12.75" hidden="false" customHeight="false" outlineLevel="0" collapsed="false">
      <c r="A163" s="114"/>
      <c r="B163" s="126"/>
      <c r="C163" s="127"/>
      <c r="D163" s="128"/>
      <c r="E163" s="97"/>
      <c r="F163" s="121"/>
      <c r="G163" s="122"/>
      <c r="H163" s="97"/>
      <c r="I163" s="123"/>
      <c r="J163" s="97"/>
      <c r="K163" s="98"/>
      <c r="L163" s="98"/>
      <c r="M163" s="98"/>
      <c r="N163" s="98"/>
      <c r="O163" s="94"/>
      <c r="P163" s="95"/>
      <c r="Q163" s="87"/>
      <c r="R163" s="87"/>
      <c r="S163" s="88"/>
      <c r="T163" s="89"/>
      <c r="U163" s="90"/>
      <c r="V163" s="90"/>
      <c r="W163" s="90"/>
      <c r="X163" s="89"/>
      <c r="Y163" s="90"/>
      <c r="Z163" s="88"/>
      <c r="AA163" s="90"/>
      <c r="AB163" s="90"/>
      <c r="AC163" s="90"/>
      <c r="AD163" s="90"/>
      <c r="AE163" s="90"/>
      <c r="AF163" s="88"/>
      <c r="AG163" s="90"/>
      <c r="AH163" s="88"/>
      <c r="AI163" s="90"/>
      <c r="AJ163" s="88"/>
    </row>
    <row r="164" customFormat="false" ht="12.75" hidden="false" customHeight="false" outlineLevel="0" collapsed="false">
      <c r="A164" s="114"/>
      <c r="B164" s="126"/>
      <c r="C164" s="127"/>
      <c r="D164" s="128"/>
      <c r="E164" s="97"/>
      <c r="F164" s="121"/>
      <c r="G164" s="122"/>
      <c r="H164" s="97"/>
      <c r="I164" s="123"/>
      <c r="J164" s="97"/>
      <c r="K164" s="98"/>
      <c r="L164" s="98"/>
      <c r="M164" s="98"/>
      <c r="N164" s="98"/>
      <c r="O164" s="94"/>
      <c r="P164" s="95"/>
      <c r="Q164" s="87"/>
      <c r="R164" s="87"/>
      <c r="S164" s="88"/>
      <c r="T164" s="89"/>
      <c r="U164" s="90"/>
      <c r="V164" s="90"/>
      <c r="W164" s="90"/>
      <c r="X164" s="89"/>
      <c r="Y164" s="90"/>
      <c r="Z164" s="88"/>
      <c r="AA164" s="90"/>
      <c r="AB164" s="90"/>
      <c r="AC164" s="90"/>
      <c r="AD164" s="90"/>
      <c r="AE164" s="90"/>
      <c r="AF164" s="88"/>
      <c r="AG164" s="90"/>
      <c r="AH164" s="88"/>
      <c r="AI164" s="90"/>
      <c r="AJ164" s="88"/>
    </row>
    <row r="165" customFormat="false" ht="12.75" hidden="false" customHeight="false" outlineLevel="0" collapsed="false">
      <c r="A165" s="114"/>
      <c r="B165" s="126"/>
      <c r="C165" s="127"/>
      <c r="D165" s="128"/>
      <c r="E165" s="97"/>
      <c r="F165" s="121"/>
      <c r="G165" s="122"/>
      <c r="H165" s="97"/>
      <c r="I165" s="123"/>
      <c r="J165" s="97"/>
      <c r="K165" s="98"/>
      <c r="L165" s="98"/>
      <c r="M165" s="98"/>
      <c r="N165" s="98"/>
      <c r="O165" s="94"/>
      <c r="P165" s="95"/>
      <c r="Q165" s="87"/>
      <c r="R165" s="87"/>
      <c r="S165" s="88"/>
      <c r="T165" s="89"/>
      <c r="U165" s="90"/>
      <c r="V165" s="90"/>
      <c r="W165" s="90"/>
      <c r="X165" s="89"/>
      <c r="Y165" s="90"/>
      <c r="Z165" s="88"/>
      <c r="AA165" s="90"/>
      <c r="AB165" s="90"/>
      <c r="AC165" s="90"/>
      <c r="AD165" s="90"/>
      <c r="AE165" s="90"/>
      <c r="AF165" s="88"/>
      <c r="AG165" s="90"/>
      <c r="AH165" s="88"/>
      <c r="AI165" s="90"/>
      <c r="AJ165" s="88"/>
    </row>
    <row r="166" customFormat="false" ht="12.75" hidden="false" customHeight="false" outlineLevel="0" collapsed="false">
      <c r="A166" s="114"/>
      <c r="B166" s="126"/>
      <c r="C166" s="127"/>
      <c r="D166" s="128"/>
      <c r="E166" s="97"/>
      <c r="F166" s="121"/>
      <c r="G166" s="122"/>
      <c r="H166" s="97"/>
      <c r="I166" s="123"/>
      <c r="J166" s="97"/>
      <c r="K166" s="98"/>
      <c r="L166" s="98"/>
      <c r="M166" s="98"/>
      <c r="N166" s="98"/>
      <c r="O166" s="94"/>
      <c r="P166" s="95"/>
      <c r="Q166" s="87"/>
      <c r="R166" s="87"/>
      <c r="S166" s="88"/>
      <c r="T166" s="89"/>
      <c r="U166" s="90"/>
      <c r="V166" s="90"/>
      <c r="W166" s="90"/>
      <c r="X166" s="89"/>
      <c r="Y166" s="90"/>
      <c r="Z166" s="88"/>
      <c r="AA166" s="90"/>
      <c r="AB166" s="90"/>
      <c r="AC166" s="90"/>
      <c r="AD166" s="90"/>
      <c r="AE166" s="90"/>
      <c r="AF166" s="88"/>
      <c r="AG166" s="90"/>
      <c r="AH166" s="88"/>
      <c r="AI166" s="90"/>
      <c r="AJ166" s="88"/>
    </row>
    <row r="167" customFormat="false" ht="12.75" hidden="false" customHeight="false" outlineLevel="0" collapsed="false">
      <c r="A167" s="114"/>
      <c r="B167" s="126"/>
      <c r="C167" s="127"/>
      <c r="D167" s="128"/>
      <c r="E167" s="97"/>
      <c r="F167" s="121"/>
      <c r="G167" s="122"/>
      <c r="H167" s="97"/>
      <c r="I167" s="123"/>
      <c r="J167" s="97"/>
      <c r="K167" s="98"/>
      <c r="L167" s="98"/>
      <c r="M167" s="98"/>
      <c r="N167" s="98"/>
      <c r="O167" s="94"/>
      <c r="P167" s="95"/>
      <c r="Q167" s="87"/>
      <c r="R167" s="87"/>
      <c r="S167" s="88"/>
      <c r="T167" s="89"/>
      <c r="U167" s="90"/>
      <c r="V167" s="90"/>
      <c r="W167" s="90"/>
      <c r="X167" s="89"/>
      <c r="Y167" s="90"/>
      <c r="Z167" s="88"/>
      <c r="AA167" s="90"/>
      <c r="AB167" s="90"/>
      <c r="AC167" s="90"/>
      <c r="AD167" s="90"/>
      <c r="AE167" s="90"/>
      <c r="AF167" s="88"/>
      <c r="AG167" s="90"/>
      <c r="AH167" s="88"/>
      <c r="AI167" s="90"/>
      <c r="AJ167" s="88"/>
    </row>
    <row r="168" customFormat="false" ht="12.75" hidden="false" customHeight="false" outlineLevel="0" collapsed="false">
      <c r="A168" s="114"/>
      <c r="B168" s="126"/>
      <c r="C168" s="127"/>
      <c r="D168" s="128"/>
      <c r="E168" s="97"/>
      <c r="F168" s="121"/>
      <c r="G168" s="122"/>
      <c r="H168" s="97"/>
      <c r="I168" s="123"/>
      <c r="J168" s="97"/>
      <c r="K168" s="98"/>
      <c r="L168" s="98"/>
      <c r="M168" s="98"/>
      <c r="N168" s="98"/>
      <c r="O168" s="94"/>
      <c r="P168" s="95"/>
      <c r="Q168" s="87"/>
      <c r="R168" s="87"/>
      <c r="S168" s="88"/>
      <c r="T168" s="89"/>
      <c r="U168" s="90"/>
      <c r="V168" s="90"/>
      <c r="W168" s="90"/>
      <c r="X168" s="89"/>
      <c r="Y168" s="90"/>
      <c r="Z168" s="88"/>
      <c r="AA168" s="90"/>
      <c r="AB168" s="90"/>
      <c r="AC168" s="90"/>
      <c r="AD168" s="90"/>
      <c r="AE168" s="90"/>
      <c r="AF168" s="88"/>
      <c r="AG168" s="90"/>
      <c r="AH168" s="88"/>
      <c r="AI168" s="90"/>
      <c r="AJ168" s="88"/>
    </row>
    <row r="169" customFormat="false" ht="12.75" hidden="false" customHeight="false" outlineLevel="0" collapsed="false">
      <c r="A169" s="114"/>
      <c r="B169" s="126"/>
      <c r="C169" s="127"/>
      <c r="D169" s="128"/>
      <c r="E169" s="97"/>
      <c r="F169" s="121"/>
      <c r="G169" s="122"/>
      <c r="H169" s="97"/>
      <c r="I169" s="123"/>
      <c r="J169" s="97"/>
      <c r="K169" s="98"/>
      <c r="L169" s="98"/>
      <c r="M169" s="98"/>
      <c r="N169" s="98"/>
      <c r="O169" s="94"/>
      <c r="P169" s="95"/>
      <c r="Q169" s="87"/>
      <c r="R169" s="87"/>
      <c r="S169" s="88"/>
      <c r="T169" s="89"/>
      <c r="U169" s="90"/>
      <c r="V169" s="90"/>
      <c r="W169" s="90"/>
      <c r="X169" s="89"/>
      <c r="Y169" s="90"/>
      <c r="Z169" s="88"/>
      <c r="AA169" s="90"/>
      <c r="AB169" s="90"/>
      <c r="AC169" s="90"/>
      <c r="AD169" s="90"/>
      <c r="AE169" s="90"/>
      <c r="AF169" s="88"/>
      <c r="AG169" s="90"/>
      <c r="AH169" s="88"/>
      <c r="AI169" s="90"/>
      <c r="AJ169" s="88"/>
    </row>
    <row r="170" customFormat="false" ht="12.75" hidden="false" customHeight="false" outlineLevel="0" collapsed="false">
      <c r="A170" s="114"/>
      <c r="B170" s="126"/>
      <c r="C170" s="127"/>
      <c r="D170" s="128"/>
      <c r="E170" s="97"/>
      <c r="F170" s="121"/>
      <c r="G170" s="122"/>
      <c r="H170" s="97"/>
      <c r="I170" s="123"/>
      <c r="J170" s="97"/>
      <c r="K170" s="98"/>
      <c r="L170" s="98"/>
      <c r="M170" s="98"/>
      <c r="N170" s="98"/>
      <c r="O170" s="94"/>
      <c r="P170" s="95"/>
      <c r="Q170" s="87"/>
      <c r="R170" s="87"/>
      <c r="S170" s="88"/>
      <c r="T170" s="89"/>
      <c r="U170" s="90"/>
      <c r="V170" s="90"/>
      <c r="W170" s="90"/>
      <c r="X170" s="89"/>
      <c r="Y170" s="90"/>
      <c r="Z170" s="88"/>
      <c r="AA170" s="90"/>
      <c r="AB170" s="90"/>
      <c r="AC170" s="90"/>
      <c r="AD170" s="90"/>
      <c r="AE170" s="90"/>
      <c r="AF170" s="88"/>
      <c r="AG170" s="90"/>
      <c r="AH170" s="88"/>
      <c r="AI170" s="90"/>
      <c r="AJ170" s="88"/>
    </row>
    <row r="171" customFormat="false" ht="12.75" hidden="false" customHeight="false" outlineLevel="0" collapsed="false">
      <c r="A171" s="114"/>
      <c r="B171" s="126"/>
      <c r="C171" s="127"/>
      <c r="D171" s="128"/>
      <c r="E171" s="97"/>
      <c r="F171" s="121"/>
      <c r="G171" s="122"/>
      <c r="H171" s="97"/>
      <c r="I171" s="123"/>
      <c r="J171" s="97"/>
      <c r="K171" s="98"/>
      <c r="L171" s="98"/>
      <c r="M171" s="98"/>
      <c r="N171" s="98"/>
      <c r="O171" s="94"/>
      <c r="P171" s="95"/>
      <c r="Q171" s="87"/>
      <c r="R171" s="87"/>
      <c r="S171" s="88"/>
      <c r="T171" s="89"/>
      <c r="U171" s="90"/>
      <c r="V171" s="90"/>
      <c r="W171" s="90"/>
      <c r="X171" s="89"/>
      <c r="Y171" s="90"/>
      <c r="Z171" s="88"/>
      <c r="AA171" s="90"/>
      <c r="AB171" s="90"/>
      <c r="AC171" s="90"/>
      <c r="AD171" s="90"/>
      <c r="AE171" s="90"/>
      <c r="AF171" s="88"/>
      <c r="AG171" s="90"/>
      <c r="AH171" s="88"/>
      <c r="AI171" s="90"/>
      <c r="AJ171" s="88"/>
    </row>
    <row r="172" customFormat="false" ht="12.75" hidden="false" customHeight="false" outlineLevel="0" collapsed="false">
      <c r="A172" s="114"/>
      <c r="B172" s="126"/>
      <c r="C172" s="127"/>
      <c r="D172" s="128"/>
      <c r="E172" s="97"/>
      <c r="F172" s="121"/>
      <c r="G172" s="122"/>
      <c r="H172" s="97"/>
      <c r="I172" s="123"/>
      <c r="J172" s="97"/>
      <c r="K172" s="98"/>
      <c r="L172" s="98"/>
      <c r="M172" s="98"/>
      <c r="N172" s="98"/>
      <c r="O172" s="94"/>
      <c r="P172" s="95"/>
      <c r="Q172" s="87"/>
      <c r="R172" s="87"/>
      <c r="S172" s="88"/>
      <c r="T172" s="89"/>
      <c r="U172" s="90"/>
      <c r="V172" s="90"/>
      <c r="W172" s="90"/>
      <c r="X172" s="89"/>
      <c r="Y172" s="90"/>
      <c r="Z172" s="88"/>
      <c r="AA172" s="90"/>
      <c r="AB172" s="90"/>
      <c r="AC172" s="90"/>
      <c r="AD172" s="90"/>
      <c r="AE172" s="90"/>
      <c r="AF172" s="88"/>
      <c r="AG172" s="90"/>
      <c r="AH172" s="88"/>
      <c r="AI172" s="90"/>
      <c r="AJ172" s="88"/>
    </row>
    <row r="173" customFormat="false" ht="12.75" hidden="false" customHeight="false" outlineLevel="0" collapsed="false">
      <c r="A173" s="114"/>
      <c r="B173" s="126"/>
      <c r="C173" s="127"/>
      <c r="D173" s="128"/>
      <c r="E173" s="97"/>
      <c r="F173" s="121"/>
      <c r="G173" s="122"/>
      <c r="H173" s="97"/>
      <c r="I173" s="123"/>
      <c r="J173" s="97"/>
      <c r="K173" s="98"/>
      <c r="L173" s="98"/>
      <c r="M173" s="98"/>
      <c r="N173" s="98"/>
      <c r="O173" s="94"/>
      <c r="P173" s="95"/>
      <c r="Q173" s="87"/>
      <c r="R173" s="87"/>
      <c r="S173" s="88"/>
      <c r="T173" s="89"/>
      <c r="U173" s="90"/>
      <c r="V173" s="90"/>
      <c r="W173" s="90"/>
      <c r="X173" s="89"/>
      <c r="Y173" s="90"/>
      <c r="Z173" s="88"/>
      <c r="AA173" s="90"/>
      <c r="AB173" s="90"/>
      <c r="AC173" s="90"/>
      <c r="AD173" s="90"/>
      <c r="AE173" s="90"/>
      <c r="AF173" s="88"/>
      <c r="AG173" s="90"/>
      <c r="AH173" s="88"/>
      <c r="AI173" s="90"/>
      <c r="AJ173" s="88"/>
    </row>
    <row r="174" customFormat="false" ht="12.75" hidden="false" customHeight="false" outlineLevel="0" collapsed="false">
      <c r="A174" s="114"/>
      <c r="B174" s="126"/>
      <c r="C174" s="127"/>
      <c r="D174" s="128"/>
      <c r="E174" s="97"/>
      <c r="F174" s="121"/>
      <c r="G174" s="122"/>
      <c r="H174" s="97"/>
      <c r="I174" s="123"/>
      <c r="J174" s="97"/>
      <c r="K174" s="98"/>
      <c r="L174" s="98"/>
      <c r="M174" s="98"/>
      <c r="N174" s="98"/>
      <c r="O174" s="94"/>
      <c r="P174" s="95"/>
      <c r="Q174" s="87"/>
      <c r="R174" s="87"/>
      <c r="S174" s="88"/>
      <c r="T174" s="89"/>
      <c r="U174" s="90"/>
      <c r="V174" s="90"/>
      <c r="W174" s="90"/>
      <c r="X174" s="89"/>
      <c r="Y174" s="90"/>
      <c r="Z174" s="88"/>
      <c r="AA174" s="90"/>
      <c r="AB174" s="90"/>
      <c r="AC174" s="90"/>
      <c r="AD174" s="90"/>
      <c r="AE174" s="90"/>
      <c r="AF174" s="88"/>
      <c r="AG174" s="90"/>
      <c r="AH174" s="88"/>
      <c r="AI174" s="90"/>
      <c r="AJ174" s="88"/>
    </row>
    <row r="175" customFormat="false" ht="12.75" hidden="false" customHeight="false" outlineLevel="0" collapsed="false">
      <c r="A175" s="114"/>
      <c r="B175" s="126"/>
      <c r="C175" s="127"/>
      <c r="D175" s="128"/>
      <c r="E175" s="97"/>
      <c r="F175" s="121"/>
      <c r="G175" s="122"/>
      <c r="H175" s="97"/>
      <c r="I175" s="123"/>
      <c r="J175" s="97"/>
      <c r="K175" s="98"/>
      <c r="L175" s="98"/>
      <c r="M175" s="98"/>
      <c r="N175" s="98"/>
      <c r="O175" s="94"/>
      <c r="P175" s="95"/>
      <c r="Q175" s="87"/>
      <c r="R175" s="87"/>
      <c r="S175" s="88"/>
      <c r="T175" s="89"/>
      <c r="U175" s="90"/>
      <c r="V175" s="90"/>
      <c r="W175" s="90"/>
      <c r="X175" s="89"/>
      <c r="Y175" s="90"/>
      <c r="Z175" s="88"/>
      <c r="AA175" s="90"/>
      <c r="AB175" s="90"/>
      <c r="AC175" s="90"/>
      <c r="AD175" s="90"/>
      <c r="AE175" s="90"/>
      <c r="AF175" s="88"/>
      <c r="AG175" s="90"/>
      <c r="AH175" s="88"/>
      <c r="AI175" s="90"/>
      <c r="AJ175" s="88"/>
    </row>
    <row r="176" customFormat="false" ht="12.75" hidden="false" customHeight="false" outlineLevel="0" collapsed="false">
      <c r="A176" s="114"/>
      <c r="B176" s="126"/>
      <c r="C176" s="127"/>
      <c r="D176" s="128"/>
      <c r="E176" s="97"/>
      <c r="F176" s="121"/>
      <c r="G176" s="122"/>
      <c r="H176" s="97"/>
      <c r="I176" s="123"/>
      <c r="J176" s="97"/>
      <c r="K176" s="98"/>
      <c r="L176" s="98"/>
      <c r="M176" s="98"/>
      <c r="N176" s="98"/>
      <c r="O176" s="94"/>
      <c r="P176" s="95"/>
      <c r="Q176" s="87"/>
      <c r="R176" s="87"/>
      <c r="S176" s="88"/>
      <c r="T176" s="89"/>
      <c r="U176" s="90"/>
      <c r="V176" s="90"/>
      <c r="W176" s="90"/>
      <c r="X176" s="89"/>
      <c r="Y176" s="90"/>
      <c r="Z176" s="88"/>
      <c r="AA176" s="90"/>
      <c r="AB176" s="90"/>
      <c r="AC176" s="90"/>
      <c r="AD176" s="90"/>
      <c r="AE176" s="90"/>
      <c r="AF176" s="88"/>
      <c r="AG176" s="90"/>
      <c r="AH176" s="88"/>
      <c r="AI176" s="90"/>
      <c r="AJ176" s="88"/>
    </row>
    <row r="177" customFormat="false" ht="12.75" hidden="false" customHeight="false" outlineLevel="0" collapsed="false">
      <c r="A177" s="114"/>
      <c r="B177" s="126"/>
      <c r="C177" s="127"/>
      <c r="D177" s="128"/>
      <c r="E177" s="97"/>
      <c r="F177" s="121"/>
      <c r="G177" s="122"/>
      <c r="H177" s="97"/>
      <c r="I177" s="123"/>
      <c r="J177" s="97"/>
      <c r="K177" s="98"/>
      <c r="L177" s="98"/>
      <c r="M177" s="98"/>
      <c r="N177" s="98"/>
      <c r="O177" s="94"/>
      <c r="P177" s="95"/>
      <c r="Q177" s="87"/>
      <c r="R177" s="87"/>
      <c r="S177" s="88"/>
      <c r="T177" s="89"/>
      <c r="U177" s="90"/>
      <c r="V177" s="90"/>
      <c r="W177" s="90"/>
      <c r="X177" s="89"/>
      <c r="Y177" s="90"/>
      <c r="Z177" s="88"/>
      <c r="AA177" s="90"/>
      <c r="AB177" s="90"/>
      <c r="AC177" s="90"/>
      <c r="AD177" s="90"/>
      <c r="AE177" s="90"/>
      <c r="AF177" s="88"/>
      <c r="AG177" s="90"/>
      <c r="AH177" s="88"/>
      <c r="AI177" s="90"/>
      <c r="AJ177" s="88"/>
    </row>
    <row r="178" customFormat="false" ht="12.75" hidden="false" customHeight="false" outlineLevel="0" collapsed="false">
      <c r="A178" s="114"/>
      <c r="B178" s="126"/>
      <c r="C178" s="127"/>
      <c r="D178" s="128"/>
      <c r="E178" s="97"/>
      <c r="F178" s="121"/>
      <c r="G178" s="122"/>
      <c r="H178" s="97"/>
      <c r="I178" s="123"/>
      <c r="J178" s="97"/>
      <c r="K178" s="98"/>
      <c r="L178" s="98"/>
      <c r="M178" s="98"/>
      <c r="N178" s="98"/>
      <c r="O178" s="94"/>
      <c r="P178" s="95"/>
      <c r="Q178" s="87"/>
      <c r="R178" s="87"/>
      <c r="S178" s="88"/>
      <c r="T178" s="89"/>
      <c r="U178" s="90"/>
      <c r="V178" s="90"/>
      <c r="W178" s="90"/>
      <c r="X178" s="89"/>
      <c r="Y178" s="90"/>
      <c r="Z178" s="88"/>
      <c r="AA178" s="90"/>
      <c r="AB178" s="90"/>
      <c r="AC178" s="90"/>
      <c r="AD178" s="90"/>
      <c r="AE178" s="90"/>
      <c r="AF178" s="88"/>
      <c r="AG178" s="90"/>
      <c r="AH178" s="88"/>
      <c r="AI178" s="90"/>
      <c r="AJ178" s="88"/>
    </row>
    <row r="179" customFormat="false" ht="12.75" hidden="false" customHeight="false" outlineLevel="0" collapsed="false">
      <c r="A179" s="114"/>
      <c r="B179" s="126"/>
      <c r="C179" s="127"/>
      <c r="D179" s="128"/>
      <c r="E179" s="97"/>
      <c r="F179" s="121"/>
      <c r="G179" s="122"/>
      <c r="H179" s="97"/>
      <c r="I179" s="123"/>
      <c r="J179" s="97"/>
      <c r="K179" s="98"/>
      <c r="L179" s="98"/>
      <c r="M179" s="98"/>
      <c r="N179" s="98"/>
      <c r="O179" s="94"/>
      <c r="P179" s="95"/>
      <c r="Q179" s="87"/>
      <c r="R179" s="87"/>
      <c r="S179" s="88"/>
      <c r="T179" s="89"/>
      <c r="U179" s="90"/>
      <c r="V179" s="90"/>
      <c r="W179" s="90"/>
      <c r="X179" s="89"/>
      <c r="Y179" s="90"/>
      <c r="Z179" s="88"/>
      <c r="AA179" s="90"/>
      <c r="AB179" s="90"/>
      <c r="AC179" s="90"/>
      <c r="AD179" s="90"/>
      <c r="AE179" s="90"/>
      <c r="AF179" s="88"/>
      <c r="AG179" s="90"/>
      <c r="AH179" s="88"/>
      <c r="AI179" s="90"/>
      <c r="AJ179" s="88"/>
    </row>
    <row r="180" customFormat="false" ht="12.75" hidden="false" customHeight="false" outlineLevel="0" collapsed="false">
      <c r="A180" s="114"/>
      <c r="B180" s="126"/>
      <c r="C180" s="127"/>
      <c r="D180" s="128"/>
      <c r="E180" s="97"/>
      <c r="F180" s="121"/>
      <c r="G180" s="122"/>
      <c r="H180" s="97"/>
      <c r="I180" s="123"/>
      <c r="J180" s="97"/>
      <c r="K180" s="98"/>
      <c r="L180" s="98"/>
      <c r="M180" s="98"/>
      <c r="N180" s="98"/>
      <c r="O180" s="94"/>
      <c r="P180" s="95"/>
      <c r="Q180" s="87"/>
      <c r="R180" s="87"/>
      <c r="S180" s="88"/>
      <c r="T180" s="89"/>
      <c r="U180" s="90"/>
      <c r="V180" s="90"/>
      <c r="W180" s="90"/>
      <c r="X180" s="89"/>
      <c r="Y180" s="90"/>
      <c r="Z180" s="88"/>
      <c r="AA180" s="90"/>
      <c r="AB180" s="90"/>
      <c r="AC180" s="90"/>
      <c r="AD180" s="90"/>
      <c r="AE180" s="90"/>
      <c r="AF180" s="88"/>
      <c r="AG180" s="90"/>
      <c r="AH180" s="88"/>
      <c r="AI180" s="90"/>
      <c r="AJ180" s="88"/>
    </row>
    <row r="181" customFormat="false" ht="12.75" hidden="false" customHeight="false" outlineLevel="0" collapsed="false">
      <c r="A181" s="114"/>
      <c r="B181" s="126"/>
      <c r="C181" s="127"/>
      <c r="D181" s="128"/>
      <c r="E181" s="97"/>
      <c r="F181" s="121"/>
      <c r="G181" s="122"/>
      <c r="H181" s="97"/>
      <c r="I181" s="123"/>
      <c r="J181" s="97"/>
      <c r="K181" s="98"/>
      <c r="L181" s="98"/>
      <c r="M181" s="98"/>
      <c r="N181" s="98"/>
      <c r="O181" s="94"/>
      <c r="P181" s="95"/>
      <c r="Q181" s="87"/>
      <c r="R181" s="87"/>
      <c r="S181" s="88"/>
      <c r="T181" s="89"/>
      <c r="U181" s="90"/>
      <c r="V181" s="90"/>
      <c r="W181" s="90"/>
      <c r="X181" s="89"/>
      <c r="Y181" s="90"/>
      <c r="Z181" s="88"/>
      <c r="AA181" s="90"/>
      <c r="AB181" s="90"/>
      <c r="AC181" s="90"/>
      <c r="AD181" s="90"/>
      <c r="AE181" s="90"/>
      <c r="AF181" s="88"/>
      <c r="AG181" s="90"/>
      <c r="AH181" s="88"/>
      <c r="AI181" s="90"/>
      <c r="AJ181" s="88"/>
    </row>
    <row r="182" customFormat="false" ht="12.75" hidden="false" customHeight="false" outlineLevel="0" collapsed="false">
      <c r="A182" s="114"/>
      <c r="B182" s="126"/>
      <c r="C182" s="127"/>
      <c r="D182" s="128"/>
      <c r="E182" s="97"/>
      <c r="F182" s="121"/>
      <c r="G182" s="122"/>
      <c r="H182" s="97"/>
      <c r="I182" s="123"/>
      <c r="J182" s="97"/>
      <c r="K182" s="98"/>
      <c r="L182" s="98"/>
      <c r="M182" s="98"/>
      <c r="N182" s="98"/>
      <c r="O182" s="94"/>
      <c r="P182" s="95"/>
      <c r="Q182" s="87"/>
      <c r="R182" s="87"/>
      <c r="S182" s="88"/>
      <c r="T182" s="89"/>
      <c r="U182" s="90"/>
      <c r="V182" s="90"/>
      <c r="W182" s="90"/>
      <c r="X182" s="89"/>
      <c r="Y182" s="90"/>
      <c r="Z182" s="88"/>
      <c r="AA182" s="90"/>
      <c r="AB182" s="90"/>
      <c r="AC182" s="90"/>
      <c r="AD182" s="90"/>
      <c r="AE182" s="90"/>
      <c r="AF182" s="88"/>
      <c r="AG182" s="90"/>
      <c r="AH182" s="88"/>
      <c r="AI182" s="90"/>
      <c r="AJ182" s="88"/>
    </row>
    <row r="183" customFormat="false" ht="12.75" hidden="false" customHeight="false" outlineLevel="0" collapsed="false">
      <c r="A183" s="114"/>
      <c r="B183" s="126"/>
      <c r="C183" s="127"/>
      <c r="D183" s="128"/>
      <c r="E183" s="97"/>
      <c r="F183" s="121"/>
      <c r="G183" s="122"/>
      <c r="H183" s="97"/>
      <c r="I183" s="123"/>
      <c r="J183" s="97"/>
      <c r="K183" s="98"/>
      <c r="L183" s="98"/>
      <c r="M183" s="98"/>
      <c r="N183" s="98"/>
      <c r="O183" s="94"/>
      <c r="P183" s="95"/>
      <c r="Q183" s="87"/>
      <c r="R183" s="87"/>
      <c r="S183" s="88"/>
      <c r="T183" s="89"/>
      <c r="U183" s="90"/>
      <c r="V183" s="90"/>
      <c r="W183" s="90"/>
      <c r="X183" s="89"/>
      <c r="Y183" s="90"/>
      <c r="Z183" s="88"/>
      <c r="AA183" s="90"/>
      <c r="AB183" s="90"/>
      <c r="AC183" s="90"/>
      <c r="AD183" s="90"/>
      <c r="AE183" s="90"/>
      <c r="AF183" s="88"/>
      <c r="AG183" s="90"/>
      <c r="AH183" s="88"/>
      <c r="AI183" s="90"/>
      <c r="AJ183" s="88"/>
    </row>
    <row r="184" customFormat="false" ht="12.75" hidden="false" customHeight="false" outlineLevel="0" collapsed="false">
      <c r="A184" s="114"/>
      <c r="B184" s="126"/>
      <c r="C184" s="127"/>
      <c r="D184" s="128"/>
      <c r="E184" s="97"/>
      <c r="F184" s="121"/>
      <c r="G184" s="122"/>
      <c r="H184" s="97"/>
      <c r="I184" s="123"/>
      <c r="J184" s="97"/>
      <c r="K184" s="98"/>
      <c r="L184" s="98"/>
      <c r="M184" s="98"/>
      <c r="N184" s="98"/>
      <c r="O184" s="94"/>
      <c r="P184" s="95"/>
      <c r="Q184" s="87"/>
      <c r="R184" s="87"/>
      <c r="S184" s="88"/>
      <c r="T184" s="89"/>
      <c r="U184" s="90"/>
      <c r="V184" s="90"/>
      <c r="W184" s="90"/>
      <c r="X184" s="89"/>
      <c r="Y184" s="90"/>
      <c r="Z184" s="88"/>
      <c r="AA184" s="90"/>
      <c r="AB184" s="90"/>
      <c r="AC184" s="90"/>
      <c r="AD184" s="90"/>
      <c r="AE184" s="90"/>
      <c r="AF184" s="88"/>
      <c r="AG184" s="90"/>
      <c r="AH184" s="88"/>
      <c r="AI184" s="90"/>
      <c r="AJ184" s="88"/>
    </row>
    <row r="185" customFormat="false" ht="12.75" hidden="false" customHeight="false" outlineLevel="0" collapsed="false">
      <c r="A185" s="114"/>
      <c r="B185" s="126"/>
      <c r="C185" s="127"/>
      <c r="D185" s="128"/>
      <c r="E185" s="97"/>
      <c r="F185" s="121"/>
      <c r="G185" s="122"/>
      <c r="H185" s="97"/>
      <c r="I185" s="123"/>
      <c r="J185" s="97"/>
      <c r="K185" s="98"/>
      <c r="L185" s="98"/>
      <c r="M185" s="98"/>
      <c r="N185" s="98"/>
      <c r="O185" s="94"/>
      <c r="P185" s="95"/>
      <c r="Q185" s="87"/>
      <c r="R185" s="87"/>
      <c r="S185" s="88"/>
      <c r="T185" s="89"/>
      <c r="U185" s="90"/>
      <c r="V185" s="90"/>
      <c r="W185" s="90"/>
      <c r="X185" s="89"/>
      <c r="Y185" s="90"/>
      <c r="Z185" s="88"/>
      <c r="AA185" s="90"/>
      <c r="AB185" s="90"/>
      <c r="AC185" s="90"/>
      <c r="AD185" s="90"/>
      <c r="AE185" s="90"/>
      <c r="AF185" s="88"/>
      <c r="AG185" s="90"/>
      <c r="AH185" s="88"/>
      <c r="AI185" s="90"/>
      <c r="AJ185" s="88"/>
    </row>
    <row r="186" customFormat="false" ht="12.75" hidden="false" customHeight="false" outlineLevel="0" collapsed="false">
      <c r="A186" s="114"/>
      <c r="B186" s="126"/>
      <c r="C186" s="127"/>
      <c r="D186" s="128"/>
      <c r="E186" s="97"/>
      <c r="F186" s="121"/>
      <c r="G186" s="122"/>
      <c r="H186" s="97"/>
      <c r="I186" s="123"/>
      <c r="J186" s="97"/>
      <c r="K186" s="98"/>
      <c r="L186" s="98"/>
      <c r="M186" s="98"/>
      <c r="N186" s="98"/>
      <c r="O186" s="94"/>
      <c r="P186" s="95"/>
      <c r="Q186" s="87"/>
      <c r="R186" s="87"/>
      <c r="S186" s="88"/>
      <c r="T186" s="89"/>
      <c r="U186" s="90"/>
      <c r="V186" s="90"/>
      <c r="W186" s="90"/>
      <c r="X186" s="89"/>
      <c r="Y186" s="90"/>
      <c r="Z186" s="88"/>
      <c r="AA186" s="90"/>
      <c r="AB186" s="90"/>
      <c r="AC186" s="90"/>
      <c r="AD186" s="90"/>
      <c r="AE186" s="90"/>
      <c r="AF186" s="88"/>
      <c r="AG186" s="90"/>
      <c r="AH186" s="88"/>
      <c r="AI186" s="90"/>
      <c r="AJ186" s="88"/>
    </row>
    <row r="187" customFormat="false" ht="12.75" hidden="false" customHeight="false" outlineLevel="0" collapsed="false">
      <c r="A187" s="114"/>
      <c r="B187" s="126"/>
      <c r="C187" s="127"/>
      <c r="D187" s="128"/>
      <c r="E187" s="97"/>
      <c r="F187" s="121"/>
      <c r="G187" s="122"/>
      <c r="H187" s="97"/>
      <c r="I187" s="123"/>
      <c r="J187" s="97"/>
      <c r="K187" s="98"/>
      <c r="L187" s="98"/>
      <c r="M187" s="98"/>
      <c r="N187" s="98"/>
      <c r="O187" s="94"/>
      <c r="P187" s="95"/>
      <c r="Q187" s="87"/>
      <c r="R187" s="87"/>
      <c r="S187" s="88"/>
      <c r="T187" s="89"/>
      <c r="U187" s="90"/>
      <c r="V187" s="90"/>
      <c r="W187" s="90"/>
      <c r="X187" s="89"/>
      <c r="Y187" s="90"/>
      <c r="Z187" s="88"/>
      <c r="AA187" s="90"/>
      <c r="AB187" s="90"/>
      <c r="AC187" s="90"/>
      <c r="AD187" s="90"/>
      <c r="AE187" s="90"/>
      <c r="AF187" s="88"/>
      <c r="AG187" s="90"/>
      <c r="AH187" s="88"/>
      <c r="AI187" s="90"/>
      <c r="AJ187" s="88"/>
    </row>
    <row r="188" customFormat="false" ht="12.75" hidden="false" customHeight="false" outlineLevel="0" collapsed="false">
      <c r="A188" s="114"/>
      <c r="B188" s="126"/>
      <c r="C188" s="127"/>
      <c r="D188" s="128"/>
      <c r="E188" s="97"/>
      <c r="F188" s="121"/>
      <c r="G188" s="122"/>
      <c r="H188" s="97"/>
      <c r="I188" s="123"/>
      <c r="J188" s="97"/>
      <c r="K188" s="98"/>
      <c r="L188" s="98"/>
      <c r="M188" s="98"/>
      <c r="N188" s="98"/>
      <c r="O188" s="94"/>
      <c r="P188" s="95"/>
      <c r="Q188" s="87"/>
      <c r="R188" s="87"/>
      <c r="S188" s="88"/>
      <c r="T188" s="89"/>
      <c r="U188" s="90"/>
      <c r="V188" s="90"/>
      <c r="W188" s="90"/>
      <c r="X188" s="89"/>
      <c r="Y188" s="90"/>
      <c r="Z188" s="88"/>
      <c r="AA188" s="90"/>
      <c r="AB188" s="90"/>
      <c r="AC188" s="90"/>
      <c r="AD188" s="90"/>
      <c r="AE188" s="90"/>
      <c r="AF188" s="88"/>
      <c r="AG188" s="90"/>
      <c r="AH188" s="88"/>
      <c r="AI188" s="90"/>
      <c r="AJ188" s="88"/>
    </row>
    <row r="189" customFormat="false" ht="12.75" hidden="false" customHeight="false" outlineLevel="0" collapsed="false">
      <c r="A189" s="114"/>
      <c r="B189" s="126"/>
      <c r="C189" s="127"/>
      <c r="D189" s="128"/>
      <c r="E189" s="97"/>
      <c r="F189" s="121"/>
      <c r="G189" s="122"/>
      <c r="H189" s="97"/>
      <c r="I189" s="123"/>
      <c r="J189" s="97"/>
      <c r="K189" s="98"/>
      <c r="L189" s="98"/>
      <c r="M189" s="98"/>
      <c r="N189" s="98"/>
      <c r="O189" s="94"/>
      <c r="P189" s="95"/>
      <c r="Q189" s="87"/>
      <c r="R189" s="87"/>
      <c r="S189" s="88"/>
      <c r="T189" s="89"/>
      <c r="U189" s="90"/>
      <c r="V189" s="90"/>
      <c r="W189" s="90"/>
      <c r="X189" s="89"/>
      <c r="Y189" s="90"/>
      <c r="Z189" s="88"/>
      <c r="AA189" s="90"/>
      <c r="AB189" s="90"/>
      <c r="AC189" s="90"/>
      <c r="AD189" s="90"/>
      <c r="AE189" s="90"/>
      <c r="AF189" s="88"/>
      <c r="AG189" s="90"/>
      <c r="AH189" s="88"/>
      <c r="AI189" s="90"/>
      <c r="AJ189" s="88"/>
    </row>
    <row r="190" customFormat="false" ht="12.75" hidden="false" customHeight="false" outlineLevel="0" collapsed="false">
      <c r="A190" s="114"/>
      <c r="B190" s="126"/>
      <c r="C190" s="127"/>
      <c r="D190" s="128"/>
      <c r="E190" s="97"/>
      <c r="F190" s="121"/>
      <c r="G190" s="122"/>
      <c r="H190" s="97"/>
      <c r="I190" s="123"/>
      <c r="J190" s="97"/>
      <c r="K190" s="98"/>
      <c r="L190" s="98"/>
      <c r="M190" s="98"/>
      <c r="N190" s="98"/>
      <c r="O190" s="94"/>
      <c r="P190" s="95"/>
      <c r="Q190" s="87"/>
      <c r="R190" s="87"/>
      <c r="S190" s="88"/>
      <c r="T190" s="89"/>
      <c r="U190" s="90"/>
      <c r="V190" s="90"/>
      <c r="W190" s="90"/>
      <c r="X190" s="89"/>
      <c r="Y190" s="90"/>
      <c r="Z190" s="88"/>
      <c r="AA190" s="90"/>
      <c r="AB190" s="90"/>
      <c r="AC190" s="90"/>
      <c r="AD190" s="90"/>
      <c r="AE190" s="90"/>
      <c r="AF190" s="88"/>
      <c r="AG190" s="90"/>
      <c r="AH190" s="88"/>
      <c r="AI190" s="90"/>
      <c r="AJ190" s="88"/>
    </row>
    <row r="191" customFormat="false" ht="12.75" hidden="false" customHeight="false" outlineLevel="0" collapsed="false">
      <c r="A191" s="114"/>
      <c r="B191" s="126"/>
      <c r="C191" s="127"/>
      <c r="D191" s="128"/>
      <c r="E191" s="97"/>
      <c r="F191" s="121"/>
      <c r="G191" s="122"/>
      <c r="H191" s="97"/>
      <c r="I191" s="123"/>
      <c r="J191" s="97"/>
      <c r="K191" s="98"/>
      <c r="L191" s="98"/>
      <c r="M191" s="98"/>
      <c r="N191" s="98"/>
      <c r="O191" s="94"/>
      <c r="P191" s="95"/>
      <c r="Q191" s="87"/>
      <c r="R191" s="87"/>
      <c r="S191" s="88"/>
      <c r="T191" s="89"/>
      <c r="U191" s="90"/>
      <c r="V191" s="90"/>
      <c r="W191" s="90"/>
      <c r="X191" s="89"/>
      <c r="Y191" s="90"/>
      <c r="Z191" s="88"/>
      <c r="AA191" s="90"/>
      <c r="AB191" s="90"/>
      <c r="AC191" s="90"/>
      <c r="AD191" s="90"/>
      <c r="AE191" s="90"/>
      <c r="AF191" s="88"/>
      <c r="AG191" s="90"/>
      <c r="AH191" s="88"/>
      <c r="AI191" s="90"/>
      <c r="AJ191" s="88"/>
    </row>
    <row r="192" customFormat="false" ht="12.75" hidden="false" customHeight="false" outlineLevel="0" collapsed="false">
      <c r="A192" s="114"/>
      <c r="B192" s="126"/>
      <c r="C192" s="127"/>
      <c r="D192" s="128"/>
      <c r="E192" s="97"/>
      <c r="F192" s="121"/>
      <c r="G192" s="122"/>
      <c r="H192" s="97"/>
      <c r="I192" s="123"/>
      <c r="J192" s="97"/>
      <c r="K192" s="98"/>
      <c r="L192" s="98"/>
      <c r="M192" s="98"/>
      <c r="N192" s="98"/>
      <c r="O192" s="94"/>
      <c r="P192" s="95"/>
      <c r="Q192" s="87"/>
      <c r="R192" s="87"/>
      <c r="S192" s="88"/>
      <c r="T192" s="89"/>
      <c r="U192" s="90"/>
      <c r="V192" s="90"/>
      <c r="W192" s="90"/>
      <c r="X192" s="89"/>
      <c r="Y192" s="90"/>
      <c r="Z192" s="88"/>
      <c r="AA192" s="90"/>
      <c r="AB192" s="90"/>
      <c r="AC192" s="90"/>
      <c r="AD192" s="90"/>
      <c r="AE192" s="90"/>
      <c r="AF192" s="88"/>
      <c r="AG192" s="90"/>
      <c r="AH192" s="88"/>
      <c r="AI192" s="90"/>
      <c r="AJ192" s="88"/>
    </row>
    <row r="193" customFormat="false" ht="12.75" hidden="false" customHeight="false" outlineLevel="0" collapsed="false">
      <c r="A193" s="114"/>
      <c r="B193" s="126"/>
      <c r="C193" s="127"/>
      <c r="D193" s="128"/>
      <c r="E193" s="97"/>
      <c r="F193" s="121"/>
      <c r="G193" s="122"/>
      <c r="H193" s="97"/>
      <c r="I193" s="123"/>
      <c r="J193" s="97"/>
      <c r="K193" s="98"/>
      <c r="L193" s="98"/>
      <c r="M193" s="98"/>
      <c r="N193" s="98"/>
      <c r="O193" s="94"/>
      <c r="P193" s="95"/>
      <c r="Q193" s="87"/>
      <c r="R193" s="87"/>
      <c r="S193" s="88"/>
      <c r="T193" s="89"/>
      <c r="U193" s="90"/>
      <c r="V193" s="90"/>
      <c r="W193" s="90"/>
      <c r="X193" s="89"/>
      <c r="Y193" s="90"/>
      <c r="Z193" s="88"/>
      <c r="AA193" s="90"/>
      <c r="AB193" s="90"/>
      <c r="AC193" s="90"/>
      <c r="AD193" s="90"/>
      <c r="AE193" s="90"/>
      <c r="AF193" s="88"/>
      <c r="AG193" s="90"/>
      <c r="AH193" s="88"/>
      <c r="AI193" s="90"/>
      <c r="AJ193" s="88"/>
    </row>
    <row r="194" customFormat="false" ht="12.75" hidden="false" customHeight="false" outlineLevel="0" collapsed="false">
      <c r="A194" s="114"/>
      <c r="B194" s="126"/>
      <c r="C194" s="127"/>
      <c r="D194" s="128"/>
      <c r="E194" s="97"/>
      <c r="F194" s="121"/>
      <c r="G194" s="122"/>
      <c r="H194" s="97"/>
      <c r="I194" s="123"/>
      <c r="J194" s="97"/>
      <c r="K194" s="98"/>
      <c r="L194" s="98"/>
      <c r="M194" s="98"/>
      <c r="N194" s="98"/>
      <c r="O194" s="94"/>
      <c r="P194" s="95"/>
      <c r="Q194" s="87"/>
      <c r="R194" s="87"/>
      <c r="S194" s="88"/>
      <c r="T194" s="89"/>
      <c r="U194" s="90"/>
      <c r="V194" s="90"/>
      <c r="W194" s="90"/>
      <c r="X194" s="89"/>
      <c r="Y194" s="90"/>
      <c r="Z194" s="88"/>
      <c r="AA194" s="90"/>
      <c r="AB194" s="90"/>
      <c r="AC194" s="90"/>
      <c r="AD194" s="90"/>
      <c r="AE194" s="90"/>
      <c r="AF194" s="88"/>
      <c r="AG194" s="90"/>
      <c r="AH194" s="88"/>
      <c r="AI194" s="90"/>
      <c r="AJ194" s="88"/>
    </row>
    <row r="195" customFormat="false" ht="12.75" hidden="false" customHeight="false" outlineLevel="0" collapsed="false">
      <c r="A195" s="114"/>
      <c r="B195" s="126"/>
      <c r="C195" s="127"/>
      <c r="D195" s="128"/>
      <c r="E195" s="97"/>
      <c r="F195" s="121"/>
      <c r="G195" s="122"/>
      <c r="H195" s="97"/>
      <c r="I195" s="123"/>
      <c r="J195" s="97"/>
      <c r="K195" s="98"/>
      <c r="L195" s="98"/>
      <c r="M195" s="98"/>
      <c r="N195" s="98"/>
      <c r="O195" s="94"/>
      <c r="P195" s="95"/>
      <c r="Q195" s="87"/>
      <c r="R195" s="87"/>
      <c r="S195" s="88"/>
      <c r="T195" s="89"/>
      <c r="U195" s="90"/>
      <c r="V195" s="90"/>
      <c r="W195" s="90"/>
      <c r="X195" s="89"/>
      <c r="Y195" s="90"/>
      <c r="Z195" s="88"/>
      <c r="AA195" s="90"/>
      <c r="AB195" s="90"/>
      <c r="AC195" s="90"/>
      <c r="AD195" s="90"/>
      <c r="AE195" s="90"/>
      <c r="AF195" s="88"/>
      <c r="AG195" s="90"/>
      <c r="AH195" s="88"/>
      <c r="AI195" s="90"/>
      <c r="AJ195" s="88"/>
    </row>
    <row r="196" customFormat="false" ht="12.75" hidden="false" customHeight="false" outlineLevel="0" collapsed="false">
      <c r="A196" s="114"/>
      <c r="B196" s="126"/>
      <c r="C196" s="127"/>
      <c r="D196" s="128"/>
      <c r="E196" s="97"/>
      <c r="F196" s="121"/>
      <c r="G196" s="122"/>
      <c r="H196" s="97"/>
      <c r="I196" s="123"/>
      <c r="J196" s="97"/>
      <c r="K196" s="98"/>
      <c r="L196" s="98"/>
      <c r="M196" s="98"/>
      <c r="N196" s="98"/>
      <c r="O196" s="94"/>
      <c r="P196" s="95"/>
      <c r="Q196" s="87"/>
      <c r="R196" s="87"/>
      <c r="S196" s="88"/>
      <c r="T196" s="89"/>
      <c r="U196" s="90"/>
      <c r="V196" s="90"/>
      <c r="W196" s="90"/>
      <c r="X196" s="89"/>
      <c r="Y196" s="90"/>
      <c r="Z196" s="88"/>
      <c r="AA196" s="90"/>
      <c r="AB196" s="90"/>
      <c r="AC196" s="90"/>
      <c r="AD196" s="90"/>
      <c r="AE196" s="90"/>
      <c r="AF196" s="88"/>
      <c r="AG196" s="90"/>
      <c r="AH196" s="88"/>
      <c r="AI196" s="90"/>
      <c r="AJ196" s="88"/>
    </row>
    <row r="197" customFormat="false" ht="12.75" hidden="false" customHeight="false" outlineLevel="0" collapsed="false">
      <c r="A197" s="114"/>
      <c r="B197" s="126"/>
      <c r="C197" s="127"/>
      <c r="D197" s="128"/>
      <c r="E197" s="97"/>
      <c r="F197" s="121"/>
      <c r="G197" s="122"/>
      <c r="H197" s="97"/>
      <c r="I197" s="123"/>
      <c r="J197" s="97"/>
      <c r="K197" s="98"/>
      <c r="L197" s="98"/>
      <c r="M197" s="98"/>
      <c r="N197" s="98"/>
      <c r="O197" s="94"/>
      <c r="P197" s="95"/>
      <c r="Q197" s="87"/>
      <c r="R197" s="87"/>
      <c r="S197" s="88"/>
      <c r="T197" s="89"/>
      <c r="U197" s="90"/>
      <c r="V197" s="90"/>
      <c r="W197" s="90"/>
      <c r="X197" s="89"/>
      <c r="Y197" s="90"/>
      <c r="Z197" s="88"/>
      <c r="AA197" s="90"/>
      <c r="AB197" s="90"/>
      <c r="AC197" s="90"/>
      <c r="AD197" s="90"/>
      <c r="AE197" s="90"/>
      <c r="AF197" s="88"/>
      <c r="AG197" s="90"/>
      <c r="AH197" s="88"/>
      <c r="AI197" s="90"/>
      <c r="AJ197" s="88"/>
    </row>
    <row r="198" customFormat="false" ht="12.75" hidden="false" customHeight="false" outlineLevel="0" collapsed="false">
      <c r="A198" s="114"/>
      <c r="B198" s="126"/>
      <c r="C198" s="127"/>
      <c r="D198" s="128"/>
      <c r="E198" s="97"/>
      <c r="F198" s="121"/>
      <c r="G198" s="122"/>
      <c r="H198" s="97"/>
      <c r="I198" s="123"/>
      <c r="J198" s="97"/>
      <c r="K198" s="98"/>
      <c r="L198" s="98"/>
      <c r="M198" s="98"/>
      <c r="N198" s="98"/>
      <c r="O198" s="94"/>
      <c r="P198" s="95"/>
      <c r="Q198" s="87"/>
      <c r="R198" s="87"/>
      <c r="S198" s="88"/>
      <c r="T198" s="89"/>
      <c r="U198" s="90"/>
      <c r="V198" s="90"/>
      <c r="W198" s="90"/>
      <c r="X198" s="89"/>
      <c r="Y198" s="90"/>
      <c r="Z198" s="88"/>
      <c r="AA198" s="90"/>
      <c r="AB198" s="90"/>
      <c r="AC198" s="90"/>
      <c r="AD198" s="90"/>
      <c r="AE198" s="90"/>
      <c r="AF198" s="88"/>
      <c r="AG198" s="90"/>
      <c r="AH198" s="88"/>
      <c r="AI198" s="90"/>
      <c r="AJ198" s="88"/>
    </row>
    <row r="199" customFormat="false" ht="12.75" hidden="false" customHeight="false" outlineLevel="0" collapsed="false">
      <c r="A199" s="114"/>
      <c r="B199" s="126"/>
      <c r="C199" s="127"/>
      <c r="D199" s="128"/>
      <c r="E199" s="97"/>
      <c r="F199" s="121"/>
      <c r="G199" s="122"/>
      <c r="H199" s="97"/>
      <c r="I199" s="123"/>
      <c r="J199" s="97"/>
      <c r="K199" s="98"/>
      <c r="L199" s="98"/>
      <c r="M199" s="98"/>
      <c r="N199" s="98"/>
      <c r="O199" s="94"/>
      <c r="P199" s="95"/>
      <c r="Q199" s="87"/>
      <c r="R199" s="87"/>
      <c r="S199" s="88"/>
      <c r="T199" s="89"/>
      <c r="U199" s="90"/>
      <c r="V199" s="90"/>
      <c r="W199" s="90"/>
      <c r="X199" s="89"/>
      <c r="Y199" s="90"/>
      <c r="Z199" s="88"/>
      <c r="AA199" s="90"/>
      <c r="AB199" s="90"/>
      <c r="AC199" s="90"/>
      <c r="AD199" s="90"/>
      <c r="AE199" s="90"/>
      <c r="AF199" s="88"/>
      <c r="AG199" s="90"/>
      <c r="AH199" s="88"/>
      <c r="AI199" s="90"/>
      <c r="AJ199" s="88"/>
    </row>
    <row r="200" customFormat="false" ht="12.75" hidden="false" customHeight="false" outlineLevel="0" collapsed="false">
      <c r="A200" s="114"/>
      <c r="B200" s="126"/>
      <c r="C200" s="127"/>
      <c r="D200" s="128"/>
      <c r="E200" s="97"/>
      <c r="F200" s="121"/>
      <c r="G200" s="122"/>
      <c r="H200" s="97"/>
      <c r="I200" s="123"/>
      <c r="J200" s="97"/>
      <c r="K200" s="98"/>
      <c r="L200" s="98"/>
      <c r="M200" s="98"/>
      <c r="N200" s="98"/>
      <c r="O200" s="94"/>
      <c r="P200" s="95"/>
      <c r="Q200" s="87"/>
      <c r="R200" s="87"/>
      <c r="S200" s="88"/>
      <c r="T200" s="89"/>
      <c r="U200" s="90"/>
      <c r="V200" s="90"/>
      <c r="W200" s="90"/>
      <c r="X200" s="89"/>
      <c r="Y200" s="90"/>
      <c r="Z200" s="88"/>
      <c r="AA200" s="90"/>
      <c r="AB200" s="90"/>
      <c r="AC200" s="90"/>
      <c r="AD200" s="90"/>
      <c r="AE200" s="90"/>
      <c r="AF200" s="88"/>
      <c r="AG200" s="90"/>
      <c r="AH200" s="88"/>
      <c r="AI200" s="90"/>
      <c r="AJ200" s="88"/>
    </row>
    <row r="201" customFormat="false" ht="12.75" hidden="false" customHeight="false" outlineLevel="0" collapsed="false">
      <c r="A201" s="114"/>
      <c r="B201" s="126"/>
      <c r="C201" s="127"/>
      <c r="D201" s="128"/>
      <c r="E201" s="97"/>
      <c r="F201" s="121"/>
      <c r="G201" s="122"/>
      <c r="H201" s="97"/>
      <c r="I201" s="123"/>
      <c r="J201" s="97"/>
      <c r="K201" s="98"/>
      <c r="L201" s="98"/>
      <c r="M201" s="98"/>
      <c r="N201" s="98"/>
      <c r="O201" s="94"/>
      <c r="P201" s="95"/>
      <c r="Q201" s="87"/>
      <c r="R201" s="87"/>
      <c r="S201" s="88"/>
      <c r="T201" s="89"/>
      <c r="U201" s="90"/>
      <c r="V201" s="90"/>
      <c r="W201" s="90"/>
      <c r="X201" s="89"/>
      <c r="Y201" s="90"/>
      <c r="Z201" s="88"/>
      <c r="AA201" s="90"/>
      <c r="AB201" s="90"/>
      <c r="AC201" s="90"/>
      <c r="AD201" s="90"/>
      <c r="AE201" s="90"/>
      <c r="AF201" s="88"/>
      <c r="AG201" s="90"/>
      <c r="AH201" s="88"/>
      <c r="AI201" s="90"/>
      <c r="AJ201" s="88"/>
    </row>
    <row r="202" customFormat="false" ht="12.75" hidden="false" customHeight="false" outlineLevel="0" collapsed="false">
      <c r="A202" s="114"/>
      <c r="B202" s="114"/>
      <c r="C202" s="115"/>
      <c r="D202" s="116"/>
      <c r="E202" s="95"/>
      <c r="F202" s="124"/>
      <c r="G202" s="118"/>
      <c r="H202" s="95"/>
      <c r="I202" s="119"/>
      <c r="J202" s="95"/>
      <c r="K202" s="94"/>
      <c r="L202" s="94"/>
      <c r="M202" s="94"/>
      <c r="N202" s="94"/>
      <c r="O202" s="94"/>
      <c r="P202" s="95"/>
      <c r="Q202" s="87"/>
      <c r="R202" s="87"/>
      <c r="S202" s="88"/>
      <c r="T202" s="89"/>
      <c r="U202" s="90"/>
      <c r="V202" s="90"/>
      <c r="W202" s="90"/>
      <c r="X202" s="89"/>
      <c r="Y202" s="90"/>
      <c r="Z202" s="88"/>
      <c r="AA202" s="90"/>
      <c r="AB202" s="90"/>
      <c r="AC202" s="90"/>
      <c r="AD202" s="90"/>
      <c r="AE202" s="90"/>
      <c r="AF202" s="88"/>
      <c r="AG202" s="90"/>
      <c r="AH202" s="88"/>
      <c r="AI202" s="90"/>
      <c r="AJ202" s="88"/>
    </row>
    <row r="203" customFormat="false" ht="12.75" hidden="false" customHeight="false" outlineLevel="0" collapsed="false">
      <c r="A203" s="126"/>
      <c r="B203" s="126"/>
      <c r="C203" s="127"/>
      <c r="D203" s="128"/>
      <c r="E203" s="97"/>
      <c r="F203" s="121"/>
      <c r="G203" s="122"/>
      <c r="H203" s="97"/>
      <c r="I203" s="123"/>
      <c r="J203" s="97"/>
      <c r="K203" s="98"/>
      <c r="L203" s="98"/>
      <c r="M203" s="98"/>
      <c r="N203" s="98"/>
      <c r="O203" s="94"/>
      <c r="P203" s="95"/>
      <c r="Q203" s="87"/>
      <c r="R203" s="87"/>
      <c r="S203" s="88"/>
      <c r="T203" s="89"/>
      <c r="U203" s="90"/>
      <c r="V203" s="90"/>
      <c r="W203" s="90"/>
      <c r="X203" s="89"/>
      <c r="Y203" s="90"/>
      <c r="Z203" s="88"/>
      <c r="AA203" s="90"/>
      <c r="AB203" s="90"/>
      <c r="AC203" s="90"/>
      <c r="AD203" s="90"/>
      <c r="AE203" s="90"/>
      <c r="AF203" s="88"/>
      <c r="AG203" s="90"/>
      <c r="AH203" s="88"/>
      <c r="AI203" s="90"/>
      <c r="AJ203" s="88"/>
    </row>
    <row r="204" customFormat="false" ht="12.75" hidden="false" customHeight="false" outlineLevel="0" collapsed="false">
      <c r="A204" s="114"/>
      <c r="B204" s="126"/>
      <c r="C204" s="127"/>
      <c r="D204" s="128"/>
      <c r="E204" s="97"/>
      <c r="F204" s="121"/>
      <c r="G204" s="122"/>
      <c r="H204" s="97"/>
      <c r="I204" s="123"/>
      <c r="J204" s="99"/>
      <c r="K204" s="100"/>
      <c r="L204" s="100"/>
      <c r="M204" s="100"/>
      <c r="N204" s="100"/>
      <c r="O204" s="94"/>
      <c r="P204" s="95"/>
      <c r="Q204" s="87"/>
      <c r="R204" s="87"/>
      <c r="S204" s="88"/>
      <c r="T204" s="89"/>
      <c r="U204" s="90"/>
      <c r="V204" s="90"/>
      <c r="W204" s="90"/>
      <c r="X204" s="89"/>
      <c r="Y204" s="90"/>
      <c r="Z204" s="88"/>
      <c r="AA204" s="90"/>
      <c r="AB204" s="90"/>
      <c r="AC204" s="90"/>
      <c r="AD204" s="90"/>
      <c r="AE204" s="90"/>
      <c r="AF204" s="88"/>
      <c r="AG204" s="90"/>
      <c r="AH204" s="88"/>
      <c r="AI204" s="90"/>
      <c r="AJ204" s="88"/>
    </row>
    <row r="205" customFormat="false" ht="12.75" hidden="false" customHeight="false" outlineLevel="0" collapsed="false">
      <c r="A205" s="114"/>
      <c r="B205" s="126"/>
      <c r="C205" s="127"/>
      <c r="D205" s="128"/>
      <c r="E205" s="97"/>
      <c r="F205" s="121"/>
      <c r="G205" s="122"/>
      <c r="H205" s="97"/>
      <c r="I205" s="123"/>
      <c r="J205" s="99"/>
      <c r="K205" s="100"/>
      <c r="L205" s="100"/>
      <c r="M205" s="100"/>
      <c r="N205" s="100"/>
      <c r="O205" s="94"/>
      <c r="P205" s="95"/>
      <c r="Q205" s="87"/>
      <c r="R205" s="87"/>
      <c r="S205" s="88"/>
      <c r="T205" s="89"/>
      <c r="U205" s="90"/>
      <c r="V205" s="90"/>
      <c r="W205" s="90"/>
      <c r="X205" s="89"/>
      <c r="Y205" s="90"/>
      <c r="Z205" s="88"/>
      <c r="AA205" s="90"/>
      <c r="AB205" s="90"/>
      <c r="AC205" s="90"/>
      <c r="AD205" s="90"/>
      <c r="AE205" s="90"/>
      <c r="AF205" s="88"/>
      <c r="AG205" s="90"/>
      <c r="AH205" s="88"/>
      <c r="AI205" s="90"/>
      <c r="AJ205" s="88"/>
    </row>
    <row r="206" customFormat="false" ht="12.75" hidden="false" customHeight="false" outlineLevel="0" collapsed="false">
      <c r="A206" s="114"/>
      <c r="B206" s="126"/>
      <c r="C206" s="127"/>
      <c r="D206" s="128"/>
      <c r="E206" s="97"/>
      <c r="F206" s="121"/>
      <c r="G206" s="122"/>
      <c r="H206" s="97"/>
      <c r="I206" s="123"/>
      <c r="J206" s="99"/>
      <c r="K206" s="100"/>
      <c r="L206" s="100"/>
      <c r="M206" s="100"/>
      <c r="N206" s="100"/>
      <c r="O206" s="94"/>
      <c r="P206" s="95"/>
      <c r="Q206" s="87"/>
      <c r="R206" s="87"/>
      <c r="S206" s="88"/>
      <c r="T206" s="89"/>
      <c r="U206" s="90"/>
      <c r="V206" s="90"/>
      <c r="W206" s="90"/>
      <c r="X206" s="89"/>
      <c r="Y206" s="90"/>
      <c r="Z206" s="88"/>
      <c r="AA206" s="90"/>
      <c r="AB206" s="90"/>
      <c r="AC206" s="90"/>
      <c r="AD206" s="90"/>
      <c r="AE206" s="90"/>
      <c r="AF206" s="88"/>
      <c r="AG206" s="90"/>
      <c r="AH206" s="88"/>
      <c r="AI206" s="90"/>
      <c r="AJ206" s="88"/>
    </row>
    <row r="207" customFormat="false" ht="12.75" hidden="false" customHeight="false" outlineLevel="0" collapsed="false">
      <c r="A207" s="114"/>
      <c r="B207" s="126"/>
      <c r="C207" s="127"/>
      <c r="D207" s="128"/>
      <c r="E207" s="97"/>
      <c r="F207" s="121"/>
      <c r="G207" s="122"/>
      <c r="H207" s="97"/>
      <c r="I207" s="123"/>
      <c r="J207" s="99"/>
      <c r="K207" s="100"/>
      <c r="L207" s="100"/>
      <c r="M207" s="100"/>
      <c r="N207" s="100"/>
      <c r="O207" s="94"/>
      <c r="P207" s="95"/>
      <c r="Q207" s="87"/>
      <c r="R207" s="87"/>
      <c r="S207" s="88"/>
      <c r="T207" s="89"/>
      <c r="U207" s="90"/>
      <c r="V207" s="90"/>
      <c r="W207" s="90"/>
      <c r="X207" s="89"/>
      <c r="Y207" s="90"/>
      <c r="Z207" s="88"/>
      <c r="AA207" s="90"/>
      <c r="AB207" s="90"/>
      <c r="AC207" s="90"/>
      <c r="AD207" s="90"/>
      <c r="AE207" s="90"/>
      <c r="AF207" s="88"/>
      <c r="AG207" s="90"/>
      <c r="AH207" s="88"/>
      <c r="AI207" s="90"/>
      <c r="AJ207" s="88"/>
    </row>
    <row r="208" customFormat="false" ht="12.75" hidden="false" customHeight="false" outlineLevel="0" collapsed="false">
      <c r="A208" s="114"/>
      <c r="B208" s="126"/>
      <c r="C208" s="127"/>
      <c r="D208" s="128"/>
      <c r="E208" s="97"/>
      <c r="F208" s="121"/>
      <c r="G208" s="122"/>
      <c r="H208" s="97"/>
      <c r="I208" s="123"/>
      <c r="J208" s="99"/>
      <c r="K208" s="100"/>
      <c r="L208" s="100"/>
      <c r="M208" s="100"/>
      <c r="N208" s="100"/>
      <c r="O208" s="94"/>
      <c r="P208" s="95"/>
      <c r="Q208" s="87"/>
      <c r="R208" s="87"/>
      <c r="S208" s="88"/>
      <c r="T208" s="89"/>
      <c r="U208" s="90"/>
      <c r="V208" s="90"/>
      <c r="W208" s="90"/>
      <c r="X208" s="89"/>
      <c r="Y208" s="90"/>
      <c r="Z208" s="88"/>
      <c r="AA208" s="90"/>
      <c r="AB208" s="90"/>
      <c r="AC208" s="90"/>
      <c r="AD208" s="90"/>
      <c r="AE208" s="90"/>
      <c r="AF208" s="88"/>
      <c r="AG208" s="90"/>
      <c r="AH208" s="88"/>
      <c r="AI208" s="90"/>
      <c r="AJ208" s="88"/>
    </row>
    <row r="209" customFormat="false" ht="12.75" hidden="false" customHeight="false" outlineLevel="0" collapsed="false">
      <c r="A209" s="114"/>
      <c r="B209" s="126"/>
      <c r="C209" s="127"/>
      <c r="D209" s="128"/>
      <c r="E209" s="97"/>
      <c r="F209" s="121"/>
      <c r="G209" s="122"/>
      <c r="H209" s="97"/>
      <c r="I209" s="123"/>
      <c r="J209" s="99"/>
      <c r="K209" s="100"/>
      <c r="L209" s="100"/>
      <c r="M209" s="100"/>
      <c r="N209" s="100"/>
      <c r="O209" s="94"/>
      <c r="P209" s="95"/>
      <c r="Q209" s="87"/>
      <c r="R209" s="87"/>
      <c r="S209" s="88"/>
      <c r="T209" s="89"/>
      <c r="U209" s="90"/>
      <c r="V209" s="90"/>
      <c r="W209" s="90"/>
      <c r="X209" s="89"/>
      <c r="Y209" s="90"/>
      <c r="Z209" s="88"/>
      <c r="AA209" s="90"/>
      <c r="AB209" s="90"/>
      <c r="AC209" s="90"/>
      <c r="AD209" s="90"/>
      <c r="AE209" s="90"/>
      <c r="AF209" s="88"/>
      <c r="AG209" s="90"/>
      <c r="AH209" s="88"/>
      <c r="AI209" s="90"/>
      <c r="AJ209" s="88"/>
    </row>
    <row r="210" customFormat="false" ht="12.75" hidden="false" customHeight="false" outlineLevel="0" collapsed="false">
      <c r="A210" s="114"/>
      <c r="B210" s="126"/>
      <c r="C210" s="127"/>
      <c r="D210" s="128"/>
      <c r="E210" s="97"/>
      <c r="F210" s="121"/>
      <c r="G210" s="122"/>
      <c r="H210" s="97"/>
      <c r="I210" s="123"/>
      <c r="J210" s="99"/>
      <c r="K210" s="100"/>
      <c r="L210" s="100"/>
      <c r="M210" s="100"/>
      <c r="N210" s="100"/>
      <c r="O210" s="94"/>
      <c r="P210" s="95"/>
      <c r="Q210" s="87"/>
      <c r="R210" s="87"/>
      <c r="S210" s="88"/>
      <c r="T210" s="89"/>
      <c r="U210" s="90"/>
      <c r="V210" s="90"/>
      <c r="W210" s="90"/>
      <c r="X210" s="89"/>
      <c r="Y210" s="90"/>
      <c r="Z210" s="88"/>
      <c r="AA210" s="90"/>
      <c r="AB210" s="90"/>
      <c r="AC210" s="90"/>
      <c r="AD210" s="90"/>
      <c r="AE210" s="90"/>
      <c r="AF210" s="88"/>
      <c r="AG210" s="90"/>
      <c r="AH210" s="88"/>
      <c r="AI210" s="90"/>
      <c r="AJ210" s="88"/>
    </row>
    <row r="211" customFormat="false" ht="12.75" hidden="false" customHeight="false" outlineLevel="0" collapsed="false">
      <c r="A211" s="114"/>
      <c r="B211" s="126"/>
      <c r="C211" s="127"/>
      <c r="D211" s="128"/>
      <c r="E211" s="97"/>
      <c r="F211" s="121"/>
      <c r="G211" s="122"/>
      <c r="H211" s="97"/>
      <c r="I211" s="123"/>
      <c r="J211" s="99"/>
      <c r="K211" s="100"/>
      <c r="L211" s="100"/>
      <c r="M211" s="100"/>
      <c r="N211" s="100"/>
      <c r="O211" s="94"/>
      <c r="P211" s="95"/>
      <c r="Q211" s="87"/>
      <c r="R211" s="87"/>
      <c r="S211" s="88"/>
      <c r="T211" s="89"/>
      <c r="U211" s="90"/>
      <c r="V211" s="90"/>
      <c r="W211" s="90"/>
      <c r="X211" s="89"/>
      <c r="Y211" s="90"/>
      <c r="Z211" s="88"/>
      <c r="AA211" s="90"/>
      <c r="AB211" s="90"/>
      <c r="AC211" s="90"/>
      <c r="AD211" s="90"/>
      <c r="AE211" s="90"/>
      <c r="AF211" s="88"/>
      <c r="AG211" s="90"/>
      <c r="AH211" s="88"/>
      <c r="AI211" s="90"/>
      <c r="AJ211" s="88"/>
    </row>
    <row r="212" customFormat="false" ht="12.75" hidden="false" customHeight="false" outlineLevel="0" collapsed="false">
      <c r="A212" s="114"/>
      <c r="B212" s="126"/>
      <c r="C212" s="127"/>
      <c r="D212" s="128"/>
      <c r="E212" s="97"/>
      <c r="F212" s="121"/>
      <c r="G212" s="122"/>
      <c r="H212" s="97"/>
      <c r="I212" s="123"/>
      <c r="J212" s="99"/>
      <c r="K212" s="100"/>
      <c r="L212" s="100"/>
      <c r="M212" s="100"/>
      <c r="N212" s="100"/>
      <c r="O212" s="94"/>
      <c r="P212" s="95"/>
      <c r="Q212" s="87"/>
      <c r="R212" s="87"/>
      <c r="S212" s="88"/>
      <c r="T212" s="89"/>
      <c r="U212" s="90"/>
      <c r="V212" s="90"/>
      <c r="W212" s="90"/>
      <c r="X212" s="89"/>
      <c r="Y212" s="90"/>
      <c r="Z212" s="88"/>
      <c r="AA212" s="90"/>
      <c r="AB212" s="90"/>
      <c r="AC212" s="90"/>
      <c r="AD212" s="90"/>
      <c r="AE212" s="90"/>
      <c r="AF212" s="88"/>
      <c r="AG212" s="90"/>
      <c r="AH212" s="88"/>
      <c r="AI212" s="90"/>
      <c r="AJ212" s="88"/>
    </row>
    <row r="213" customFormat="false" ht="12.75" hidden="false" customHeight="false" outlineLevel="0" collapsed="false">
      <c r="A213" s="114"/>
      <c r="B213" s="126"/>
      <c r="C213" s="127"/>
      <c r="D213" s="128"/>
      <c r="E213" s="97"/>
      <c r="F213" s="121"/>
      <c r="G213" s="122"/>
      <c r="H213" s="97"/>
      <c r="I213" s="123"/>
      <c r="J213" s="99"/>
      <c r="K213" s="100"/>
      <c r="L213" s="100"/>
      <c r="M213" s="100"/>
      <c r="N213" s="100"/>
      <c r="O213" s="94"/>
      <c r="P213" s="95"/>
      <c r="Q213" s="87"/>
      <c r="R213" s="87"/>
      <c r="S213" s="88"/>
      <c r="T213" s="89"/>
      <c r="U213" s="90"/>
      <c r="V213" s="90"/>
      <c r="W213" s="90"/>
      <c r="X213" s="89"/>
      <c r="Y213" s="90"/>
      <c r="Z213" s="88"/>
      <c r="AA213" s="90"/>
      <c r="AB213" s="90"/>
      <c r="AC213" s="90"/>
      <c r="AD213" s="90"/>
      <c r="AE213" s="90"/>
      <c r="AF213" s="88"/>
      <c r="AG213" s="90"/>
      <c r="AH213" s="88"/>
      <c r="AI213" s="90"/>
      <c r="AJ213" s="88"/>
    </row>
    <row r="214" customFormat="false" ht="12.75" hidden="false" customHeight="false" outlineLevel="0" collapsed="false">
      <c r="A214" s="114"/>
      <c r="B214" s="126"/>
      <c r="C214" s="127"/>
      <c r="D214" s="128"/>
      <c r="E214" s="97"/>
      <c r="F214" s="121"/>
      <c r="G214" s="122"/>
      <c r="H214" s="97"/>
      <c r="I214" s="123"/>
      <c r="J214" s="99"/>
      <c r="K214" s="100"/>
      <c r="L214" s="100"/>
      <c r="M214" s="100"/>
      <c r="N214" s="100"/>
      <c r="O214" s="94"/>
      <c r="P214" s="95"/>
      <c r="Q214" s="87"/>
      <c r="R214" s="87"/>
      <c r="S214" s="88"/>
      <c r="T214" s="89"/>
      <c r="U214" s="90"/>
      <c r="V214" s="90"/>
      <c r="W214" s="90"/>
      <c r="X214" s="89"/>
      <c r="Y214" s="90"/>
      <c r="Z214" s="88"/>
      <c r="AA214" s="90"/>
      <c r="AB214" s="90"/>
      <c r="AC214" s="90"/>
      <c r="AD214" s="90"/>
      <c r="AE214" s="90"/>
      <c r="AF214" s="88"/>
      <c r="AG214" s="90"/>
      <c r="AH214" s="88"/>
      <c r="AI214" s="90"/>
      <c r="AJ214" s="88"/>
    </row>
    <row r="215" customFormat="false" ht="12.75" hidden="false" customHeight="false" outlineLevel="0" collapsed="false">
      <c r="A215" s="114"/>
      <c r="B215" s="126"/>
      <c r="C215" s="127"/>
      <c r="D215" s="128"/>
      <c r="E215" s="97"/>
      <c r="F215" s="121"/>
      <c r="G215" s="122"/>
      <c r="H215" s="97"/>
      <c r="I215" s="123"/>
      <c r="J215" s="99"/>
      <c r="K215" s="100"/>
      <c r="L215" s="100"/>
      <c r="M215" s="100"/>
      <c r="N215" s="100"/>
      <c r="O215" s="94"/>
      <c r="P215" s="95"/>
      <c r="Q215" s="87"/>
      <c r="R215" s="87"/>
      <c r="S215" s="88"/>
      <c r="T215" s="89"/>
      <c r="U215" s="90"/>
      <c r="V215" s="90"/>
      <c r="W215" s="90"/>
      <c r="X215" s="89"/>
      <c r="Y215" s="90"/>
      <c r="Z215" s="88"/>
      <c r="AA215" s="90"/>
      <c r="AB215" s="90"/>
      <c r="AC215" s="90"/>
      <c r="AD215" s="90"/>
      <c r="AE215" s="90"/>
      <c r="AF215" s="88"/>
      <c r="AG215" s="90"/>
      <c r="AH215" s="88"/>
      <c r="AI215" s="90"/>
      <c r="AJ215" s="88"/>
    </row>
    <row r="216" customFormat="false" ht="12.75" hidden="false" customHeight="false" outlineLevel="0" collapsed="false">
      <c r="A216" s="114"/>
      <c r="B216" s="126"/>
      <c r="C216" s="127"/>
      <c r="D216" s="128"/>
      <c r="E216" s="97"/>
      <c r="F216" s="121"/>
      <c r="G216" s="122"/>
      <c r="H216" s="97"/>
      <c r="I216" s="123"/>
      <c r="J216" s="99"/>
      <c r="K216" s="100"/>
      <c r="L216" s="100"/>
      <c r="M216" s="100"/>
      <c r="N216" s="100"/>
      <c r="O216" s="94"/>
      <c r="P216" s="95"/>
      <c r="Q216" s="87"/>
      <c r="R216" s="87"/>
      <c r="S216" s="88"/>
      <c r="T216" s="89"/>
      <c r="U216" s="90"/>
      <c r="V216" s="90"/>
      <c r="W216" s="90"/>
      <c r="X216" s="89"/>
      <c r="Y216" s="90"/>
      <c r="Z216" s="88"/>
      <c r="AA216" s="90"/>
      <c r="AB216" s="90"/>
      <c r="AC216" s="90"/>
      <c r="AD216" s="90"/>
      <c r="AE216" s="90"/>
      <c r="AF216" s="88"/>
      <c r="AG216" s="90"/>
      <c r="AH216" s="88"/>
      <c r="AI216" s="90"/>
      <c r="AJ216" s="88"/>
    </row>
    <row r="217" customFormat="false" ht="12.75" hidden="false" customHeight="false" outlineLevel="0" collapsed="false">
      <c r="A217" s="114"/>
      <c r="B217" s="126"/>
      <c r="C217" s="127"/>
      <c r="D217" s="128"/>
      <c r="E217" s="97"/>
      <c r="F217" s="121"/>
      <c r="G217" s="122"/>
      <c r="H217" s="97"/>
      <c r="I217" s="123"/>
      <c r="J217" s="99"/>
      <c r="K217" s="100"/>
      <c r="L217" s="100"/>
      <c r="M217" s="100"/>
      <c r="N217" s="100"/>
      <c r="O217" s="94"/>
      <c r="P217" s="95"/>
      <c r="Q217" s="87"/>
      <c r="R217" s="87"/>
      <c r="S217" s="88"/>
      <c r="T217" s="89"/>
      <c r="U217" s="90"/>
      <c r="V217" s="90"/>
      <c r="W217" s="90"/>
      <c r="X217" s="89"/>
      <c r="Y217" s="90"/>
      <c r="Z217" s="88"/>
      <c r="AA217" s="90"/>
      <c r="AB217" s="90"/>
      <c r="AC217" s="90"/>
      <c r="AD217" s="90"/>
      <c r="AE217" s="90"/>
      <c r="AF217" s="88"/>
      <c r="AG217" s="90"/>
      <c r="AH217" s="88"/>
      <c r="AI217" s="90"/>
      <c r="AJ217" s="88"/>
    </row>
    <row r="218" customFormat="false" ht="12.75" hidden="false" customHeight="false" outlineLevel="0" collapsed="false">
      <c r="A218" s="114"/>
      <c r="B218" s="126"/>
      <c r="C218" s="127"/>
      <c r="D218" s="128"/>
      <c r="E218" s="97"/>
      <c r="F218" s="121"/>
      <c r="G218" s="122"/>
      <c r="H218" s="97"/>
      <c r="I218" s="123"/>
      <c r="J218" s="99"/>
      <c r="K218" s="100"/>
      <c r="L218" s="100"/>
      <c r="M218" s="100"/>
      <c r="N218" s="100"/>
      <c r="O218" s="94"/>
      <c r="P218" s="95"/>
      <c r="Q218" s="87"/>
      <c r="R218" s="87"/>
      <c r="S218" s="88"/>
      <c r="T218" s="89"/>
      <c r="U218" s="90"/>
      <c r="V218" s="90"/>
      <c r="W218" s="90"/>
      <c r="X218" s="89"/>
      <c r="Y218" s="90"/>
      <c r="Z218" s="88"/>
      <c r="AA218" s="90"/>
      <c r="AB218" s="90"/>
      <c r="AC218" s="90"/>
      <c r="AD218" s="90"/>
      <c r="AE218" s="90"/>
      <c r="AF218" s="88"/>
      <c r="AG218" s="90"/>
      <c r="AH218" s="88"/>
      <c r="AI218" s="90"/>
      <c r="AJ218" s="88"/>
    </row>
    <row r="219" customFormat="false" ht="12.75" hidden="false" customHeight="false" outlineLevel="0" collapsed="false">
      <c r="A219" s="114"/>
      <c r="B219" s="126"/>
      <c r="C219" s="127"/>
      <c r="D219" s="128"/>
      <c r="E219" s="97"/>
      <c r="F219" s="121"/>
      <c r="G219" s="122"/>
      <c r="H219" s="97"/>
      <c r="I219" s="123"/>
      <c r="J219" s="99"/>
      <c r="K219" s="100"/>
      <c r="L219" s="100"/>
      <c r="M219" s="100"/>
      <c r="N219" s="100"/>
      <c r="O219" s="94"/>
      <c r="P219" s="95"/>
      <c r="Q219" s="87"/>
      <c r="R219" s="87"/>
      <c r="S219" s="88"/>
      <c r="T219" s="89"/>
      <c r="U219" s="90"/>
      <c r="V219" s="90"/>
      <c r="W219" s="90"/>
      <c r="X219" s="89"/>
      <c r="Y219" s="90"/>
      <c r="Z219" s="88"/>
      <c r="AA219" s="90"/>
      <c r="AB219" s="90"/>
      <c r="AC219" s="90"/>
      <c r="AD219" s="90"/>
      <c r="AE219" s="90"/>
      <c r="AF219" s="88"/>
      <c r="AG219" s="90"/>
      <c r="AH219" s="88"/>
      <c r="AI219" s="90"/>
      <c r="AJ219" s="88"/>
    </row>
    <row r="220" customFormat="false" ht="12.75" hidden="false" customHeight="false" outlineLevel="0" collapsed="false">
      <c r="A220" s="114"/>
      <c r="B220" s="126"/>
      <c r="C220" s="127"/>
      <c r="D220" s="128"/>
      <c r="E220" s="97"/>
      <c r="F220" s="121"/>
      <c r="G220" s="122"/>
      <c r="H220" s="97"/>
      <c r="I220" s="123"/>
      <c r="J220" s="99"/>
      <c r="K220" s="100"/>
      <c r="L220" s="100"/>
      <c r="M220" s="100"/>
      <c r="N220" s="100"/>
      <c r="O220" s="94"/>
      <c r="P220" s="95"/>
      <c r="Q220" s="87"/>
      <c r="R220" s="87"/>
      <c r="S220" s="88"/>
      <c r="T220" s="89"/>
      <c r="U220" s="90"/>
      <c r="V220" s="90"/>
      <c r="W220" s="90"/>
      <c r="X220" s="89"/>
      <c r="Y220" s="90"/>
      <c r="Z220" s="88"/>
      <c r="AA220" s="90"/>
      <c r="AB220" s="90"/>
      <c r="AC220" s="90"/>
      <c r="AD220" s="90"/>
      <c r="AE220" s="90"/>
      <c r="AF220" s="88"/>
      <c r="AG220" s="90"/>
      <c r="AH220" s="88"/>
      <c r="AI220" s="90"/>
      <c r="AJ220" s="88"/>
    </row>
    <row r="221" customFormat="false" ht="12.75" hidden="false" customHeight="false" outlineLevel="0" collapsed="false">
      <c r="A221" s="114"/>
      <c r="B221" s="126"/>
      <c r="C221" s="127"/>
      <c r="D221" s="128"/>
      <c r="E221" s="97"/>
      <c r="F221" s="121"/>
      <c r="G221" s="122"/>
      <c r="H221" s="97"/>
      <c r="I221" s="123"/>
      <c r="J221" s="99"/>
      <c r="K221" s="100"/>
      <c r="L221" s="100"/>
      <c r="M221" s="100"/>
      <c r="N221" s="100"/>
      <c r="O221" s="94"/>
      <c r="P221" s="95"/>
      <c r="Q221" s="87"/>
      <c r="R221" s="87"/>
      <c r="S221" s="88"/>
      <c r="T221" s="89"/>
      <c r="U221" s="90"/>
      <c r="V221" s="90"/>
      <c r="W221" s="90"/>
      <c r="X221" s="89"/>
      <c r="Y221" s="90"/>
      <c r="Z221" s="88"/>
      <c r="AA221" s="90"/>
      <c r="AB221" s="90"/>
      <c r="AC221" s="90"/>
      <c r="AD221" s="90"/>
      <c r="AE221" s="90"/>
      <c r="AF221" s="88"/>
      <c r="AG221" s="90"/>
      <c r="AH221" s="88"/>
      <c r="AI221" s="90"/>
      <c r="AJ221" s="88"/>
    </row>
    <row r="222" customFormat="false" ht="12.75" hidden="false" customHeight="false" outlineLevel="0" collapsed="false">
      <c r="A222" s="114"/>
      <c r="B222" s="126"/>
      <c r="C222" s="127"/>
      <c r="D222" s="128"/>
      <c r="E222" s="97"/>
      <c r="F222" s="121"/>
      <c r="G222" s="122"/>
      <c r="H222" s="97"/>
      <c r="I222" s="123"/>
      <c r="J222" s="99"/>
      <c r="K222" s="100"/>
      <c r="L222" s="100"/>
      <c r="M222" s="100"/>
      <c r="N222" s="100"/>
      <c r="O222" s="94"/>
      <c r="P222" s="95"/>
      <c r="Q222" s="87"/>
      <c r="R222" s="87"/>
      <c r="S222" s="88"/>
      <c r="T222" s="89"/>
      <c r="U222" s="90"/>
      <c r="V222" s="90"/>
      <c r="W222" s="90"/>
      <c r="X222" s="89"/>
      <c r="Y222" s="90"/>
      <c r="Z222" s="88"/>
      <c r="AA222" s="90"/>
      <c r="AB222" s="90"/>
      <c r="AC222" s="90"/>
      <c r="AD222" s="90"/>
      <c r="AE222" s="90"/>
      <c r="AF222" s="88"/>
      <c r="AG222" s="90"/>
      <c r="AH222" s="88"/>
      <c r="AI222" s="90"/>
      <c r="AJ222" s="88"/>
    </row>
    <row r="223" customFormat="false" ht="12.75" hidden="false" customHeight="false" outlineLevel="0" collapsed="false">
      <c r="A223" s="114"/>
      <c r="B223" s="126"/>
      <c r="C223" s="127"/>
      <c r="D223" s="128"/>
      <c r="E223" s="97"/>
      <c r="F223" s="121"/>
      <c r="G223" s="122"/>
      <c r="H223" s="97"/>
      <c r="I223" s="123"/>
      <c r="J223" s="99"/>
      <c r="K223" s="100"/>
      <c r="L223" s="100"/>
      <c r="M223" s="100"/>
      <c r="N223" s="100"/>
      <c r="O223" s="94"/>
      <c r="P223" s="95"/>
      <c r="Q223" s="87"/>
      <c r="R223" s="87"/>
      <c r="S223" s="88"/>
      <c r="T223" s="89"/>
      <c r="U223" s="90"/>
      <c r="V223" s="90"/>
      <c r="W223" s="90"/>
      <c r="X223" s="89"/>
      <c r="Y223" s="90"/>
      <c r="Z223" s="88"/>
      <c r="AA223" s="90"/>
      <c r="AB223" s="90"/>
      <c r="AC223" s="90"/>
      <c r="AD223" s="90"/>
      <c r="AE223" s="90"/>
      <c r="AF223" s="88"/>
      <c r="AG223" s="90"/>
      <c r="AH223" s="88"/>
      <c r="AI223" s="90"/>
      <c r="AJ223" s="88"/>
    </row>
    <row r="224" customFormat="false" ht="12.75" hidden="false" customHeight="false" outlineLevel="0" collapsed="false">
      <c r="A224" s="114"/>
      <c r="B224" s="126"/>
      <c r="C224" s="127"/>
      <c r="D224" s="128"/>
      <c r="E224" s="97"/>
      <c r="F224" s="121"/>
      <c r="G224" s="122"/>
      <c r="H224" s="97"/>
      <c r="I224" s="123"/>
      <c r="J224" s="99"/>
      <c r="K224" s="100"/>
      <c r="L224" s="100"/>
      <c r="M224" s="100"/>
      <c r="N224" s="100"/>
      <c r="O224" s="94"/>
      <c r="P224" s="95"/>
      <c r="Q224" s="87"/>
      <c r="R224" s="87"/>
      <c r="S224" s="88"/>
      <c r="T224" s="90"/>
      <c r="U224" s="90"/>
      <c r="V224" s="90"/>
      <c r="W224" s="90"/>
      <c r="X224" s="89"/>
      <c r="Y224" s="90"/>
      <c r="Z224" s="88"/>
      <c r="AA224" s="90"/>
      <c r="AB224" s="90"/>
      <c r="AC224" s="90"/>
      <c r="AD224" s="90"/>
      <c r="AE224" s="90"/>
      <c r="AF224" s="88"/>
      <c r="AG224" s="90"/>
      <c r="AH224" s="88"/>
      <c r="AI224" s="90"/>
      <c r="AJ224" s="88"/>
    </row>
    <row r="225" customFormat="false" ht="12.75" hidden="false" customHeight="false" outlineLevel="0" collapsed="false">
      <c r="A225" s="114"/>
      <c r="B225" s="126"/>
      <c r="C225" s="127"/>
      <c r="D225" s="128"/>
      <c r="E225" s="97"/>
      <c r="F225" s="121"/>
      <c r="G225" s="122"/>
      <c r="H225" s="97"/>
      <c r="I225" s="123"/>
      <c r="J225" s="99"/>
      <c r="K225" s="100"/>
      <c r="L225" s="100"/>
      <c r="M225" s="100"/>
      <c r="N225" s="100"/>
      <c r="O225" s="94"/>
      <c r="P225" s="95"/>
      <c r="Q225" s="87"/>
      <c r="R225" s="87"/>
      <c r="S225" s="88"/>
      <c r="T225" s="89"/>
      <c r="U225" s="90"/>
      <c r="V225" s="90"/>
      <c r="W225" s="90"/>
      <c r="X225" s="89"/>
      <c r="Y225" s="90"/>
      <c r="Z225" s="88"/>
      <c r="AA225" s="90"/>
      <c r="AB225" s="90"/>
      <c r="AC225" s="90"/>
      <c r="AD225" s="90"/>
      <c r="AE225" s="90"/>
      <c r="AF225" s="88"/>
      <c r="AG225" s="90"/>
      <c r="AH225" s="88"/>
      <c r="AI225" s="90"/>
      <c r="AJ225" s="88"/>
    </row>
    <row r="226" customFormat="false" ht="12.75" hidden="false" customHeight="false" outlineLevel="0" collapsed="false">
      <c r="A226" s="114"/>
      <c r="B226" s="126"/>
      <c r="C226" s="127"/>
      <c r="D226" s="128"/>
      <c r="E226" s="97"/>
      <c r="F226" s="121"/>
      <c r="G226" s="122"/>
      <c r="H226" s="97"/>
      <c r="I226" s="123"/>
      <c r="J226" s="99"/>
      <c r="K226" s="100"/>
      <c r="L226" s="100"/>
      <c r="M226" s="100"/>
      <c r="N226" s="100"/>
      <c r="O226" s="94"/>
      <c r="P226" s="95"/>
      <c r="Q226" s="87"/>
      <c r="R226" s="87"/>
      <c r="S226" s="88"/>
      <c r="T226" s="89"/>
      <c r="U226" s="90"/>
      <c r="V226" s="90"/>
      <c r="W226" s="90"/>
      <c r="X226" s="89"/>
      <c r="Y226" s="90"/>
      <c r="Z226" s="88"/>
      <c r="AA226" s="90"/>
      <c r="AB226" s="90"/>
      <c r="AC226" s="90"/>
      <c r="AD226" s="90"/>
      <c r="AE226" s="90"/>
      <c r="AF226" s="88"/>
      <c r="AG226" s="90"/>
      <c r="AH226" s="88"/>
      <c r="AI226" s="90"/>
      <c r="AJ226" s="88"/>
    </row>
    <row r="227" customFormat="false" ht="12.75" hidden="false" customHeight="false" outlineLevel="0" collapsed="false">
      <c r="A227" s="114"/>
      <c r="B227" s="126"/>
      <c r="C227" s="127"/>
      <c r="D227" s="128"/>
      <c r="E227" s="97"/>
      <c r="F227" s="121"/>
      <c r="G227" s="122"/>
      <c r="H227" s="97"/>
      <c r="I227" s="123"/>
      <c r="J227" s="99"/>
      <c r="K227" s="100"/>
      <c r="L227" s="100"/>
      <c r="M227" s="100"/>
      <c r="N227" s="100"/>
      <c r="O227" s="94"/>
      <c r="P227" s="95"/>
      <c r="Q227" s="87"/>
      <c r="R227" s="87"/>
      <c r="S227" s="88"/>
      <c r="T227" s="89"/>
      <c r="U227" s="90"/>
      <c r="V227" s="90"/>
      <c r="W227" s="90"/>
      <c r="X227" s="89"/>
      <c r="Y227" s="90"/>
      <c r="Z227" s="88"/>
      <c r="AA227" s="90"/>
      <c r="AB227" s="90"/>
      <c r="AC227" s="90"/>
      <c r="AD227" s="90"/>
      <c r="AE227" s="90"/>
      <c r="AF227" s="88"/>
      <c r="AG227" s="90"/>
      <c r="AH227" s="88"/>
      <c r="AI227" s="90"/>
      <c r="AJ227" s="88"/>
    </row>
    <row r="228" customFormat="false" ht="12.75" hidden="false" customHeight="false" outlineLevel="0" collapsed="false">
      <c r="A228" s="114"/>
      <c r="B228" s="126"/>
      <c r="C228" s="127"/>
      <c r="D228" s="128"/>
      <c r="E228" s="97"/>
      <c r="F228" s="121"/>
      <c r="G228" s="122"/>
      <c r="H228" s="97"/>
      <c r="I228" s="123"/>
      <c r="J228" s="99"/>
      <c r="K228" s="100"/>
      <c r="L228" s="100"/>
      <c r="M228" s="100"/>
      <c r="N228" s="100"/>
      <c r="O228" s="94"/>
      <c r="P228" s="95"/>
      <c r="Q228" s="87"/>
      <c r="R228" s="87"/>
      <c r="S228" s="88"/>
      <c r="T228" s="89"/>
      <c r="U228" s="90"/>
      <c r="V228" s="90"/>
      <c r="W228" s="90"/>
      <c r="X228" s="89"/>
      <c r="Y228" s="90"/>
      <c r="Z228" s="88"/>
      <c r="AA228" s="90"/>
      <c r="AB228" s="90"/>
      <c r="AC228" s="90"/>
      <c r="AD228" s="90"/>
      <c r="AE228" s="90"/>
      <c r="AF228" s="88"/>
      <c r="AG228" s="90"/>
      <c r="AH228" s="88"/>
      <c r="AI228" s="90"/>
      <c r="AJ228" s="88"/>
    </row>
    <row r="229" customFormat="false" ht="12.75" hidden="false" customHeight="false" outlineLevel="0" collapsed="false">
      <c r="A229" s="114"/>
      <c r="B229" s="126"/>
      <c r="C229" s="127"/>
      <c r="D229" s="128"/>
      <c r="E229" s="97"/>
      <c r="F229" s="121"/>
      <c r="G229" s="122"/>
      <c r="H229" s="97"/>
      <c r="I229" s="123"/>
      <c r="J229" s="99"/>
      <c r="K229" s="100"/>
      <c r="L229" s="100"/>
      <c r="M229" s="100"/>
      <c r="N229" s="100"/>
      <c r="O229" s="100"/>
      <c r="P229" s="95"/>
      <c r="Q229" s="87"/>
      <c r="R229" s="87"/>
      <c r="S229" s="88"/>
      <c r="T229" s="89"/>
      <c r="U229" s="90"/>
      <c r="V229" s="90"/>
      <c r="W229" s="90"/>
      <c r="X229" s="89"/>
      <c r="Y229" s="90"/>
      <c r="Z229" s="88"/>
      <c r="AA229" s="90"/>
      <c r="AB229" s="90"/>
      <c r="AC229" s="90"/>
      <c r="AD229" s="90"/>
      <c r="AE229" s="90"/>
      <c r="AF229" s="88"/>
      <c r="AG229" s="90"/>
      <c r="AH229" s="88"/>
      <c r="AI229" s="90"/>
      <c r="AJ229" s="88"/>
    </row>
    <row r="230" customFormat="false" ht="12.75" hidden="false" customHeight="false" outlineLevel="0" collapsed="false">
      <c r="A230" s="114"/>
      <c r="B230" s="126"/>
      <c r="C230" s="127"/>
      <c r="D230" s="128"/>
      <c r="E230" s="97"/>
      <c r="F230" s="121"/>
      <c r="G230" s="122"/>
      <c r="H230" s="97"/>
      <c r="I230" s="123"/>
      <c r="J230" s="99"/>
      <c r="K230" s="100"/>
      <c r="L230" s="100"/>
      <c r="M230" s="100"/>
      <c r="N230" s="100"/>
      <c r="O230" s="100"/>
      <c r="P230" s="95"/>
      <c r="Q230" s="87"/>
      <c r="R230" s="87"/>
      <c r="S230" s="88"/>
      <c r="T230" s="89"/>
      <c r="U230" s="90"/>
      <c r="V230" s="90"/>
      <c r="W230" s="90"/>
      <c r="X230" s="89"/>
      <c r="Y230" s="90"/>
      <c r="Z230" s="88"/>
      <c r="AA230" s="90"/>
      <c r="AB230" s="90"/>
      <c r="AC230" s="90"/>
      <c r="AD230" s="90"/>
      <c r="AE230" s="90"/>
      <c r="AF230" s="88"/>
      <c r="AG230" s="90"/>
      <c r="AH230" s="88"/>
      <c r="AI230" s="90"/>
      <c r="AJ230" s="88"/>
    </row>
    <row r="231" customFormat="false" ht="12.75" hidden="false" customHeight="false" outlineLevel="0" collapsed="false">
      <c r="A231" s="114"/>
      <c r="B231" s="126"/>
      <c r="C231" s="127"/>
      <c r="D231" s="128"/>
      <c r="E231" s="97"/>
      <c r="F231" s="121"/>
      <c r="G231" s="122"/>
      <c r="H231" s="97"/>
      <c r="I231" s="123"/>
      <c r="J231" s="99"/>
      <c r="K231" s="100"/>
      <c r="L231" s="100"/>
      <c r="M231" s="100"/>
      <c r="N231" s="100"/>
      <c r="O231" s="100"/>
      <c r="P231" s="95"/>
      <c r="Q231" s="87"/>
      <c r="R231" s="87"/>
      <c r="S231" s="88"/>
      <c r="T231" s="89"/>
      <c r="U231" s="90"/>
      <c r="V231" s="90"/>
      <c r="W231" s="90"/>
      <c r="X231" s="89"/>
      <c r="Y231" s="90"/>
      <c r="Z231" s="88"/>
      <c r="AA231" s="90"/>
      <c r="AB231" s="90"/>
      <c r="AC231" s="90"/>
      <c r="AD231" s="90"/>
      <c r="AE231" s="90"/>
      <c r="AF231" s="88"/>
      <c r="AG231" s="90"/>
      <c r="AH231" s="88"/>
      <c r="AI231" s="90"/>
      <c r="AJ231" s="88"/>
    </row>
    <row r="232" customFormat="false" ht="12.75" hidden="false" customHeight="false" outlineLevel="0" collapsed="false">
      <c r="A232" s="114"/>
      <c r="B232" s="126"/>
      <c r="C232" s="127"/>
      <c r="D232" s="128"/>
      <c r="E232" s="97"/>
      <c r="F232" s="121"/>
      <c r="G232" s="122"/>
      <c r="H232" s="97"/>
      <c r="I232" s="123"/>
      <c r="J232" s="99"/>
      <c r="K232" s="100"/>
      <c r="L232" s="100"/>
      <c r="M232" s="100"/>
      <c r="N232" s="100"/>
      <c r="O232" s="100"/>
      <c r="P232" s="95"/>
      <c r="Q232" s="87"/>
      <c r="R232" s="87"/>
      <c r="S232" s="88"/>
      <c r="T232" s="89"/>
      <c r="U232" s="90"/>
      <c r="V232" s="90"/>
      <c r="W232" s="90"/>
      <c r="X232" s="89"/>
      <c r="Y232" s="90"/>
      <c r="Z232" s="88"/>
      <c r="AA232" s="90"/>
      <c r="AB232" s="90"/>
      <c r="AC232" s="90"/>
      <c r="AD232" s="90"/>
      <c r="AE232" s="90"/>
      <c r="AF232" s="88"/>
      <c r="AG232" s="90"/>
      <c r="AH232" s="88"/>
      <c r="AI232" s="90"/>
      <c r="AJ232" s="88"/>
    </row>
    <row r="233" customFormat="false" ht="12.75" hidden="false" customHeight="false" outlineLevel="0" collapsed="false">
      <c r="A233" s="114"/>
      <c r="B233" s="126"/>
      <c r="C233" s="127"/>
      <c r="D233" s="128"/>
      <c r="E233" s="97"/>
      <c r="F233" s="121"/>
      <c r="G233" s="122"/>
      <c r="H233" s="97"/>
      <c r="I233" s="123"/>
      <c r="J233" s="99"/>
      <c r="K233" s="100"/>
      <c r="L233" s="100"/>
      <c r="M233" s="100"/>
      <c r="N233" s="100"/>
      <c r="O233" s="100"/>
      <c r="P233" s="95"/>
      <c r="Q233" s="87"/>
      <c r="R233" s="87"/>
      <c r="S233" s="88"/>
      <c r="T233" s="89"/>
      <c r="U233" s="90"/>
      <c r="V233" s="90"/>
      <c r="W233" s="90"/>
      <c r="X233" s="89"/>
      <c r="Y233" s="90"/>
      <c r="Z233" s="88"/>
      <c r="AA233" s="90"/>
      <c r="AB233" s="90"/>
      <c r="AC233" s="90"/>
      <c r="AD233" s="90"/>
      <c r="AE233" s="90"/>
      <c r="AF233" s="88"/>
      <c r="AG233" s="90"/>
      <c r="AH233" s="88"/>
      <c r="AI233" s="90"/>
      <c r="AJ233" s="88"/>
    </row>
    <row r="234" customFormat="false" ht="12.75" hidden="false" customHeight="false" outlineLevel="0" collapsed="false">
      <c r="A234" s="114"/>
      <c r="B234" s="126"/>
      <c r="C234" s="127"/>
      <c r="D234" s="128"/>
      <c r="E234" s="97"/>
      <c r="F234" s="121"/>
      <c r="G234" s="122"/>
      <c r="H234" s="97"/>
      <c r="I234" s="123"/>
      <c r="J234" s="99"/>
      <c r="K234" s="100"/>
      <c r="L234" s="100"/>
      <c r="M234" s="100"/>
      <c r="N234" s="100"/>
      <c r="O234" s="100"/>
      <c r="P234" s="95"/>
      <c r="Q234" s="87"/>
      <c r="R234" s="87"/>
      <c r="S234" s="88"/>
      <c r="T234" s="89"/>
      <c r="U234" s="90"/>
      <c r="V234" s="90"/>
      <c r="W234" s="90"/>
      <c r="X234" s="89"/>
      <c r="Y234" s="90"/>
      <c r="Z234" s="88"/>
      <c r="AA234" s="90"/>
      <c r="AB234" s="90"/>
      <c r="AC234" s="90"/>
      <c r="AD234" s="90"/>
      <c r="AE234" s="90"/>
      <c r="AF234" s="88"/>
      <c r="AG234" s="90"/>
      <c r="AH234" s="88"/>
      <c r="AI234" s="90"/>
      <c r="AJ234" s="88"/>
    </row>
    <row r="235" customFormat="false" ht="12.75" hidden="false" customHeight="false" outlineLevel="0" collapsed="false">
      <c r="A235" s="114"/>
      <c r="B235" s="126"/>
      <c r="C235" s="127"/>
      <c r="D235" s="128"/>
      <c r="E235" s="97"/>
      <c r="F235" s="121"/>
      <c r="G235" s="122"/>
      <c r="H235" s="97"/>
      <c r="I235" s="123"/>
      <c r="J235" s="99"/>
      <c r="K235" s="100"/>
      <c r="L235" s="100"/>
      <c r="M235" s="100"/>
      <c r="N235" s="100"/>
      <c r="O235" s="100"/>
      <c r="P235" s="95"/>
      <c r="Q235" s="87"/>
      <c r="R235" s="87"/>
      <c r="S235" s="88"/>
      <c r="T235" s="89"/>
      <c r="U235" s="90"/>
      <c r="V235" s="90"/>
      <c r="W235" s="90"/>
      <c r="X235" s="89"/>
      <c r="Y235" s="90"/>
      <c r="Z235" s="88"/>
      <c r="AA235" s="90"/>
      <c r="AB235" s="90"/>
      <c r="AC235" s="90"/>
      <c r="AD235" s="90"/>
      <c r="AE235" s="90"/>
      <c r="AF235" s="88"/>
      <c r="AG235" s="90"/>
      <c r="AH235" s="88"/>
      <c r="AI235" s="90"/>
      <c r="AJ235" s="88"/>
    </row>
    <row r="236" customFormat="false" ht="12.75" hidden="false" customHeight="false" outlineLevel="0" collapsed="false">
      <c r="A236" s="114"/>
      <c r="B236" s="126"/>
      <c r="C236" s="127"/>
      <c r="D236" s="128"/>
      <c r="E236" s="97"/>
      <c r="F236" s="121"/>
      <c r="G236" s="122"/>
      <c r="H236" s="97"/>
      <c r="I236" s="123"/>
      <c r="J236" s="99"/>
      <c r="K236" s="100"/>
      <c r="L236" s="100"/>
      <c r="M236" s="100"/>
      <c r="N236" s="100"/>
      <c r="O236" s="100"/>
      <c r="P236" s="95"/>
      <c r="Q236" s="87"/>
      <c r="R236" s="87"/>
      <c r="S236" s="88"/>
      <c r="T236" s="89"/>
      <c r="U236" s="90"/>
      <c r="V236" s="90"/>
      <c r="W236" s="90"/>
      <c r="X236" s="89"/>
      <c r="Y236" s="90"/>
      <c r="Z236" s="88"/>
      <c r="AA236" s="90"/>
      <c r="AB236" s="90"/>
      <c r="AC236" s="90"/>
      <c r="AD236" s="90"/>
      <c r="AE236" s="90"/>
      <c r="AF236" s="88"/>
      <c r="AG236" s="90"/>
      <c r="AH236" s="88"/>
      <c r="AI236" s="90"/>
      <c r="AJ236" s="88"/>
    </row>
    <row r="237" customFormat="false" ht="12.75" hidden="false" customHeight="false" outlineLevel="0" collapsed="false">
      <c r="A237" s="114"/>
      <c r="B237" s="126"/>
      <c r="C237" s="127"/>
      <c r="D237" s="128"/>
      <c r="E237" s="97"/>
      <c r="F237" s="121"/>
      <c r="G237" s="122"/>
      <c r="H237" s="97"/>
      <c r="I237" s="123"/>
      <c r="J237" s="99"/>
      <c r="K237" s="100"/>
      <c r="L237" s="100"/>
      <c r="M237" s="100"/>
      <c r="N237" s="100"/>
      <c r="O237" s="100"/>
      <c r="P237" s="95"/>
      <c r="Q237" s="87"/>
      <c r="R237" s="87"/>
      <c r="S237" s="88"/>
      <c r="T237" s="89"/>
      <c r="U237" s="90"/>
      <c r="V237" s="90"/>
      <c r="W237" s="90"/>
      <c r="X237" s="89"/>
      <c r="Y237" s="90"/>
      <c r="Z237" s="88"/>
      <c r="AA237" s="90"/>
      <c r="AB237" s="90"/>
      <c r="AC237" s="90"/>
      <c r="AD237" s="90"/>
      <c r="AE237" s="90"/>
      <c r="AF237" s="88"/>
      <c r="AG237" s="90"/>
      <c r="AH237" s="88"/>
      <c r="AI237" s="90"/>
      <c r="AJ237" s="88"/>
    </row>
    <row r="238" customFormat="false" ht="12.75" hidden="false" customHeight="false" outlineLevel="0" collapsed="false">
      <c r="A238" s="114"/>
      <c r="B238" s="126"/>
      <c r="C238" s="127"/>
      <c r="D238" s="128"/>
      <c r="E238" s="97"/>
      <c r="F238" s="121"/>
      <c r="G238" s="122"/>
      <c r="H238" s="97"/>
      <c r="I238" s="123"/>
      <c r="J238" s="99"/>
      <c r="K238" s="100"/>
      <c r="L238" s="100"/>
      <c r="M238" s="100"/>
      <c r="N238" s="100"/>
      <c r="O238" s="100"/>
      <c r="P238" s="95"/>
      <c r="Q238" s="87"/>
      <c r="R238" s="87"/>
      <c r="S238" s="88"/>
      <c r="T238" s="89"/>
      <c r="U238" s="90"/>
      <c r="V238" s="90"/>
      <c r="W238" s="90"/>
      <c r="X238" s="89"/>
      <c r="Y238" s="90"/>
      <c r="Z238" s="88"/>
      <c r="AA238" s="90"/>
      <c r="AB238" s="90"/>
      <c r="AC238" s="90"/>
      <c r="AD238" s="90"/>
      <c r="AE238" s="90"/>
      <c r="AF238" s="88"/>
      <c r="AG238" s="90"/>
      <c r="AH238" s="88"/>
      <c r="AI238" s="90"/>
      <c r="AJ238" s="88"/>
    </row>
    <row r="239" customFormat="false" ht="12.75" hidden="false" customHeight="false" outlineLevel="0" collapsed="false">
      <c r="A239" s="114"/>
      <c r="B239" s="126"/>
      <c r="C239" s="127"/>
      <c r="D239" s="128"/>
      <c r="E239" s="97"/>
      <c r="F239" s="121"/>
      <c r="G239" s="122"/>
      <c r="H239" s="97"/>
      <c r="I239" s="123"/>
      <c r="J239" s="99"/>
      <c r="K239" s="100"/>
      <c r="L239" s="100"/>
      <c r="M239" s="100"/>
      <c r="N239" s="100"/>
      <c r="O239" s="100"/>
      <c r="P239" s="95"/>
      <c r="Q239" s="87"/>
      <c r="R239" s="87"/>
      <c r="S239" s="88"/>
      <c r="T239" s="89"/>
      <c r="U239" s="90"/>
      <c r="V239" s="90"/>
      <c r="W239" s="90"/>
      <c r="X239" s="89"/>
      <c r="Y239" s="90"/>
      <c r="Z239" s="88"/>
      <c r="AA239" s="90"/>
      <c r="AB239" s="90"/>
      <c r="AC239" s="90"/>
      <c r="AD239" s="90"/>
      <c r="AE239" s="90"/>
      <c r="AF239" s="88"/>
      <c r="AG239" s="90"/>
      <c r="AH239" s="88"/>
      <c r="AI239" s="90"/>
      <c r="AJ239" s="88"/>
    </row>
    <row r="240" customFormat="false" ht="12.75" hidden="false" customHeight="false" outlineLevel="0" collapsed="false">
      <c r="A240" s="114"/>
      <c r="B240" s="126"/>
      <c r="C240" s="127"/>
      <c r="D240" s="128"/>
      <c r="E240" s="97"/>
      <c r="F240" s="121"/>
      <c r="G240" s="122"/>
      <c r="H240" s="97"/>
      <c r="I240" s="123"/>
      <c r="J240" s="99"/>
      <c r="K240" s="100"/>
      <c r="L240" s="100"/>
      <c r="M240" s="100"/>
      <c r="N240" s="100"/>
      <c r="O240" s="100"/>
      <c r="P240" s="95"/>
      <c r="Q240" s="87"/>
      <c r="R240" s="87"/>
      <c r="S240" s="88"/>
      <c r="T240" s="89"/>
      <c r="U240" s="90"/>
      <c r="V240" s="90"/>
      <c r="W240" s="90"/>
      <c r="X240" s="89"/>
      <c r="Y240" s="90"/>
      <c r="Z240" s="88"/>
      <c r="AA240" s="90"/>
      <c r="AB240" s="90"/>
      <c r="AC240" s="90"/>
      <c r="AD240" s="90"/>
      <c r="AE240" s="90"/>
      <c r="AF240" s="88"/>
      <c r="AG240" s="90"/>
      <c r="AH240" s="88"/>
      <c r="AI240" s="90"/>
      <c r="AJ240" s="88"/>
    </row>
    <row r="241" customFormat="false" ht="12.75" hidden="false" customHeight="false" outlineLevel="0" collapsed="false">
      <c r="A241" s="114"/>
      <c r="B241" s="126"/>
      <c r="C241" s="127"/>
      <c r="D241" s="128"/>
      <c r="E241" s="97"/>
      <c r="F241" s="121"/>
      <c r="G241" s="122"/>
      <c r="H241" s="97"/>
      <c r="I241" s="123"/>
      <c r="J241" s="99"/>
      <c r="K241" s="100"/>
      <c r="L241" s="100"/>
      <c r="M241" s="100"/>
      <c r="N241" s="100"/>
      <c r="O241" s="100"/>
      <c r="P241" s="95"/>
      <c r="Q241" s="87"/>
      <c r="R241" s="87"/>
      <c r="S241" s="88"/>
      <c r="T241" s="89"/>
      <c r="U241" s="90"/>
      <c r="V241" s="90"/>
      <c r="W241" s="90"/>
      <c r="X241" s="89"/>
      <c r="Y241" s="90"/>
      <c r="Z241" s="88"/>
      <c r="AA241" s="90"/>
      <c r="AB241" s="90"/>
      <c r="AC241" s="90"/>
      <c r="AD241" s="90"/>
      <c r="AE241" s="90"/>
      <c r="AF241" s="88"/>
      <c r="AG241" s="90"/>
      <c r="AH241" s="88"/>
      <c r="AI241" s="90"/>
      <c r="AJ241" s="88"/>
    </row>
    <row r="242" customFormat="false" ht="12.75" hidden="false" customHeight="false" outlineLevel="0" collapsed="false">
      <c r="A242" s="114"/>
      <c r="B242" s="126"/>
      <c r="C242" s="127"/>
      <c r="D242" s="128"/>
      <c r="E242" s="97"/>
      <c r="F242" s="121"/>
      <c r="G242" s="122"/>
      <c r="H242" s="97"/>
      <c r="I242" s="123"/>
      <c r="J242" s="99"/>
      <c r="K242" s="100"/>
      <c r="L242" s="100"/>
      <c r="M242" s="100"/>
      <c r="N242" s="100"/>
      <c r="O242" s="100"/>
      <c r="P242" s="95"/>
      <c r="Q242" s="87"/>
      <c r="R242" s="87"/>
      <c r="S242" s="88"/>
      <c r="T242" s="89"/>
      <c r="U242" s="90"/>
      <c r="V242" s="90"/>
      <c r="W242" s="90"/>
      <c r="X242" s="89"/>
      <c r="Y242" s="90"/>
      <c r="Z242" s="88"/>
      <c r="AA242" s="90"/>
      <c r="AB242" s="90"/>
      <c r="AC242" s="90"/>
      <c r="AD242" s="90"/>
      <c r="AE242" s="90"/>
      <c r="AF242" s="88"/>
      <c r="AG242" s="90"/>
      <c r="AH242" s="88"/>
      <c r="AI242" s="90"/>
      <c r="AJ242" s="88"/>
    </row>
    <row r="243" customFormat="false" ht="12.75" hidden="false" customHeight="false" outlineLevel="0" collapsed="false">
      <c r="A243" s="114"/>
      <c r="B243" s="126"/>
      <c r="C243" s="127"/>
      <c r="D243" s="128"/>
      <c r="E243" s="97"/>
      <c r="F243" s="121"/>
      <c r="G243" s="122"/>
      <c r="H243" s="97"/>
      <c r="I243" s="123"/>
      <c r="J243" s="99"/>
      <c r="K243" s="100"/>
      <c r="L243" s="100"/>
      <c r="M243" s="100"/>
      <c r="N243" s="100"/>
      <c r="O243" s="100"/>
      <c r="P243" s="95"/>
      <c r="Q243" s="87"/>
      <c r="R243" s="87"/>
      <c r="S243" s="88"/>
      <c r="T243" s="89"/>
      <c r="U243" s="90"/>
      <c r="V243" s="90"/>
      <c r="W243" s="90"/>
      <c r="X243" s="89"/>
      <c r="Y243" s="90"/>
      <c r="Z243" s="88"/>
      <c r="AA243" s="90"/>
      <c r="AB243" s="90"/>
      <c r="AC243" s="90"/>
      <c r="AD243" s="90"/>
      <c r="AE243" s="90"/>
      <c r="AF243" s="88"/>
      <c r="AG243" s="90"/>
      <c r="AH243" s="88"/>
      <c r="AI243" s="90"/>
      <c r="AJ243" s="88"/>
    </row>
    <row r="244" customFormat="false" ht="12.75" hidden="false" customHeight="false" outlineLevel="0" collapsed="false">
      <c r="A244" s="114"/>
      <c r="B244" s="126"/>
      <c r="C244" s="127"/>
      <c r="D244" s="128"/>
      <c r="E244" s="97"/>
      <c r="F244" s="121"/>
      <c r="G244" s="122"/>
      <c r="H244" s="97"/>
      <c r="I244" s="123"/>
      <c r="J244" s="99"/>
      <c r="K244" s="100"/>
      <c r="L244" s="100"/>
      <c r="M244" s="100"/>
      <c r="N244" s="100"/>
      <c r="O244" s="100"/>
      <c r="P244" s="95"/>
      <c r="Q244" s="87"/>
      <c r="R244" s="87"/>
      <c r="S244" s="88"/>
      <c r="T244" s="89"/>
      <c r="U244" s="90"/>
      <c r="V244" s="90"/>
      <c r="W244" s="90"/>
      <c r="X244" s="89"/>
      <c r="Y244" s="90"/>
      <c r="Z244" s="88"/>
      <c r="AA244" s="90"/>
      <c r="AB244" s="90"/>
      <c r="AC244" s="90"/>
      <c r="AD244" s="90"/>
      <c r="AE244" s="90"/>
      <c r="AF244" s="88"/>
      <c r="AG244" s="90"/>
      <c r="AH244" s="88"/>
      <c r="AI244" s="90"/>
      <c r="AJ244" s="88"/>
    </row>
    <row r="245" customFormat="false" ht="12.75" hidden="false" customHeight="false" outlineLevel="0" collapsed="false">
      <c r="A245" s="114"/>
      <c r="B245" s="126"/>
      <c r="C245" s="127"/>
      <c r="D245" s="128"/>
      <c r="E245" s="97"/>
      <c r="F245" s="121"/>
      <c r="G245" s="122"/>
      <c r="H245" s="97"/>
      <c r="I245" s="123"/>
      <c r="J245" s="99"/>
      <c r="K245" s="100"/>
      <c r="L245" s="100"/>
      <c r="M245" s="100"/>
      <c r="N245" s="100"/>
      <c r="O245" s="100"/>
      <c r="P245" s="95"/>
      <c r="Q245" s="87"/>
      <c r="R245" s="87"/>
      <c r="S245" s="88"/>
      <c r="T245" s="89"/>
      <c r="U245" s="90"/>
      <c r="V245" s="90"/>
      <c r="W245" s="90"/>
      <c r="X245" s="89"/>
      <c r="Y245" s="90"/>
      <c r="Z245" s="88"/>
      <c r="AA245" s="90"/>
      <c r="AB245" s="90"/>
      <c r="AC245" s="90"/>
      <c r="AD245" s="90"/>
      <c r="AE245" s="90"/>
      <c r="AF245" s="88"/>
      <c r="AG245" s="90"/>
      <c r="AH245" s="88"/>
      <c r="AI245" s="90"/>
      <c r="AJ245" s="88"/>
    </row>
    <row r="246" customFormat="false" ht="12.75" hidden="false" customHeight="false" outlineLevel="0" collapsed="false">
      <c r="A246" s="114"/>
      <c r="B246" s="126"/>
      <c r="C246" s="127"/>
      <c r="D246" s="128"/>
      <c r="E246" s="97"/>
      <c r="F246" s="121"/>
      <c r="G246" s="122"/>
      <c r="H246" s="97"/>
      <c r="I246" s="123"/>
      <c r="J246" s="99"/>
      <c r="K246" s="100"/>
      <c r="L246" s="100"/>
      <c r="M246" s="100"/>
      <c r="N246" s="100"/>
      <c r="O246" s="100"/>
      <c r="P246" s="95"/>
      <c r="Q246" s="87"/>
      <c r="R246" s="87"/>
      <c r="S246" s="88"/>
      <c r="T246" s="89"/>
      <c r="U246" s="90"/>
      <c r="V246" s="90"/>
      <c r="W246" s="90"/>
      <c r="X246" s="89"/>
      <c r="Y246" s="90"/>
      <c r="Z246" s="88"/>
      <c r="AA246" s="90"/>
      <c r="AB246" s="90"/>
      <c r="AC246" s="90"/>
      <c r="AD246" s="90"/>
      <c r="AE246" s="90"/>
      <c r="AF246" s="88"/>
      <c r="AG246" s="90"/>
      <c r="AH246" s="88"/>
      <c r="AI246" s="90"/>
      <c r="AJ246" s="88"/>
    </row>
    <row r="247" customFormat="false" ht="12.75" hidden="false" customHeight="false" outlineLevel="0" collapsed="false">
      <c r="A247" s="114"/>
      <c r="B247" s="126"/>
      <c r="C247" s="127"/>
      <c r="D247" s="128"/>
      <c r="E247" s="97"/>
      <c r="F247" s="121"/>
      <c r="G247" s="122"/>
      <c r="H247" s="97"/>
      <c r="I247" s="123"/>
      <c r="J247" s="99"/>
      <c r="K247" s="100"/>
      <c r="L247" s="100"/>
      <c r="M247" s="100"/>
      <c r="N247" s="100"/>
      <c r="O247" s="100"/>
      <c r="P247" s="95"/>
      <c r="Q247" s="87"/>
      <c r="R247" s="87"/>
      <c r="S247" s="88"/>
      <c r="T247" s="89"/>
      <c r="U247" s="90"/>
      <c r="V247" s="90"/>
      <c r="W247" s="90"/>
      <c r="X247" s="89"/>
      <c r="Y247" s="90"/>
      <c r="Z247" s="88"/>
      <c r="AA247" s="90"/>
      <c r="AB247" s="90"/>
      <c r="AC247" s="90"/>
      <c r="AD247" s="90"/>
      <c r="AE247" s="90"/>
      <c r="AF247" s="88"/>
      <c r="AG247" s="90"/>
      <c r="AH247" s="88"/>
      <c r="AI247" s="90"/>
      <c r="AJ247" s="88"/>
    </row>
    <row r="248" customFormat="false" ht="12.75" hidden="false" customHeight="false" outlineLevel="0" collapsed="false">
      <c r="A248" s="114"/>
      <c r="B248" s="126"/>
      <c r="C248" s="127"/>
      <c r="D248" s="128"/>
      <c r="E248" s="97"/>
      <c r="F248" s="121"/>
      <c r="G248" s="122"/>
      <c r="H248" s="97"/>
      <c r="I248" s="123"/>
      <c r="J248" s="99"/>
      <c r="K248" s="100"/>
      <c r="L248" s="100"/>
      <c r="M248" s="100"/>
      <c r="N248" s="100"/>
      <c r="O248" s="100"/>
      <c r="P248" s="95"/>
      <c r="Q248" s="87"/>
      <c r="R248" s="87"/>
      <c r="S248" s="88"/>
      <c r="T248" s="89"/>
      <c r="U248" s="90"/>
      <c r="V248" s="90"/>
      <c r="W248" s="90"/>
      <c r="X248" s="89"/>
      <c r="Y248" s="90"/>
      <c r="Z248" s="88"/>
      <c r="AA248" s="90"/>
      <c r="AB248" s="90"/>
      <c r="AC248" s="90"/>
      <c r="AD248" s="90"/>
      <c r="AE248" s="90"/>
      <c r="AF248" s="88"/>
      <c r="AG248" s="90"/>
      <c r="AH248" s="88"/>
      <c r="AI248" s="90"/>
      <c r="AJ248" s="88"/>
    </row>
    <row r="249" customFormat="false" ht="12.75" hidden="false" customHeight="false" outlineLevel="0" collapsed="false">
      <c r="A249" s="114"/>
      <c r="B249" s="126"/>
      <c r="C249" s="127"/>
      <c r="D249" s="128"/>
      <c r="E249" s="97"/>
      <c r="F249" s="121"/>
      <c r="G249" s="122"/>
      <c r="H249" s="97"/>
      <c r="I249" s="123"/>
      <c r="J249" s="99"/>
      <c r="K249" s="100"/>
      <c r="L249" s="100"/>
      <c r="M249" s="100"/>
      <c r="N249" s="100"/>
      <c r="O249" s="94"/>
      <c r="P249" s="95"/>
      <c r="Q249" s="87"/>
      <c r="R249" s="87"/>
      <c r="S249" s="88"/>
      <c r="T249" s="89"/>
      <c r="U249" s="90"/>
      <c r="V249" s="90"/>
      <c r="W249" s="90"/>
      <c r="X249" s="89"/>
      <c r="Y249" s="90"/>
      <c r="Z249" s="88"/>
      <c r="AA249" s="90"/>
      <c r="AB249" s="90"/>
      <c r="AC249" s="90"/>
      <c r="AD249" s="90"/>
      <c r="AE249" s="90"/>
      <c r="AF249" s="88"/>
      <c r="AG249" s="90"/>
      <c r="AH249" s="88"/>
      <c r="AI249" s="90"/>
      <c r="AJ249" s="88"/>
    </row>
    <row r="250" customFormat="false" ht="12.75" hidden="false" customHeight="false" outlineLevel="0" collapsed="false">
      <c r="A250" s="114"/>
      <c r="B250" s="126"/>
      <c r="C250" s="127"/>
      <c r="D250" s="128"/>
      <c r="E250" s="97"/>
      <c r="F250" s="121"/>
      <c r="G250" s="122"/>
      <c r="H250" s="97"/>
      <c r="I250" s="123"/>
      <c r="J250" s="99"/>
      <c r="K250" s="100"/>
      <c r="L250" s="100"/>
      <c r="M250" s="100"/>
      <c r="N250" s="100"/>
      <c r="O250" s="94"/>
      <c r="P250" s="95"/>
      <c r="Q250" s="87"/>
      <c r="R250" s="87"/>
      <c r="S250" s="88"/>
      <c r="T250" s="89"/>
      <c r="U250" s="90"/>
      <c r="V250" s="90"/>
      <c r="W250" s="90"/>
      <c r="X250" s="89"/>
      <c r="Y250" s="90"/>
      <c r="Z250" s="88"/>
      <c r="AA250" s="90"/>
      <c r="AB250" s="90"/>
      <c r="AC250" s="90"/>
      <c r="AD250" s="90"/>
      <c r="AE250" s="90"/>
      <c r="AF250" s="88"/>
      <c r="AG250" s="90"/>
      <c r="AH250" s="88"/>
      <c r="AI250" s="90"/>
      <c r="AJ250" s="88"/>
    </row>
    <row r="251" customFormat="false" ht="12.75" hidden="false" customHeight="false" outlineLevel="0" collapsed="false">
      <c r="A251" s="114"/>
      <c r="B251" s="126"/>
      <c r="C251" s="127"/>
      <c r="D251" s="128"/>
      <c r="E251" s="97"/>
      <c r="F251" s="121"/>
      <c r="G251" s="122"/>
      <c r="H251" s="97"/>
      <c r="I251" s="123"/>
      <c r="J251" s="99"/>
      <c r="K251" s="100"/>
      <c r="L251" s="100"/>
      <c r="M251" s="100"/>
      <c r="N251" s="100"/>
      <c r="O251" s="94"/>
      <c r="P251" s="95"/>
      <c r="Q251" s="87"/>
      <c r="R251" s="87"/>
      <c r="S251" s="88"/>
      <c r="T251" s="89"/>
      <c r="U251" s="90"/>
      <c r="V251" s="90"/>
      <c r="W251" s="90"/>
      <c r="X251" s="89"/>
      <c r="Y251" s="90"/>
      <c r="Z251" s="88"/>
      <c r="AA251" s="90"/>
      <c r="AB251" s="90"/>
      <c r="AC251" s="90"/>
      <c r="AD251" s="90"/>
      <c r="AE251" s="90"/>
      <c r="AF251" s="88"/>
      <c r="AG251" s="90"/>
      <c r="AH251" s="88"/>
      <c r="AI251" s="90"/>
      <c r="AJ251" s="88"/>
    </row>
    <row r="252" customFormat="false" ht="12.75" hidden="false" customHeight="false" outlineLevel="0" collapsed="false">
      <c r="A252" s="114"/>
      <c r="B252" s="126"/>
      <c r="C252" s="127"/>
      <c r="D252" s="128"/>
      <c r="E252" s="97"/>
      <c r="F252" s="121"/>
      <c r="G252" s="122"/>
      <c r="H252" s="97"/>
      <c r="I252" s="123"/>
      <c r="J252" s="99"/>
      <c r="K252" s="100"/>
      <c r="L252" s="100"/>
      <c r="M252" s="100"/>
      <c r="N252" s="100"/>
      <c r="O252" s="94"/>
      <c r="P252" s="95"/>
      <c r="Q252" s="87"/>
      <c r="R252" s="87"/>
      <c r="S252" s="88"/>
      <c r="T252" s="89"/>
      <c r="U252" s="90"/>
      <c r="V252" s="90"/>
      <c r="W252" s="90"/>
      <c r="X252" s="89"/>
      <c r="Y252" s="90"/>
      <c r="Z252" s="88"/>
      <c r="AA252" s="90"/>
      <c r="AB252" s="90"/>
      <c r="AC252" s="90"/>
      <c r="AD252" s="90"/>
      <c r="AE252" s="90"/>
      <c r="AF252" s="88"/>
      <c r="AG252" s="90"/>
      <c r="AH252" s="88"/>
      <c r="AI252" s="90"/>
      <c r="AJ252" s="88"/>
    </row>
    <row r="253" customFormat="false" ht="12.75" hidden="false" customHeight="false" outlineLevel="0" collapsed="false">
      <c r="A253" s="114"/>
      <c r="B253" s="126"/>
      <c r="C253" s="127"/>
      <c r="D253" s="128"/>
      <c r="E253" s="97"/>
      <c r="F253" s="121"/>
      <c r="G253" s="122"/>
      <c r="H253" s="97"/>
      <c r="I253" s="123"/>
      <c r="J253" s="99"/>
      <c r="K253" s="100"/>
      <c r="L253" s="100"/>
      <c r="M253" s="100"/>
      <c r="N253" s="100"/>
      <c r="O253" s="94"/>
      <c r="P253" s="95"/>
      <c r="Q253" s="87"/>
      <c r="R253" s="87"/>
      <c r="S253" s="88"/>
      <c r="T253" s="89"/>
      <c r="U253" s="90"/>
      <c r="V253" s="90"/>
      <c r="W253" s="90"/>
      <c r="X253" s="89"/>
      <c r="Y253" s="90"/>
      <c r="Z253" s="88"/>
      <c r="AA253" s="90"/>
      <c r="AB253" s="90"/>
      <c r="AC253" s="90"/>
      <c r="AD253" s="90"/>
      <c r="AE253" s="90"/>
      <c r="AF253" s="88"/>
      <c r="AG253" s="90"/>
      <c r="AH253" s="88"/>
      <c r="AI253" s="90"/>
      <c r="AJ253" s="88"/>
    </row>
    <row r="254" customFormat="false" ht="12.75" hidden="false" customHeight="false" outlineLevel="0" collapsed="false">
      <c r="A254" s="114"/>
      <c r="B254" s="126"/>
      <c r="C254" s="127"/>
      <c r="D254" s="128"/>
      <c r="E254" s="97"/>
      <c r="F254" s="121"/>
      <c r="G254" s="122"/>
      <c r="H254" s="97"/>
      <c r="I254" s="123"/>
      <c r="J254" s="99"/>
      <c r="K254" s="100"/>
      <c r="L254" s="100"/>
      <c r="M254" s="100"/>
      <c r="N254" s="100"/>
      <c r="O254" s="94"/>
      <c r="P254" s="95"/>
      <c r="Q254" s="87"/>
      <c r="R254" s="87"/>
      <c r="S254" s="88"/>
      <c r="T254" s="89"/>
      <c r="U254" s="90"/>
      <c r="V254" s="90"/>
      <c r="W254" s="90"/>
      <c r="X254" s="89"/>
      <c r="Y254" s="90"/>
      <c r="Z254" s="88"/>
      <c r="AA254" s="90"/>
      <c r="AB254" s="90"/>
      <c r="AC254" s="90"/>
      <c r="AD254" s="90"/>
      <c r="AE254" s="90"/>
      <c r="AF254" s="88"/>
      <c r="AG254" s="90"/>
      <c r="AH254" s="88"/>
      <c r="AI254" s="90"/>
      <c r="AJ254" s="88"/>
    </row>
    <row r="255" customFormat="false" ht="12.75" hidden="false" customHeight="false" outlineLevel="0" collapsed="false">
      <c r="A255" s="114"/>
      <c r="B255" s="126"/>
      <c r="C255" s="127"/>
      <c r="D255" s="128"/>
      <c r="E255" s="97"/>
      <c r="F255" s="121"/>
      <c r="G255" s="122"/>
      <c r="H255" s="97"/>
      <c r="I255" s="123"/>
      <c r="J255" s="99"/>
      <c r="K255" s="100"/>
      <c r="L255" s="100"/>
      <c r="M255" s="100"/>
      <c r="N255" s="100"/>
      <c r="O255" s="94"/>
      <c r="P255" s="95"/>
      <c r="Q255" s="87"/>
      <c r="R255" s="87"/>
      <c r="S255" s="88"/>
      <c r="T255" s="89"/>
      <c r="U255" s="90"/>
      <c r="V255" s="90"/>
      <c r="W255" s="90"/>
      <c r="X255" s="89"/>
      <c r="Y255" s="90"/>
      <c r="Z255" s="88"/>
      <c r="AA255" s="90"/>
      <c r="AB255" s="90"/>
      <c r="AC255" s="90"/>
      <c r="AD255" s="90"/>
      <c r="AE255" s="90"/>
      <c r="AF255" s="88"/>
      <c r="AG255" s="90"/>
      <c r="AH255" s="88"/>
      <c r="AI255" s="90"/>
      <c r="AJ255" s="88"/>
    </row>
    <row r="256" customFormat="false" ht="12.75" hidden="false" customHeight="false" outlineLevel="0" collapsed="false">
      <c r="A256" s="114"/>
      <c r="B256" s="126"/>
      <c r="C256" s="127"/>
      <c r="D256" s="128"/>
      <c r="E256" s="97"/>
      <c r="F256" s="121"/>
      <c r="G256" s="122"/>
      <c r="H256" s="97"/>
      <c r="I256" s="123"/>
      <c r="J256" s="99"/>
      <c r="K256" s="100"/>
      <c r="L256" s="100"/>
      <c r="M256" s="100"/>
      <c r="N256" s="100"/>
      <c r="O256" s="94"/>
      <c r="P256" s="95"/>
      <c r="Q256" s="87"/>
      <c r="R256" s="87"/>
      <c r="S256" s="88"/>
      <c r="T256" s="89"/>
      <c r="U256" s="90"/>
      <c r="V256" s="90"/>
      <c r="W256" s="90"/>
      <c r="X256" s="89"/>
      <c r="Y256" s="90"/>
      <c r="Z256" s="88"/>
      <c r="AA256" s="90"/>
      <c r="AB256" s="90"/>
      <c r="AC256" s="90"/>
      <c r="AD256" s="90"/>
      <c r="AE256" s="90"/>
      <c r="AF256" s="88"/>
      <c r="AG256" s="90"/>
      <c r="AH256" s="88"/>
      <c r="AI256" s="90"/>
      <c r="AJ256" s="88"/>
    </row>
    <row r="257" customFormat="false" ht="12.75" hidden="false" customHeight="false" outlineLevel="0" collapsed="false">
      <c r="A257" s="114"/>
      <c r="B257" s="126"/>
      <c r="C257" s="127"/>
      <c r="D257" s="128"/>
      <c r="E257" s="97"/>
      <c r="F257" s="121"/>
      <c r="G257" s="122"/>
      <c r="H257" s="97"/>
      <c r="I257" s="123"/>
      <c r="J257" s="99"/>
      <c r="K257" s="100"/>
      <c r="L257" s="100"/>
      <c r="M257" s="100"/>
      <c r="N257" s="100"/>
      <c r="O257" s="94"/>
      <c r="P257" s="95"/>
      <c r="Q257" s="87"/>
      <c r="R257" s="87"/>
      <c r="S257" s="88"/>
      <c r="T257" s="89"/>
      <c r="U257" s="90"/>
      <c r="V257" s="90"/>
      <c r="W257" s="90"/>
      <c r="X257" s="89"/>
      <c r="Y257" s="90"/>
      <c r="Z257" s="88"/>
      <c r="AA257" s="90"/>
      <c r="AB257" s="90"/>
      <c r="AC257" s="90"/>
      <c r="AD257" s="90"/>
      <c r="AE257" s="90"/>
      <c r="AF257" s="88"/>
      <c r="AG257" s="90"/>
      <c r="AH257" s="88"/>
      <c r="AI257" s="90"/>
      <c r="AJ257" s="88"/>
    </row>
    <row r="258" customFormat="false" ht="12.75" hidden="false" customHeight="false" outlineLevel="0" collapsed="false">
      <c r="A258" s="114"/>
      <c r="B258" s="126"/>
      <c r="C258" s="127"/>
      <c r="D258" s="128"/>
      <c r="E258" s="97"/>
      <c r="F258" s="121"/>
      <c r="G258" s="122"/>
      <c r="H258" s="97"/>
      <c r="I258" s="123"/>
      <c r="J258" s="99"/>
      <c r="K258" s="100"/>
      <c r="L258" s="100"/>
      <c r="M258" s="100"/>
      <c r="N258" s="100"/>
      <c r="O258" s="94"/>
      <c r="P258" s="95"/>
      <c r="Q258" s="87"/>
      <c r="R258" s="87"/>
      <c r="S258" s="88"/>
      <c r="T258" s="89"/>
      <c r="U258" s="90"/>
      <c r="V258" s="90"/>
      <c r="W258" s="90"/>
      <c r="X258" s="89"/>
      <c r="Y258" s="90"/>
      <c r="Z258" s="88"/>
      <c r="AA258" s="90"/>
      <c r="AB258" s="90"/>
      <c r="AC258" s="90"/>
      <c r="AD258" s="90"/>
      <c r="AE258" s="90"/>
      <c r="AF258" s="88"/>
      <c r="AG258" s="90"/>
      <c r="AH258" s="88"/>
      <c r="AI258" s="90"/>
      <c r="AJ258" s="88"/>
    </row>
    <row r="259" customFormat="false" ht="12.75" hidden="false" customHeight="false" outlineLevel="0" collapsed="false">
      <c r="A259" s="114"/>
      <c r="B259" s="126"/>
      <c r="C259" s="127"/>
      <c r="D259" s="128"/>
      <c r="E259" s="97"/>
      <c r="F259" s="121"/>
      <c r="G259" s="122"/>
      <c r="H259" s="97"/>
      <c r="I259" s="123"/>
      <c r="J259" s="99"/>
      <c r="K259" s="100"/>
      <c r="L259" s="100"/>
      <c r="M259" s="100"/>
      <c r="N259" s="100"/>
      <c r="O259" s="94"/>
      <c r="P259" s="95"/>
      <c r="Q259" s="87"/>
      <c r="R259" s="87"/>
      <c r="S259" s="88"/>
      <c r="T259" s="89"/>
      <c r="U259" s="90"/>
      <c r="V259" s="90"/>
      <c r="W259" s="90"/>
      <c r="X259" s="89"/>
      <c r="Y259" s="90"/>
      <c r="Z259" s="88"/>
      <c r="AA259" s="90"/>
      <c r="AB259" s="90"/>
      <c r="AC259" s="90"/>
      <c r="AD259" s="90"/>
      <c r="AE259" s="90"/>
      <c r="AF259" s="88"/>
      <c r="AG259" s="90"/>
      <c r="AH259" s="88"/>
      <c r="AI259" s="90"/>
      <c r="AJ259" s="88"/>
    </row>
    <row r="260" customFormat="false" ht="12.75" hidden="false" customHeight="false" outlineLevel="0" collapsed="false">
      <c r="A260" s="114"/>
      <c r="B260" s="126"/>
      <c r="C260" s="127"/>
      <c r="D260" s="128"/>
      <c r="E260" s="97"/>
      <c r="F260" s="121"/>
      <c r="G260" s="122"/>
      <c r="H260" s="97"/>
      <c r="I260" s="123"/>
      <c r="J260" s="99"/>
      <c r="K260" s="100"/>
      <c r="L260" s="100"/>
      <c r="M260" s="100"/>
      <c r="N260" s="100"/>
      <c r="O260" s="94"/>
      <c r="P260" s="95"/>
      <c r="Q260" s="87"/>
      <c r="R260" s="87"/>
      <c r="S260" s="88"/>
      <c r="T260" s="89"/>
      <c r="U260" s="90"/>
      <c r="V260" s="90"/>
      <c r="W260" s="90"/>
      <c r="X260" s="89"/>
      <c r="Y260" s="90"/>
      <c r="Z260" s="88"/>
      <c r="AA260" s="90"/>
      <c r="AB260" s="90"/>
      <c r="AC260" s="90"/>
      <c r="AD260" s="90"/>
      <c r="AE260" s="90"/>
      <c r="AF260" s="88"/>
      <c r="AG260" s="90"/>
      <c r="AH260" s="88"/>
      <c r="AI260" s="90"/>
      <c r="AJ260" s="88"/>
    </row>
    <row r="261" customFormat="false" ht="12.75" hidden="false" customHeight="false" outlineLevel="0" collapsed="false">
      <c r="A261" s="114"/>
      <c r="B261" s="126"/>
      <c r="C261" s="127"/>
      <c r="D261" s="128"/>
      <c r="E261" s="97"/>
      <c r="F261" s="121"/>
      <c r="G261" s="122"/>
      <c r="H261" s="97"/>
      <c r="I261" s="123"/>
      <c r="J261" s="99"/>
      <c r="K261" s="100"/>
      <c r="L261" s="100"/>
      <c r="M261" s="100"/>
      <c r="N261" s="100"/>
      <c r="O261" s="100"/>
      <c r="P261" s="95"/>
      <c r="Q261" s="87"/>
      <c r="R261" s="87"/>
      <c r="S261" s="88"/>
      <c r="T261" s="89"/>
      <c r="U261" s="90"/>
      <c r="V261" s="90"/>
      <c r="W261" s="90"/>
      <c r="X261" s="89"/>
      <c r="Y261" s="90"/>
      <c r="Z261" s="88"/>
      <c r="AA261" s="90"/>
      <c r="AB261" s="90"/>
      <c r="AC261" s="90"/>
      <c r="AD261" s="90"/>
      <c r="AE261" s="90"/>
      <c r="AF261" s="88"/>
      <c r="AG261" s="90"/>
      <c r="AH261" s="88"/>
      <c r="AI261" s="90"/>
      <c r="AJ261" s="88"/>
    </row>
    <row r="262" customFormat="false" ht="12.75" hidden="false" customHeight="false" outlineLevel="0" collapsed="false">
      <c r="A262" s="114"/>
      <c r="B262" s="126"/>
      <c r="C262" s="127"/>
      <c r="D262" s="128"/>
      <c r="E262" s="97"/>
      <c r="F262" s="121"/>
      <c r="G262" s="122"/>
      <c r="H262" s="97"/>
      <c r="I262" s="123"/>
      <c r="J262" s="99"/>
      <c r="K262" s="100"/>
      <c r="L262" s="100"/>
      <c r="M262" s="100"/>
      <c r="N262" s="100"/>
      <c r="O262" s="100"/>
      <c r="P262" s="95"/>
      <c r="Q262" s="87"/>
      <c r="R262" s="87"/>
      <c r="S262" s="88"/>
      <c r="T262" s="89"/>
      <c r="U262" s="90"/>
      <c r="V262" s="90"/>
      <c r="W262" s="90"/>
      <c r="X262" s="89"/>
      <c r="Y262" s="90"/>
      <c r="Z262" s="88"/>
      <c r="AA262" s="90"/>
      <c r="AB262" s="90"/>
      <c r="AC262" s="90"/>
      <c r="AD262" s="90"/>
      <c r="AE262" s="90"/>
      <c r="AF262" s="88"/>
      <c r="AG262" s="90"/>
      <c r="AH262" s="88"/>
      <c r="AI262" s="90"/>
      <c r="AJ262" s="88"/>
    </row>
    <row r="263" customFormat="false" ht="12.75" hidden="false" customHeight="false" outlineLevel="0" collapsed="false">
      <c r="A263" s="114"/>
      <c r="B263" s="126"/>
      <c r="C263" s="127"/>
      <c r="D263" s="128"/>
      <c r="E263" s="97"/>
      <c r="F263" s="121"/>
      <c r="G263" s="122"/>
      <c r="H263" s="97"/>
      <c r="I263" s="123"/>
      <c r="J263" s="99"/>
      <c r="K263" s="100"/>
      <c r="L263" s="100"/>
      <c r="M263" s="100"/>
      <c r="N263" s="100"/>
      <c r="O263" s="100"/>
      <c r="P263" s="95"/>
      <c r="Q263" s="87"/>
      <c r="R263" s="87"/>
      <c r="S263" s="88"/>
      <c r="T263" s="89"/>
      <c r="U263" s="90"/>
      <c r="V263" s="90"/>
      <c r="W263" s="90"/>
      <c r="X263" s="89"/>
      <c r="Y263" s="90"/>
      <c r="Z263" s="88"/>
      <c r="AA263" s="90"/>
      <c r="AB263" s="90"/>
      <c r="AC263" s="90"/>
      <c r="AD263" s="90"/>
      <c r="AE263" s="90"/>
      <c r="AF263" s="88"/>
      <c r="AG263" s="90"/>
      <c r="AH263" s="88"/>
      <c r="AI263" s="90"/>
      <c r="AJ263" s="88"/>
    </row>
    <row r="264" customFormat="false" ht="12.75" hidden="false" customHeight="false" outlineLevel="0" collapsed="false">
      <c r="A264" s="114"/>
      <c r="B264" s="126"/>
      <c r="C264" s="127"/>
      <c r="D264" s="128"/>
      <c r="E264" s="97"/>
      <c r="F264" s="121"/>
      <c r="G264" s="122"/>
      <c r="H264" s="97"/>
      <c r="I264" s="123"/>
      <c r="J264" s="99"/>
      <c r="K264" s="100"/>
      <c r="L264" s="100"/>
      <c r="M264" s="100"/>
      <c r="N264" s="100"/>
      <c r="O264" s="101"/>
      <c r="P264" s="95"/>
      <c r="Q264" s="87"/>
      <c r="R264" s="87"/>
      <c r="S264" s="88"/>
      <c r="T264" s="89"/>
      <c r="U264" s="90"/>
      <c r="V264" s="90"/>
      <c r="W264" s="90"/>
      <c r="X264" s="89"/>
      <c r="Y264" s="90"/>
      <c r="Z264" s="88"/>
      <c r="AA264" s="90"/>
      <c r="AB264" s="90"/>
      <c r="AC264" s="90"/>
      <c r="AD264" s="90"/>
      <c r="AE264" s="90"/>
      <c r="AF264" s="88"/>
      <c r="AG264" s="90"/>
      <c r="AH264" s="88"/>
      <c r="AI264" s="90"/>
      <c r="AJ264" s="88"/>
    </row>
    <row r="265" customFormat="false" ht="12.75" hidden="false" customHeight="false" outlineLevel="0" collapsed="false">
      <c r="A265" s="114"/>
      <c r="B265" s="126"/>
      <c r="C265" s="127"/>
      <c r="D265" s="128"/>
      <c r="E265" s="97"/>
      <c r="F265" s="121"/>
      <c r="G265" s="122"/>
      <c r="H265" s="97"/>
      <c r="I265" s="123"/>
      <c r="J265" s="97"/>
      <c r="K265" s="98"/>
      <c r="L265" s="98"/>
      <c r="M265" s="98"/>
      <c r="N265" s="98"/>
      <c r="O265" s="94"/>
      <c r="P265" s="95"/>
      <c r="Q265" s="87"/>
      <c r="R265" s="87"/>
      <c r="S265" s="88"/>
      <c r="T265" s="89"/>
      <c r="U265" s="90"/>
      <c r="V265" s="90"/>
      <c r="W265" s="90"/>
      <c r="X265" s="89"/>
      <c r="Y265" s="90"/>
      <c r="Z265" s="88"/>
      <c r="AA265" s="90"/>
      <c r="AB265" s="90"/>
      <c r="AC265" s="90"/>
      <c r="AD265" s="90"/>
      <c r="AE265" s="90"/>
      <c r="AF265" s="88"/>
      <c r="AG265" s="90"/>
      <c r="AH265" s="88"/>
      <c r="AI265" s="90"/>
      <c r="AJ265" s="88"/>
    </row>
    <row r="266" customFormat="false" ht="12.75" hidden="false" customHeight="false" outlineLevel="0" collapsed="false">
      <c r="A266" s="114"/>
      <c r="B266" s="114"/>
      <c r="C266" s="115"/>
      <c r="D266" s="116"/>
      <c r="E266" s="95"/>
      <c r="F266" s="124"/>
      <c r="G266" s="118"/>
      <c r="H266" s="95"/>
      <c r="I266" s="119"/>
      <c r="J266" s="95"/>
      <c r="K266" s="94"/>
      <c r="L266" s="94"/>
      <c r="M266" s="94"/>
      <c r="N266" s="94"/>
      <c r="O266" s="94"/>
      <c r="P266" s="95"/>
      <c r="Q266" s="87"/>
      <c r="R266" s="87"/>
      <c r="S266" s="88"/>
      <c r="T266" s="89"/>
      <c r="U266" s="90"/>
      <c r="V266" s="90"/>
      <c r="W266" s="90"/>
      <c r="X266" s="89"/>
      <c r="Y266" s="90"/>
      <c r="Z266" s="88"/>
      <c r="AA266" s="90"/>
      <c r="AB266" s="90"/>
      <c r="AC266" s="90"/>
      <c r="AD266" s="90"/>
      <c r="AE266" s="90"/>
      <c r="AF266" s="88"/>
      <c r="AG266" s="90"/>
      <c r="AH266" s="88"/>
      <c r="AI266" s="90"/>
      <c r="AJ266" s="88"/>
    </row>
    <row r="267" customFormat="false" ht="12.75" hidden="false" customHeight="false" outlineLevel="0" collapsed="false">
      <c r="A267" s="126"/>
      <c r="B267" s="126"/>
      <c r="C267" s="127"/>
      <c r="D267" s="128"/>
      <c r="E267" s="97"/>
      <c r="F267" s="121"/>
      <c r="G267" s="122"/>
      <c r="H267" s="97"/>
      <c r="I267" s="123"/>
      <c r="J267" s="97"/>
      <c r="K267" s="98"/>
      <c r="L267" s="98"/>
      <c r="M267" s="98"/>
      <c r="N267" s="98"/>
      <c r="O267" s="94"/>
      <c r="P267" s="95"/>
      <c r="Q267" s="87"/>
      <c r="R267" s="87"/>
      <c r="S267" s="88"/>
      <c r="T267" s="89"/>
      <c r="U267" s="90"/>
      <c r="V267" s="90"/>
      <c r="W267" s="90"/>
      <c r="X267" s="89"/>
      <c r="Y267" s="90"/>
      <c r="Z267" s="88"/>
      <c r="AA267" s="90"/>
      <c r="AB267" s="90"/>
      <c r="AC267" s="90"/>
      <c r="AD267" s="90"/>
      <c r="AE267" s="90"/>
      <c r="AF267" s="88"/>
      <c r="AG267" s="90"/>
      <c r="AH267" s="88"/>
      <c r="AI267" s="90"/>
      <c r="AJ267" s="88"/>
    </row>
    <row r="268" customFormat="false" ht="12.75" hidden="false" customHeight="false" outlineLevel="0" collapsed="false">
      <c r="A268" s="114"/>
      <c r="B268" s="126"/>
      <c r="C268" s="127"/>
      <c r="D268" s="128"/>
      <c r="E268" s="97"/>
      <c r="F268" s="121"/>
      <c r="G268" s="122"/>
      <c r="H268" s="97"/>
      <c r="I268" s="123"/>
      <c r="J268" s="97"/>
      <c r="K268" s="98"/>
      <c r="L268" s="98"/>
      <c r="M268" s="98"/>
      <c r="N268" s="98"/>
      <c r="O268" s="94"/>
      <c r="P268" s="95"/>
      <c r="Q268" s="87"/>
      <c r="R268" s="87"/>
      <c r="S268" s="88"/>
      <c r="T268" s="89"/>
      <c r="U268" s="90"/>
      <c r="V268" s="90"/>
      <c r="W268" s="90"/>
      <c r="X268" s="89"/>
      <c r="Y268" s="90"/>
      <c r="Z268" s="88"/>
      <c r="AA268" s="90"/>
      <c r="AB268" s="90"/>
      <c r="AC268" s="90"/>
      <c r="AD268" s="90"/>
      <c r="AE268" s="90"/>
      <c r="AF268" s="88"/>
      <c r="AG268" s="90"/>
      <c r="AH268" s="88"/>
      <c r="AI268" s="90"/>
      <c r="AJ268" s="88"/>
    </row>
    <row r="269" customFormat="false" ht="12.75" hidden="false" customHeight="false" outlineLevel="0" collapsed="false">
      <c r="A269" s="114"/>
      <c r="B269" s="126"/>
      <c r="C269" s="127"/>
      <c r="D269" s="128"/>
      <c r="E269" s="97"/>
      <c r="F269" s="121"/>
      <c r="G269" s="122"/>
      <c r="H269" s="97"/>
      <c r="I269" s="123"/>
      <c r="J269" s="97"/>
      <c r="K269" s="98"/>
      <c r="L269" s="98"/>
      <c r="M269" s="98"/>
      <c r="N269" s="98"/>
      <c r="O269" s="94"/>
      <c r="P269" s="95"/>
      <c r="Q269" s="87"/>
      <c r="R269" s="87"/>
      <c r="S269" s="88"/>
      <c r="T269" s="89"/>
      <c r="U269" s="90"/>
      <c r="V269" s="90"/>
      <c r="W269" s="90"/>
      <c r="X269" s="89"/>
      <c r="Y269" s="90"/>
      <c r="Z269" s="88"/>
      <c r="AA269" s="90"/>
      <c r="AB269" s="90"/>
      <c r="AC269" s="90"/>
      <c r="AD269" s="90"/>
      <c r="AE269" s="90"/>
      <c r="AF269" s="88"/>
      <c r="AG269" s="90"/>
      <c r="AH269" s="88"/>
      <c r="AI269" s="90"/>
      <c r="AJ269" s="88"/>
    </row>
    <row r="270" customFormat="false" ht="12.75" hidden="false" customHeight="false" outlineLevel="0" collapsed="false">
      <c r="A270" s="114"/>
      <c r="B270" s="126"/>
      <c r="C270" s="127"/>
      <c r="D270" s="128"/>
      <c r="E270" s="97"/>
      <c r="F270" s="121"/>
      <c r="G270" s="122"/>
      <c r="H270" s="97"/>
      <c r="I270" s="123"/>
      <c r="J270" s="97"/>
      <c r="K270" s="98"/>
      <c r="L270" s="98"/>
      <c r="M270" s="98"/>
      <c r="N270" s="98"/>
      <c r="O270" s="94"/>
      <c r="P270" s="95"/>
      <c r="Q270" s="87"/>
      <c r="R270" s="87"/>
      <c r="S270" s="88"/>
      <c r="T270" s="89"/>
      <c r="U270" s="90"/>
      <c r="V270" s="90"/>
      <c r="W270" s="90"/>
      <c r="X270" s="89"/>
      <c r="Y270" s="90"/>
      <c r="Z270" s="88"/>
      <c r="AA270" s="90"/>
      <c r="AB270" s="90"/>
      <c r="AC270" s="90"/>
      <c r="AD270" s="90"/>
      <c r="AE270" s="90"/>
      <c r="AF270" s="88"/>
      <c r="AG270" s="90"/>
      <c r="AH270" s="88"/>
      <c r="AI270" s="90"/>
      <c r="AJ270" s="88"/>
    </row>
    <row r="271" customFormat="false" ht="12.75" hidden="false" customHeight="false" outlineLevel="0" collapsed="false">
      <c r="A271" s="114"/>
      <c r="B271" s="126"/>
      <c r="C271" s="127"/>
      <c r="D271" s="128"/>
      <c r="E271" s="97"/>
      <c r="F271" s="121"/>
      <c r="G271" s="122"/>
      <c r="H271" s="97"/>
      <c r="I271" s="123"/>
      <c r="J271" s="97"/>
      <c r="K271" s="98"/>
      <c r="L271" s="98"/>
      <c r="M271" s="98"/>
      <c r="N271" s="98"/>
      <c r="O271" s="94"/>
      <c r="P271" s="95"/>
      <c r="Q271" s="87"/>
      <c r="R271" s="87"/>
      <c r="S271" s="88"/>
      <c r="T271" s="89"/>
      <c r="U271" s="90"/>
      <c r="V271" s="90"/>
      <c r="W271" s="90"/>
      <c r="X271" s="89"/>
      <c r="Y271" s="90"/>
      <c r="Z271" s="88"/>
      <c r="AA271" s="90"/>
      <c r="AB271" s="90"/>
      <c r="AC271" s="90"/>
      <c r="AD271" s="90"/>
      <c r="AE271" s="90"/>
      <c r="AF271" s="88"/>
      <c r="AG271" s="90"/>
      <c r="AH271" s="88"/>
      <c r="AI271" s="90"/>
      <c r="AJ271" s="88"/>
    </row>
    <row r="272" customFormat="false" ht="12.75" hidden="false" customHeight="false" outlineLevel="0" collapsed="false">
      <c r="A272" s="114"/>
      <c r="B272" s="126"/>
      <c r="C272" s="127"/>
      <c r="D272" s="128"/>
      <c r="E272" s="97"/>
      <c r="F272" s="121"/>
      <c r="G272" s="122"/>
      <c r="H272" s="97"/>
      <c r="I272" s="123"/>
      <c r="J272" s="97"/>
      <c r="K272" s="98"/>
      <c r="L272" s="98"/>
      <c r="M272" s="98"/>
      <c r="N272" s="98"/>
      <c r="O272" s="94"/>
      <c r="P272" s="95"/>
      <c r="Q272" s="87"/>
      <c r="R272" s="87"/>
      <c r="S272" s="88"/>
      <c r="T272" s="89"/>
      <c r="U272" s="90"/>
      <c r="V272" s="90"/>
      <c r="W272" s="90"/>
      <c r="X272" s="89"/>
      <c r="Y272" s="90"/>
      <c r="Z272" s="88"/>
      <c r="AA272" s="90"/>
      <c r="AB272" s="90"/>
      <c r="AC272" s="90"/>
      <c r="AD272" s="90"/>
      <c r="AE272" s="90"/>
      <c r="AF272" s="88"/>
      <c r="AG272" s="90"/>
      <c r="AH272" s="88"/>
      <c r="AI272" s="90"/>
      <c r="AJ272" s="88"/>
    </row>
    <row r="273" customFormat="false" ht="12.75" hidden="false" customHeight="false" outlineLevel="0" collapsed="false">
      <c r="A273" s="114"/>
      <c r="B273" s="126"/>
      <c r="C273" s="127"/>
      <c r="D273" s="128"/>
      <c r="E273" s="97"/>
      <c r="F273" s="121"/>
      <c r="G273" s="122"/>
      <c r="H273" s="97"/>
      <c r="I273" s="123"/>
      <c r="J273" s="97"/>
      <c r="K273" s="98"/>
      <c r="L273" s="98"/>
      <c r="M273" s="98"/>
      <c r="N273" s="98"/>
      <c r="O273" s="94"/>
      <c r="P273" s="95"/>
      <c r="Q273" s="87"/>
      <c r="R273" s="87"/>
      <c r="S273" s="88"/>
      <c r="T273" s="89"/>
      <c r="U273" s="90"/>
      <c r="V273" s="90"/>
      <c r="W273" s="90"/>
      <c r="X273" s="89"/>
      <c r="Y273" s="90"/>
      <c r="Z273" s="88"/>
      <c r="AA273" s="90"/>
      <c r="AB273" s="90"/>
      <c r="AC273" s="90"/>
      <c r="AD273" s="90"/>
      <c r="AE273" s="90"/>
      <c r="AF273" s="88"/>
      <c r="AG273" s="90"/>
      <c r="AH273" s="88"/>
      <c r="AI273" s="90"/>
      <c r="AJ273" s="88"/>
    </row>
    <row r="274" customFormat="false" ht="12.75" hidden="false" customHeight="false" outlineLevel="0" collapsed="false">
      <c r="A274" s="114"/>
      <c r="B274" s="126"/>
      <c r="C274" s="127"/>
      <c r="D274" s="128"/>
      <c r="E274" s="97"/>
      <c r="F274" s="121"/>
      <c r="G274" s="122"/>
      <c r="H274" s="97"/>
      <c r="I274" s="123"/>
      <c r="J274" s="97"/>
      <c r="K274" s="98"/>
      <c r="L274" s="98"/>
      <c r="M274" s="98"/>
      <c r="N274" s="98"/>
      <c r="O274" s="94"/>
      <c r="P274" s="95"/>
      <c r="Q274" s="87"/>
      <c r="R274" s="87"/>
      <c r="S274" s="88"/>
      <c r="T274" s="89"/>
      <c r="U274" s="90"/>
      <c r="V274" s="90"/>
      <c r="W274" s="90"/>
      <c r="X274" s="89"/>
      <c r="Y274" s="90"/>
      <c r="Z274" s="88"/>
      <c r="AA274" s="90"/>
      <c r="AB274" s="90"/>
      <c r="AC274" s="90"/>
      <c r="AD274" s="90"/>
      <c r="AE274" s="90"/>
      <c r="AF274" s="88"/>
      <c r="AG274" s="90"/>
      <c r="AH274" s="88"/>
      <c r="AI274" s="90"/>
      <c r="AJ274" s="88"/>
    </row>
    <row r="275" customFormat="false" ht="12.75" hidden="false" customHeight="false" outlineLevel="0" collapsed="false">
      <c r="A275" s="114"/>
      <c r="B275" s="126"/>
      <c r="C275" s="127"/>
      <c r="D275" s="128"/>
      <c r="E275" s="97"/>
      <c r="F275" s="121"/>
      <c r="G275" s="122"/>
      <c r="H275" s="97"/>
      <c r="I275" s="123"/>
      <c r="J275" s="97"/>
      <c r="K275" s="98"/>
      <c r="L275" s="98"/>
      <c r="M275" s="98"/>
      <c r="N275" s="98"/>
      <c r="O275" s="94"/>
      <c r="P275" s="95"/>
      <c r="Q275" s="87"/>
      <c r="R275" s="87"/>
      <c r="S275" s="88"/>
      <c r="T275" s="89"/>
      <c r="U275" s="90"/>
      <c r="V275" s="90"/>
      <c r="W275" s="90"/>
      <c r="X275" s="89"/>
      <c r="Y275" s="90"/>
      <c r="Z275" s="88"/>
      <c r="AA275" s="90"/>
      <c r="AB275" s="90"/>
      <c r="AC275" s="90"/>
      <c r="AD275" s="90"/>
      <c r="AE275" s="90"/>
      <c r="AF275" s="88"/>
      <c r="AG275" s="90"/>
      <c r="AH275" s="88"/>
      <c r="AI275" s="90"/>
      <c r="AJ275" s="88"/>
    </row>
    <row r="276" customFormat="false" ht="12.75" hidden="false" customHeight="false" outlineLevel="0" collapsed="false">
      <c r="A276" s="114"/>
      <c r="B276" s="126"/>
      <c r="C276" s="127"/>
      <c r="D276" s="128"/>
      <c r="E276" s="97"/>
      <c r="F276" s="121"/>
      <c r="G276" s="122"/>
      <c r="H276" s="97"/>
      <c r="I276" s="123"/>
      <c r="J276" s="97"/>
      <c r="K276" s="98"/>
      <c r="L276" s="98"/>
      <c r="M276" s="98"/>
      <c r="N276" s="98"/>
      <c r="O276" s="94"/>
      <c r="P276" s="95"/>
      <c r="Q276" s="87"/>
      <c r="R276" s="87"/>
      <c r="S276" s="88"/>
      <c r="T276" s="89"/>
      <c r="U276" s="90"/>
      <c r="V276" s="90"/>
      <c r="W276" s="90"/>
      <c r="X276" s="89"/>
      <c r="Y276" s="90"/>
      <c r="Z276" s="88"/>
      <c r="AA276" s="90"/>
      <c r="AB276" s="90"/>
      <c r="AC276" s="90"/>
      <c r="AD276" s="90"/>
      <c r="AE276" s="90"/>
      <c r="AF276" s="88"/>
      <c r="AG276" s="90"/>
      <c r="AH276" s="88"/>
      <c r="AI276" s="90"/>
      <c r="AJ276" s="88"/>
    </row>
    <row r="277" customFormat="false" ht="12.75" hidden="false" customHeight="false" outlineLevel="0" collapsed="false">
      <c r="A277" s="114"/>
      <c r="B277" s="126"/>
      <c r="C277" s="127"/>
      <c r="D277" s="128"/>
      <c r="E277" s="97"/>
      <c r="F277" s="121"/>
      <c r="G277" s="122"/>
      <c r="H277" s="97"/>
      <c r="I277" s="123"/>
      <c r="J277" s="97"/>
      <c r="K277" s="98"/>
      <c r="L277" s="98"/>
      <c r="M277" s="98"/>
      <c r="N277" s="98"/>
      <c r="O277" s="94"/>
      <c r="P277" s="95"/>
      <c r="Q277" s="87"/>
      <c r="R277" s="87"/>
      <c r="S277" s="88"/>
      <c r="T277" s="89"/>
      <c r="U277" s="90"/>
      <c r="V277" s="90"/>
      <c r="W277" s="90"/>
      <c r="X277" s="89"/>
      <c r="Y277" s="90"/>
      <c r="Z277" s="88"/>
      <c r="AA277" s="90"/>
      <c r="AB277" s="90"/>
      <c r="AC277" s="90"/>
      <c r="AD277" s="90"/>
      <c r="AE277" s="90"/>
      <c r="AF277" s="88"/>
      <c r="AG277" s="90"/>
      <c r="AH277" s="88"/>
      <c r="AI277" s="90"/>
      <c r="AJ277" s="88"/>
    </row>
    <row r="278" customFormat="false" ht="12.75" hidden="false" customHeight="false" outlineLevel="0" collapsed="false">
      <c r="A278" s="114"/>
      <c r="B278" s="126"/>
      <c r="C278" s="127"/>
      <c r="D278" s="128"/>
      <c r="E278" s="97"/>
      <c r="F278" s="121"/>
      <c r="G278" s="122"/>
      <c r="H278" s="97"/>
      <c r="I278" s="123"/>
      <c r="J278" s="97"/>
      <c r="K278" s="98"/>
      <c r="L278" s="98"/>
      <c r="M278" s="98"/>
      <c r="N278" s="98"/>
      <c r="O278" s="94"/>
      <c r="P278" s="95"/>
      <c r="Q278" s="87"/>
      <c r="R278" s="87"/>
      <c r="S278" s="88"/>
      <c r="T278" s="89"/>
      <c r="U278" s="90"/>
      <c r="V278" s="90"/>
      <c r="W278" s="90"/>
      <c r="X278" s="89"/>
      <c r="Y278" s="90"/>
      <c r="Z278" s="88"/>
      <c r="AA278" s="90"/>
      <c r="AB278" s="90"/>
      <c r="AC278" s="90"/>
      <c r="AD278" s="90"/>
      <c r="AE278" s="90"/>
      <c r="AF278" s="88"/>
      <c r="AG278" s="90"/>
      <c r="AH278" s="88"/>
      <c r="AI278" s="90"/>
      <c r="AJ278" s="88"/>
    </row>
    <row r="279" customFormat="false" ht="12.75" hidden="false" customHeight="false" outlineLevel="0" collapsed="false">
      <c r="A279" s="114"/>
      <c r="B279" s="126"/>
      <c r="C279" s="127"/>
      <c r="D279" s="128"/>
      <c r="E279" s="97"/>
      <c r="F279" s="121"/>
      <c r="G279" s="122"/>
      <c r="H279" s="97"/>
      <c r="I279" s="123"/>
      <c r="J279" s="97"/>
      <c r="K279" s="98"/>
      <c r="L279" s="98"/>
      <c r="M279" s="98"/>
      <c r="N279" s="98"/>
      <c r="O279" s="94"/>
      <c r="P279" s="95"/>
      <c r="Q279" s="87"/>
      <c r="R279" s="87"/>
      <c r="S279" s="88"/>
      <c r="T279" s="89"/>
      <c r="U279" s="90"/>
      <c r="V279" s="90"/>
      <c r="W279" s="90"/>
      <c r="X279" s="89"/>
      <c r="Y279" s="90"/>
      <c r="Z279" s="88"/>
      <c r="AA279" s="90"/>
      <c r="AB279" s="90"/>
      <c r="AC279" s="90"/>
      <c r="AD279" s="90"/>
      <c r="AE279" s="90"/>
      <c r="AF279" s="88"/>
      <c r="AG279" s="90"/>
      <c r="AH279" s="88"/>
      <c r="AI279" s="90"/>
      <c r="AJ279" s="88"/>
    </row>
    <row r="280" customFormat="false" ht="12.75" hidden="false" customHeight="false" outlineLevel="0" collapsed="false">
      <c r="A280" s="114"/>
      <c r="B280" s="126"/>
      <c r="C280" s="127"/>
      <c r="D280" s="128"/>
      <c r="E280" s="97"/>
      <c r="F280" s="121"/>
      <c r="G280" s="122"/>
      <c r="H280" s="97"/>
      <c r="I280" s="123"/>
      <c r="J280" s="97"/>
      <c r="K280" s="98"/>
      <c r="L280" s="98"/>
      <c r="M280" s="98"/>
      <c r="N280" s="98"/>
      <c r="O280" s="94"/>
      <c r="P280" s="95"/>
      <c r="Q280" s="87"/>
      <c r="R280" s="87"/>
      <c r="S280" s="88"/>
      <c r="T280" s="89"/>
      <c r="U280" s="90"/>
      <c r="V280" s="90"/>
      <c r="W280" s="90"/>
      <c r="X280" s="89"/>
      <c r="Y280" s="90"/>
      <c r="Z280" s="88"/>
      <c r="AA280" s="90"/>
      <c r="AB280" s="90"/>
      <c r="AC280" s="90"/>
      <c r="AD280" s="90"/>
      <c r="AE280" s="90"/>
      <c r="AF280" s="88"/>
      <c r="AG280" s="90"/>
      <c r="AH280" s="88"/>
      <c r="AI280" s="90"/>
      <c r="AJ280" s="88"/>
    </row>
    <row r="281" customFormat="false" ht="12.75" hidden="false" customHeight="false" outlineLevel="0" collapsed="false">
      <c r="A281" s="114"/>
      <c r="B281" s="126"/>
      <c r="C281" s="127"/>
      <c r="D281" s="128"/>
      <c r="E281" s="97"/>
      <c r="F281" s="121"/>
      <c r="G281" s="122"/>
      <c r="H281" s="97"/>
      <c r="I281" s="123"/>
      <c r="J281" s="97"/>
      <c r="K281" s="98"/>
      <c r="L281" s="98"/>
      <c r="M281" s="98"/>
      <c r="N281" s="98"/>
      <c r="O281" s="94"/>
      <c r="P281" s="95"/>
      <c r="Q281" s="87"/>
      <c r="R281" s="87"/>
      <c r="S281" s="88"/>
      <c r="T281" s="89"/>
      <c r="U281" s="90"/>
      <c r="V281" s="90"/>
      <c r="W281" s="90"/>
      <c r="X281" s="89"/>
      <c r="Y281" s="90"/>
      <c r="Z281" s="88"/>
      <c r="AA281" s="90"/>
      <c r="AB281" s="90"/>
      <c r="AC281" s="90"/>
      <c r="AD281" s="90"/>
      <c r="AE281" s="90"/>
      <c r="AF281" s="88"/>
      <c r="AG281" s="90"/>
      <c r="AH281" s="88"/>
      <c r="AI281" s="90"/>
      <c r="AJ281" s="88"/>
    </row>
    <row r="282" customFormat="false" ht="12.75" hidden="false" customHeight="false" outlineLevel="0" collapsed="false">
      <c r="A282" s="114"/>
      <c r="B282" s="126"/>
      <c r="C282" s="127"/>
      <c r="D282" s="128"/>
      <c r="E282" s="97"/>
      <c r="F282" s="121"/>
      <c r="G282" s="122"/>
      <c r="H282" s="97"/>
      <c r="I282" s="123"/>
      <c r="J282" s="97"/>
      <c r="K282" s="98"/>
      <c r="L282" s="98"/>
      <c r="M282" s="98"/>
      <c r="N282" s="98"/>
      <c r="O282" s="94"/>
      <c r="P282" s="95"/>
      <c r="Q282" s="87"/>
      <c r="R282" s="87"/>
      <c r="S282" s="88"/>
      <c r="T282" s="89"/>
      <c r="U282" s="90"/>
      <c r="V282" s="90"/>
      <c r="W282" s="90"/>
      <c r="X282" s="89"/>
      <c r="Y282" s="90"/>
      <c r="Z282" s="88"/>
      <c r="AA282" s="90"/>
      <c r="AB282" s="90"/>
      <c r="AC282" s="90"/>
      <c r="AD282" s="90"/>
      <c r="AE282" s="90"/>
      <c r="AF282" s="88"/>
      <c r="AG282" s="90"/>
      <c r="AH282" s="88"/>
      <c r="AI282" s="90"/>
      <c r="AJ282" s="88"/>
    </row>
    <row r="283" customFormat="false" ht="12.75" hidden="false" customHeight="false" outlineLevel="0" collapsed="false">
      <c r="A283" s="114"/>
      <c r="B283" s="126"/>
      <c r="C283" s="127"/>
      <c r="D283" s="128"/>
      <c r="E283" s="97"/>
      <c r="F283" s="121"/>
      <c r="G283" s="122"/>
      <c r="H283" s="97"/>
      <c r="I283" s="123"/>
      <c r="J283" s="97"/>
      <c r="K283" s="98"/>
      <c r="L283" s="98"/>
      <c r="M283" s="98"/>
      <c r="N283" s="98"/>
      <c r="O283" s="94"/>
      <c r="P283" s="95"/>
      <c r="Q283" s="87"/>
      <c r="R283" s="87"/>
      <c r="S283" s="88"/>
      <c r="T283" s="89"/>
      <c r="U283" s="90"/>
      <c r="V283" s="90"/>
      <c r="W283" s="90"/>
      <c r="X283" s="89"/>
      <c r="Y283" s="90"/>
      <c r="Z283" s="88"/>
      <c r="AA283" s="90"/>
      <c r="AB283" s="90"/>
      <c r="AC283" s="90"/>
      <c r="AD283" s="90"/>
      <c r="AE283" s="90"/>
      <c r="AF283" s="88"/>
      <c r="AG283" s="90"/>
      <c r="AH283" s="88"/>
      <c r="AI283" s="90"/>
      <c r="AJ283" s="88"/>
    </row>
    <row r="284" customFormat="false" ht="12.75" hidden="false" customHeight="false" outlineLevel="0" collapsed="false">
      <c r="A284" s="114"/>
      <c r="B284" s="126"/>
      <c r="C284" s="127"/>
      <c r="D284" s="128"/>
      <c r="E284" s="97"/>
      <c r="F284" s="121"/>
      <c r="G284" s="122"/>
      <c r="H284" s="97"/>
      <c r="I284" s="123"/>
      <c r="J284" s="97"/>
      <c r="K284" s="98"/>
      <c r="L284" s="98"/>
      <c r="M284" s="98"/>
      <c r="N284" s="98"/>
      <c r="O284" s="94"/>
      <c r="P284" s="95"/>
      <c r="Q284" s="87"/>
      <c r="R284" s="87"/>
      <c r="S284" s="88"/>
      <c r="T284" s="89"/>
      <c r="U284" s="90"/>
      <c r="V284" s="90"/>
      <c r="W284" s="90"/>
      <c r="X284" s="89"/>
      <c r="Y284" s="90"/>
      <c r="Z284" s="88"/>
      <c r="AA284" s="90"/>
      <c r="AB284" s="90"/>
      <c r="AC284" s="90"/>
      <c r="AD284" s="90"/>
      <c r="AE284" s="90"/>
      <c r="AF284" s="88"/>
      <c r="AG284" s="90"/>
      <c r="AH284" s="88"/>
      <c r="AI284" s="90"/>
      <c r="AJ284" s="88"/>
    </row>
    <row r="285" customFormat="false" ht="12.75" hidden="false" customHeight="false" outlineLevel="0" collapsed="false">
      <c r="A285" s="114"/>
      <c r="B285" s="126"/>
      <c r="C285" s="127"/>
      <c r="D285" s="128"/>
      <c r="E285" s="97"/>
      <c r="F285" s="121"/>
      <c r="G285" s="122"/>
      <c r="H285" s="97"/>
      <c r="I285" s="123"/>
      <c r="J285" s="97"/>
      <c r="K285" s="98"/>
      <c r="L285" s="98"/>
      <c r="M285" s="98"/>
      <c r="N285" s="98"/>
      <c r="O285" s="94"/>
      <c r="P285" s="95"/>
      <c r="Q285" s="87"/>
      <c r="R285" s="87"/>
      <c r="S285" s="88"/>
      <c r="T285" s="89"/>
      <c r="U285" s="90"/>
      <c r="V285" s="90"/>
      <c r="W285" s="90"/>
      <c r="X285" s="89"/>
      <c r="Y285" s="90"/>
      <c r="Z285" s="88"/>
      <c r="AA285" s="90"/>
      <c r="AB285" s="90"/>
      <c r="AC285" s="90"/>
      <c r="AD285" s="90"/>
      <c r="AE285" s="90"/>
      <c r="AF285" s="88"/>
      <c r="AG285" s="90"/>
      <c r="AH285" s="88"/>
      <c r="AI285" s="90"/>
      <c r="AJ285" s="88"/>
    </row>
    <row r="286" customFormat="false" ht="12.75" hidden="false" customHeight="false" outlineLevel="0" collapsed="false">
      <c r="A286" s="114"/>
      <c r="B286" s="114"/>
      <c r="C286" s="115"/>
      <c r="D286" s="116"/>
      <c r="E286" s="95"/>
      <c r="F286" s="124"/>
      <c r="G286" s="118"/>
      <c r="H286" s="95"/>
      <c r="I286" s="119"/>
      <c r="J286" s="95"/>
      <c r="K286" s="94"/>
      <c r="L286" s="94"/>
      <c r="M286" s="94"/>
      <c r="N286" s="94"/>
      <c r="O286" s="94"/>
      <c r="P286" s="95"/>
      <c r="Q286" s="87"/>
      <c r="R286" s="87"/>
      <c r="S286" s="88"/>
      <c r="T286" s="89"/>
      <c r="U286" s="90"/>
      <c r="V286" s="90"/>
      <c r="W286" s="90"/>
      <c r="X286" s="89"/>
      <c r="Y286" s="90"/>
      <c r="Z286" s="88"/>
      <c r="AA286" s="90"/>
      <c r="AB286" s="90"/>
      <c r="AC286" s="90"/>
      <c r="AD286" s="90"/>
      <c r="AE286" s="90"/>
      <c r="AF286" s="88"/>
      <c r="AG286" s="90"/>
      <c r="AH286" s="88"/>
      <c r="AI286" s="90"/>
      <c r="AJ286" s="88"/>
    </row>
    <row r="287" customFormat="false" ht="12.75" hidden="false" customHeight="false" outlineLevel="0" collapsed="false">
      <c r="A287" s="126"/>
      <c r="B287" s="126"/>
      <c r="C287" s="127"/>
      <c r="D287" s="128"/>
      <c r="E287" s="97"/>
      <c r="F287" s="121"/>
      <c r="G287" s="122"/>
      <c r="H287" s="97"/>
      <c r="I287" s="123"/>
      <c r="J287" s="97"/>
      <c r="K287" s="98"/>
      <c r="L287" s="98"/>
      <c r="M287" s="98"/>
      <c r="N287" s="94"/>
      <c r="O287" s="101"/>
      <c r="P287" s="95"/>
      <c r="Q287" s="87"/>
      <c r="R287" s="87"/>
      <c r="S287" s="88"/>
      <c r="T287" s="89"/>
      <c r="U287" s="90"/>
      <c r="V287" s="90"/>
      <c r="W287" s="90"/>
      <c r="X287" s="89"/>
      <c r="Y287" s="90"/>
      <c r="Z287" s="88"/>
      <c r="AA287" s="90"/>
      <c r="AB287" s="90"/>
      <c r="AC287" s="90"/>
      <c r="AD287" s="90"/>
      <c r="AE287" s="90"/>
      <c r="AF287" s="88"/>
      <c r="AG287" s="90"/>
      <c r="AH287" s="88"/>
      <c r="AI287" s="90"/>
      <c r="AJ287" s="88"/>
    </row>
    <row r="288" customFormat="false" ht="12.75" hidden="false" customHeight="false" outlineLevel="0" collapsed="false">
      <c r="A288" s="114"/>
      <c r="B288" s="126"/>
      <c r="C288" s="127"/>
      <c r="D288" s="128"/>
      <c r="E288" s="97"/>
      <c r="F288" s="121"/>
      <c r="G288" s="122"/>
      <c r="H288" s="97"/>
      <c r="I288" s="123"/>
      <c r="J288" s="97"/>
      <c r="K288" s="98"/>
      <c r="L288" s="98"/>
      <c r="M288" s="98"/>
      <c r="N288" s="94"/>
      <c r="O288" s="101"/>
      <c r="P288" s="95"/>
      <c r="Q288" s="87"/>
      <c r="R288" s="87"/>
      <c r="S288" s="88"/>
      <c r="T288" s="89"/>
      <c r="U288" s="90"/>
      <c r="V288" s="90"/>
      <c r="W288" s="90"/>
      <c r="X288" s="89"/>
      <c r="Y288" s="90"/>
      <c r="Z288" s="88"/>
      <c r="AA288" s="90"/>
      <c r="AB288" s="90"/>
      <c r="AC288" s="90"/>
      <c r="AD288" s="90"/>
      <c r="AE288" s="90"/>
      <c r="AF288" s="88"/>
      <c r="AG288" s="90"/>
      <c r="AH288" s="88"/>
      <c r="AI288" s="90"/>
      <c r="AJ288" s="88"/>
    </row>
    <row r="289" customFormat="false" ht="12.75" hidden="false" customHeight="false" outlineLevel="0" collapsed="false">
      <c r="A289" s="114"/>
      <c r="B289" s="126"/>
      <c r="C289" s="127"/>
      <c r="D289" s="128"/>
      <c r="E289" s="97"/>
      <c r="F289" s="121"/>
      <c r="G289" s="122"/>
      <c r="H289" s="97"/>
      <c r="I289" s="123"/>
      <c r="J289" s="97"/>
      <c r="K289" s="98"/>
      <c r="L289" s="98"/>
      <c r="M289" s="98"/>
      <c r="N289" s="94"/>
      <c r="O289" s="101"/>
      <c r="P289" s="95"/>
      <c r="Q289" s="87"/>
      <c r="R289" s="87"/>
      <c r="S289" s="88"/>
      <c r="T289" s="89"/>
      <c r="U289" s="90"/>
      <c r="V289" s="90"/>
      <c r="W289" s="90"/>
      <c r="X289" s="89"/>
      <c r="Y289" s="90"/>
      <c r="Z289" s="88"/>
      <c r="AA289" s="90"/>
      <c r="AB289" s="90"/>
      <c r="AC289" s="90"/>
      <c r="AD289" s="90"/>
      <c r="AE289" s="90"/>
      <c r="AF289" s="88"/>
      <c r="AG289" s="90"/>
      <c r="AH289" s="88"/>
      <c r="AI289" s="90"/>
      <c r="AJ289" s="88"/>
    </row>
    <row r="290" customFormat="false" ht="12.75" hidden="false" customHeight="false" outlineLevel="0" collapsed="false">
      <c r="A290" s="114"/>
      <c r="B290" s="126"/>
      <c r="C290" s="127"/>
      <c r="D290" s="128"/>
      <c r="E290" s="97"/>
      <c r="F290" s="121"/>
      <c r="G290" s="122"/>
      <c r="H290" s="97"/>
      <c r="I290" s="123"/>
      <c r="J290" s="97"/>
      <c r="K290" s="98"/>
      <c r="L290" s="98"/>
      <c r="M290" s="98"/>
      <c r="N290" s="98"/>
      <c r="O290" s="94"/>
      <c r="P290" s="95"/>
      <c r="Q290" s="87"/>
      <c r="R290" s="87"/>
      <c r="S290" s="88"/>
      <c r="T290" s="89"/>
      <c r="U290" s="90"/>
      <c r="V290" s="90"/>
      <c r="W290" s="90"/>
      <c r="X290" s="89"/>
      <c r="Y290" s="90"/>
      <c r="Z290" s="88"/>
      <c r="AA290" s="90"/>
      <c r="AB290" s="90"/>
      <c r="AC290" s="90"/>
      <c r="AD290" s="90"/>
      <c r="AE290" s="90"/>
      <c r="AF290" s="88"/>
      <c r="AG290" s="90"/>
      <c r="AH290" s="88"/>
      <c r="AI290" s="90"/>
      <c r="AJ290" s="88"/>
    </row>
    <row r="291" customFormat="false" ht="12.75" hidden="false" customHeight="false" outlineLevel="0" collapsed="false">
      <c r="A291" s="114"/>
      <c r="B291" s="126"/>
      <c r="C291" s="127"/>
      <c r="D291" s="128"/>
      <c r="E291" s="97"/>
      <c r="F291" s="121"/>
      <c r="G291" s="122"/>
      <c r="H291" s="97"/>
      <c r="I291" s="123"/>
      <c r="J291" s="97"/>
      <c r="K291" s="98"/>
      <c r="L291" s="98"/>
      <c r="M291" s="98"/>
      <c r="N291" s="98"/>
      <c r="O291" s="94"/>
      <c r="P291" s="95"/>
      <c r="Q291" s="87"/>
      <c r="R291" s="87"/>
      <c r="S291" s="88"/>
      <c r="T291" s="89"/>
      <c r="U291" s="90"/>
      <c r="V291" s="90"/>
      <c r="W291" s="90"/>
      <c r="X291" s="89"/>
      <c r="Y291" s="90"/>
      <c r="Z291" s="88"/>
      <c r="AA291" s="90"/>
      <c r="AB291" s="90"/>
      <c r="AC291" s="90"/>
      <c r="AD291" s="90"/>
      <c r="AE291" s="90"/>
      <c r="AF291" s="88"/>
      <c r="AG291" s="90"/>
      <c r="AH291" s="88"/>
      <c r="AI291" s="90"/>
      <c r="AJ291" s="88"/>
    </row>
    <row r="292" customFormat="false" ht="12.75" hidden="false" customHeight="false" outlineLevel="0" collapsed="false">
      <c r="A292" s="114"/>
      <c r="B292" s="126"/>
      <c r="C292" s="127"/>
      <c r="D292" s="128"/>
      <c r="E292" s="97"/>
      <c r="F292" s="121"/>
      <c r="G292" s="122"/>
      <c r="H292" s="97"/>
      <c r="I292" s="123"/>
      <c r="J292" s="97"/>
      <c r="K292" s="98"/>
      <c r="L292" s="98"/>
      <c r="M292" s="98"/>
      <c r="N292" s="98"/>
      <c r="O292" s="94"/>
      <c r="P292" s="95"/>
      <c r="Q292" s="87"/>
      <c r="R292" s="87"/>
      <c r="S292" s="88"/>
      <c r="T292" s="89"/>
      <c r="U292" s="90"/>
      <c r="V292" s="90"/>
      <c r="W292" s="90"/>
      <c r="X292" s="89"/>
      <c r="Y292" s="90"/>
      <c r="Z292" s="88"/>
      <c r="AA292" s="90"/>
      <c r="AB292" s="90"/>
      <c r="AC292" s="90"/>
      <c r="AD292" s="90"/>
      <c r="AE292" s="90"/>
      <c r="AF292" s="88"/>
      <c r="AG292" s="90"/>
      <c r="AH292" s="88"/>
      <c r="AI292" s="90"/>
      <c r="AJ292" s="88"/>
    </row>
    <row r="293" customFormat="false" ht="12.75" hidden="false" customHeight="false" outlineLevel="0" collapsed="false">
      <c r="A293" s="114"/>
      <c r="B293" s="126"/>
      <c r="C293" s="127"/>
      <c r="D293" s="128"/>
      <c r="E293" s="97"/>
      <c r="F293" s="121"/>
      <c r="G293" s="122"/>
      <c r="H293" s="97"/>
      <c r="I293" s="123"/>
      <c r="J293" s="97"/>
      <c r="K293" s="98"/>
      <c r="L293" s="98"/>
      <c r="M293" s="98"/>
      <c r="N293" s="98"/>
      <c r="O293" s="94"/>
      <c r="P293" s="95"/>
      <c r="Q293" s="87"/>
      <c r="R293" s="87"/>
      <c r="S293" s="88"/>
      <c r="T293" s="89"/>
      <c r="U293" s="90"/>
      <c r="V293" s="90"/>
      <c r="W293" s="90"/>
      <c r="X293" s="89"/>
      <c r="Y293" s="90"/>
      <c r="Z293" s="88"/>
      <c r="AA293" s="90"/>
      <c r="AB293" s="90"/>
      <c r="AC293" s="90"/>
      <c r="AD293" s="90"/>
      <c r="AE293" s="90"/>
      <c r="AF293" s="88"/>
      <c r="AG293" s="90"/>
      <c r="AH293" s="88"/>
      <c r="AI293" s="90"/>
      <c r="AJ293" s="88"/>
    </row>
    <row r="294" customFormat="false" ht="12.75" hidden="false" customHeight="false" outlineLevel="0" collapsed="false">
      <c r="A294" s="114"/>
      <c r="B294" s="126"/>
      <c r="C294" s="127"/>
      <c r="D294" s="128"/>
      <c r="E294" s="97"/>
      <c r="F294" s="121"/>
      <c r="G294" s="122"/>
      <c r="H294" s="97"/>
      <c r="I294" s="123"/>
      <c r="J294" s="97"/>
      <c r="K294" s="98"/>
      <c r="L294" s="98"/>
      <c r="M294" s="98"/>
      <c r="N294" s="98"/>
      <c r="O294" s="94"/>
      <c r="P294" s="95"/>
      <c r="Q294" s="87"/>
      <c r="R294" s="87"/>
      <c r="S294" s="88"/>
      <c r="T294" s="89"/>
      <c r="U294" s="90"/>
      <c r="V294" s="90"/>
      <c r="W294" s="90"/>
      <c r="X294" s="89"/>
      <c r="Y294" s="90"/>
      <c r="Z294" s="88"/>
      <c r="AA294" s="90"/>
      <c r="AB294" s="90"/>
      <c r="AC294" s="90"/>
      <c r="AD294" s="90"/>
      <c r="AE294" s="90"/>
      <c r="AF294" s="88"/>
      <c r="AG294" s="90"/>
      <c r="AH294" s="88"/>
      <c r="AI294" s="90"/>
      <c r="AJ294" s="88"/>
    </row>
    <row r="295" customFormat="false" ht="12.75" hidden="false" customHeight="false" outlineLevel="0" collapsed="false">
      <c r="A295" s="114"/>
      <c r="B295" s="126"/>
      <c r="C295" s="127"/>
      <c r="D295" s="128"/>
      <c r="E295" s="97"/>
      <c r="F295" s="121"/>
      <c r="G295" s="122"/>
      <c r="H295" s="97"/>
      <c r="I295" s="123"/>
      <c r="J295" s="97"/>
      <c r="K295" s="98"/>
      <c r="L295" s="98"/>
      <c r="M295" s="98"/>
      <c r="N295" s="98"/>
      <c r="O295" s="94"/>
      <c r="P295" s="95"/>
      <c r="Q295" s="87"/>
      <c r="R295" s="87"/>
      <c r="S295" s="88"/>
      <c r="T295" s="89"/>
      <c r="U295" s="90"/>
      <c r="V295" s="90"/>
      <c r="W295" s="90"/>
      <c r="X295" s="89"/>
      <c r="Y295" s="90"/>
      <c r="Z295" s="88"/>
      <c r="AA295" s="90"/>
      <c r="AB295" s="90"/>
      <c r="AC295" s="90"/>
      <c r="AD295" s="90"/>
      <c r="AE295" s="90"/>
      <c r="AF295" s="88"/>
      <c r="AG295" s="90"/>
      <c r="AH295" s="88"/>
      <c r="AI295" s="90"/>
      <c r="AJ295" s="88"/>
    </row>
    <row r="296" customFormat="false" ht="12.75" hidden="false" customHeight="false" outlineLevel="0" collapsed="false">
      <c r="A296" s="114"/>
      <c r="B296" s="126"/>
      <c r="C296" s="127"/>
      <c r="D296" s="128"/>
      <c r="E296" s="97"/>
      <c r="F296" s="121"/>
      <c r="G296" s="122"/>
      <c r="H296" s="97"/>
      <c r="I296" s="123"/>
      <c r="J296" s="97"/>
      <c r="K296" s="98"/>
      <c r="L296" s="98"/>
      <c r="M296" s="98"/>
      <c r="N296" s="98"/>
      <c r="O296" s="94"/>
      <c r="P296" s="95"/>
      <c r="Q296" s="87"/>
      <c r="R296" s="87"/>
      <c r="S296" s="88"/>
      <c r="T296" s="89"/>
      <c r="U296" s="90"/>
      <c r="V296" s="90"/>
      <c r="W296" s="90"/>
      <c r="X296" s="89"/>
      <c r="Y296" s="90"/>
      <c r="Z296" s="88"/>
      <c r="AA296" s="90"/>
      <c r="AB296" s="90"/>
      <c r="AC296" s="90"/>
      <c r="AD296" s="90"/>
      <c r="AE296" s="90"/>
      <c r="AF296" s="88"/>
      <c r="AG296" s="90"/>
      <c r="AH296" s="88"/>
      <c r="AI296" s="90"/>
      <c r="AJ296" s="88"/>
    </row>
    <row r="297" customFormat="false" ht="12.75" hidden="false" customHeight="false" outlineLevel="0" collapsed="false">
      <c r="A297" s="114"/>
      <c r="B297" s="126"/>
      <c r="C297" s="127"/>
      <c r="D297" s="128"/>
      <c r="E297" s="97"/>
      <c r="F297" s="121"/>
      <c r="G297" s="122"/>
      <c r="H297" s="97"/>
      <c r="I297" s="123"/>
      <c r="J297" s="97"/>
      <c r="K297" s="98"/>
      <c r="L297" s="98"/>
      <c r="M297" s="98"/>
      <c r="N297" s="98"/>
      <c r="O297" s="94"/>
      <c r="P297" s="95"/>
      <c r="Q297" s="87"/>
      <c r="R297" s="87"/>
      <c r="S297" s="88"/>
      <c r="T297" s="89"/>
      <c r="U297" s="90"/>
      <c r="V297" s="90"/>
      <c r="W297" s="90"/>
      <c r="X297" s="89"/>
      <c r="Y297" s="90"/>
      <c r="Z297" s="88"/>
      <c r="AA297" s="90"/>
      <c r="AB297" s="90"/>
      <c r="AC297" s="90"/>
      <c r="AD297" s="90"/>
      <c r="AE297" s="90"/>
      <c r="AF297" s="88"/>
      <c r="AG297" s="90"/>
      <c r="AH297" s="88"/>
      <c r="AI297" s="90"/>
      <c r="AJ297" s="88"/>
    </row>
    <row r="298" customFormat="false" ht="12.75" hidden="false" customHeight="false" outlineLevel="0" collapsed="false">
      <c r="A298" s="114"/>
      <c r="B298" s="126"/>
      <c r="C298" s="127"/>
      <c r="D298" s="128"/>
      <c r="E298" s="97"/>
      <c r="F298" s="121"/>
      <c r="G298" s="122"/>
      <c r="H298" s="97"/>
      <c r="I298" s="123"/>
      <c r="J298" s="97"/>
      <c r="K298" s="98"/>
      <c r="L298" s="98"/>
      <c r="M298" s="98"/>
      <c r="N298" s="98"/>
      <c r="O298" s="94"/>
      <c r="P298" s="95"/>
      <c r="Q298" s="87"/>
      <c r="R298" s="87"/>
      <c r="S298" s="88"/>
      <c r="T298" s="89"/>
      <c r="U298" s="90"/>
      <c r="V298" s="90"/>
      <c r="W298" s="90"/>
      <c r="X298" s="89"/>
      <c r="Y298" s="90"/>
      <c r="Z298" s="88"/>
      <c r="AA298" s="90"/>
      <c r="AB298" s="90"/>
      <c r="AC298" s="90"/>
      <c r="AD298" s="90"/>
      <c r="AE298" s="90"/>
      <c r="AF298" s="88"/>
      <c r="AG298" s="90"/>
      <c r="AH298" s="88"/>
      <c r="AI298" s="90"/>
      <c r="AJ298" s="88"/>
    </row>
    <row r="299" customFormat="false" ht="12.75" hidden="false" customHeight="false" outlineLevel="0" collapsed="false">
      <c r="A299" s="114"/>
      <c r="B299" s="126"/>
      <c r="C299" s="127"/>
      <c r="D299" s="128"/>
      <c r="E299" s="97"/>
      <c r="F299" s="121"/>
      <c r="G299" s="122"/>
      <c r="H299" s="97"/>
      <c r="I299" s="123"/>
      <c r="J299" s="97"/>
      <c r="K299" s="98"/>
      <c r="L299" s="98"/>
      <c r="M299" s="98"/>
      <c r="N299" s="98"/>
      <c r="O299" s="94"/>
      <c r="P299" s="95"/>
      <c r="Q299" s="87"/>
      <c r="R299" s="87"/>
      <c r="S299" s="88"/>
      <c r="T299" s="89"/>
      <c r="U299" s="90"/>
      <c r="V299" s="90"/>
      <c r="W299" s="90"/>
      <c r="X299" s="89"/>
      <c r="Y299" s="90"/>
      <c r="Z299" s="88"/>
      <c r="AA299" s="90"/>
      <c r="AB299" s="90"/>
      <c r="AC299" s="90"/>
      <c r="AD299" s="90"/>
      <c r="AE299" s="90"/>
      <c r="AF299" s="88"/>
      <c r="AG299" s="90"/>
      <c r="AH299" s="88"/>
      <c r="AI299" s="90"/>
      <c r="AJ299" s="88"/>
    </row>
    <row r="300" customFormat="false" ht="12.75" hidden="false" customHeight="false" outlineLevel="0" collapsed="false">
      <c r="A300" s="114"/>
      <c r="B300" s="126"/>
      <c r="C300" s="127"/>
      <c r="D300" s="128"/>
      <c r="E300" s="97"/>
      <c r="F300" s="121"/>
      <c r="G300" s="122"/>
      <c r="H300" s="97"/>
      <c r="I300" s="123"/>
      <c r="J300" s="97"/>
      <c r="K300" s="98"/>
      <c r="L300" s="98"/>
      <c r="M300" s="98"/>
      <c r="N300" s="98"/>
      <c r="O300" s="94"/>
      <c r="P300" s="95"/>
      <c r="Q300" s="87"/>
      <c r="R300" s="87"/>
      <c r="S300" s="88"/>
      <c r="T300" s="89"/>
      <c r="U300" s="90"/>
      <c r="V300" s="90"/>
      <c r="W300" s="90"/>
      <c r="X300" s="89"/>
      <c r="Y300" s="90"/>
      <c r="Z300" s="88"/>
      <c r="AA300" s="90"/>
      <c r="AB300" s="90"/>
      <c r="AC300" s="90"/>
      <c r="AD300" s="90"/>
      <c r="AE300" s="90"/>
      <c r="AF300" s="88"/>
      <c r="AG300" s="90"/>
      <c r="AH300" s="88"/>
      <c r="AI300" s="90"/>
      <c r="AJ300" s="88"/>
    </row>
    <row r="301" customFormat="false" ht="12.75" hidden="false" customHeight="false" outlineLevel="0" collapsed="false">
      <c r="A301" s="114"/>
      <c r="B301" s="126"/>
      <c r="C301" s="127"/>
      <c r="D301" s="128"/>
      <c r="E301" s="97"/>
      <c r="F301" s="121"/>
      <c r="G301" s="122"/>
      <c r="H301" s="97"/>
      <c r="I301" s="123"/>
      <c r="J301" s="97"/>
      <c r="K301" s="98"/>
      <c r="L301" s="98"/>
      <c r="M301" s="98"/>
      <c r="N301" s="98"/>
      <c r="O301" s="94"/>
      <c r="P301" s="95"/>
      <c r="Q301" s="87"/>
      <c r="R301" s="87"/>
      <c r="S301" s="88"/>
      <c r="T301" s="89"/>
      <c r="U301" s="90"/>
      <c r="V301" s="90"/>
      <c r="W301" s="90"/>
      <c r="X301" s="89"/>
      <c r="Y301" s="90"/>
      <c r="Z301" s="88"/>
      <c r="AA301" s="90"/>
      <c r="AB301" s="90"/>
      <c r="AC301" s="90"/>
      <c r="AD301" s="90"/>
      <c r="AE301" s="90"/>
      <c r="AF301" s="88"/>
      <c r="AG301" s="90"/>
      <c r="AH301" s="88"/>
      <c r="AI301" s="90"/>
      <c r="AJ301" s="88"/>
    </row>
    <row r="302" customFormat="false" ht="12.75" hidden="false" customHeight="false" outlineLevel="0" collapsed="false">
      <c r="A302" s="114"/>
      <c r="B302" s="126"/>
      <c r="C302" s="127"/>
      <c r="D302" s="128"/>
      <c r="E302" s="97"/>
      <c r="F302" s="121"/>
      <c r="G302" s="122"/>
      <c r="H302" s="97"/>
      <c r="I302" s="123"/>
      <c r="J302" s="97"/>
      <c r="K302" s="98"/>
      <c r="L302" s="98"/>
      <c r="M302" s="98"/>
      <c r="N302" s="98"/>
      <c r="O302" s="94"/>
      <c r="P302" s="95"/>
      <c r="Q302" s="87"/>
      <c r="R302" s="87"/>
      <c r="S302" s="88"/>
      <c r="T302" s="89"/>
      <c r="U302" s="90"/>
      <c r="V302" s="90"/>
      <c r="W302" s="90"/>
      <c r="X302" s="89"/>
      <c r="Y302" s="90"/>
      <c r="Z302" s="88"/>
      <c r="AA302" s="90"/>
      <c r="AB302" s="90"/>
      <c r="AC302" s="90"/>
      <c r="AD302" s="90"/>
      <c r="AE302" s="90"/>
      <c r="AF302" s="88"/>
      <c r="AG302" s="90"/>
      <c r="AH302" s="88"/>
      <c r="AI302" s="90"/>
      <c r="AJ302" s="88"/>
    </row>
    <row r="303" customFormat="false" ht="12.75" hidden="false" customHeight="false" outlineLevel="0" collapsed="false">
      <c r="A303" s="114"/>
      <c r="B303" s="126"/>
      <c r="C303" s="127"/>
      <c r="D303" s="128"/>
      <c r="E303" s="97"/>
      <c r="F303" s="121"/>
      <c r="G303" s="122"/>
      <c r="H303" s="97"/>
      <c r="I303" s="123"/>
      <c r="J303" s="97"/>
      <c r="K303" s="98"/>
      <c r="L303" s="98"/>
      <c r="M303" s="98"/>
      <c r="N303" s="98"/>
      <c r="O303" s="94"/>
      <c r="P303" s="95"/>
      <c r="Q303" s="87"/>
      <c r="R303" s="87"/>
      <c r="S303" s="88"/>
      <c r="T303" s="89"/>
      <c r="U303" s="90"/>
      <c r="V303" s="90"/>
      <c r="W303" s="90"/>
      <c r="X303" s="89"/>
      <c r="Y303" s="90"/>
      <c r="Z303" s="88"/>
      <c r="AA303" s="90"/>
      <c r="AB303" s="90"/>
      <c r="AC303" s="90"/>
      <c r="AD303" s="90"/>
      <c r="AE303" s="90"/>
      <c r="AF303" s="88"/>
      <c r="AG303" s="90"/>
      <c r="AH303" s="88"/>
      <c r="AI303" s="90"/>
      <c r="AJ303" s="88"/>
    </row>
    <row r="304" customFormat="false" ht="12.75" hidden="false" customHeight="false" outlineLevel="0" collapsed="false">
      <c r="A304" s="114"/>
      <c r="B304" s="126"/>
      <c r="C304" s="127"/>
      <c r="D304" s="128"/>
      <c r="E304" s="97"/>
      <c r="F304" s="121"/>
      <c r="G304" s="122"/>
      <c r="H304" s="97"/>
      <c r="I304" s="123"/>
      <c r="J304" s="97"/>
      <c r="K304" s="98"/>
      <c r="L304" s="98"/>
      <c r="M304" s="98"/>
      <c r="N304" s="98"/>
      <c r="O304" s="94"/>
      <c r="P304" s="95"/>
      <c r="Q304" s="87"/>
      <c r="R304" s="87"/>
      <c r="S304" s="88"/>
      <c r="T304" s="89"/>
      <c r="U304" s="90"/>
      <c r="V304" s="90"/>
      <c r="W304" s="90"/>
      <c r="X304" s="89"/>
      <c r="Y304" s="90"/>
      <c r="Z304" s="88"/>
      <c r="AA304" s="90"/>
      <c r="AB304" s="90"/>
      <c r="AC304" s="90"/>
      <c r="AD304" s="90"/>
      <c r="AE304" s="90"/>
      <c r="AF304" s="88"/>
      <c r="AG304" s="90"/>
      <c r="AH304" s="88"/>
      <c r="AI304" s="90"/>
      <c r="AJ304" s="88"/>
    </row>
    <row r="305" customFormat="false" ht="12.75" hidden="false" customHeight="false" outlineLevel="0" collapsed="false">
      <c r="A305" s="114"/>
      <c r="B305" s="114"/>
      <c r="C305" s="115"/>
      <c r="D305" s="116"/>
      <c r="E305" s="95"/>
      <c r="F305" s="124"/>
      <c r="G305" s="118"/>
      <c r="H305" s="95"/>
      <c r="I305" s="119"/>
      <c r="J305" s="95"/>
      <c r="K305" s="94"/>
      <c r="L305" s="94"/>
      <c r="M305" s="94"/>
      <c r="N305" s="94"/>
      <c r="O305" s="94"/>
      <c r="P305" s="95"/>
      <c r="Q305" s="87"/>
      <c r="R305" s="87"/>
      <c r="S305" s="88"/>
      <c r="T305" s="89"/>
      <c r="U305" s="90"/>
      <c r="V305" s="90"/>
      <c r="W305" s="90"/>
      <c r="X305" s="89"/>
      <c r="Y305" s="90"/>
      <c r="Z305" s="88"/>
      <c r="AA305" s="90"/>
      <c r="AB305" s="90"/>
      <c r="AC305" s="90"/>
      <c r="AD305" s="90"/>
      <c r="AE305" s="90"/>
      <c r="AF305" s="88"/>
      <c r="AG305" s="90"/>
      <c r="AH305" s="88"/>
      <c r="AI305" s="90"/>
      <c r="AJ305" s="88"/>
    </row>
    <row r="306" customFormat="false" ht="12.75" hidden="false" customHeight="false" outlineLevel="0" collapsed="false">
      <c r="A306" s="126"/>
      <c r="B306" s="126"/>
      <c r="C306" s="127"/>
      <c r="D306" s="128"/>
      <c r="E306" s="97"/>
      <c r="F306" s="121"/>
      <c r="G306" s="122"/>
      <c r="H306" s="97"/>
      <c r="I306" s="123"/>
      <c r="J306" s="97"/>
      <c r="K306" s="98"/>
      <c r="L306" s="98"/>
      <c r="M306" s="98"/>
      <c r="N306" s="98"/>
      <c r="O306" s="94"/>
      <c r="P306" s="95"/>
      <c r="Q306" s="87"/>
      <c r="R306" s="87"/>
      <c r="S306" s="88"/>
      <c r="T306" s="89"/>
      <c r="U306" s="90"/>
      <c r="V306" s="90"/>
      <c r="W306" s="90"/>
      <c r="X306" s="89"/>
      <c r="Y306" s="90"/>
      <c r="Z306" s="88"/>
      <c r="AA306" s="90"/>
      <c r="AB306" s="90"/>
      <c r="AC306" s="90"/>
      <c r="AD306" s="90"/>
      <c r="AE306" s="90"/>
      <c r="AF306" s="88"/>
      <c r="AG306" s="90"/>
      <c r="AH306" s="88"/>
      <c r="AI306" s="90"/>
      <c r="AJ306" s="88"/>
    </row>
    <row r="307" customFormat="false" ht="12.75" hidden="false" customHeight="false" outlineLevel="0" collapsed="false">
      <c r="A307" s="114"/>
      <c r="B307" s="126"/>
      <c r="C307" s="127"/>
      <c r="D307" s="128"/>
      <c r="E307" s="97"/>
      <c r="F307" s="121"/>
      <c r="G307" s="122"/>
      <c r="H307" s="97"/>
      <c r="I307" s="123"/>
      <c r="J307" s="97"/>
      <c r="K307" s="98"/>
      <c r="L307" s="98"/>
      <c r="M307" s="98"/>
      <c r="N307" s="98"/>
      <c r="O307" s="94"/>
      <c r="P307" s="95"/>
      <c r="Q307" s="87"/>
      <c r="R307" s="87"/>
      <c r="S307" s="88"/>
      <c r="T307" s="89"/>
      <c r="U307" s="90"/>
      <c r="V307" s="90"/>
      <c r="W307" s="90"/>
      <c r="X307" s="89"/>
      <c r="Y307" s="90"/>
      <c r="Z307" s="88"/>
      <c r="AA307" s="90"/>
      <c r="AB307" s="90"/>
      <c r="AC307" s="90"/>
      <c r="AD307" s="90"/>
      <c r="AE307" s="90"/>
      <c r="AF307" s="88"/>
      <c r="AG307" s="90"/>
      <c r="AH307" s="88"/>
      <c r="AI307" s="90"/>
      <c r="AJ307" s="88"/>
    </row>
    <row r="308" customFormat="false" ht="12.75" hidden="false" customHeight="false" outlineLevel="0" collapsed="false">
      <c r="A308" s="114"/>
      <c r="B308" s="126"/>
      <c r="C308" s="127"/>
      <c r="D308" s="128"/>
      <c r="E308" s="97"/>
      <c r="F308" s="121"/>
      <c r="G308" s="122"/>
      <c r="H308" s="97"/>
      <c r="I308" s="123"/>
      <c r="J308" s="97"/>
      <c r="K308" s="98"/>
      <c r="L308" s="98"/>
      <c r="M308" s="98"/>
      <c r="N308" s="98"/>
      <c r="O308" s="94"/>
      <c r="P308" s="95"/>
      <c r="Q308" s="87"/>
      <c r="R308" s="87"/>
      <c r="S308" s="88"/>
      <c r="T308" s="89"/>
      <c r="U308" s="90"/>
      <c r="V308" s="90"/>
      <c r="W308" s="90"/>
      <c r="X308" s="89"/>
      <c r="Y308" s="90"/>
      <c r="Z308" s="88"/>
      <c r="AA308" s="90"/>
      <c r="AB308" s="90"/>
      <c r="AC308" s="90"/>
      <c r="AD308" s="90"/>
      <c r="AE308" s="90"/>
      <c r="AF308" s="88"/>
      <c r="AG308" s="90"/>
      <c r="AH308" s="88"/>
      <c r="AI308" s="90"/>
      <c r="AJ308" s="88"/>
    </row>
    <row r="309" customFormat="false" ht="12.75" hidden="false" customHeight="false" outlineLevel="0" collapsed="false">
      <c r="A309" s="114"/>
      <c r="B309" s="114"/>
      <c r="C309" s="115"/>
      <c r="D309" s="128"/>
      <c r="E309" s="97"/>
      <c r="F309" s="121"/>
      <c r="G309" s="122"/>
      <c r="H309" s="97"/>
      <c r="I309" s="123"/>
      <c r="J309" s="97"/>
      <c r="K309" s="98"/>
      <c r="L309" s="98"/>
      <c r="M309" s="98"/>
      <c r="N309" s="98"/>
      <c r="O309" s="94"/>
      <c r="P309" s="95"/>
      <c r="Q309" s="87"/>
      <c r="R309" s="87"/>
      <c r="S309" s="88"/>
      <c r="T309" s="89"/>
      <c r="U309" s="90"/>
      <c r="V309" s="90"/>
      <c r="W309" s="90"/>
      <c r="X309" s="89"/>
      <c r="Y309" s="90"/>
      <c r="Z309" s="88"/>
      <c r="AA309" s="90"/>
      <c r="AB309" s="90"/>
      <c r="AC309" s="90"/>
      <c r="AD309" s="90"/>
      <c r="AE309" s="90"/>
      <c r="AF309" s="88"/>
      <c r="AG309" s="90"/>
      <c r="AH309" s="88"/>
      <c r="AI309" s="90"/>
      <c r="AJ309" s="88"/>
    </row>
    <row r="310" customFormat="false" ht="12.75" hidden="false" customHeight="false" outlineLevel="0" collapsed="false">
      <c r="A310" s="114"/>
      <c r="B310" s="126"/>
      <c r="C310" s="127"/>
      <c r="D310" s="128"/>
      <c r="E310" s="97"/>
      <c r="F310" s="121"/>
      <c r="G310" s="122"/>
      <c r="H310" s="97"/>
      <c r="I310" s="123"/>
      <c r="J310" s="97"/>
      <c r="K310" s="98"/>
      <c r="L310" s="98"/>
      <c r="M310" s="98"/>
      <c r="N310" s="98"/>
      <c r="O310" s="94"/>
      <c r="P310" s="95"/>
      <c r="Q310" s="87"/>
      <c r="R310" s="87"/>
      <c r="S310" s="88"/>
      <c r="T310" s="89"/>
      <c r="U310" s="90"/>
      <c r="V310" s="90"/>
      <c r="W310" s="90"/>
      <c r="X310" s="89"/>
      <c r="Y310" s="90"/>
      <c r="Z310" s="88"/>
      <c r="AA310" s="90"/>
      <c r="AB310" s="90"/>
      <c r="AC310" s="90"/>
      <c r="AD310" s="90"/>
      <c r="AE310" s="90"/>
      <c r="AF310" s="88"/>
      <c r="AG310" s="90"/>
      <c r="AH310" s="88"/>
      <c r="AI310" s="90"/>
      <c r="AJ310" s="88"/>
    </row>
    <row r="311" customFormat="false" ht="12.75" hidden="false" customHeight="false" outlineLevel="0" collapsed="false">
      <c r="A311" s="114"/>
      <c r="B311" s="126"/>
      <c r="C311" s="127"/>
      <c r="D311" s="128"/>
      <c r="E311" s="97"/>
      <c r="F311" s="121"/>
      <c r="G311" s="122"/>
      <c r="H311" s="97"/>
      <c r="I311" s="123"/>
      <c r="J311" s="97"/>
      <c r="K311" s="98"/>
      <c r="L311" s="98"/>
      <c r="M311" s="98"/>
      <c r="N311" s="98"/>
      <c r="O311" s="94"/>
      <c r="P311" s="95"/>
      <c r="Q311" s="87"/>
      <c r="R311" s="87"/>
      <c r="S311" s="88"/>
      <c r="T311" s="89"/>
      <c r="U311" s="90"/>
      <c r="V311" s="90"/>
      <c r="W311" s="90"/>
      <c r="X311" s="89"/>
      <c r="Y311" s="90"/>
      <c r="Z311" s="88"/>
      <c r="AA311" s="90"/>
      <c r="AB311" s="90"/>
      <c r="AC311" s="90"/>
      <c r="AD311" s="90"/>
      <c r="AE311" s="90"/>
      <c r="AF311" s="88"/>
      <c r="AG311" s="90"/>
      <c r="AH311" s="88"/>
      <c r="AI311" s="90"/>
      <c r="AJ311" s="88"/>
    </row>
    <row r="312" customFormat="false" ht="12.75" hidden="false" customHeight="false" outlineLevel="0" collapsed="false">
      <c r="A312" s="114"/>
      <c r="B312" s="126"/>
      <c r="C312" s="127"/>
      <c r="D312" s="128"/>
      <c r="E312" s="97"/>
      <c r="F312" s="121"/>
      <c r="G312" s="122"/>
      <c r="H312" s="97"/>
      <c r="I312" s="123"/>
      <c r="J312" s="97"/>
      <c r="K312" s="98"/>
      <c r="L312" s="98"/>
      <c r="M312" s="98"/>
      <c r="N312" s="98"/>
      <c r="O312" s="94"/>
      <c r="P312" s="95"/>
      <c r="Q312" s="87"/>
      <c r="R312" s="87"/>
      <c r="S312" s="88"/>
      <c r="T312" s="89"/>
      <c r="U312" s="90"/>
      <c r="V312" s="90"/>
      <c r="W312" s="90"/>
      <c r="X312" s="89"/>
      <c r="Y312" s="90"/>
      <c r="Z312" s="88"/>
      <c r="AA312" s="90"/>
      <c r="AB312" s="90"/>
      <c r="AC312" s="90"/>
      <c r="AD312" s="90"/>
      <c r="AE312" s="90"/>
      <c r="AF312" s="88"/>
      <c r="AG312" s="90"/>
      <c r="AH312" s="88"/>
      <c r="AI312" s="90"/>
      <c r="AJ312" s="88"/>
    </row>
    <row r="313" customFormat="false" ht="12.75" hidden="false" customHeight="false" outlineLevel="0" collapsed="false">
      <c r="A313" s="114"/>
      <c r="B313" s="126"/>
      <c r="C313" s="127"/>
      <c r="D313" s="128"/>
      <c r="E313" s="121"/>
      <c r="F313" s="97"/>
      <c r="G313" s="122"/>
      <c r="H313" s="97"/>
      <c r="I313" s="123"/>
      <c r="J313" s="97"/>
      <c r="K313" s="98"/>
      <c r="L313" s="98"/>
      <c r="M313" s="98"/>
      <c r="N313" s="98"/>
      <c r="O313" s="94"/>
      <c r="P313" s="95"/>
      <c r="Q313" s="87"/>
      <c r="R313" s="87"/>
      <c r="S313" s="88"/>
      <c r="T313" s="89"/>
      <c r="U313" s="90"/>
      <c r="V313" s="90"/>
      <c r="W313" s="90"/>
      <c r="X313" s="89"/>
      <c r="Y313" s="90"/>
      <c r="Z313" s="88"/>
      <c r="AA313" s="90"/>
      <c r="AB313" s="90"/>
      <c r="AC313" s="90"/>
      <c r="AD313" s="90"/>
      <c r="AE313" s="90"/>
      <c r="AF313" s="88"/>
      <c r="AG313" s="90"/>
      <c r="AH313" s="88"/>
      <c r="AI313" s="90"/>
      <c r="AJ313" s="88"/>
    </row>
    <row r="314" customFormat="false" ht="12.75" hidden="false" customHeight="false" outlineLevel="0" collapsed="false">
      <c r="A314" s="114"/>
      <c r="B314" s="114"/>
      <c r="C314" s="115"/>
      <c r="D314" s="116"/>
      <c r="E314" s="124"/>
      <c r="F314" s="95"/>
      <c r="G314" s="118"/>
      <c r="H314" s="95"/>
      <c r="I314" s="119"/>
      <c r="J314" s="95"/>
      <c r="K314" s="94"/>
      <c r="L314" s="94"/>
      <c r="M314" s="94"/>
      <c r="N314" s="94"/>
      <c r="O314" s="94"/>
      <c r="P314" s="95"/>
      <c r="Q314" s="87"/>
      <c r="R314" s="87"/>
      <c r="S314" s="88"/>
      <c r="T314" s="89"/>
      <c r="U314" s="90"/>
      <c r="V314" s="90"/>
      <c r="W314" s="90"/>
      <c r="X314" s="89"/>
      <c r="Y314" s="90"/>
      <c r="Z314" s="88"/>
      <c r="AA314" s="90"/>
      <c r="AB314" s="90"/>
      <c r="AC314" s="90"/>
      <c r="AD314" s="90"/>
      <c r="AE314" s="90"/>
      <c r="AF314" s="88"/>
      <c r="AG314" s="90"/>
      <c r="AH314" s="88"/>
      <c r="AI314" s="90"/>
      <c r="AJ314" s="88"/>
    </row>
    <row r="315" customFormat="false" ht="12.75" hidden="false" customHeight="false" outlineLevel="0" collapsed="false">
      <c r="A315" s="126"/>
      <c r="B315" s="126"/>
      <c r="C315" s="127"/>
      <c r="D315" s="128"/>
      <c r="E315" s="121"/>
      <c r="F315" s="97"/>
      <c r="G315" s="122"/>
      <c r="H315" s="97"/>
      <c r="I315" s="123"/>
      <c r="J315" s="97"/>
      <c r="K315" s="98"/>
      <c r="L315" s="98"/>
      <c r="M315" s="98"/>
      <c r="N315" s="98"/>
      <c r="O315" s="94"/>
      <c r="P315" s="95"/>
      <c r="Q315" s="87"/>
      <c r="R315" s="87"/>
      <c r="S315" s="88"/>
      <c r="T315" s="89"/>
      <c r="U315" s="90"/>
      <c r="V315" s="90"/>
      <c r="W315" s="90"/>
      <c r="X315" s="89"/>
      <c r="Y315" s="90"/>
      <c r="Z315" s="88"/>
      <c r="AA315" s="90"/>
      <c r="AB315" s="90"/>
      <c r="AC315" s="90"/>
      <c r="AD315" s="90"/>
      <c r="AE315" s="90"/>
      <c r="AF315" s="88"/>
      <c r="AG315" s="90"/>
      <c r="AH315" s="88"/>
      <c r="AI315" s="90"/>
      <c r="AJ315" s="88"/>
    </row>
    <row r="316" customFormat="false" ht="12.75" hidden="false" customHeight="false" outlineLevel="0" collapsed="false">
      <c r="A316" s="114"/>
      <c r="B316" s="114"/>
      <c r="C316" s="115"/>
      <c r="D316" s="128"/>
      <c r="E316" s="121"/>
      <c r="F316" s="97"/>
      <c r="G316" s="122"/>
      <c r="H316" s="97"/>
      <c r="I316" s="123"/>
      <c r="J316" s="97"/>
      <c r="K316" s="98"/>
      <c r="L316" s="98"/>
      <c r="M316" s="98"/>
      <c r="N316" s="98"/>
      <c r="O316" s="94"/>
      <c r="P316" s="95"/>
      <c r="Q316" s="87"/>
      <c r="R316" s="87"/>
      <c r="S316" s="88"/>
      <c r="T316" s="89"/>
      <c r="U316" s="90"/>
      <c r="V316" s="90"/>
      <c r="W316" s="90"/>
      <c r="X316" s="89"/>
      <c r="Y316" s="90"/>
      <c r="Z316" s="88"/>
      <c r="AA316" s="90"/>
      <c r="AB316" s="90"/>
      <c r="AC316" s="90"/>
      <c r="AD316" s="90"/>
      <c r="AE316" s="90"/>
      <c r="AF316" s="88"/>
      <c r="AG316" s="90"/>
      <c r="AH316" s="88"/>
      <c r="AI316" s="90"/>
      <c r="AJ316" s="88"/>
    </row>
    <row r="317" customFormat="false" ht="12.75" hidden="false" customHeight="false" outlineLevel="0" collapsed="false">
      <c r="A317" s="114"/>
      <c r="B317" s="126"/>
      <c r="C317" s="127"/>
      <c r="D317" s="128"/>
      <c r="E317" s="121"/>
      <c r="F317" s="97"/>
      <c r="G317" s="122"/>
      <c r="H317" s="97"/>
      <c r="I317" s="123"/>
      <c r="J317" s="97"/>
      <c r="K317" s="98"/>
      <c r="L317" s="98"/>
      <c r="M317" s="98"/>
      <c r="N317" s="98"/>
      <c r="O317" s="94"/>
      <c r="P317" s="95"/>
      <c r="Q317" s="87"/>
      <c r="R317" s="87"/>
      <c r="S317" s="88"/>
      <c r="T317" s="89"/>
      <c r="U317" s="90"/>
      <c r="V317" s="90"/>
      <c r="W317" s="90"/>
      <c r="X317" s="89"/>
      <c r="Y317" s="90"/>
      <c r="Z317" s="88"/>
      <c r="AA317" s="90"/>
      <c r="AB317" s="90"/>
      <c r="AC317" s="90"/>
      <c r="AD317" s="90"/>
      <c r="AE317" s="90"/>
      <c r="AF317" s="88"/>
      <c r="AG317" s="90"/>
      <c r="AH317" s="88"/>
      <c r="AI317" s="90"/>
      <c r="AJ317" s="88"/>
    </row>
    <row r="318" customFormat="false" ht="12.75" hidden="false" customHeight="false" outlineLevel="0" collapsed="false">
      <c r="A318" s="114"/>
      <c r="B318" s="114"/>
      <c r="C318" s="115"/>
      <c r="D318" s="116"/>
      <c r="E318" s="124"/>
      <c r="F318" s="95"/>
      <c r="G318" s="118"/>
      <c r="H318" s="95"/>
      <c r="I318" s="119"/>
      <c r="J318" s="95"/>
      <c r="K318" s="94"/>
      <c r="L318" s="94"/>
      <c r="M318" s="94"/>
      <c r="N318" s="94"/>
      <c r="O318" s="94"/>
      <c r="P318" s="95"/>
      <c r="Q318" s="87"/>
      <c r="R318" s="87"/>
      <c r="S318" s="88"/>
      <c r="T318" s="89"/>
      <c r="U318" s="90"/>
      <c r="V318" s="90"/>
      <c r="W318" s="90"/>
      <c r="X318" s="89"/>
      <c r="Y318" s="90"/>
      <c r="Z318" s="88"/>
      <c r="AA318" s="90"/>
      <c r="AB318" s="90"/>
      <c r="AC318" s="90"/>
      <c r="AD318" s="90"/>
      <c r="AE318" s="90"/>
      <c r="AF318" s="88"/>
      <c r="AG318" s="90"/>
      <c r="AH318" s="88"/>
      <c r="AI318" s="90"/>
      <c r="AJ318" s="88"/>
    </row>
    <row r="319" customFormat="false" ht="12.75" hidden="false" customHeight="false" outlineLevel="0" collapsed="false">
      <c r="A319" s="126"/>
      <c r="B319" s="126"/>
      <c r="C319" s="127"/>
      <c r="D319" s="128"/>
      <c r="E319" s="121"/>
      <c r="F319" s="97"/>
      <c r="G319" s="122"/>
      <c r="H319" s="97"/>
      <c r="I319" s="123"/>
      <c r="J319" s="97"/>
      <c r="K319" s="98"/>
      <c r="L319" s="98"/>
      <c r="M319" s="98"/>
      <c r="N319" s="98"/>
      <c r="O319" s="94"/>
      <c r="P319" s="95"/>
      <c r="Q319" s="87"/>
      <c r="R319" s="87"/>
      <c r="S319" s="88"/>
      <c r="T319" s="89"/>
      <c r="U319" s="90"/>
      <c r="V319" s="90"/>
      <c r="W319" s="90"/>
      <c r="X319" s="89"/>
      <c r="Y319" s="90"/>
      <c r="Z319" s="88"/>
      <c r="AA319" s="90"/>
      <c r="AB319" s="90"/>
      <c r="AC319" s="90"/>
      <c r="AD319" s="90"/>
      <c r="AE319" s="90"/>
      <c r="AF319" s="88"/>
      <c r="AG319" s="90"/>
      <c r="AH319" s="88"/>
      <c r="AI319" s="90"/>
      <c r="AJ319" s="88"/>
    </row>
    <row r="320" customFormat="false" ht="12.75" hidden="false" customHeight="false" outlineLevel="0" collapsed="false">
      <c r="A320" s="114"/>
      <c r="B320" s="126"/>
      <c r="C320" s="127"/>
      <c r="D320" s="128"/>
      <c r="E320" s="121"/>
      <c r="F320" s="97"/>
      <c r="G320" s="122"/>
      <c r="H320" s="97"/>
      <c r="I320" s="123"/>
      <c r="J320" s="97"/>
      <c r="K320" s="98"/>
      <c r="L320" s="98"/>
      <c r="M320" s="98"/>
      <c r="N320" s="98"/>
      <c r="O320" s="94"/>
      <c r="P320" s="95"/>
      <c r="Q320" s="87"/>
      <c r="R320" s="87"/>
      <c r="S320" s="88"/>
      <c r="T320" s="89"/>
      <c r="U320" s="90"/>
      <c r="V320" s="90"/>
      <c r="W320" s="90"/>
      <c r="X320" s="89"/>
      <c r="Y320" s="90"/>
      <c r="Z320" s="88"/>
      <c r="AA320" s="90"/>
      <c r="AB320" s="90"/>
      <c r="AC320" s="90"/>
      <c r="AD320" s="90"/>
      <c r="AE320" s="90"/>
      <c r="AF320" s="88"/>
      <c r="AG320" s="90"/>
      <c r="AH320" s="88"/>
      <c r="AI320" s="90"/>
      <c r="AJ320" s="88"/>
    </row>
    <row r="321" customFormat="false" ht="12.75" hidden="false" customHeight="false" outlineLevel="0" collapsed="false">
      <c r="A321" s="114"/>
      <c r="B321" s="126"/>
      <c r="C321" s="127"/>
      <c r="D321" s="128"/>
      <c r="E321" s="121"/>
      <c r="F321" s="97"/>
      <c r="G321" s="122"/>
      <c r="H321" s="97"/>
      <c r="I321" s="123"/>
      <c r="J321" s="97"/>
      <c r="K321" s="98"/>
      <c r="L321" s="98"/>
      <c r="M321" s="98"/>
      <c r="N321" s="98"/>
      <c r="O321" s="94"/>
      <c r="P321" s="95"/>
      <c r="Q321" s="87"/>
      <c r="R321" s="87"/>
      <c r="S321" s="88"/>
      <c r="T321" s="89"/>
      <c r="U321" s="90"/>
      <c r="V321" s="90"/>
      <c r="W321" s="90"/>
      <c r="X321" s="89"/>
      <c r="Y321" s="90"/>
      <c r="Z321" s="88"/>
      <c r="AA321" s="90"/>
      <c r="AB321" s="90"/>
      <c r="AC321" s="90"/>
      <c r="AD321" s="90"/>
      <c r="AE321" s="90"/>
      <c r="AF321" s="88"/>
      <c r="AG321" s="90"/>
      <c r="AH321" s="88"/>
      <c r="AI321" s="90"/>
      <c r="AJ321" s="88"/>
    </row>
    <row r="322" customFormat="false" ht="12.75" hidden="false" customHeight="false" outlineLevel="0" collapsed="false">
      <c r="A322" s="114"/>
      <c r="B322" s="126"/>
      <c r="C322" s="127"/>
      <c r="D322" s="128"/>
      <c r="E322" s="121"/>
      <c r="F322" s="97"/>
      <c r="G322" s="122"/>
      <c r="H322" s="97"/>
      <c r="I322" s="123"/>
      <c r="J322" s="97"/>
      <c r="K322" s="98"/>
      <c r="L322" s="98"/>
      <c r="M322" s="98"/>
      <c r="N322" s="98"/>
      <c r="O322" s="94"/>
      <c r="P322" s="95"/>
      <c r="Q322" s="87"/>
      <c r="R322" s="87"/>
      <c r="S322" s="88"/>
      <c r="T322" s="89"/>
      <c r="U322" s="90"/>
      <c r="V322" s="90"/>
      <c r="W322" s="90"/>
      <c r="X322" s="89"/>
      <c r="Y322" s="90"/>
      <c r="Z322" s="88"/>
      <c r="AA322" s="90"/>
      <c r="AB322" s="90"/>
      <c r="AC322" s="90"/>
      <c r="AD322" s="90"/>
      <c r="AE322" s="90"/>
      <c r="AF322" s="88"/>
      <c r="AG322" s="90"/>
      <c r="AH322" s="88"/>
      <c r="AI322" s="90"/>
      <c r="AJ322" s="88"/>
    </row>
    <row r="323" customFormat="false" ht="12.75" hidden="false" customHeight="false" outlineLevel="0" collapsed="false">
      <c r="A323" s="114"/>
      <c r="B323" s="126"/>
      <c r="C323" s="127"/>
      <c r="D323" s="128"/>
      <c r="E323" s="121"/>
      <c r="F323" s="97"/>
      <c r="G323" s="122"/>
      <c r="H323" s="97"/>
      <c r="I323" s="123"/>
      <c r="J323" s="97"/>
      <c r="K323" s="98"/>
      <c r="L323" s="98"/>
      <c r="M323" s="98"/>
      <c r="N323" s="98"/>
      <c r="O323" s="94"/>
      <c r="P323" s="95"/>
      <c r="Q323" s="87"/>
      <c r="R323" s="87"/>
      <c r="S323" s="88"/>
      <c r="T323" s="89"/>
      <c r="U323" s="90"/>
      <c r="V323" s="90"/>
      <c r="W323" s="90"/>
      <c r="X323" s="89"/>
      <c r="Y323" s="90"/>
      <c r="Z323" s="88"/>
      <c r="AA323" s="90"/>
      <c r="AB323" s="90"/>
      <c r="AC323" s="90"/>
      <c r="AD323" s="90"/>
      <c r="AE323" s="90"/>
      <c r="AF323" s="88"/>
      <c r="AG323" s="90"/>
      <c r="AH323" s="88"/>
      <c r="AI323" s="90"/>
      <c r="AJ323" s="88"/>
    </row>
    <row r="324" customFormat="false" ht="12.75" hidden="false" customHeight="false" outlineLevel="0" collapsed="false">
      <c r="A324" s="114"/>
      <c r="B324" s="114"/>
      <c r="C324" s="115"/>
      <c r="D324" s="116"/>
      <c r="E324" s="124"/>
      <c r="F324" s="95"/>
      <c r="G324" s="118"/>
      <c r="H324" s="95"/>
      <c r="I324" s="119"/>
      <c r="J324" s="95"/>
      <c r="K324" s="94"/>
      <c r="L324" s="94"/>
      <c r="M324" s="94"/>
      <c r="N324" s="94"/>
      <c r="O324" s="94"/>
      <c r="P324" s="95"/>
      <c r="Q324" s="87"/>
      <c r="R324" s="87"/>
      <c r="S324" s="88"/>
      <c r="T324" s="89"/>
      <c r="U324" s="90"/>
      <c r="V324" s="90"/>
      <c r="W324" s="90"/>
      <c r="X324" s="89"/>
      <c r="Y324" s="90"/>
      <c r="Z324" s="88"/>
      <c r="AA324" s="90"/>
      <c r="AB324" s="90"/>
      <c r="AC324" s="90"/>
      <c r="AD324" s="90"/>
      <c r="AE324" s="90"/>
      <c r="AF324" s="88"/>
      <c r="AG324" s="90"/>
      <c r="AH324" s="88"/>
      <c r="AI324" s="90"/>
      <c r="AJ324" s="88"/>
    </row>
    <row r="325" customFormat="false" ht="12.75" hidden="false" customHeight="false" outlineLevel="0" collapsed="false">
      <c r="A325" s="130"/>
      <c r="B325" s="130"/>
      <c r="C325" s="131"/>
      <c r="D325" s="132"/>
      <c r="E325" s="133"/>
      <c r="F325" s="134"/>
      <c r="G325" s="135"/>
      <c r="H325" s="134"/>
      <c r="I325" s="136"/>
      <c r="J325" s="134"/>
      <c r="K325" s="137"/>
      <c r="L325" s="137"/>
      <c r="M325" s="137"/>
      <c r="N325" s="137"/>
      <c r="O325" s="137"/>
      <c r="P325" s="134"/>
      <c r="Q325" s="138"/>
      <c r="R325" s="138"/>
      <c r="S325" s="88"/>
      <c r="T325" s="89"/>
      <c r="U325" s="90"/>
      <c r="V325" s="90"/>
      <c r="W325" s="90"/>
      <c r="X325" s="89"/>
      <c r="Y325" s="90"/>
      <c r="Z325" s="88"/>
      <c r="AA325" s="90"/>
      <c r="AB325" s="90"/>
      <c r="AC325" s="90"/>
      <c r="AD325" s="90"/>
      <c r="AE325" s="90"/>
      <c r="AF325" s="88"/>
      <c r="AG325" s="90"/>
      <c r="AH325" s="88"/>
      <c r="AI325" s="90"/>
      <c r="AJ325" s="88"/>
    </row>
    <row r="326" customFormat="false" ht="12.75" hidden="false" customHeight="false" outlineLevel="0" collapsed="false">
      <c r="A326" s="114"/>
      <c r="B326" s="114"/>
      <c r="C326" s="115"/>
      <c r="D326" s="116"/>
      <c r="E326" s="124"/>
      <c r="F326" s="95"/>
      <c r="G326" s="118"/>
      <c r="H326" s="95"/>
      <c r="I326" s="119"/>
      <c r="J326" s="95"/>
      <c r="K326" s="94"/>
      <c r="L326" s="94"/>
      <c r="M326" s="94"/>
      <c r="N326" s="94"/>
      <c r="O326" s="94"/>
      <c r="P326" s="95"/>
      <c r="Q326" s="87"/>
      <c r="R326" s="87"/>
      <c r="S326" s="88"/>
      <c r="T326" s="89"/>
      <c r="U326" s="90"/>
      <c r="V326" s="90"/>
      <c r="W326" s="90"/>
      <c r="X326" s="89"/>
      <c r="Y326" s="90"/>
      <c r="Z326" s="90"/>
      <c r="AA326" s="90"/>
      <c r="AB326" s="90"/>
      <c r="AC326" s="90"/>
      <c r="AD326" s="90"/>
      <c r="AE326" s="90"/>
      <c r="AF326" s="90"/>
      <c r="AG326" s="90"/>
      <c r="AH326" s="90"/>
      <c r="AI326" s="90"/>
      <c r="AJ326" s="90"/>
    </row>
    <row r="327" customFormat="false" ht="12.75" hidden="false" customHeight="false" outlineLevel="0" collapsed="false">
      <c r="A327" s="114"/>
      <c r="B327" s="114"/>
      <c r="C327" s="115"/>
      <c r="D327" s="116"/>
      <c r="E327" s="124"/>
      <c r="F327" s="95"/>
      <c r="G327" s="118"/>
      <c r="H327" s="95"/>
      <c r="I327" s="119"/>
      <c r="J327" s="95"/>
      <c r="K327" s="94"/>
      <c r="L327" s="94"/>
      <c r="M327" s="94"/>
      <c r="N327" s="94"/>
      <c r="O327" s="94"/>
      <c r="P327" s="95"/>
      <c r="Q327" s="87"/>
      <c r="R327" s="87"/>
      <c r="S327" s="88"/>
      <c r="T327" s="89"/>
      <c r="U327" s="90"/>
      <c r="V327" s="90"/>
      <c r="W327" s="90"/>
      <c r="X327" s="89"/>
      <c r="Y327" s="90"/>
      <c r="Z327" s="90"/>
      <c r="AA327" s="90"/>
      <c r="AB327" s="90"/>
      <c r="AC327" s="90"/>
      <c r="AD327" s="90"/>
      <c r="AE327" s="90"/>
      <c r="AF327" s="90"/>
      <c r="AG327" s="90"/>
      <c r="AH327" s="90"/>
      <c r="AI327" s="90"/>
      <c r="AJ327" s="90"/>
    </row>
    <row r="328" customFormat="false" ht="12.75" hidden="false" customHeight="false" outlineLevel="0" collapsed="false">
      <c r="A328" s="126"/>
      <c r="B328" s="126"/>
      <c r="C328" s="127"/>
      <c r="D328" s="116"/>
      <c r="E328" s="121"/>
      <c r="F328" s="97"/>
      <c r="G328" s="122"/>
      <c r="H328" s="97"/>
      <c r="I328" s="123"/>
      <c r="J328" s="97"/>
      <c r="K328" s="98"/>
      <c r="L328" s="98"/>
      <c r="M328" s="98"/>
      <c r="N328" s="98"/>
      <c r="O328" s="94"/>
      <c r="P328" s="95"/>
      <c r="Q328" s="87"/>
      <c r="R328" s="87"/>
      <c r="S328" s="88"/>
      <c r="T328" s="89"/>
      <c r="U328" s="90"/>
      <c r="V328" s="90"/>
      <c r="W328" s="90"/>
      <c r="X328" s="89"/>
      <c r="Y328" s="90"/>
      <c r="Z328" s="90"/>
      <c r="AA328" s="90"/>
      <c r="AB328" s="90"/>
      <c r="AC328" s="90"/>
      <c r="AD328" s="90"/>
      <c r="AE328" s="90"/>
      <c r="AF328" s="90"/>
      <c r="AG328" s="90"/>
      <c r="AH328" s="90"/>
      <c r="AI328" s="90"/>
      <c r="AJ328" s="90"/>
    </row>
    <row r="329" customFormat="false" ht="12.75" hidden="false" customHeight="false" outlineLevel="0" collapsed="false">
      <c r="A329" s="126"/>
      <c r="B329" s="126"/>
      <c r="C329" s="127"/>
      <c r="D329" s="116"/>
      <c r="E329" s="121"/>
      <c r="F329" s="97"/>
      <c r="G329" s="122"/>
      <c r="H329" s="97"/>
      <c r="I329" s="123"/>
      <c r="J329" s="97"/>
      <c r="K329" s="98"/>
      <c r="L329" s="98"/>
      <c r="M329" s="98"/>
      <c r="N329" s="98"/>
      <c r="O329" s="94"/>
      <c r="P329" s="95"/>
      <c r="Q329" s="87"/>
      <c r="R329" s="87"/>
      <c r="S329" s="88"/>
      <c r="T329" s="89"/>
      <c r="U329" s="90"/>
      <c r="V329" s="90"/>
      <c r="W329" s="90"/>
      <c r="X329" s="89"/>
      <c r="Y329" s="90"/>
      <c r="Z329" s="90"/>
      <c r="AA329" s="90"/>
      <c r="AB329" s="90"/>
      <c r="AC329" s="90"/>
      <c r="AD329" s="90"/>
      <c r="AE329" s="90"/>
      <c r="AF329" s="90"/>
      <c r="AG329" s="90"/>
      <c r="AH329" s="90"/>
      <c r="AI329" s="90"/>
      <c r="AJ329" s="90"/>
    </row>
    <row r="330" customFormat="false" ht="12.75" hidden="false" customHeight="false" outlineLevel="0" collapsed="false">
      <c r="A330" s="126"/>
      <c r="B330" s="126"/>
      <c r="C330" s="127"/>
      <c r="D330" s="116"/>
      <c r="E330" s="121"/>
      <c r="F330" s="97"/>
      <c r="G330" s="122"/>
      <c r="H330" s="97"/>
      <c r="I330" s="123"/>
      <c r="J330" s="97"/>
      <c r="K330" s="98"/>
      <c r="L330" s="98"/>
      <c r="M330" s="98"/>
      <c r="N330" s="98"/>
      <c r="O330" s="94"/>
      <c r="P330" s="95"/>
      <c r="Q330" s="87"/>
      <c r="R330" s="87"/>
      <c r="S330" s="88"/>
      <c r="T330" s="89"/>
      <c r="U330" s="90"/>
      <c r="V330" s="90"/>
      <c r="W330" s="90"/>
      <c r="X330" s="89"/>
      <c r="Y330" s="90"/>
      <c r="Z330" s="90"/>
      <c r="AA330" s="90"/>
      <c r="AB330" s="90"/>
      <c r="AC330" s="90"/>
      <c r="AD330" s="90"/>
      <c r="AE330" s="90"/>
      <c r="AF330" s="90"/>
      <c r="AG330" s="90"/>
      <c r="AH330" s="90"/>
      <c r="AI330" s="90"/>
      <c r="AJ330" s="90"/>
    </row>
    <row r="331" customFormat="false" ht="12.75" hidden="false" customHeight="false" outlineLevel="0" collapsed="false">
      <c r="A331" s="114"/>
      <c r="B331" s="114"/>
      <c r="C331" s="115"/>
      <c r="D331" s="116"/>
      <c r="E331" s="124"/>
      <c r="F331" s="95"/>
      <c r="G331" s="118"/>
      <c r="H331" s="95"/>
      <c r="I331" s="119"/>
      <c r="J331" s="95"/>
      <c r="K331" s="94"/>
      <c r="L331" s="94"/>
      <c r="M331" s="94"/>
      <c r="N331" s="94"/>
      <c r="O331" s="94"/>
      <c r="P331" s="95"/>
      <c r="Q331" s="87"/>
      <c r="R331" s="87"/>
      <c r="S331" s="88"/>
      <c r="T331" s="89"/>
      <c r="U331" s="90"/>
      <c r="V331" s="90"/>
      <c r="W331" s="90"/>
      <c r="X331" s="89"/>
      <c r="Y331" s="90"/>
      <c r="Z331" s="90"/>
      <c r="AA331" s="90"/>
      <c r="AB331" s="90"/>
      <c r="AC331" s="90"/>
      <c r="AD331" s="90"/>
      <c r="AE331" s="90"/>
      <c r="AF331" s="90"/>
      <c r="AG331" s="90"/>
      <c r="AH331" s="90"/>
      <c r="AI331" s="90"/>
      <c r="AJ331" s="90"/>
    </row>
    <row r="332" customFormat="false" ht="12.75" hidden="false" customHeight="false" outlineLevel="0" collapsed="false">
      <c r="A332" s="114"/>
      <c r="B332" s="114"/>
      <c r="C332" s="115"/>
      <c r="D332" s="116"/>
      <c r="E332" s="124"/>
      <c r="F332" s="95"/>
      <c r="G332" s="118"/>
      <c r="H332" s="95"/>
      <c r="I332" s="119"/>
      <c r="J332" s="95"/>
      <c r="K332" s="94"/>
      <c r="L332" s="94"/>
      <c r="M332" s="94"/>
      <c r="N332" s="94"/>
      <c r="O332" s="94"/>
      <c r="P332" s="95"/>
      <c r="Q332" s="87"/>
      <c r="R332" s="87"/>
      <c r="S332" s="88"/>
      <c r="T332" s="89"/>
      <c r="U332" s="90"/>
      <c r="V332" s="90"/>
      <c r="W332" s="90"/>
      <c r="X332" s="89"/>
      <c r="Y332" s="90"/>
      <c r="Z332" s="90"/>
      <c r="AA332" s="90"/>
      <c r="AB332" s="90"/>
      <c r="AC332" s="90"/>
      <c r="AD332" s="90"/>
      <c r="AE332" s="90"/>
      <c r="AF332" s="90"/>
      <c r="AG332" s="90"/>
      <c r="AH332" s="90"/>
      <c r="AI332" s="90"/>
      <c r="AJ332" s="90"/>
    </row>
    <row r="333" customFormat="false" ht="12.75" hidden="false" customHeight="false" outlineLevel="0" collapsed="false">
      <c r="A333" s="89"/>
      <c r="B333" s="89"/>
      <c r="C333" s="89"/>
      <c r="D333" s="89"/>
      <c r="E333" s="89"/>
      <c r="F333" s="89"/>
      <c r="G333" s="89"/>
      <c r="H333" s="89"/>
      <c r="I333" s="139"/>
      <c r="J333" s="91"/>
      <c r="K333" s="88"/>
      <c r="L333" s="88"/>
      <c r="M333" s="88"/>
      <c r="N333" s="88"/>
      <c r="O333" s="88"/>
      <c r="P333" s="91"/>
      <c r="Q333" s="91"/>
      <c r="R333" s="91"/>
      <c r="S333" s="88"/>
      <c r="T333" s="89"/>
      <c r="U333" s="90"/>
      <c r="V333" s="90"/>
      <c r="W333" s="91"/>
      <c r="X333" s="89"/>
      <c r="Y333" s="91"/>
      <c r="Z333" s="89"/>
      <c r="AA333" s="89"/>
      <c r="AB333" s="89"/>
      <c r="AC333" s="89"/>
      <c r="AD333" s="89"/>
      <c r="AE333" s="89"/>
      <c r="AF333" s="89"/>
      <c r="AG333" s="89"/>
      <c r="AH333" s="89"/>
      <c r="AI333" s="89"/>
      <c r="AJ333" s="91"/>
    </row>
    <row r="334" customFormat="false" ht="12.75" hidden="false" customHeight="false" outlineLevel="0" collapsed="false">
      <c r="A334" s="114"/>
      <c r="B334" s="114"/>
      <c r="C334" s="115"/>
      <c r="D334" s="116"/>
      <c r="E334" s="124"/>
      <c r="F334" s="95"/>
      <c r="G334" s="118"/>
      <c r="H334" s="95"/>
      <c r="I334" s="119"/>
      <c r="J334" s="95"/>
      <c r="K334" s="94"/>
      <c r="L334" s="94"/>
      <c r="M334" s="94"/>
      <c r="N334" s="94"/>
      <c r="O334" s="94"/>
      <c r="P334" s="95"/>
      <c r="Q334" s="87"/>
      <c r="R334" s="87"/>
      <c r="S334" s="88"/>
      <c r="T334" s="89"/>
      <c r="U334" s="90"/>
      <c r="V334" s="90"/>
      <c r="W334" s="91"/>
      <c r="X334" s="89"/>
      <c r="Y334" s="91"/>
      <c r="Z334" s="89"/>
      <c r="AA334" s="89"/>
      <c r="AB334" s="89"/>
      <c r="AC334" s="89"/>
      <c r="AD334" s="89"/>
      <c r="AE334" s="89"/>
      <c r="AF334" s="89"/>
      <c r="AG334" s="89"/>
      <c r="AH334" s="89"/>
      <c r="AI334" s="89"/>
      <c r="AJ334" s="91"/>
    </row>
    <row r="335" customFormat="false" ht="12.75" hidden="false" customHeight="false" outlineLevel="0" collapsed="false">
      <c r="A335" s="114"/>
      <c r="B335" s="114"/>
      <c r="C335" s="115"/>
      <c r="D335" s="116"/>
      <c r="E335" s="124"/>
      <c r="F335" s="95"/>
      <c r="G335" s="118"/>
      <c r="H335" s="95"/>
      <c r="I335" s="119"/>
      <c r="J335" s="95"/>
      <c r="K335" s="94"/>
      <c r="L335" s="94"/>
      <c r="M335" s="94"/>
      <c r="N335" s="94"/>
      <c r="O335" s="94"/>
      <c r="P335" s="95"/>
      <c r="Q335" s="87"/>
      <c r="R335" s="87"/>
      <c r="S335" s="88"/>
      <c r="T335" s="89"/>
      <c r="U335" s="90"/>
      <c r="V335" s="90"/>
      <c r="W335" s="91"/>
      <c r="X335" s="89"/>
      <c r="Y335" s="91"/>
      <c r="Z335" s="89"/>
      <c r="AA335" s="89"/>
      <c r="AB335" s="89"/>
      <c r="AC335" s="89"/>
      <c r="AD335" s="89"/>
      <c r="AE335" s="89"/>
      <c r="AF335" s="89"/>
      <c r="AG335" s="89"/>
      <c r="AH335" s="89"/>
      <c r="AI335" s="89"/>
      <c r="AJ335" s="91"/>
    </row>
    <row r="336" customFormat="false" ht="13.5" hidden="false" customHeight="false" outlineLevel="0" collapsed="false">
      <c r="A336" s="140"/>
      <c r="B336" s="114"/>
      <c r="C336" s="115"/>
      <c r="D336" s="116"/>
      <c r="E336" s="124"/>
      <c r="F336" s="95"/>
      <c r="G336" s="118"/>
      <c r="H336" s="95"/>
      <c r="I336" s="119"/>
      <c r="J336" s="95"/>
      <c r="K336" s="94"/>
      <c r="L336" s="94"/>
      <c r="M336" s="94"/>
      <c r="N336" s="94"/>
      <c r="O336" s="94"/>
      <c r="P336" s="95"/>
      <c r="Q336" s="87"/>
      <c r="R336" s="87"/>
      <c r="S336" s="88"/>
      <c r="T336" s="89"/>
      <c r="U336" s="90"/>
      <c r="V336" s="90"/>
      <c r="W336" s="91"/>
      <c r="X336" s="89"/>
      <c r="Y336" s="91"/>
      <c r="Z336" s="89"/>
      <c r="AA336" s="89"/>
      <c r="AB336" s="89"/>
      <c r="AC336" s="89"/>
      <c r="AD336" s="89"/>
      <c r="AE336" s="89"/>
      <c r="AF336" s="89"/>
      <c r="AG336" s="89"/>
      <c r="AH336" s="89"/>
      <c r="AI336" s="89"/>
      <c r="AJ336" s="91"/>
    </row>
    <row r="337" customFormat="false" ht="12.75" hidden="false" customHeight="false" outlineLevel="0" collapsed="false">
      <c r="A337" s="141"/>
      <c r="B337" s="141"/>
      <c r="C337" s="142"/>
      <c r="D337" s="143"/>
      <c r="E337" s="144"/>
      <c r="F337" s="92"/>
      <c r="G337" s="145"/>
      <c r="H337" s="92"/>
      <c r="I337" s="146"/>
      <c r="J337" s="92"/>
      <c r="K337" s="93"/>
      <c r="L337" s="93"/>
      <c r="M337" s="93"/>
      <c r="N337" s="93"/>
      <c r="O337" s="94"/>
      <c r="P337" s="95"/>
      <c r="Q337" s="87"/>
      <c r="R337" s="87"/>
      <c r="S337" s="88"/>
      <c r="T337" s="89"/>
      <c r="U337" s="90"/>
      <c r="V337" s="90"/>
      <c r="W337" s="91"/>
      <c r="X337" s="89"/>
      <c r="Y337" s="91"/>
      <c r="Z337" s="89"/>
      <c r="AA337" s="89"/>
      <c r="AB337" s="89"/>
      <c r="AC337" s="89"/>
      <c r="AD337" s="89"/>
      <c r="AE337" s="89"/>
      <c r="AF337" s="89"/>
      <c r="AG337" s="89"/>
      <c r="AH337" s="89"/>
      <c r="AI337" s="89"/>
      <c r="AJ337" s="91"/>
    </row>
    <row r="338" customFormat="false" ht="12.75" hidden="false" customHeight="false" outlineLevel="0" collapsed="false">
      <c r="A338" s="126"/>
      <c r="B338" s="126"/>
      <c r="C338" s="127"/>
      <c r="D338" s="116"/>
      <c r="E338" s="121"/>
      <c r="F338" s="97"/>
      <c r="G338" s="122"/>
      <c r="H338" s="97"/>
      <c r="I338" s="123"/>
      <c r="J338" s="97"/>
      <c r="K338" s="98"/>
      <c r="L338" s="98"/>
      <c r="M338" s="98"/>
      <c r="N338" s="98"/>
      <c r="O338" s="94"/>
      <c r="P338" s="95"/>
      <c r="Q338" s="87"/>
      <c r="R338" s="87"/>
      <c r="S338" s="88"/>
      <c r="T338" s="89"/>
      <c r="U338" s="90"/>
      <c r="V338" s="90"/>
      <c r="W338" s="91"/>
      <c r="X338" s="89"/>
      <c r="Y338" s="91"/>
      <c r="Z338" s="89"/>
      <c r="AA338" s="89"/>
      <c r="AB338" s="89"/>
      <c r="AC338" s="89"/>
      <c r="AD338" s="89"/>
      <c r="AE338" s="89"/>
      <c r="AF338" s="89"/>
      <c r="AG338" s="89"/>
      <c r="AH338" s="89"/>
      <c r="AI338" s="89"/>
      <c r="AJ338" s="91"/>
    </row>
    <row r="339" customFormat="false" ht="12.75" hidden="false" customHeight="false" outlineLevel="0" collapsed="false">
      <c r="A339" s="114"/>
      <c r="B339" s="126"/>
      <c r="C339" s="127"/>
      <c r="D339" s="116"/>
      <c r="E339" s="121"/>
      <c r="F339" s="97"/>
      <c r="G339" s="122"/>
      <c r="H339" s="97"/>
      <c r="I339" s="123"/>
      <c r="J339" s="97"/>
      <c r="K339" s="98"/>
      <c r="L339" s="98"/>
      <c r="M339" s="98"/>
      <c r="N339" s="98"/>
      <c r="O339" s="94"/>
      <c r="P339" s="95"/>
      <c r="Q339" s="87"/>
      <c r="R339" s="87"/>
      <c r="S339" s="88"/>
      <c r="T339" s="89"/>
      <c r="U339" s="90"/>
      <c r="V339" s="90"/>
      <c r="W339" s="91"/>
      <c r="X339" s="89"/>
      <c r="Y339" s="91"/>
      <c r="Z339" s="89"/>
      <c r="AA339" s="89"/>
      <c r="AB339" s="89"/>
      <c r="AC339" s="89"/>
      <c r="AD339" s="89"/>
      <c r="AE339" s="89"/>
      <c r="AF339" s="89"/>
      <c r="AG339" s="89"/>
      <c r="AH339" s="89"/>
      <c r="AI339" s="89"/>
      <c r="AJ339" s="91"/>
    </row>
    <row r="340" customFormat="false" ht="12.75" hidden="false" customHeight="false" outlineLevel="0" collapsed="false">
      <c r="A340" s="114"/>
      <c r="B340" s="126"/>
      <c r="C340" s="127"/>
      <c r="D340" s="116"/>
      <c r="E340" s="121"/>
      <c r="F340" s="97"/>
      <c r="G340" s="122"/>
      <c r="H340" s="97"/>
      <c r="I340" s="123"/>
      <c r="J340" s="97"/>
      <c r="K340" s="98"/>
      <c r="L340" s="98"/>
      <c r="M340" s="98"/>
      <c r="N340" s="98"/>
      <c r="O340" s="94"/>
      <c r="P340" s="95"/>
      <c r="Q340" s="87"/>
      <c r="R340" s="87"/>
      <c r="S340" s="88"/>
      <c r="T340" s="89"/>
      <c r="U340" s="90"/>
      <c r="V340" s="90"/>
      <c r="W340" s="91"/>
      <c r="X340" s="89"/>
      <c r="Y340" s="91"/>
      <c r="Z340" s="89"/>
      <c r="AA340" s="89"/>
      <c r="AB340" s="89"/>
      <c r="AC340" s="89"/>
      <c r="AD340" s="89"/>
      <c r="AE340" s="89"/>
      <c r="AF340" s="89"/>
      <c r="AG340" s="89"/>
      <c r="AH340" s="89"/>
      <c r="AI340" s="89"/>
      <c r="AJ340" s="91"/>
    </row>
    <row r="341" customFormat="false" ht="12.75" hidden="false" customHeight="false" outlineLevel="0" collapsed="false">
      <c r="A341" s="89"/>
      <c r="B341" s="89"/>
      <c r="C341" s="89"/>
      <c r="D341" s="89"/>
      <c r="E341" s="91"/>
      <c r="F341" s="90"/>
      <c r="G341" s="91"/>
      <c r="H341" s="89"/>
      <c r="I341" s="139"/>
      <c r="J341" s="91"/>
      <c r="K341" s="88"/>
      <c r="L341" s="88"/>
      <c r="M341" s="88"/>
      <c r="N341" s="88"/>
      <c r="O341" s="88"/>
      <c r="P341" s="91"/>
      <c r="Q341" s="91"/>
      <c r="R341" s="91"/>
      <c r="S341" s="88"/>
      <c r="T341" s="89"/>
      <c r="U341" s="90"/>
      <c r="V341" s="90"/>
      <c r="W341" s="91"/>
      <c r="X341" s="89"/>
      <c r="Y341" s="91"/>
      <c r="Z341" s="89"/>
      <c r="AA341" s="89"/>
      <c r="AB341" s="89"/>
      <c r="AC341" s="89"/>
      <c r="AD341" s="89"/>
      <c r="AE341" s="89"/>
      <c r="AF341" s="89"/>
      <c r="AG341" s="89"/>
      <c r="AH341" s="89"/>
      <c r="AI341" s="89"/>
      <c r="AJ341" s="91"/>
    </row>
    <row r="342" customFormat="false" ht="12.75" hidden="false" customHeight="false" outlineLevel="0" collapsed="false">
      <c r="A342" s="89"/>
      <c r="B342" s="89"/>
      <c r="C342" s="89"/>
      <c r="D342" s="89"/>
      <c r="E342" s="89"/>
      <c r="F342" s="89"/>
      <c r="G342" s="89"/>
      <c r="H342" s="89"/>
      <c r="I342" s="139"/>
      <c r="J342" s="91"/>
      <c r="K342" s="88"/>
      <c r="L342" s="88"/>
      <c r="M342" s="88"/>
      <c r="N342" s="88"/>
      <c r="O342" s="88"/>
      <c r="P342" s="91"/>
      <c r="Q342" s="91"/>
      <c r="R342" s="91"/>
      <c r="S342" s="88"/>
      <c r="T342" s="89"/>
      <c r="U342" s="90"/>
      <c r="V342" s="90"/>
      <c r="W342" s="91"/>
      <c r="X342" s="89"/>
      <c r="Y342" s="91"/>
      <c r="Z342" s="89"/>
      <c r="AA342" s="89"/>
      <c r="AB342" s="89"/>
      <c r="AC342" s="89"/>
      <c r="AD342" s="89"/>
      <c r="AE342" s="89"/>
      <c r="AF342" s="89"/>
      <c r="AG342" s="89"/>
      <c r="AH342" s="89"/>
      <c r="AI342" s="89"/>
      <c r="AJ342" s="91"/>
    </row>
    <row r="343" customFormat="false" ht="12.75" hidden="false" customHeight="false" outlineLevel="0" collapsed="false">
      <c r="A343" s="89"/>
      <c r="B343" s="89"/>
      <c r="C343" s="89"/>
      <c r="D343" s="89"/>
      <c r="E343" s="89"/>
      <c r="F343" s="89"/>
      <c r="G343" s="89"/>
      <c r="H343" s="89"/>
      <c r="I343" s="139"/>
      <c r="J343" s="91"/>
      <c r="K343" s="88"/>
      <c r="L343" s="88"/>
      <c r="M343" s="88"/>
      <c r="N343" s="88"/>
      <c r="O343" s="88"/>
      <c r="P343" s="91"/>
      <c r="Q343" s="91"/>
      <c r="R343" s="91"/>
      <c r="S343" s="88"/>
      <c r="T343" s="89"/>
      <c r="U343" s="90"/>
      <c r="V343" s="90"/>
      <c r="W343" s="91"/>
      <c r="X343" s="89"/>
      <c r="Y343" s="91"/>
      <c r="Z343" s="89"/>
      <c r="AA343" s="89"/>
      <c r="AB343" s="89"/>
      <c r="AC343" s="89"/>
      <c r="AD343" s="89"/>
      <c r="AE343" s="89"/>
      <c r="AF343" s="89"/>
      <c r="AG343" s="89"/>
      <c r="AH343" s="89"/>
      <c r="AI343" s="89"/>
      <c r="AJ343" s="91"/>
    </row>
    <row r="344" customFormat="false" ht="12.75" hidden="false" customHeight="false" outlineLevel="0" collapsed="false">
      <c r="A344" s="89"/>
      <c r="B344" s="89"/>
      <c r="C344" s="89"/>
      <c r="D344" s="89"/>
      <c r="E344" s="89"/>
      <c r="F344" s="89"/>
      <c r="G344" s="89"/>
      <c r="H344" s="89"/>
      <c r="I344" s="139"/>
      <c r="J344" s="91"/>
      <c r="K344" s="88"/>
      <c r="L344" s="88"/>
      <c r="M344" s="88"/>
      <c r="N344" s="88"/>
      <c r="O344" s="88"/>
      <c r="P344" s="91"/>
      <c r="Q344" s="91"/>
      <c r="R344" s="91"/>
      <c r="S344" s="88"/>
      <c r="T344" s="89"/>
      <c r="U344" s="90"/>
      <c r="V344" s="90"/>
      <c r="W344" s="91"/>
      <c r="X344" s="89"/>
      <c r="Y344" s="91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91"/>
    </row>
    <row r="345" customFormat="false" ht="12.75" hidden="false" customHeight="false" outlineLevel="0" collapsed="false">
      <c r="A345" s="126"/>
      <c r="B345" s="126"/>
      <c r="C345" s="127"/>
      <c r="D345" s="116"/>
      <c r="E345" s="121"/>
      <c r="F345" s="97"/>
      <c r="G345" s="122"/>
      <c r="H345" s="97"/>
      <c r="I345" s="123"/>
      <c r="J345" s="97"/>
      <c r="K345" s="98"/>
      <c r="L345" s="98"/>
      <c r="M345" s="98"/>
      <c r="N345" s="98"/>
      <c r="O345" s="94"/>
      <c r="P345" s="95"/>
      <c r="Q345" s="87"/>
      <c r="R345" s="87"/>
      <c r="S345" s="88"/>
      <c r="T345" s="89"/>
      <c r="U345" s="90"/>
      <c r="V345" s="90"/>
      <c r="W345" s="91"/>
      <c r="X345" s="89"/>
      <c r="Y345" s="91"/>
      <c r="Z345" s="89"/>
      <c r="AA345" s="89"/>
      <c r="AB345" s="89"/>
      <c r="AC345" s="89"/>
      <c r="AD345" s="89"/>
      <c r="AE345" s="89"/>
      <c r="AF345" s="89"/>
      <c r="AG345" s="89"/>
      <c r="AH345" s="89"/>
      <c r="AI345" s="89"/>
      <c r="AJ345" s="91"/>
    </row>
    <row r="346" customFormat="false" ht="12.75" hidden="false" customHeight="false" outlineLevel="0" collapsed="false">
      <c r="A346" s="114"/>
      <c r="B346" s="114"/>
      <c r="C346" s="115"/>
      <c r="D346" s="116"/>
      <c r="E346" s="124"/>
      <c r="F346" s="95"/>
      <c r="G346" s="118"/>
      <c r="H346" s="95"/>
      <c r="I346" s="119"/>
      <c r="J346" s="95"/>
      <c r="K346" s="94"/>
      <c r="L346" s="94"/>
      <c r="M346" s="94"/>
      <c r="N346" s="94"/>
      <c r="O346" s="94"/>
      <c r="P346" s="95"/>
      <c r="Q346" s="87"/>
      <c r="R346" s="87"/>
      <c r="S346" s="88"/>
      <c r="T346" s="89"/>
      <c r="U346" s="90"/>
      <c r="V346" s="90"/>
      <c r="W346" s="91"/>
      <c r="X346" s="89"/>
      <c r="Y346" s="91"/>
      <c r="Z346" s="89"/>
      <c r="AA346" s="89"/>
      <c r="AB346" s="89"/>
      <c r="AC346" s="89"/>
      <c r="AD346" s="89"/>
      <c r="AE346" s="89"/>
      <c r="AF346" s="89"/>
      <c r="AG346" s="89"/>
      <c r="AH346" s="89"/>
      <c r="AI346" s="89"/>
      <c r="AJ346" s="91"/>
    </row>
    <row r="347" customFormat="false" ht="12.75" hidden="false" customHeight="false" outlineLevel="0" collapsed="false">
      <c r="A347" s="126"/>
      <c r="B347" s="126"/>
      <c r="C347" s="127"/>
      <c r="D347" s="116"/>
      <c r="E347" s="121"/>
      <c r="F347" s="97"/>
      <c r="G347" s="122"/>
      <c r="H347" s="97"/>
      <c r="I347" s="123"/>
      <c r="J347" s="97"/>
      <c r="K347" s="98"/>
      <c r="L347" s="98"/>
      <c r="M347" s="98"/>
      <c r="N347" s="98"/>
      <c r="O347" s="94"/>
      <c r="P347" s="95"/>
      <c r="Q347" s="87"/>
      <c r="R347" s="87"/>
      <c r="S347" s="88"/>
      <c r="T347" s="89"/>
      <c r="U347" s="90"/>
      <c r="V347" s="90"/>
      <c r="W347" s="91"/>
      <c r="X347" s="89"/>
      <c r="Y347" s="91"/>
      <c r="Z347" s="89"/>
      <c r="AA347" s="89"/>
      <c r="AB347" s="89"/>
      <c r="AC347" s="89"/>
      <c r="AD347" s="89"/>
      <c r="AE347" s="89"/>
      <c r="AF347" s="89"/>
      <c r="AG347" s="89"/>
      <c r="AH347" s="89"/>
      <c r="AI347" s="89"/>
      <c r="AJ347" s="91"/>
    </row>
    <row r="348" customFormat="false" ht="12.75" hidden="false" customHeight="false" outlineLevel="0" collapsed="false">
      <c r="A348" s="114"/>
      <c r="B348" s="114"/>
      <c r="C348" s="115"/>
      <c r="D348" s="116"/>
      <c r="E348" s="121"/>
      <c r="F348" s="97"/>
      <c r="G348" s="118"/>
      <c r="H348" s="95"/>
      <c r="I348" s="123"/>
      <c r="J348" s="95"/>
      <c r="K348" s="94"/>
      <c r="L348" s="94"/>
      <c r="M348" s="94"/>
      <c r="N348" s="94"/>
      <c r="O348" s="94"/>
      <c r="P348" s="95"/>
      <c r="Q348" s="87"/>
      <c r="R348" s="87"/>
      <c r="S348" s="88"/>
      <c r="T348" s="89"/>
      <c r="U348" s="90"/>
      <c r="V348" s="90"/>
      <c r="W348" s="91"/>
      <c r="X348" s="89"/>
      <c r="Y348" s="91"/>
      <c r="Z348" s="89"/>
      <c r="AA348" s="89"/>
      <c r="AB348" s="89"/>
      <c r="AC348" s="89"/>
      <c r="AD348" s="89"/>
      <c r="AE348" s="89"/>
      <c r="AF348" s="89"/>
      <c r="AG348" s="89"/>
      <c r="AH348" s="89"/>
      <c r="AI348" s="89"/>
      <c r="AJ348" s="91"/>
    </row>
    <row r="349" customFormat="false" ht="12.75" hidden="false" customHeight="false" outlineLevel="0" collapsed="false">
      <c r="A349" s="114"/>
      <c r="B349" s="114"/>
      <c r="C349" s="115"/>
      <c r="D349" s="116"/>
      <c r="E349" s="121"/>
      <c r="F349" s="97"/>
      <c r="G349" s="118"/>
      <c r="H349" s="95"/>
      <c r="I349" s="123"/>
      <c r="J349" s="95"/>
      <c r="K349" s="94"/>
      <c r="L349" s="94"/>
      <c r="M349" s="94"/>
      <c r="N349" s="94"/>
      <c r="O349" s="94"/>
      <c r="P349" s="95"/>
      <c r="Q349" s="87"/>
      <c r="R349" s="87"/>
      <c r="S349" s="88"/>
      <c r="T349" s="89"/>
      <c r="U349" s="90"/>
      <c r="V349" s="90"/>
      <c r="W349" s="91"/>
      <c r="X349" s="89"/>
      <c r="Y349" s="91"/>
      <c r="Z349" s="89"/>
      <c r="AA349" s="89"/>
      <c r="AB349" s="89"/>
      <c r="AC349" s="89"/>
      <c r="AD349" s="89"/>
      <c r="AE349" s="89"/>
      <c r="AF349" s="89"/>
      <c r="AG349" s="89"/>
      <c r="AH349" s="89"/>
      <c r="AI349" s="89"/>
      <c r="AJ349" s="91"/>
    </row>
    <row r="350" customFormat="false" ht="12.75" hidden="false" customHeight="false" outlineLevel="0" collapsed="false">
      <c r="A350" s="114"/>
      <c r="B350" s="114"/>
      <c r="C350" s="115"/>
      <c r="D350" s="116"/>
      <c r="E350" s="121"/>
      <c r="F350" s="97"/>
      <c r="G350" s="118"/>
      <c r="H350" s="95"/>
      <c r="I350" s="123"/>
      <c r="J350" s="95"/>
      <c r="K350" s="94"/>
      <c r="L350" s="94"/>
      <c r="M350" s="94"/>
      <c r="N350" s="94"/>
      <c r="O350" s="94"/>
      <c r="P350" s="95"/>
      <c r="Q350" s="87"/>
      <c r="R350" s="87"/>
      <c r="S350" s="88"/>
      <c r="T350" s="89"/>
      <c r="U350" s="90"/>
      <c r="V350" s="90"/>
      <c r="W350" s="91"/>
      <c r="X350" s="89"/>
      <c r="Y350" s="91"/>
      <c r="Z350" s="89"/>
      <c r="AA350" s="89"/>
      <c r="AB350" s="89"/>
      <c r="AC350" s="89"/>
      <c r="AD350" s="89"/>
      <c r="AE350" s="89"/>
      <c r="AF350" s="89"/>
      <c r="AG350" s="89"/>
      <c r="AH350" s="89"/>
      <c r="AI350" s="89"/>
      <c r="AJ350" s="91"/>
    </row>
    <row r="351" customFormat="false" ht="12.75" hidden="false" customHeight="false" outlineLevel="0" collapsed="false">
      <c r="A351" s="114"/>
      <c r="B351" s="114"/>
      <c r="C351" s="115"/>
      <c r="D351" s="116"/>
      <c r="E351" s="121"/>
      <c r="F351" s="97"/>
      <c r="G351" s="118"/>
      <c r="H351" s="95"/>
      <c r="I351" s="123"/>
      <c r="J351" s="95"/>
      <c r="K351" s="94"/>
      <c r="L351" s="94"/>
      <c r="M351" s="94"/>
      <c r="N351" s="94"/>
      <c r="O351" s="94"/>
      <c r="P351" s="95"/>
      <c r="Q351" s="87"/>
      <c r="R351" s="87"/>
      <c r="S351" s="88"/>
      <c r="T351" s="89"/>
      <c r="U351" s="90"/>
      <c r="V351" s="90"/>
      <c r="W351" s="91"/>
      <c r="X351" s="89"/>
      <c r="Y351" s="91"/>
      <c r="Z351" s="89"/>
      <c r="AA351" s="89"/>
      <c r="AB351" s="89"/>
      <c r="AC351" s="89"/>
      <c r="AD351" s="89"/>
      <c r="AE351" s="89"/>
      <c r="AF351" s="89"/>
      <c r="AG351" s="89"/>
      <c r="AH351" s="89"/>
      <c r="AI351" s="89"/>
      <c r="AJ351" s="91"/>
    </row>
    <row r="352" customFormat="false" ht="12.75" hidden="false" customHeight="false" outlineLevel="0" collapsed="false">
      <c r="A352" s="114"/>
      <c r="B352" s="114"/>
      <c r="C352" s="115"/>
      <c r="D352" s="116"/>
      <c r="E352" s="121"/>
      <c r="F352" s="97"/>
      <c r="G352" s="118"/>
      <c r="H352" s="95"/>
      <c r="I352" s="123"/>
      <c r="J352" s="95"/>
      <c r="K352" s="94"/>
      <c r="L352" s="94"/>
      <c r="M352" s="94"/>
      <c r="N352" s="94"/>
      <c r="O352" s="94"/>
      <c r="P352" s="95"/>
      <c r="Q352" s="87"/>
      <c r="R352" s="87"/>
      <c r="S352" s="88"/>
      <c r="T352" s="89"/>
      <c r="U352" s="90"/>
      <c r="V352" s="90"/>
      <c r="W352" s="91"/>
      <c r="X352" s="89"/>
      <c r="Y352" s="91"/>
      <c r="Z352" s="89"/>
      <c r="AA352" s="89"/>
      <c r="AB352" s="89"/>
      <c r="AC352" s="89"/>
      <c r="AD352" s="89"/>
      <c r="AE352" s="89"/>
      <c r="AF352" s="89"/>
      <c r="AG352" s="89"/>
      <c r="AH352" s="89"/>
      <c r="AI352" s="89"/>
      <c r="AJ352" s="91"/>
    </row>
    <row r="353" customFormat="false" ht="12.75" hidden="false" customHeight="false" outlineLevel="0" collapsed="false">
      <c r="A353" s="114"/>
      <c r="B353" s="114"/>
      <c r="C353" s="115"/>
      <c r="D353" s="116"/>
      <c r="E353" s="121"/>
      <c r="F353" s="97"/>
      <c r="G353" s="118"/>
      <c r="H353" s="95"/>
      <c r="I353" s="123"/>
      <c r="J353" s="95"/>
      <c r="K353" s="94"/>
      <c r="L353" s="94"/>
      <c r="M353" s="94"/>
      <c r="N353" s="94"/>
      <c r="O353" s="94"/>
      <c r="P353" s="95"/>
      <c r="Q353" s="87"/>
      <c r="R353" s="87"/>
      <c r="S353" s="88"/>
      <c r="T353" s="89"/>
      <c r="U353" s="90"/>
      <c r="V353" s="90"/>
      <c r="W353" s="91"/>
      <c r="X353" s="89"/>
      <c r="Y353" s="91"/>
      <c r="Z353" s="89"/>
      <c r="AA353" s="89"/>
      <c r="AB353" s="89"/>
      <c r="AC353" s="89"/>
      <c r="AD353" s="89"/>
      <c r="AE353" s="89"/>
      <c r="AF353" s="89"/>
      <c r="AG353" s="89"/>
      <c r="AH353" s="89"/>
      <c r="AI353" s="89"/>
      <c r="AJ353" s="91"/>
    </row>
    <row r="354" customFormat="false" ht="12.75" hidden="false" customHeight="false" outlineLevel="0" collapsed="false">
      <c r="A354" s="114"/>
      <c r="B354" s="114"/>
      <c r="C354" s="115"/>
      <c r="D354" s="116"/>
      <c r="E354" s="121"/>
      <c r="F354" s="97"/>
      <c r="G354" s="118"/>
      <c r="H354" s="95"/>
      <c r="I354" s="123"/>
      <c r="J354" s="95"/>
      <c r="K354" s="94"/>
      <c r="L354" s="94"/>
      <c r="M354" s="94"/>
      <c r="N354" s="94"/>
      <c r="O354" s="94"/>
      <c r="P354" s="95"/>
      <c r="Q354" s="87"/>
      <c r="R354" s="87"/>
      <c r="S354" s="88"/>
      <c r="T354" s="89"/>
      <c r="U354" s="90"/>
      <c r="V354" s="90"/>
      <c r="W354" s="91"/>
      <c r="X354" s="89"/>
      <c r="Y354" s="91"/>
      <c r="Z354" s="89"/>
      <c r="AA354" s="89"/>
      <c r="AB354" s="89"/>
      <c r="AC354" s="89"/>
      <c r="AD354" s="89"/>
      <c r="AE354" s="89"/>
      <c r="AF354" s="89"/>
      <c r="AG354" s="89"/>
      <c r="AH354" s="89"/>
      <c r="AI354" s="89"/>
      <c r="AJ354" s="91"/>
    </row>
    <row r="355" customFormat="false" ht="12.75" hidden="false" customHeight="false" outlineLevel="0" collapsed="false">
      <c r="A355" s="89"/>
      <c r="B355" s="89"/>
      <c r="C355" s="89"/>
      <c r="D355" s="89"/>
      <c r="E355" s="89"/>
      <c r="F355" s="89"/>
      <c r="G355" s="89"/>
      <c r="H355" s="89"/>
      <c r="I355" s="139"/>
      <c r="J355" s="91"/>
      <c r="K355" s="88"/>
      <c r="L355" s="88"/>
      <c r="M355" s="88"/>
      <c r="N355" s="88"/>
      <c r="O355" s="88"/>
      <c r="P355" s="91"/>
      <c r="Q355" s="91"/>
      <c r="R355" s="91"/>
      <c r="S355" s="88"/>
      <c r="T355" s="89"/>
      <c r="U355" s="90"/>
      <c r="V355" s="90"/>
      <c r="W355" s="91"/>
      <c r="X355" s="89"/>
      <c r="Y355" s="91"/>
      <c r="Z355" s="89"/>
      <c r="AA355" s="89"/>
      <c r="AB355" s="89"/>
      <c r="AC355" s="89"/>
      <c r="AD355" s="89"/>
      <c r="AE355" s="89"/>
      <c r="AF355" s="89"/>
      <c r="AG355" s="89"/>
      <c r="AH355" s="89"/>
      <c r="AI355" s="89"/>
      <c r="AJ355" s="91"/>
    </row>
    <row r="356" customFormat="false" ht="12.75" hidden="false" customHeight="false" outlineLevel="0" collapsed="false">
      <c r="A356" s="147"/>
      <c r="B356" s="147"/>
      <c r="C356" s="148"/>
      <c r="D356" s="149"/>
      <c r="E356" s="150"/>
      <c r="F356" s="151"/>
      <c r="G356" s="152"/>
      <c r="H356" s="151"/>
      <c r="I356" s="153"/>
      <c r="J356" s="151"/>
      <c r="K356" s="154"/>
      <c r="L356" s="154"/>
      <c r="M356" s="154"/>
      <c r="N356" s="154"/>
      <c r="O356" s="154"/>
      <c r="P356" s="151"/>
      <c r="Q356" s="151"/>
      <c r="R356" s="151"/>
      <c r="S356" s="88"/>
      <c r="T356" s="89"/>
      <c r="U356" s="90"/>
      <c r="V356" s="90"/>
      <c r="W356" s="91"/>
      <c r="X356" s="89"/>
      <c r="Y356" s="91"/>
      <c r="Z356" s="89"/>
      <c r="AA356" s="89"/>
      <c r="AB356" s="89"/>
      <c r="AC356" s="89"/>
      <c r="AD356" s="89"/>
      <c r="AE356" s="89"/>
      <c r="AF356" s="89"/>
      <c r="AG356" s="89"/>
      <c r="AH356" s="89"/>
      <c r="AI356" s="89"/>
      <c r="AJ356" s="91"/>
    </row>
    <row r="357" customFormat="false" ht="12.75" hidden="false" customHeight="false" outlineLevel="0" collapsed="false">
      <c r="A357" s="114"/>
      <c r="B357" s="126"/>
      <c r="C357" s="127"/>
      <c r="D357" s="128"/>
      <c r="E357" s="97"/>
      <c r="F357" s="121"/>
      <c r="G357" s="122"/>
      <c r="H357" s="97"/>
      <c r="I357" s="123"/>
      <c r="J357" s="97"/>
      <c r="K357" s="98"/>
      <c r="L357" s="98"/>
      <c r="M357" s="98"/>
      <c r="N357" s="98"/>
      <c r="O357" s="94"/>
      <c r="P357" s="95"/>
      <c r="Q357" s="87"/>
      <c r="R357" s="87"/>
      <c r="S357" s="88"/>
      <c r="T357" s="89"/>
      <c r="U357" s="90"/>
      <c r="V357" s="90"/>
      <c r="W357" s="91"/>
      <c r="X357" s="89"/>
      <c r="Y357" s="91"/>
      <c r="Z357" s="89"/>
      <c r="AA357" s="89"/>
      <c r="AB357" s="89"/>
      <c r="AC357" s="89"/>
      <c r="AD357" s="89"/>
      <c r="AE357" s="89"/>
      <c r="AF357" s="89"/>
      <c r="AG357" s="89"/>
      <c r="AH357" s="89"/>
      <c r="AI357" s="89"/>
      <c r="AJ357" s="91"/>
    </row>
    <row r="358" customFormat="false" ht="12.75" hidden="false" customHeight="false" outlineLevel="0" collapsed="false">
      <c r="A358" s="114"/>
      <c r="B358" s="126"/>
      <c r="C358" s="127"/>
      <c r="D358" s="128"/>
      <c r="E358" s="97"/>
      <c r="F358" s="121"/>
      <c r="G358" s="122"/>
      <c r="H358" s="97"/>
      <c r="I358" s="123"/>
      <c r="J358" s="97"/>
      <c r="K358" s="98"/>
      <c r="L358" s="98"/>
      <c r="M358" s="98"/>
      <c r="N358" s="98"/>
      <c r="O358" s="94"/>
      <c r="P358" s="95"/>
      <c r="Q358" s="87"/>
      <c r="R358" s="87"/>
      <c r="S358" s="88"/>
      <c r="T358" s="89"/>
      <c r="U358" s="90"/>
      <c r="V358" s="90"/>
      <c r="W358" s="91"/>
      <c r="X358" s="89"/>
      <c r="Y358" s="91"/>
      <c r="Z358" s="89"/>
      <c r="AA358" s="89"/>
      <c r="AB358" s="89"/>
      <c r="AC358" s="89"/>
      <c r="AD358" s="89"/>
      <c r="AE358" s="89"/>
      <c r="AF358" s="89"/>
      <c r="AG358" s="89"/>
      <c r="AH358" s="89"/>
      <c r="AI358" s="89"/>
      <c r="AJ358" s="91"/>
    </row>
    <row r="359" customFormat="false" ht="12.75" hidden="false" customHeight="false" outlineLevel="0" collapsed="false">
      <c r="A359" s="114"/>
      <c r="B359" s="126"/>
      <c r="C359" s="127"/>
      <c r="D359" s="128"/>
      <c r="E359" s="97"/>
      <c r="F359" s="121"/>
      <c r="G359" s="122"/>
      <c r="H359" s="97"/>
      <c r="I359" s="123"/>
      <c r="J359" s="97"/>
      <c r="K359" s="98"/>
      <c r="L359" s="98"/>
      <c r="M359" s="98"/>
      <c r="N359" s="98"/>
      <c r="O359" s="94"/>
      <c r="P359" s="95"/>
      <c r="Q359" s="87"/>
      <c r="R359" s="87"/>
      <c r="S359" s="88"/>
      <c r="T359" s="89"/>
      <c r="U359" s="90"/>
      <c r="V359" s="90"/>
      <c r="W359" s="91"/>
      <c r="X359" s="89"/>
      <c r="Y359" s="91"/>
      <c r="Z359" s="89"/>
      <c r="AA359" s="89"/>
      <c r="AB359" s="89"/>
      <c r="AC359" s="89"/>
      <c r="AD359" s="89"/>
      <c r="AE359" s="89"/>
      <c r="AF359" s="89"/>
      <c r="AG359" s="89"/>
      <c r="AH359" s="89"/>
      <c r="AI359" s="89"/>
      <c r="AJ359" s="91"/>
    </row>
    <row r="360" customFormat="false" ht="12.75" hidden="false" customHeight="false" outlineLevel="0" collapsed="false">
      <c r="A360" s="114"/>
      <c r="B360" s="126"/>
      <c r="C360" s="127"/>
      <c r="D360" s="128"/>
      <c r="E360" s="97"/>
      <c r="F360" s="121"/>
      <c r="G360" s="122"/>
      <c r="H360" s="97"/>
      <c r="I360" s="123"/>
      <c r="J360" s="97"/>
      <c r="K360" s="98"/>
      <c r="L360" s="98"/>
      <c r="M360" s="98"/>
      <c r="N360" s="98"/>
      <c r="O360" s="94"/>
      <c r="P360" s="95"/>
      <c r="Q360" s="87"/>
      <c r="R360" s="87"/>
      <c r="S360" s="88"/>
      <c r="T360" s="89"/>
      <c r="U360" s="90"/>
      <c r="V360" s="90"/>
      <c r="W360" s="91"/>
      <c r="X360" s="89"/>
      <c r="Y360" s="91"/>
      <c r="Z360" s="89"/>
      <c r="AA360" s="89"/>
      <c r="AB360" s="89"/>
      <c r="AC360" s="89"/>
      <c r="AD360" s="89"/>
      <c r="AE360" s="89"/>
      <c r="AF360" s="89"/>
      <c r="AG360" s="89"/>
      <c r="AH360" s="89"/>
      <c r="AI360" s="89"/>
      <c r="AJ360" s="91"/>
    </row>
    <row r="361" customFormat="false" ht="12.75" hidden="false" customHeight="false" outlineLevel="0" collapsed="false">
      <c r="A361" s="89"/>
      <c r="B361" s="89"/>
      <c r="C361" s="89"/>
      <c r="D361" s="155"/>
      <c r="E361" s="156"/>
      <c r="F361" s="91"/>
      <c r="G361" s="157"/>
      <c r="H361" s="91"/>
      <c r="I361" s="139"/>
      <c r="J361" s="91"/>
      <c r="K361" s="88"/>
      <c r="L361" s="88"/>
      <c r="M361" s="88"/>
      <c r="N361" s="88"/>
      <c r="O361" s="88"/>
      <c r="P361" s="91"/>
      <c r="Q361" s="91"/>
      <c r="R361" s="91"/>
      <c r="S361" s="88"/>
      <c r="T361" s="89"/>
      <c r="U361" s="90"/>
      <c r="V361" s="90"/>
      <c r="W361" s="91"/>
      <c r="X361" s="89"/>
      <c r="Y361" s="91"/>
      <c r="Z361" s="89"/>
      <c r="AA361" s="89"/>
      <c r="AB361" s="89"/>
      <c r="AC361" s="89"/>
      <c r="AD361" s="89"/>
      <c r="AE361" s="89"/>
      <c r="AF361" s="89"/>
      <c r="AG361" s="89"/>
      <c r="AH361" s="89"/>
      <c r="AI361" s="89"/>
      <c r="AJ361" s="91"/>
    </row>
    <row r="362" customFormat="false" ht="12.75" hidden="false" customHeight="false" outlineLevel="0" collapsed="false">
      <c r="A362" s="114"/>
      <c r="B362" s="126"/>
      <c r="C362" s="127"/>
      <c r="D362" s="128"/>
      <c r="E362" s="97"/>
      <c r="F362" s="121"/>
      <c r="G362" s="122"/>
      <c r="H362" s="97"/>
      <c r="I362" s="123"/>
      <c r="J362" s="97"/>
      <c r="K362" s="98"/>
      <c r="L362" s="98"/>
      <c r="M362" s="98"/>
      <c r="N362" s="98"/>
      <c r="O362" s="94"/>
      <c r="P362" s="95"/>
      <c r="Q362" s="87"/>
      <c r="R362" s="87"/>
      <c r="S362" s="88"/>
      <c r="T362" s="89"/>
      <c r="U362" s="90"/>
      <c r="V362" s="90"/>
      <c r="W362" s="91"/>
      <c r="X362" s="89"/>
      <c r="Y362" s="91"/>
      <c r="Z362" s="89"/>
      <c r="AA362" s="89"/>
      <c r="AB362" s="89"/>
      <c r="AC362" s="89"/>
      <c r="AD362" s="89"/>
      <c r="AE362" s="89"/>
      <c r="AF362" s="89"/>
      <c r="AG362" s="89"/>
      <c r="AH362" s="89"/>
      <c r="AI362" s="89"/>
      <c r="AJ362" s="91"/>
    </row>
    <row r="363" customFormat="false" ht="12.75" hidden="false" customHeight="false" outlineLevel="0" collapsed="false">
      <c r="A363" s="114"/>
      <c r="B363" s="126"/>
      <c r="C363" s="127"/>
      <c r="D363" s="128"/>
      <c r="E363" s="97"/>
      <c r="F363" s="121"/>
      <c r="G363" s="122"/>
      <c r="H363" s="97"/>
      <c r="I363" s="123"/>
      <c r="J363" s="97"/>
      <c r="K363" s="98"/>
      <c r="L363" s="98"/>
      <c r="M363" s="98"/>
      <c r="N363" s="98"/>
      <c r="O363" s="94"/>
      <c r="P363" s="95"/>
      <c r="Q363" s="87"/>
      <c r="R363" s="87"/>
      <c r="S363" s="88"/>
      <c r="T363" s="89"/>
      <c r="U363" s="90"/>
      <c r="V363" s="90"/>
      <c r="W363" s="91"/>
      <c r="X363" s="89"/>
      <c r="Y363" s="91"/>
      <c r="Z363" s="89"/>
      <c r="AA363" s="89"/>
      <c r="AB363" s="89"/>
      <c r="AC363" s="89"/>
      <c r="AD363" s="89"/>
      <c r="AE363" s="89"/>
      <c r="AF363" s="89"/>
      <c r="AG363" s="89"/>
      <c r="AH363" s="89"/>
      <c r="AI363" s="89"/>
      <c r="AJ363" s="91"/>
    </row>
    <row r="364" customFormat="false" ht="12.75" hidden="false" customHeight="false" outlineLevel="0" collapsed="false">
      <c r="A364" s="114"/>
      <c r="B364" s="126"/>
      <c r="C364" s="127"/>
      <c r="D364" s="128"/>
      <c r="E364" s="97"/>
      <c r="F364" s="121"/>
      <c r="G364" s="122"/>
      <c r="H364" s="97"/>
      <c r="I364" s="123"/>
      <c r="J364" s="97"/>
      <c r="K364" s="98"/>
      <c r="L364" s="98"/>
      <c r="M364" s="98"/>
      <c r="N364" s="98"/>
      <c r="O364" s="94"/>
      <c r="P364" s="95"/>
      <c r="Q364" s="87"/>
      <c r="R364" s="87"/>
      <c r="S364" s="88"/>
      <c r="T364" s="89"/>
      <c r="U364" s="90"/>
      <c r="V364" s="90"/>
      <c r="W364" s="91"/>
      <c r="X364" s="89"/>
      <c r="Y364" s="91"/>
      <c r="Z364" s="89"/>
      <c r="AA364" s="89"/>
      <c r="AB364" s="89"/>
      <c r="AC364" s="89"/>
      <c r="AD364" s="89"/>
      <c r="AE364" s="89"/>
      <c r="AF364" s="89"/>
      <c r="AG364" s="89"/>
      <c r="AH364" s="89"/>
      <c r="AI364" s="89"/>
      <c r="AJ364" s="91"/>
    </row>
    <row r="365" customFormat="false" ht="12.75" hidden="false" customHeight="false" outlineLevel="0" collapsed="false">
      <c r="A365" s="114"/>
      <c r="B365" s="126"/>
      <c r="C365" s="127"/>
      <c r="D365" s="128"/>
      <c r="E365" s="97"/>
      <c r="F365" s="121"/>
      <c r="G365" s="122"/>
      <c r="H365" s="97"/>
      <c r="I365" s="123"/>
      <c r="J365" s="97"/>
      <c r="K365" s="98"/>
      <c r="L365" s="98"/>
      <c r="M365" s="98"/>
      <c r="N365" s="98"/>
      <c r="O365" s="94"/>
      <c r="P365" s="95"/>
      <c r="Q365" s="87"/>
      <c r="R365" s="87"/>
      <c r="S365" s="88"/>
      <c r="T365" s="89"/>
      <c r="U365" s="90"/>
      <c r="V365" s="90"/>
      <c r="W365" s="91"/>
      <c r="X365" s="89"/>
      <c r="Y365" s="91"/>
      <c r="Z365" s="89"/>
      <c r="AA365" s="89"/>
      <c r="AB365" s="89"/>
      <c r="AC365" s="89"/>
      <c r="AD365" s="89"/>
      <c r="AE365" s="89"/>
      <c r="AF365" s="89"/>
      <c r="AG365" s="89"/>
      <c r="AH365" s="89"/>
      <c r="AI365" s="89"/>
      <c r="AJ365" s="91"/>
    </row>
    <row r="366" customFormat="false" ht="12.75" hidden="false" customHeight="false" outlineLevel="0" collapsed="false">
      <c r="A366" s="114"/>
      <c r="B366" s="114"/>
      <c r="C366" s="114"/>
      <c r="D366" s="158"/>
      <c r="E366" s="87"/>
      <c r="F366" s="159"/>
      <c r="G366" s="160"/>
      <c r="H366" s="87"/>
      <c r="I366" s="161"/>
      <c r="J366" s="87"/>
      <c r="K366" s="101"/>
      <c r="L366" s="101"/>
      <c r="M366" s="101"/>
      <c r="N366" s="101"/>
      <c r="O366" s="101"/>
      <c r="P366" s="87"/>
      <c r="Q366" s="87"/>
      <c r="R366" s="87"/>
      <c r="S366" s="88"/>
      <c r="T366" s="89"/>
      <c r="U366" s="88"/>
      <c r="V366" s="90"/>
      <c r="W366" s="88"/>
      <c r="X366" s="91"/>
      <c r="Y366" s="88"/>
      <c r="Z366" s="88"/>
      <c r="AA366" s="162"/>
      <c r="AB366" s="162"/>
      <c r="AC366" s="162"/>
      <c r="AD366" s="162"/>
      <c r="AE366" s="162"/>
      <c r="AF366" s="162"/>
      <c r="AG366" s="162"/>
      <c r="AH366" s="162"/>
      <c r="AI366" s="162"/>
      <c r="AJ366" s="91"/>
    </row>
    <row r="367" customFormat="false" ht="12.75" hidden="false" customHeight="false" outlineLevel="0" collapsed="false">
      <c r="A367" s="114"/>
      <c r="B367" s="114"/>
      <c r="C367" s="114"/>
      <c r="D367" s="158"/>
      <c r="E367" s="87"/>
      <c r="F367" s="159"/>
      <c r="G367" s="160"/>
      <c r="H367" s="87"/>
      <c r="I367" s="161"/>
      <c r="J367" s="87"/>
      <c r="K367" s="101"/>
      <c r="L367" s="101"/>
      <c r="M367" s="101"/>
      <c r="N367" s="101"/>
      <c r="O367" s="101"/>
      <c r="P367" s="87"/>
      <c r="Q367" s="87"/>
      <c r="R367" s="101"/>
      <c r="S367" s="88"/>
      <c r="T367" s="91"/>
      <c r="U367" s="88"/>
      <c r="V367" s="88"/>
      <c r="W367" s="88"/>
      <c r="X367" s="91"/>
      <c r="Y367" s="88"/>
      <c r="Z367" s="88"/>
      <c r="AA367" s="88"/>
      <c r="AB367" s="88"/>
      <c r="AC367" s="88"/>
      <c r="AD367" s="88"/>
      <c r="AE367" s="89"/>
      <c r="AF367" s="88"/>
      <c r="AG367" s="89"/>
      <c r="AH367" s="88"/>
      <c r="AI367" s="89"/>
      <c r="AJ367" s="163"/>
    </row>
    <row r="368" customFormat="false" ht="12.75" hidden="false" customHeight="false" outlineLevel="0" collapsed="false">
      <c r="A368" s="114"/>
      <c r="B368" s="114"/>
      <c r="C368" s="114"/>
      <c r="D368" s="158"/>
      <c r="E368" s="87"/>
      <c r="F368" s="159"/>
      <c r="G368" s="160"/>
      <c r="H368" s="87"/>
      <c r="I368" s="161"/>
      <c r="J368" s="87"/>
      <c r="K368" s="101"/>
      <c r="L368" s="101"/>
      <c r="M368" s="101"/>
      <c r="N368" s="101"/>
      <c r="O368" s="101"/>
      <c r="P368" s="87"/>
      <c r="Q368" s="87"/>
      <c r="R368" s="88"/>
      <c r="S368" s="101"/>
      <c r="T368" s="91"/>
      <c r="U368" s="88"/>
      <c r="V368" s="88"/>
      <c r="W368" s="88"/>
      <c r="X368" s="91"/>
      <c r="Y368" s="88"/>
      <c r="Z368" s="88"/>
      <c r="AA368" s="88"/>
      <c r="AB368" s="88"/>
      <c r="AC368" s="88"/>
      <c r="AD368" s="88"/>
      <c r="AE368" s="89"/>
      <c r="AF368" s="88"/>
      <c r="AG368" s="89"/>
      <c r="AH368" s="88"/>
      <c r="AI368" s="89"/>
      <c r="AJ368" s="163"/>
    </row>
    <row r="369" customFormat="false" ht="12.75" hidden="false" customHeight="false" outlineLevel="0" collapsed="false">
      <c r="A369" s="114"/>
      <c r="B369" s="114"/>
      <c r="C369" s="114"/>
      <c r="D369" s="158"/>
      <c r="E369" s="87"/>
      <c r="F369" s="159"/>
      <c r="G369" s="160"/>
      <c r="H369" s="87"/>
      <c r="I369" s="161"/>
      <c r="J369" s="87"/>
      <c r="K369" s="101"/>
      <c r="L369" s="101"/>
      <c r="M369" s="101"/>
      <c r="N369" s="101"/>
      <c r="O369" s="101"/>
      <c r="P369" s="87"/>
      <c r="Q369" s="87"/>
      <c r="R369" s="91"/>
      <c r="S369" s="101"/>
      <c r="T369" s="91"/>
      <c r="U369" s="88"/>
      <c r="V369" s="88"/>
      <c r="W369" s="88"/>
      <c r="X369" s="91"/>
      <c r="Y369" s="88"/>
      <c r="Z369" s="88"/>
      <c r="AA369" s="88"/>
      <c r="AB369" s="88"/>
      <c r="AC369" s="88"/>
      <c r="AD369" s="88"/>
      <c r="AE369" s="89"/>
      <c r="AF369" s="88"/>
      <c r="AG369" s="89"/>
      <c r="AH369" s="88"/>
      <c r="AI369" s="89"/>
      <c r="AJ369" s="163"/>
    </row>
    <row r="370" customFormat="false" ht="12.75" hidden="false" customHeight="false" outlineLevel="0" collapsed="false">
      <c r="A370" s="89"/>
      <c r="B370" s="89"/>
      <c r="C370" s="89"/>
      <c r="D370" s="155"/>
      <c r="E370" s="156"/>
      <c r="F370" s="91"/>
      <c r="G370" s="157"/>
      <c r="H370" s="91"/>
      <c r="I370" s="139"/>
      <c r="J370" s="91"/>
      <c r="K370" s="88"/>
      <c r="L370" s="88"/>
      <c r="M370" s="88"/>
      <c r="N370" s="88"/>
      <c r="O370" s="88"/>
      <c r="P370" s="91"/>
      <c r="Q370" s="91"/>
      <c r="R370" s="88"/>
      <c r="S370" s="88"/>
      <c r="T370" s="89"/>
      <c r="U370" s="90"/>
      <c r="V370" s="90"/>
      <c r="W370" s="91"/>
      <c r="X370" s="89"/>
      <c r="Y370" s="88"/>
      <c r="Z370" s="89"/>
      <c r="AA370" s="162"/>
      <c r="AB370" s="162"/>
      <c r="AC370" s="89"/>
      <c r="AD370" s="89"/>
      <c r="AE370" s="89"/>
      <c r="AF370" s="89"/>
      <c r="AG370" s="89"/>
      <c r="AH370" s="89"/>
      <c r="AI370" s="89"/>
      <c r="AJ370" s="91"/>
    </row>
    <row r="371" customFormat="false" ht="12.75" hidden="false" customHeight="false" outlineLevel="0" collapsed="false">
      <c r="A371" s="89"/>
      <c r="B371" s="89"/>
      <c r="C371" s="89"/>
      <c r="D371" s="155"/>
      <c r="E371" s="156"/>
      <c r="F371" s="91"/>
      <c r="G371" s="157"/>
      <c r="H371" s="91"/>
      <c r="I371" s="139"/>
      <c r="J371" s="91"/>
      <c r="K371" s="88"/>
      <c r="L371" s="88"/>
      <c r="M371" s="88"/>
      <c r="N371" s="88"/>
      <c r="O371" s="88"/>
      <c r="P371" s="91"/>
      <c r="Q371" s="91"/>
      <c r="R371" s="91"/>
      <c r="S371" s="88"/>
      <c r="T371" s="89"/>
      <c r="U371" s="90"/>
      <c r="V371" s="90"/>
      <c r="W371" s="91"/>
      <c r="X371" s="89"/>
      <c r="Y371" s="91"/>
      <c r="Z371" s="89"/>
      <c r="AA371" s="89"/>
      <c r="AB371" s="89"/>
      <c r="AC371" s="89"/>
      <c r="AD371" s="89"/>
      <c r="AE371" s="89"/>
      <c r="AF371" s="89"/>
      <c r="AG371" s="89"/>
      <c r="AH371" s="89"/>
      <c r="AI371" s="89"/>
      <c r="AJ371" s="88"/>
    </row>
    <row r="372" customFormat="false" ht="12.75" hidden="false" customHeight="false" outlineLevel="0" collapsed="false">
      <c r="A372" s="89"/>
      <c r="B372" s="89"/>
      <c r="C372" s="89"/>
      <c r="D372" s="155"/>
      <c r="E372" s="156"/>
      <c r="F372" s="91"/>
      <c r="G372" s="157"/>
      <c r="H372" s="91"/>
      <c r="I372" s="139"/>
      <c r="J372" s="91"/>
      <c r="K372" s="88"/>
      <c r="L372" s="88"/>
      <c r="M372" s="88"/>
      <c r="N372" s="88"/>
      <c r="O372" s="88"/>
      <c r="P372" s="91"/>
      <c r="Q372" s="91"/>
      <c r="R372" s="91"/>
      <c r="S372" s="88"/>
      <c r="T372" s="89"/>
      <c r="U372" s="90"/>
      <c r="V372" s="90"/>
      <c r="W372" s="91"/>
      <c r="X372" s="89"/>
      <c r="Y372" s="91"/>
      <c r="Z372" s="89"/>
      <c r="AA372" s="89"/>
      <c r="AB372" s="89"/>
      <c r="AC372" s="89"/>
      <c r="AD372" s="89"/>
      <c r="AE372" s="89"/>
      <c r="AF372" s="89"/>
      <c r="AG372" s="89"/>
      <c r="AH372" s="89"/>
      <c r="AI372" s="89"/>
      <c r="AJ372" s="88"/>
    </row>
    <row r="373" customFormat="false" ht="12.75" hidden="false" customHeight="false" outlineLevel="0" collapsed="false">
      <c r="A373" s="89"/>
      <c r="B373" s="89"/>
      <c r="C373" s="89"/>
      <c r="D373" s="155"/>
      <c r="E373" s="156"/>
      <c r="F373" s="91"/>
      <c r="G373" s="157"/>
      <c r="H373" s="91"/>
      <c r="I373" s="139"/>
      <c r="J373" s="91"/>
      <c r="K373" s="88"/>
      <c r="L373" s="88"/>
      <c r="M373" s="88"/>
      <c r="N373" s="88"/>
      <c r="O373" s="88"/>
      <c r="P373" s="91"/>
      <c r="Q373" s="89"/>
      <c r="R373" s="91"/>
      <c r="S373" s="88"/>
      <c r="T373" s="89"/>
      <c r="U373" s="90"/>
      <c r="V373" s="90"/>
      <c r="W373" s="91"/>
      <c r="X373" s="89"/>
      <c r="Y373" s="91"/>
      <c r="Z373" s="89"/>
      <c r="AA373" s="89"/>
      <c r="AB373" s="89"/>
      <c r="AC373" s="89"/>
      <c r="AD373" s="89"/>
      <c r="AE373" s="89"/>
      <c r="AF373" s="89"/>
      <c r="AG373" s="89"/>
      <c r="AH373" s="89"/>
      <c r="AI373" s="89"/>
      <c r="AJ373" s="88"/>
    </row>
    <row r="374" customFormat="false" ht="12.75" hidden="false" customHeight="false" outlineLevel="0" collapsed="false">
      <c r="A374" s="89"/>
      <c r="B374" s="89"/>
      <c r="C374" s="89"/>
      <c r="D374" s="155"/>
      <c r="E374" s="156"/>
      <c r="F374" s="91"/>
      <c r="G374" s="157"/>
      <c r="H374" s="91"/>
      <c r="I374" s="139"/>
      <c r="J374" s="91"/>
      <c r="K374" s="88"/>
      <c r="L374" s="88"/>
      <c r="M374" s="88"/>
      <c r="N374" s="88"/>
      <c r="O374" s="88"/>
      <c r="P374" s="91"/>
      <c r="Q374" s="89"/>
      <c r="R374" s="91"/>
      <c r="S374" s="88"/>
      <c r="T374" s="89"/>
      <c r="U374" s="90"/>
      <c r="V374" s="90"/>
      <c r="W374" s="91"/>
      <c r="X374" s="89"/>
      <c r="Y374" s="91"/>
      <c r="Z374" s="89"/>
      <c r="AA374" s="89"/>
      <c r="AB374" s="89"/>
      <c r="AC374" s="89"/>
      <c r="AD374" s="89"/>
      <c r="AE374" s="89"/>
      <c r="AF374" s="89"/>
      <c r="AG374" s="89"/>
      <c r="AH374" s="89"/>
      <c r="AI374" s="89"/>
      <c r="AJ374" s="88"/>
    </row>
    <row r="375" customFormat="false" ht="12.75" hidden="false" customHeight="false" outlineLevel="0" collapsed="false">
      <c r="A375" s="89"/>
      <c r="B375" s="89"/>
      <c r="C375" s="89"/>
      <c r="D375" s="155"/>
      <c r="E375" s="156"/>
      <c r="F375" s="91"/>
      <c r="G375" s="157"/>
      <c r="H375" s="91"/>
      <c r="I375" s="139"/>
      <c r="J375" s="91"/>
      <c r="K375" s="88"/>
      <c r="L375" s="88"/>
      <c r="M375" s="88"/>
      <c r="N375" s="88"/>
      <c r="O375" s="88"/>
      <c r="P375" s="91"/>
      <c r="Q375" s="89"/>
      <c r="R375" s="91"/>
      <c r="S375" s="88"/>
      <c r="T375" s="89"/>
      <c r="U375" s="90"/>
      <c r="V375" s="90"/>
      <c r="W375" s="91"/>
      <c r="X375" s="89"/>
      <c r="Y375" s="91"/>
      <c r="Z375" s="89"/>
      <c r="AA375" s="89"/>
      <c r="AB375" s="89"/>
      <c r="AC375" s="89"/>
      <c r="AD375" s="89"/>
      <c r="AE375" s="89"/>
      <c r="AF375" s="89"/>
      <c r="AG375" s="89"/>
      <c r="AH375" s="89"/>
      <c r="AI375" s="89"/>
      <c r="AJ375" s="88"/>
    </row>
    <row r="376" customFormat="false" ht="12.75" hidden="false" customHeight="false" outlineLevel="0" collapsed="false">
      <c r="A376" s="89"/>
      <c r="B376" s="89"/>
      <c r="C376" s="89"/>
      <c r="D376" s="155"/>
      <c r="E376" s="156"/>
      <c r="F376" s="91"/>
      <c r="G376" s="157"/>
      <c r="H376" s="91"/>
      <c r="I376" s="139"/>
      <c r="J376" s="91"/>
      <c r="K376" s="88"/>
      <c r="L376" s="88"/>
      <c r="M376" s="88"/>
      <c r="N376" s="88"/>
      <c r="O376" s="88"/>
      <c r="P376" s="91"/>
      <c r="Q376" s="89"/>
      <c r="R376" s="91"/>
      <c r="S376" s="88"/>
      <c r="T376" s="89"/>
      <c r="U376" s="90"/>
      <c r="V376" s="90"/>
      <c r="W376" s="91"/>
      <c r="X376" s="89"/>
      <c r="Y376" s="91"/>
      <c r="Z376" s="89"/>
      <c r="AA376" s="89"/>
      <c r="AB376" s="89"/>
      <c r="AC376" s="89"/>
      <c r="AD376" s="89"/>
      <c r="AE376" s="89"/>
      <c r="AF376" s="89"/>
      <c r="AG376" s="89"/>
      <c r="AH376" s="89"/>
      <c r="AI376" s="89"/>
      <c r="AJ376" s="88"/>
    </row>
    <row r="377" customFormat="false" ht="12.75" hidden="false" customHeight="false" outlineLevel="0" collapsed="false">
      <c r="A377" s="89"/>
      <c r="B377" s="89"/>
      <c r="C377" s="89"/>
      <c r="D377" s="155"/>
      <c r="E377" s="156"/>
      <c r="F377" s="91"/>
      <c r="G377" s="157"/>
      <c r="H377" s="91"/>
      <c r="I377" s="139"/>
      <c r="J377" s="91"/>
      <c r="K377" s="88"/>
      <c r="L377" s="88"/>
      <c r="M377" s="88"/>
      <c r="N377" s="88"/>
      <c r="O377" s="88"/>
      <c r="P377" s="91"/>
      <c r="Q377" s="89"/>
      <c r="R377" s="91"/>
      <c r="S377" s="88"/>
      <c r="T377" s="89"/>
      <c r="U377" s="90"/>
      <c r="V377" s="90"/>
      <c r="W377" s="91"/>
      <c r="X377" s="89"/>
      <c r="Y377" s="91"/>
      <c r="Z377" s="89"/>
      <c r="AA377" s="89"/>
      <c r="AB377" s="89"/>
      <c r="AC377" s="89"/>
      <c r="AD377" s="89"/>
      <c r="AE377" s="89"/>
      <c r="AF377" s="89"/>
      <c r="AG377" s="89"/>
      <c r="AH377" s="89"/>
      <c r="AI377" s="89"/>
      <c r="AJ377" s="91"/>
    </row>
    <row r="378" customFormat="false" ht="12.75" hidden="false" customHeight="false" outlineLevel="0" collapsed="false">
      <c r="A378" s="89"/>
      <c r="B378" s="89"/>
      <c r="C378" s="89"/>
      <c r="D378" s="155"/>
      <c r="E378" s="156"/>
      <c r="F378" s="91"/>
      <c r="G378" s="157"/>
      <c r="H378" s="91"/>
      <c r="I378" s="139"/>
      <c r="J378" s="91"/>
      <c r="K378" s="88"/>
      <c r="L378" s="88"/>
      <c r="M378" s="88"/>
      <c r="N378" s="88"/>
      <c r="O378" s="88"/>
      <c r="P378" s="91"/>
      <c r="Q378" s="89"/>
      <c r="R378" s="91"/>
      <c r="S378" s="88"/>
      <c r="T378" s="89"/>
      <c r="U378" s="90"/>
      <c r="V378" s="90"/>
      <c r="W378" s="91"/>
      <c r="X378" s="89"/>
      <c r="Y378" s="91"/>
      <c r="Z378" s="89"/>
      <c r="AA378" s="89"/>
      <c r="AB378" s="89"/>
      <c r="AC378" s="89"/>
      <c r="AD378" s="89"/>
      <c r="AE378" s="89"/>
      <c r="AF378" s="89"/>
      <c r="AG378" s="89"/>
      <c r="AH378" s="89"/>
      <c r="AI378" s="89"/>
      <c r="AJ378" s="91"/>
    </row>
    <row r="379" customFormat="false" ht="12.75" hidden="false" customHeight="false" outlineLevel="0" collapsed="false">
      <c r="A379" s="89"/>
      <c r="B379" s="89"/>
      <c r="C379" s="89"/>
      <c r="D379" s="155"/>
      <c r="E379" s="156"/>
      <c r="F379" s="91"/>
      <c r="G379" s="157"/>
      <c r="H379" s="91"/>
      <c r="I379" s="139"/>
      <c r="J379" s="91"/>
      <c r="K379" s="88"/>
      <c r="L379" s="88"/>
      <c r="M379" s="88"/>
      <c r="N379" s="88"/>
      <c r="O379" s="88"/>
      <c r="P379" s="91"/>
      <c r="Q379" s="89"/>
      <c r="R379" s="91"/>
      <c r="S379" s="88"/>
      <c r="T379" s="89"/>
      <c r="U379" s="90"/>
      <c r="V379" s="90"/>
      <c r="W379" s="91"/>
      <c r="X379" s="89"/>
      <c r="Y379" s="91"/>
      <c r="Z379" s="89"/>
      <c r="AA379" s="89"/>
      <c r="AB379" s="89"/>
      <c r="AC379" s="89"/>
      <c r="AD379" s="89"/>
      <c r="AE379" s="89"/>
      <c r="AF379" s="89"/>
      <c r="AG379" s="89"/>
      <c r="AH379" s="89"/>
      <c r="AI379" s="89"/>
      <c r="AJ379" s="91"/>
    </row>
    <row r="380" customFormat="false" ht="12.75" hidden="false" customHeight="false" outlineLevel="0" collapsed="false">
      <c r="A380" s="89"/>
      <c r="B380" s="89"/>
      <c r="C380" s="89"/>
      <c r="D380" s="155"/>
      <c r="E380" s="156"/>
      <c r="F380" s="91"/>
      <c r="G380" s="157"/>
      <c r="H380" s="91"/>
      <c r="I380" s="139"/>
      <c r="J380" s="91"/>
      <c r="K380" s="88"/>
      <c r="L380" s="88"/>
      <c r="M380" s="88"/>
      <c r="N380" s="88"/>
      <c r="O380" s="88"/>
      <c r="P380" s="91"/>
      <c r="Q380" s="89"/>
      <c r="R380" s="91"/>
      <c r="S380" s="88"/>
      <c r="T380" s="89"/>
      <c r="U380" s="90"/>
      <c r="V380" s="90"/>
      <c r="W380" s="91"/>
      <c r="X380" s="89"/>
      <c r="Y380" s="91"/>
      <c r="Z380" s="89"/>
      <c r="AA380" s="89"/>
      <c r="AB380" s="89"/>
      <c r="AC380" s="89"/>
      <c r="AD380" s="89"/>
      <c r="AE380" s="89"/>
      <c r="AF380" s="89"/>
      <c r="AG380" s="89"/>
      <c r="AH380" s="89"/>
      <c r="AI380" s="89"/>
      <c r="AJ380" s="91"/>
    </row>
    <row r="381" customFormat="false" ht="12.75" hidden="false" customHeight="false" outlineLevel="0" collapsed="false">
      <c r="A381" s="89"/>
      <c r="B381" s="89"/>
      <c r="C381" s="89"/>
      <c r="D381" s="155"/>
      <c r="E381" s="156"/>
      <c r="F381" s="91"/>
      <c r="G381" s="157"/>
      <c r="H381" s="91"/>
      <c r="I381" s="139"/>
      <c r="J381" s="91"/>
      <c r="K381" s="88"/>
      <c r="L381" s="88"/>
      <c r="M381" s="88"/>
      <c r="N381" s="88"/>
      <c r="O381" s="88"/>
      <c r="P381" s="91"/>
      <c r="Q381" s="89"/>
      <c r="R381" s="91"/>
      <c r="S381" s="88"/>
      <c r="T381" s="89"/>
      <c r="U381" s="90"/>
      <c r="V381" s="90"/>
      <c r="W381" s="91"/>
      <c r="X381" s="89"/>
      <c r="Y381" s="91"/>
      <c r="Z381" s="89"/>
      <c r="AA381" s="89"/>
      <c r="AB381" s="89"/>
      <c r="AC381" s="89"/>
      <c r="AD381" s="89"/>
      <c r="AE381" s="89"/>
      <c r="AF381" s="89"/>
      <c r="AG381" s="89"/>
      <c r="AH381" s="89"/>
      <c r="AI381" s="89"/>
      <c r="AJ381" s="91"/>
    </row>
    <row r="382" customFormat="false" ht="12.75" hidden="false" customHeight="false" outlineLevel="0" collapsed="false">
      <c r="A382" s="89"/>
      <c r="B382" s="89"/>
      <c r="C382" s="89"/>
      <c r="D382" s="155"/>
      <c r="E382" s="156"/>
      <c r="F382" s="91"/>
      <c r="G382" s="157"/>
      <c r="H382" s="91"/>
      <c r="I382" s="139"/>
      <c r="J382" s="91"/>
      <c r="K382" s="88"/>
      <c r="L382" s="88"/>
      <c r="M382" s="88"/>
      <c r="N382" s="88"/>
      <c r="O382" s="88"/>
      <c r="P382" s="91"/>
      <c r="Q382" s="89"/>
      <c r="R382" s="91"/>
      <c r="S382" s="88"/>
      <c r="T382" s="89"/>
      <c r="U382" s="90"/>
      <c r="V382" s="90"/>
      <c r="W382" s="91"/>
      <c r="X382" s="89"/>
      <c r="Y382" s="91"/>
      <c r="Z382" s="89"/>
      <c r="AA382" s="89"/>
      <c r="AB382" s="89"/>
      <c r="AC382" s="89"/>
      <c r="AD382" s="89"/>
      <c r="AE382" s="89"/>
      <c r="AF382" s="89"/>
      <c r="AG382" s="89"/>
      <c r="AH382" s="89"/>
      <c r="AI382" s="89"/>
      <c r="AJ382" s="91"/>
    </row>
    <row r="383" customFormat="false" ht="12.75" hidden="false" customHeight="false" outlineLevel="0" collapsed="false">
      <c r="A383" s="89"/>
      <c r="B383" s="89"/>
      <c r="C383" s="89"/>
      <c r="D383" s="155"/>
      <c r="E383" s="156"/>
      <c r="F383" s="91"/>
      <c r="G383" s="157"/>
      <c r="H383" s="91"/>
      <c r="I383" s="139"/>
      <c r="J383" s="91"/>
      <c r="K383" s="88"/>
      <c r="L383" s="88"/>
      <c r="M383" s="88"/>
      <c r="N383" s="88"/>
      <c r="O383" s="88"/>
      <c r="P383" s="91"/>
      <c r="Q383" s="89"/>
      <c r="R383" s="91"/>
      <c r="S383" s="88"/>
      <c r="T383" s="89"/>
      <c r="U383" s="90"/>
      <c r="V383" s="90"/>
      <c r="W383" s="91"/>
      <c r="X383" s="89"/>
      <c r="Y383" s="91"/>
      <c r="Z383" s="89"/>
      <c r="AA383" s="89"/>
      <c r="AB383" s="89"/>
      <c r="AC383" s="89"/>
      <c r="AD383" s="89"/>
      <c r="AE383" s="89"/>
      <c r="AF383" s="89"/>
      <c r="AG383" s="89"/>
      <c r="AH383" s="89"/>
      <c r="AI383" s="89"/>
      <c r="AJ383" s="91"/>
    </row>
    <row r="384" customFormat="false" ht="12.75" hidden="false" customHeight="false" outlineLevel="0" collapsed="false">
      <c r="A384" s="89"/>
      <c r="B384" s="89"/>
      <c r="C384" s="89"/>
      <c r="D384" s="155"/>
      <c r="E384" s="156"/>
      <c r="F384" s="91"/>
      <c r="G384" s="157"/>
      <c r="H384" s="91"/>
      <c r="I384" s="139"/>
      <c r="J384" s="91"/>
      <c r="K384" s="88"/>
      <c r="L384" s="88"/>
      <c r="M384" s="88"/>
      <c r="N384" s="88"/>
      <c r="O384" s="88"/>
      <c r="P384" s="91"/>
      <c r="Q384" s="89"/>
      <c r="R384" s="91"/>
      <c r="S384" s="88"/>
      <c r="T384" s="89"/>
      <c r="U384" s="90"/>
      <c r="V384" s="90"/>
      <c r="W384" s="91"/>
      <c r="X384" s="89"/>
      <c r="Y384" s="91"/>
      <c r="Z384" s="89"/>
      <c r="AA384" s="89"/>
      <c r="AB384" s="89"/>
      <c r="AC384" s="89"/>
      <c r="AD384" s="89"/>
      <c r="AE384" s="89"/>
      <c r="AF384" s="89"/>
      <c r="AG384" s="89"/>
      <c r="AH384" s="89"/>
      <c r="AI384" s="89"/>
      <c r="AJ384" s="91"/>
    </row>
    <row r="385" customFormat="false" ht="12.75" hidden="false" customHeight="false" outlineLevel="0" collapsed="false">
      <c r="A385" s="89"/>
      <c r="B385" s="89"/>
      <c r="C385" s="89"/>
      <c r="D385" s="155"/>
      <c r="E385" s="156"/>
      <c r="F385" s="91"/>
      <c r="G385" s="157"/>
      <c r="H385" s="91"/>
      <c r="I385" s="139"/>
      <c r="J385" s="91"/>
      <c r="K385" s="88"/>
      <c r="L385" s="88"/>
      <c r="M385" s="88"/>
      <c r="N385" s="88"/>
      <c r="O385" s="88"/>
      <c r="P385" s="91"/>
      <c r="Q385" s="89"/>
      <c r="R385" s="91"/>
      <c r="S385" s="88"/>
      <c r="T385" s="89"/>
      <c r="U385" s="90"/>
      <c r="V385" s="90"/>
      <c r="W385" s="91"/>
      <c r="X385" s="89"/>
      <c r="Y385" s="91"/>
      <c r="Z385" s="89"/>
      <c r="AA385" s="89"/>
      <c r="AB385" s="89"/>
      <c r="AC385" s="89"/>
      <c r="AD385" s="89"/>
      <c r="AE385" s="89"/>
      <c r="AF385" s="89"/>
      <c r="AG385" s="89"/>
      <c r="AH385" s="89"/>
      <c r="AI385" s="89"/>
      <c r="AJ385" s="91"/>
    </row>
    <row r="386" customFormat="false" ht="12.75" hidden="false" customHeight="false" outlineLevel="0" collapsed="false">
      <c r="A386" s="89"/>
      <c r="B386" s="89"/>
      <c r="C386" s="89"/>
      <c r="D386" s="155"/>
      <c r="E386" s="156"/>
      <c r="F386" s="91"/>
      <c r="G386" s="157"/>
      <c r="H386" s="91"/>
      <c r="I386" s="139"/>
      <c r="J386" s="91"/>
      <c r="K386" s="88"/>
      <c r="L386" s="88"/>
      <c r="M386" s="88"/>
      <c r="N386" s="88"/>
      <c r="O386" s="88"/>
      <c r="P386" s="91"/>
      <c r="Q386" s="89"/>
      <c r="R386" s="91"/>
      <c r="S386" s="88"/>
      <c r="T386" s="89"/>
      <c r="U386" s="90"/>
      <c r="V386" s="90"/>
      <c r="W386" s="91"/>
      <c r="X386" s="89"/>
      <c r="Y386" s="91"/>
      <c r="Z386" s="89"/>
      <c r="AA386" s="89"/>
      <c r="AB386" s="89"/>
      <c r="AC386" s="89"/>
      <c r="AD386" s="89"/>
      <c r="AE386" s="89"/>
      <c r="AF386" s="89"/>
      <c r="AG386" s="89"/>
      <c r="AH386" s="89"/>
      <c r="AI386" s="89"/>
      <c r="AJ386" s="91"/>
    </row>
    <row r="387" customFormat="false" ht="12.75" hidden="false" customHeight="false" outlineLevel="0" collapsed="false">
      <c r="A387" s="89"/>
      <c r="B387" s="89"/>
      <c r="C387" s="89"/>
      <c r="D387" s="155"/>
      <c r="E387" s="156"/>
      <c r="F387" s="91"/>
      <c r="G387" s="157"/>
      <c r="H387" s="91"/>
      <c r="I387" s="139"/>
      <c r="J387" s="91"/>
      <c r="K387" s="88"/>
      <c r="L387" s="88"/>
      <c r="M387" s="88"/>
      <c r="N387" s="88"/>
      <c r="O387" s="88"/>
      <c r="P387" s="91"/>
      <c r="Q387" s="89"/>
      <c r="R387" s="91"/>
      <c r="S387" s="88"/>
      <c r="T387" s="89"/>
      <c r="U387" s="90"/>
      <c r="V387" s="90"/>
      <c r="W387" s="91"/>
      <c r="X387" s="89"/>
      <c r="Y387" s="91"/>
      <c r="Z387" s="89"/>
      <c r="AA387" s="89"/>
      <c r="AB387" s="89"/>
      <c r="AC387" s="89"/>
      <c r="AD387" s="89"/>
      <c r="AE387" s="89"/>
      <c r="AF387" s="89"/>
      <c r="AG387" s="89"/>
      <c r="AH387" s="89"/>
      <c r="AI387" s="89"/>
      <c r="AJ387" s="91"/>
    </row>
    <row r="388" customFormat="false" ht="12.75" hidden="false" customHeight="false" outlineLevel="0" collapsed="false">
      <c r="A388" s="89"/>
      <c r="B388" s="89"/>
      <c r="C388" s="89"/>
      <c r="D388" s="155"/>
      <c r="E388" s="156"/>
      <c r="F388" s="91"/>
      <c r="G388" s="157"/>
      <c r="H388" s="91"/>
      <c r="I388" s="139"/>
      <c r="J388" s="91"/>
      <c r="K388" s="88"/>
      <c r="L388" s="88"/>
      <c r="M388" s="88"/>
      <c r="N388" s="88"/>
      <c r="O388" s="88"/>
      <c r="P388" s="91"/>
      <c r="Q388" s="89"/>
      <c r="R388" s="91"/>
      <c r="S388" s="88"/>
      <c r="T388" s="89"/>
      <c r="U388" s="90"/>
      <c r="V388" s="90"/>
      <c r="W388" s="91"/>
      <c r="X388" s="89"/>
      <c r="Y388" s="91"/>
      <c r="Z388" s="89"/>
      <c r="AA388" s="89"/>
      <c r="AB388" s="89"/>
      <c r="AC388" s="89"/>
      <c r="AD388" s="89"/>
      <c r="AE388" s="89"/>
      <c r="AF388" s="89"/>
      <c r="AG388" s="89"/>
      <c r="AH388" s="89"/>
      <c r="AI388" s="89"/>
      <c r="AJ388" s="91"/>
    </row>
    <row r="389" customFormat="false" ht="12.75" hidden="false" customHeight="false" outlineLevel="0" collapsed="false">
      <c r="A389" s="89"/>
      <c r="B389" s="89"/>
      <c r="C389" s="89"/>
      <c r="D389" s="155"/>
      <c r="E389" s="156"/>
      <c r="F389" s="91"/>
      <c r="G389" s="157"/>
      <c r="H389" s="91"/>
      <c r="I389" s="139"/>
      <c r="J389" s="91"/>
      <c r="K389" s="88"/>
      <c r="L389" s="88"/>
      <c r="M389" s="88"/>
      <c r="N389" s="88"/>
      <c r="O389" s="88"/>
      <c r="P389" s="91"/>
      <c r="Q389" s="89"/>
      <c r="R389" s="91"/>
      <c r="S389" s="88"/>
      <c r="T389" s="89"/>
      <c r="U389" s="90"/>
      <c r="V389" s="90"/>
      <c r="W389" s="91"/>
      <c r="X389" s="89"/>
      <c r="Y389" s="91"/>
      <c r="Z389" s="89"/>
      <c r="AA389" s="89"/>
      <c r="AB389" s="89"/>
      <c r="AC389" s="89"/>
      <c r="AD389" s="89"/>
      <c r="AE389" s="89"/>
      <c r="AF389" s="89"/>
      <c r="AG389" s="89"/>
      <c r="AH389" s="89"/>
      <c r="AI389" s="89"/>
      <c r="AJ389" s="91"/>
    </row>
    <row r="390" customFormat="false" ht="12.75" hidden="false" customHeight="false" outlineLevel="0" collapsed="false">
      <c r="A390" s="89"/>
      <c r="B390" s="89"/>
      <c r="C390" s="89"/>
      <c r="D390" s="155"/>
      <c r="E390" s="156"/>
      <c r="F390" s="91"/>
      <c r="G390" s="157"/>
      <c r="H390" s="91"/>
      <c r="I390" s="139"/>
      <c r="J390" s="91"/>
      <c r="K390" s="88"/>
      <c r="L390" s="88"/>
      <c r="M390" s="88"/>
      <c r="N390" s="88"/>
      <c r="O390" s="88"/>
      <c r="P390" s="91"/>
      <c r="Q390" s="89"/>
      <c r="R390" s="91"/>
      <c r="S390" s="88"/>
      <c r="T390" s="89"/>
      <c r="U390" s="90"/>
      <c r="V390" s="90"/>
      <c r="W390" s="91"/>
      <c r="X390" s="89"/>
      <c r="Y390" s="91"/>
      <c r="Z390" s="89"/>
      <c r="AA390" s="89"/>
      <c r="AB390" s="89"/>
      <c r="AC390" s="89"/>
      <c r="AD390" s="89"/>
      <c r="AE390" s="89"/>
      <c r="AF390" s="89"/>
      <c r="AG390" s="89"/>
      <c r="AH390" s="89"/>
      <c r="AI390" s="89"/>
      <c r="AJ390" s="91"/>
    </row>
    <row r="391" customFormat="false" ht="12.75" hidden="false" customHeight="false" outlineLevel="0" collapsed="false">
      <c r="A391" s="89"/>
      <c r="B391" s="89"/>
      <c r="C391" s="89"/>
      <c r="D391" s="155"/>
      <c r="E391" s="156"/>
      <c r="F391" s="91"/>
      <c r="G391" s="157"/>
      <c r="H391" s="91"/>
      <c r="I391" s="139"/>
      <c r="J391" s="91"/>
      <c r="K391" s="88"/>
      <c r="L391" s="88"/>
      <c r="M391" s="88"/>
      <c r="N391" s="88"/>
      <c r="O391" s="88"/>
      <c r="P391" s="91"/>
      <c r="Q391" s="89"/>
      <c r="R391" s="91"/>
      <c r="S391" s="88"/>
      <c r="T391" s="89"/>
      <c r="U391" s="90"/>
      <c r="V391" s="90"/>
      <c r="W391" s="91"/>
      <c r="X391" s="89"/>
      <c r="Y391" s="91"/>
      <c r="Z391" s="89"/>
      <c r="AA391" s="89"/>
      <c r="AB391" s="89"/>
      <c r="AC391" s="89"/>
      <c r="AD391" s="89"/>
      <c r="AE391" s="89"/>
      <c r="AF391" s="89"/>
      <c r="AG391" s="89"/>
      <c r="AH391" s="89"/>
      <c r="AI391" s="89"/>
      <c r="AJ391" s="91"/>
    </row>
    <row r="392" customFormat="false" ht="12.75" hidden="false" customHeight="false" outlineLevel="0" collapsed="false">
      <c r="A392" s="89"/>
      <c r="B392" s="89"/>
      <c r="C392" s="89"/>
      <c r="D392" s="155"/>
      <c r="E392" s="156"/>
      <c r="F392" s="91"/>
      <c r="G392" s="157"/>
      <c r="H392" s="91"/>
      <c r="I392" s="139"/>
      <c r="J392" s="91"/>
      <c r="K392" s="88"/>
      <c r="L392" s="88"/>
      <c r="M392" s="88"/>
      <c r="N392" s="88"/>
      <c r="O392" s="88"/>
      <c r="P392" s="91"/>
      <c r="Q392" s="89"/>
      <c r="R392" s="91"/>
      <c r="S392" s="88"/>
      <c r="T392" s="89"/>
      <c r="U392" s="90"/>
      <c r="V392" s="90"/>
      <c r="W392" s="91"/>
      <c r="X392" s="89"/>
      <c r="Y392" s="91"/>
      <c r="Z392" s="89"/>
      <c r="AA392" s="89"/>
      <c r="AB392" s="89"/>
      <c r="AC392" s="89"/>
      <c r="AD392" s="89"/>
      <c r="AE392" s="89"/>
      <c r="AF392" s="89"/>
      <c r="AG392" s="89"/>
      <c r="AH392" s="89"/>
      <c r="AI392" s="89"/>
      <c r="AJ392" s="91"/>
    </row>
    <row r="393" customFormat="false" ht="12.75" hidden="false" customHeight="false" outlineLevel="0" collapsed="false">
      <c r="A393" s="89"/>
      <c r="B393" s="89"/>
      <c r="C393" s="89"/>
      <c r="D393" s="155"/>
      <c r="E393" s="156"/>
      <c r="F393" s="91"/>
      <c r="G393" s="157"/>
      <c r="H393" s="91"/>
      <c r="I393" s="139"/>
      <c r="J393" s="91"/>
      <c r="K393" s="88"/>
      <c r="L393" s="88"/>
      <c r="M393" s="88"/>
      <c r="N393" s="88"/>
      <c r="O393" s="88"/>
      <c r="P393" s="91"/>
      <c r="Q393" s="89"/>
      <c r="R393" s="91"/>
      <c r="S393" s="88"/>
      <c r="T393" s="89"/>
      <c r="U393" s="90"/>
      <c r="V393" s="90"/>
      <c r="W393" s="91"/>
      <c r="X393" s="89"/>
      <c r="Y393" s="91"/>
      <c r="Z393" s="89"/>
      <c r="AA393" s="89"/>
      <c r="AB393" s="89"/>
      <c r="AC393" s="89"/>
      <c r="AD393" s="89"/>
      <c r="AE393" s="89"/>
      <c r="AF393" s="89"/>
      <c r="AG393" s="89"/>
      <c r="AH393" s="89"/>
      <c r="AI393" s="89"/>
      <c r="AJ393" s="91"/>
    </row>
    <row r="394" customFormat="false" ht="12.75" hidden="false" customHeight="false" outlineLevel="0" collapsed="false">
      <c r="A394" s="89"/>
      <c r="B394" s="89"/>
      <c r="C394" s="89"/>
      <c r="D394" s="155"/>
      <c r="E394" s="156"/>
      <c r="F394" s="91"/>
      <c r="G394" s="157"/>
      <c r="H394" s="91"/>
      <c r="I394" s="139"/>
      <c r="J394" s="91"/>
      <c r="K394" s="88"/>
      <c r="L394" s="88"/>
      <c r="M394" s="88"/>
      <c r="N394" s="88"/>
      <c r="O394" s="88"/>
      <c r="P394" s="91"/>
      <c r="Q394" s="89"/>
      <c r="R394" s="91"/>
      <c r="S394" s="88"/>
      <c r="T394" s="89"/>
      <c r="U394" s="90"/>
      <c r="V394" s="90"/>
      <c r="W394" s="91"/>
      <c r="X394" s="89"/>
      <c r="Y394" s="91"/>
      <c r="Z394" s="89"/>
      <c r="AA394" s="89"/>
      <c r="AB394" s="89"/>
      <c r="AC394" s="89"/>
      <c r="AD394" s="89"/>
      <c r="AE394" s="89"/>
      <c r="AF394" s="89"/>
      <c r="AG394" s="89"/>
      <c r="AH394" s="89"/>
      <c r="AI394" s="89"/>
      <c r="AJ394" s="91"/>
    </row>
    <row r="395" customFormat="false" ht="12.75" hidden="false" customHeight="false" outlineLevel="0" collapsed="false">
      <c r="A395" s="89"/>
      <c r="B395" s="89"/>
      <c r="C395" s="89"/>
      <c r="D395" s="155"/>
      <c r="E395" s="156"/>
      <c r="F395" s="91"/>
      <c r="G395" s="157"/>
      <c r="H395" s="91"/>
      <c r="I395" s="139"/>
      <c r="J395" s="91"/>
      <c r="K395" s="88"/>
      <c r="L395" s="88"/>
      <c r="M395" s="88"/>
      <c r="N395" s="88"/>
      <c r="O395" s="88"/>
      <c r="P395" s="91"/>
      <c r="Q395" s="89"/>
      <c r="R395" s="91"/>
      <c r="S395" s="88"/>
      <c r="T395" s="89"/>
      <c r="U395" s="90"/>
      <c r="V395" s="90"/>
      <c r="W395" s="91"/>
      <c r="X395" s="89"/>
      <c r="Y395" s="91"/>
      <c r="Z395" s="89"/>
      <c r="AA395" s="89"/>
      <c r="AB395" s="89"/>
      <c r="AC395" s="89"/>
      <c r="AD395" s="89"/>
      <c r="AE395" s="89"/>
      <c r="AF395" s="89"/>
      <c r="AG395" s="89"/>
      <c r="AH395" s="89"/>
      <c r="AI395" s="89"/>
      <c r="AJ395" s="91"/>
    </row>
    <row r="396" customFormat="false" ht="12.75" hidden="false" customHeight="false" outlineLevel="0" collapsed="false">
      <c r="A396" s="89"/>
      <c r="B396" s="89"/>
      <c r="C396" s="89"/>
      <c r="D396" s="155"/>
      <c r="E396" s="156"/>
      <c r="F396" s="91"/>
      <c r="G396" s="157"/>
      <c r="H396" s="91"/>
      <c r="I396" s="139"/>
      <c r="J396" s="91"/>
      <c r="K396" s="88"/>
      <c r="L396" s="88"/>
      <c r="M396" s="88"/>
      <c r="N396" s="88"/>
      <c r="O396" s="88"/>
      <c r="P396" s="91"/>
      <c r="Q396" s="89"/>
      <c r="R396" s="91"/>
      <c r="S396" s="88"/>
      <c r="T396" s="89"/>
      <c r="U396" s="90"/>
      <c r="V396" s="90"/>
      <c r="W396" s="91"/>
      <c r="X396" s="89"/>
      <c r="Y396" s="91"/>
      <c r="Z396" s="89"/>
      <c r="AA396" s="89"/>
      <c r="AB396" s="89"/>
      <c r="AC396" s="89"/>
      <c r="AD396" s="89"/>
      <c r="AE396" s="89"/>
      <c r="AF396" s="89"/>
      <c r="AG396" s="89"/>
      <c r="AH396" s="89"/>
      <c r="AI396" s="89"/>
      <c r="AJ396" s="91"/>
    </row>
    <row r="397" customFormat="false" ht="12.75" hidden="false" customHeight="false" outlineLevel="0" collapsed="false">
      <c r="A397" s="89"/>
      <c r="B397" s="89"/>
      <c r="C397" s="89"/>
      <c r="D397" s="155"/>
      <c r="E397" s="156"/>
      <c r="F397" s="91"/>
      <c r="G397" s="157"/>
      <c r="H397" s="91"/>
      <c r="I397" s="139"/>
      <c r="J397" s="91"/>
      <c r="K397" s="88"/>
      <c r="L397" s="88"/>
      <c r="M397" s="88"/>
      <c r="N397" s="88"/>
      <c r="O397" s="88"/>
      <c r="P397" s="91"/>
      <c r="Q397" s="89"/>
      <c r="R397" s="91"/>
      <c r="S397" s="88"/>
      <c r="T397" s="89"/>
      <c r="U397" s="90"/>
      <c r="V397" s="90"/>
      <c r="W397" s="91"/>
      <c r="X397" s="89"/>
      <c r="Y397" s="91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91"/>
    </row>
    <row r="398" customFormat="false" ht="12.75" hidden="false" customHeight="false" outlineLevel="0" collapsed="false">
      <c r="A398" s="89"/>
      <c r="B398" s="89"/>
      <c r="C398" s="89"/>
      <c r="D398" s="155"/>
      <c r="E398" s="156"/>
      <c r="F398" s="91"/>
      <c r="G398" s="157"/>
      <c r="H398" s="91"/>
      <c r="I398" s="139"/>
      <c r="J398" s="91"/>
      <c r="K398" s="88"/>
      <c r="L398" s="88"/>
      <c r="M398" s="88"/>
      <c r="N398" s="88"/>
      <c r="O398" s="88"/>
      <c r="P398" s="91"/>
      <c r="Q398" s="89"/>
      <c r="R398" s="91"/>
      <c r="S398" s="88"/>
      <c r="T398" s="89"/>
      <c r="U398" s="90"/>
      <c r="V398" s="90"/>
      <c r="W398" s="91"/>
      <c r="X398" s="89"/>
      <c r="Y398" s="91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91"/>
    </row>
    <row r="399" customFormat="false" ht="12.75" hidden="false" customHeight="false" outlineLevel="0" collapsed="false">
      <c r="A399" s="89"/>
      <c r="B399" s="89"/>
      <c r="C399" s="89"/>
      <c r="D399" s="155"/>
      <c r="E399" s="156"/>
      <c r="F399" s="91"/>
      <c r="G399" s="157"/>
      <c r="H399" s="91"/>
      <c r="I399" s="139"/>
      <c r="J399" s="91"/>
      <c r="K399" s="88"/>
      <c r="L399" s="88"/>
      <c r="M399" s="88"/>
      <c r="N399" s="88"/>
      <c r="O399" s="88"/>
      <c r="P399" s="91"/>
      <c r="Q399" s="89"/>
      <c r="R399" s="91"/>
      <c r="S399" s="88"/>
      <c r="T399" s="89"/>
      <c r="U399" s="90"/>
      <c r="V399" s="90"/>
      <c r="W399" s="91"/>
      <c r="X399" s="89"/>
      <c r="Y399" s="91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91"/>
    </row>
    <row r="400" customFormat="false" ht="12.75" hidden="false" customHeight="false" outlineLevel="0" collapsed="false">
      <c r="A400" s="89"/>
      <c r="B400" s="89"/>
      <c r="C400" s="89"/>
      <c r="D400" s="155"/>
      <c r="E400" s="156"/>
      <c r="F400" s="91"/>
      <c r="G400" s="157"/>
      <c r="H400" s="91"/>
      <c r="I400" s="139"/>
      <c r="J400" s="91"/>
      <c r="K400" s="88"/>
      <c r="L400" s="88"/>
      <c r="M400" s="88"/>
      <c r="N400" s="88"/>
      <c r="O400" s="88"/>
      <c r="P400" s="91"/>
      <c r="Q400" s="89"/>
      <c r="R400" s="91"/>
      <c r="S400" s="88"/>
      <c r="T400" s="89"/>
      <c r="U400" s="90"/>
      <c r="V400" s="90"/>
      <c r="W400" s="91"/>
      <c r="X400" s="89"/>
      <c r="Y400" s="91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91"/>
    </row>
    <row r="401" customFormat="false" ht="12.75" hidden="false" customHeight="false" outlineLevel="0" collapsed="false">
      <c r="A401" s="89"/>
      <c r="B401" s="89"/>
      <c r="C401" s="89"/>
      <c r="D401" s="155"/>
      <c r="E401" s="156"/>
      <c r="F401" s="91"/>
      <c r="G401" s="157"/>
      <c r="H401" s="91"/>
      <c r="I401" s="139"/>
      <c r="J401" s="91"/>
      <c r="K401" s="88"/>
      <c r="L401" s="88"/>
      <c r="M401" s="88"/>
      <c r="N401" s="88"/>
      <c r="O401" s="88"/>
      <c r="P401" s="91"/>
      <c r="Q401" s="89"/>
      <c r="R401" s="91"/>
      <c r="S401" s="88"/>
      <c r="T401" s="89"/>
      <c r="U401" s="90"/>
      <c r="V401" s="90"/>
      <c r="W401" s="91"/>
      <c r="X401" s="89"/>
      <c r="Y401" s="91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91"/>
    </row>
    <row r="402" customFormat="false" ht="12.75" hidden="false" customHeight="false" outlineLevel="0" collapsed="false">
      <c r="A402" s="89"/>
      <c r="B402" s="89"/>
      <c r="C402" s="89"/>
      <c r="D402" s="155"/>
      <c r="E402" s="156"/>
      <c r="F402" s="91"/>
      <c r="G402" s="157"/>
      <c r="H402" s="91"/>
      <c r="I402" s="139"/>
      <c r="J402" s="91"/>
      <c r="K402" s="88"/>
      <c r="L402" s="88"/>
      <c r="M402" s="88"/>
      <c r="N402" s="88"/>
      <c r="O402" s="88"/>
      <c r="P402" s="91"/>
      <c r="Q402" s="89"/>
      <c r="R402" s="91"/>
      <c r="S402" s="88"/>
      <c r="T402" s="89"/>
      <c r="U402" s="90"/>
      <c r="V402" s="90"/>
      <c r="W402" s="91"/>
      <c r="X402" s="89"/>
      <c r="Y402" s="91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91"/>
    </row>
    <row r="403" customFormat="false" ht="12.75" hidden="false" customHeight="false" outlineLevel="0" collapsed="false">
      <c r="A403" s="89"/>
      <c r="B403" s="89"/>
      <c r="C403" s="89"/>
      <c r="D403" s="155"/>
      <c r="E403" s="156"/>
      <c r="F403" s="91"/>
      <c r="G403" s="157"/>
      <c r="H403" s="91"/>
      <c r="I403" s="139"/>
      <c r="J403" s="91"/>
      <c r="K403" s="88"/>
      <c r="L403" s="88"/>
      <c r="M403" s="88"/>
      <c r="N403" s="88"/>
      <c r="O403" s="88"/>
      <c r="P403" s="91"/>
      <c r="Q403" s="89"/>
      <c r="R403" s="91"/>
      <c r="S403" s="88"/>
      <c r="T403" s="89"/>
      <c r="U403" s="90"/>
      <c r="V403" s="90"/>
      <c r="W403" s="91"/>
      <c r="X403" s="89"/>
      <c r="Y403" s="91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91"/>
    </row>
    <row r="404" customFormat="false" ht="12.75" hidden="false" customHeight="false" outlineLevel="0" collapsed="false">
      <c r="A404" s="89"/>
      <c r="B404" s="89"/>
      <c r="C404" s="89"/>
      <c r="D404" s="155"/>
      <c r="E404" s="156"/>
      <c r="F404" s="91"/>
      <c r="G404" s="157"/>
      <c r="H404" s="91"/>
      <c r="I404" s="139"/>
      <c r="J404" s="91"/>
      <c r="K404" s="88"/>
      <c r="L404" s="88"/>
      <c r="M404" s="88"/>
      <c r="N404" s="88"/>
      <c r="O404" s="88"/>
      <c r="P404" s="91"/>
      <c r="Q404" s="89"/>
      <c r="R404" s="91"/>
      <c r="S404" s="88"/>
      <c r="T404" s="89"/>
      <c r="U404" s="90"/>
      <c r="V404" s="90"/>
      <c r="W404" s="91"/>
      <c r="X404" s="89"/>
      <c r="Y404" s="91"/>
      <c r="Z404" s="89"/>
      <c r="AA404" s="89"/>
      <c r="AB404" s="89"/>
      <c r="AC404" s="89"/>
      <c r="AD404" s="89"/>
      <c r="AE404" s="89"/>
      <c r="AF404" s="89"/>
      <c r="AG404" s="89"/>
      <c r="AH404" s="89"/>
      <c r="AI404" s="89"/>
      <c r="AJ404" s="91"/>
    </row>
    <row r="405" customFormat="false" ht="12.75" hidden="false" customHeight="false" outlineLevel="0" collapsed="false">
      <c r="A405" s="89"/>
      <c r="B405" s="89"/>
      <c r="C405" s="89"/>
      <c r="D405" s="155"/>
      <c r="E405" s="156"/>
      <c r="F405" s="91"/>
      <c r="G405" s="157"/>
      <c r="H405" s="91"/>
      <c r="I405" s="139"/>
      <c r="J405" s="91"/>
      <c r="K405" s="88"/>
      <c r="L405" s="88"/>
      <c r="M405" s="88"/>
      <c r="N405" s="88"/>
      <c r="O405" s="88"/>
      <c r="P405" s="91"/>
      <c r="Q405" s="89"/>
      <c r="R405" s="91"/>
      <c r="S405" s="88"/>
      <c r="T405" s="89"/>
      <c r="U405" s="90"/>
      <c r="V405" s="90"/>
      <c r="W405" s="91"/>
      <c r="X405" s="89"/>
      <c r="Y405" s="91"/>
      <c r="Z405" s="89"/>
      <c r="AA405" s="89"/>
      <c r="AB405" s="89"/>
      <c r="AC405" s="89"/>
      <c r="AD405" s="89"/>
      <c r="AE405" s="89"/>
      <c r="AF405" s="89"/>
      <c r="AG405" s="89"/>
      <c r="AH405" s="89"/>
      <c r="AI405" s="89"/>
      <c r="AJ405" s="91"/>
    </row>
    <row r="406" customFormat="false" ht="12.75" hidden="false" customHeight="false" outlineLevel="0" collapsed="false">
      <c r="A406" s="89"/>
      <c r="B406" s="89"/>
      <c r="C406" s="89"/>
      <c r="D406" s="155"/>
      <c r="E406" s="156"/>
      <c r="F406" s="91"/>
      <c r="G406" s="157"/>
      <c r="H406" s="91"/>
      <c r="I406" s="139"/>
      <c r="J406" s="91"/>
      <c r="K406" s="88"/>
      <c r="L406" s="88"/>
      <c r="M406" s="88"/>
      <c r="N406" s="88"/>
      <c r="O406" s="88"/>
      <c r="P406" s="91"/>
      <c r="Q406" s="89"/>
      <c r="R406" s="91"/>
      <c r="S406" s="88"/>
      <c r="T406" s="89"/>
      <c r="U406" s="90"/>
      <c r="V406" s="90"/>
      <c r="W406" s="91"/>
      <c r="X406" s="89"/>
      <c r="Y406" s="91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91"/>
    </row>
    <row r="407" customFormat="false" ht="12.75" hidden="false" customHeight="false" outlineLevel="0" collapsed="false">
      <c r="A407" s="89"/>
      <c r="B407" s="89"/>
      <c r="C407" s="89"/>
      <c r="D407" s="155"/>
      <c r="E407" s="156"/>
      <c r="F407" s="91"/>
      <c r="G407" s="157"/>
      <c r="H407" s="91"/>
      <c r="I407" s="139"/>
      <c r="J407" s="91"/>
      <c r="K407" s="88"/>
      <c r="L407" s="88"/>
      <c r="M407" s="88"/>
      <c r="N407" s="88"/>
      <c r="O407" s="88"/>
      <c r="P407" s="91"/>
      <c r="Q407" s="89"/>
      <c r="R407" s="91"/>
      <c r="S407" s="88"/>
      <c r="T407" s="89"/>
      <c r="U407" s="90"/>
      <c r="V407" s="90"/>
      <c r="W407" s="91"/>
      <c r="X407" s="89"/>
      <c r="Y407" s="91"/>
      <c r="Z407" s="89"/>
      <c r="AA407" s="89"/>
      <c r="AB407" s="89"/>
      <c r="AC407" s="89"/>
      <c r="AD407" s="89"/>
      <c r="AE407" s="89"/>
      <c r="AF407" s="89"/>
      <c r="AG407" s="89"/>
      <c r="AH407" s="89"/>
      <c r="AI407" s="89"/>
      <c r="AJ407" s="91"/>
    </row>
    <row r="408" customFormat="false" ht="12.75" hidden="false" customHeight="false" outlineLevel="0" collapsed="false">
      <c r="A408" s="89"/>
      <c r="B408" s="89"/>
      <c r="C408" s="89"/>
      <c r="D408" s="155"/>
      <c r="E408" s="156"/>
      <c r="F408" s="91"/>
      <c r="G408" s="157"/>
      <c r="H408" s="91"/>
      <c r="I408" s="139"/>
      <c r="J408" s="91"/>
      <c r="K408" s="88"/>
      <c r="L408" s="88"/>
      <c r="M408" s="88"/>
      <c r="N408" s="88"/>
      <c r="O408" s="88"/>
      <c r="P408" s="91"/>
      <c r="Q408" s="89"/>
      <c r="R408" s="91"/>
      <c r="S408" s="88"/>
      <c r="T408" s="89"/>
      <c r="U408" s="90"/>
      <c r="V408" s="90"/>
      <c r="W408" s="91"/>
      <c r="X408" s="89"/>
      <c r="Y408" s="91"/>
      <c r="Z408" s="89"/>
      <c r="AA408" s="89"/>
      <c r="AB408" s="89"/>
      <c r="AC408" s="89"/>
      <c r="AD408" s="89"/>
      <c r="AE408" s="89"/>
      <c r="AF408" s="89"/>
      <c r="AG408" s="89"/>
      <c r="AH408" s="89"/>
      <c r="AI408" s="89"/>
      <c r="AJ408" s="91"/>
    </row>
    <row r="409" customFormat="false" ht="12.75" hidden="false" customHeight="false" outlineLevel="0" collapsed="false">
      <c r="A409" s="89"/>
      <c r="B409" s="89"/>
      <c r="C409" s="89"/>
      <c r="D409" s="155"/>
      <c r="E409" s="156"/>
      <c r="F409" s="91"/>
      <c r="G409" s="157"/>
      <c r="H409" s="91"/>
      <c r="I409" s="139"/>
      <c r="J409" s="91"/>
      <c r="K409" s="88"/>
      <c r="L409" s="88"/>
      <c r="M409" s="88"/>
      <c r="N409" s="88"/>
      <c r="O409" s="88"/>
      <c r="P409" s="91"/>
      <c r="Q409" s="89"/>
      <c r="R409" s="91"/>
      <c r="S409" s="88"/>
      <c r="T409" s="89"/>
      <c r="U409" s="90"/>
      <c r="V409" s="90"/>
      <c r="W409" s="91"/>
      <c r="X409" s="89"/>
      <c r="Y409" s="91"/>
      <c r="Z409" s="89"/>
      <c r="AA409" s="89"/>
      <c r="AB409" s="89"/>
      <c r="AC409" s="89"/>
      <c r="AD409" s="89"/>
      <c r="AE409" s="89"/>
      <c r="AF409" s="89"/>
      <c r="AG409" s="89"/>
      <c r="AH409" s="89"/>
      <c r="AI409" s="89"/>
      <c r="AJ409" s="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0" activeCellId="0" sqref="E1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28"/>
    <col collapsed="false" customWidth="true" hidden="false" outlineLevel="0" max="2" min="2" style="0" width="15.28"/>
    <col collapsed="false" customWidth="true" hidden="false" outlineLevel="0" max="3" min="3" style="0" width="13.56"/>
    <col collapsed="false" customWidth="true" hidden="false" outlineLevel="0" max="4" min="4" style="0" width="11.13"/>
    <col collapsed="false" customWidth="true" hidden="false" outlineLevel="0" max="5" min="5" style="0" width="15.7"/>
  </cols>
  <sheetData>
    <row r="1" customFormat="false" ht="25.5" hidden="false" customHeight="false" outlineLevel="0" collapsed="false">
      <c r="A1" s="1" t="s">
        <v>253</v>
      </c>
      <c r="B1" s="1" t="s">
        <v>1747</v>
      </c>
      <c r="C1" s="1" t="s">
        <v>1748</v>
      </c>
      <c r="D1" s="164" t="n">
        <v>38108</v>
      </c>
      <c r="E1" s="1" t="s">
        <v>1749</v>
      </c>
      <c r="F1" s="1"/>
    </row>
    <row r="2" customFormat="false" ht="12.75" hidden="false" customHeight="false" outlineLevel="0" collapsed="false">
      <c r="A2" s="0" t="s">
        <v>1750</v>
      </c>
      <c r="B2" s="0" t="n">
        <v>2835</v>
      </c>
      <c r="C2" s="0" t="n">
        <v>7</v>
      </c>
      <c r="D2" s="0" t="n">
        <v>252</v>
      </c>
      <c r="E2" s="0" t="n">
        <v>333</v>
      </c>
    </row>
    <row r="3" customFormat="false" ht="12.75" hidden="false" customHeight="false" outlineLevel="0" collapsed="false">
      <c r="A3" s="0" t="s">
        <v>1750</v>
      </c>
      <c r="B3" s="0" t="n">
        <v>2835</v>
      </c>
      <c r="C3" s="0" t="n">
        <v>8</v>
      </c>
      <c r="D3" s="0" t="n">
        <v>53</v>
      </c>
      <c r="E3" s="0" t="n">
        <v>70</v>
      </c>
    </row>
    <row r="4" customFormat="false" ht="12.75" hidden="false" customHeight="false" outlineLevel="0" collapsed="false">
      <c r="A4" s="0" t="s">
        <v>1750</v>
      </c>
      <c r="B4" s="0" t="n">
        <v>2835</v>
      </c>
      <c r="C4" s="0" t="n">
        <v>9</v>
      </c>
      <c r="D4" s="0" t="n">
        <v>50</v>
      </c>
      <c r="E4" s="0" t="n">
        <v>66</v>
      </c>
    </row>
    <row r="5" customFormat="false" ht="12.75" hidden="false" customHeight="false" outlineLevel="0" collapsed="false">
      <c r="A5" s="0" t="s">
        <v>1750</v>
      </c>
      <c r="B5" s="0" t="n">
        <v>2835</v>
      </c>
      <c r="C5" s="0" t="n">
        <v>10</v>
      </c>
      <c r="D5" s="0" t="n">
        <v>57</v>
      </c>
      <c r="E5" s="0" t="n">
        <v>75</v>
      </c>
    </row>
    <row r="6" customFormat="false" ht="12.75" hidden="false" customHeight="false" outlineLevel="0" collapsed="false">
      <c r="A6" s="0" t="s">
        <v>1750</v>
      </c>
      <c r="B6" s="0" t="n">
        <v>2835</v>
      </c>
      <c r="C6" s="0" t="n">
        <v>11</v>
      </c>
      <c r="D6" s="0" t="n">
        <v>60</v>
      </c>
      <c r="E6" s="0" t="n">
        <v>80</v>
      </c>
    </row>
    <row r="7" customFormat="false" ht="12.75" hidden="false" customHeight="false" outlineLevel="0" collapsed="false">
      <c r="A7" s="0" t="s">
        <v>1751</v>
      </c>
      <c r="B7" s="0" t="n">
        <v>2836</v>
      </c>
      <c r="C7" s="0" t="n">
        <v>9</v>
      </c>
      <c r="D7" s="0" t="n">
        <v>31</v>
      </c>
      <c r="E7" s="0" t="n">
        <v>41</v>
      </c>
    </row>
    <row r="8" customFormat="false" ht="12.75" hidden="false" customHeight="false" outlineLevel="0" collapsed="false">
      <c r="A8" s="0" t="s">
        <v>1751</v>
      </c>
      <c r="B8" s="0" t="n">
        <v>2836</v>
      </c>
      <c r="C8" s="0" t="n">
        <v>10</v>
      </c>
      <c r="D8" s="0" t="n">
        <v>105</v>
      </c>
      <c r="E8" s="0" t="n">
        <v>139</v>
      </c>
    </row>
    <row r="9" customFormat="false" ht="12.75" hidden="false" customHeight="false" outlineLevel="0" collapsed="false">
      <c r="A9" s="0" t="s">
        <v>1751</v>
      </c>
      <c r="B9" s="0" t="n">
        <v>2836</v>
      </c>
      <c r="C9" s="0" t="n">
        <v>12</v>
      </c>
      <c r="D9" s="0" t="n">
        <v>789</v>
      </c>
      <c r="E9" s="2" t="n">
        <v>1040</v>
      </c>
    </row>
    <row r="10" customFormat="false" ht="12.75" hidden="false" customHeight="false" outlineLevel="0" collapsed="false">
      <c r="A10" s="0" t="s">
        <v>1751</v>
      </c>
      <c r="B10" s="0" t="n">
        <v>2836</v>
      </c>
      <c r="C10" s="0" t="s">
        <v>162</v>
      </c>
      <c r="D10" s="0" t="n">
        <v>2</v>
      </c>
      <c r="E10" s="0" t="n">
        <v>3</v>
      </c>
    </row>
    <row r="11" customFormat="false" ht="12.75" hidden="false" customHeight="false" outlineLevel="0" collapsed="false">
      <c r="A11" s="0" t="s">
        <v>1752</v>
      </c>
      <c r="B11" s="0" t="n">
        <v>2878</v>
      </c>
      <c r="C11" s="0" t="n">
        <v>1</v>
      </c>
      <c r="D11" s="0" t="n">
        <v>157</v>
      </c>
      <c r="E11" s="0" t="n">
        <v>208</v>
      </c>
    </row>
    <row r="12" customFormat="false" ht="12.75" hidden="false" customHeight="false" outlineLevel="0" collapsed="false">
      <c r="A12" s="0" t="s">
        <v>1752</v>
      </c>
      <c r="B12" s="0" t="n">
        <v>2878</v>
      </c>
      <c r="C12" s="0" t="n">
        <v>2</v>
      </c>
      <c r="D12" s="0" t="n">
        <v>173</v>
      </c>
      <c r="E12" s="0" t="n">
        <v>229</v>
      </c>
    </row>
    <row r="13" customFormat="false" ht="12.75" hidden="false" customHeight="false" outlineLevel="0" collapsed="false">
      <c r="A13" s="0" t="s">
        <v>1752</v>
      </c>
      <c r="B13" s="0" t="n">
        <v>2878</v>
      </c>
      <c r="C13" s="0" t="n">
        <v>3</v>
      </c>
      <c r="D13" s="0" t="n">
        <v>161</v>
      </c>
      <c r="E13" s="0" t="n">
        <v>213</v>
      </c>
    </row>
    <row r="14" customFormat="false" ht="12.75" hidden="false" customHeight="false" outlineLevel="0" collapsed="false">
      <c r="A14" s="0" t="s">
        <v>1752</v>
      </c>
      <c r="B14" s="0" t="n">
        <v>2878</v>
      </c>
      <c r="C14" s="0" t="n">
        <v>4</v>
      </c>
      <c r="D14" s="0" t="n">
        <v>249</v>
      </c>
      <c r="E14" s="0" t="n">
        <v>330</v>
      </c>
    </row>
    <row r="15" customFormat="false" ht="12.75" hidden="false" customHeight="false" outlineLevel="0" collapsed="false">
      <c r="A15" s="0" t="s">
        <v>1753</v>
      </c>
      <c r="B15" s="0" t="n">
        <v>2828</v>
      </c>
      <c r="C15" s="0" t="n">
        <v>1</v>
      </c>
      <c r="D15" s="0" t="n">
        <v>779</v>
      </c>
      <c r="E15" s="2" t="n">
        <v>1030</v>
      </c>
    </row>
    <row r="16" customFormat="false" ht="12.75" hidden="false" customHeight="false" outlineLevel="0" collapsed="false">
      <c r="A16" s="0" t="s">
        <v>1753</v>
      </c>
      <c r="B16" s="0" t="n">
        <v>2828</v>
      </c>
      <c r="C16" s="0" t="n">
        <v>2</v>
      </c>
      <c r="D16" s="0" t="n">
        <v>819</v>
      </c>
      <c r="E16" s="2" t="n">
        <v>1083</v>
      </c>
    </row>
    <row r="17" customFormat="false" ht="12.75" hidden="false" customHeight="false" outlineLevel="0" collapsed="false">
      <c r="A17" s="0" t="s">
        <v>1753</v>
      </c>
      <c r="B17" s="0" t="n">
        <v>2828</v>
      </c>
      <c r="C17" s="0" t="n">
        <v>3</v>
      </c>
      <c r="D17" s="0" t="n">
        <v>816</v>
      </c>
      <c r="E17" s="2" t="n">
        <v>1079</v>
      </c>
    </row>
    <row r="18" customFormat="false" ht="12.75" hidden="false" customHeight="false" outlineLevel="0" collapsed="false">
      <c r="A18" s="0" t="s">
        <v>1754</v>
      </c>
      <c r="B18" s="0" t="n">
        <v>2840</v>
      </c>
      <c r="C18" s="0" t="n">
        <v>1</v>
      </c>
      <c r="D18" s="0" t="n">
        <v>162</v>
      </c>
      <c r="E18" s="0" t="n">
        <v>214</v>
      </c>
    </row>
    <row r="19" customFormat="false" ht="12.75" hidden="false" customHeight="false" outlineLevel="0" collapsed="false">
      <c r="A19" s="0" t="s">
        <v>1754</v>
      </c>
      <c r="B19" s="0" t="n">
        <v>2840</v>
      </c>
      <c r="C19" s="0" t="n">
        <v>2</v>
      </c>
      <c r="D19" s="0" t="n">
        <v>153</v>
      </c>
      <c r="E19" s="0" t="n">
        <v>203</v>
      </c>
    </row>
    <row r="20" customFormat="false" ht="12.75" hidden="false" customHeight="false" outlineLevel="0" collapsed="false">
      <c r="A20" s="0" t="s">
        <v>1754</v>
      </c>
      <c r="B20" s="0" t="n">
        <v>2840</v>
      </c>
      <c r="C20" s="0" t="n">
        <v>3</v>
      </c>
      <c r="D20" s="0" t="n">
        <v>160</v>
      </c>
      <c r="E20" s="0" t="n">
        <v>212</v>
      </c>
    </row>
    <row r="21" customFormat="false" ht="12.75" hidden="false" customHeight="false" outlineLevel="0" collapsed="false">
      <c r="A21" s="0" t="s">
        <v>1754</v>
      </c>
      <c r="B21" s="0" t="n">
        <v>2840</v>
      </c>
      <c r="C21" s="0" t="n">
        <v>4</v>
      </c>
      <c r="D21" s="0" t="n">
        <v>846</v>
      </c>
      <c r="E21" s="2" t="n">
        <v>1119</v>
      </c>
    </row>
    <row r="22" customFormat="false" ht="12.75" hidden="false" customHeight="false" outlineLevel="0" collapsed="false">
      <c r="A22" s="0" t="s">
        <v>1754</v>
      </c>
      <c r="B22" s="0" t="n">
        <v>2840</v>
      </c>
      <c r="C22" s="0" t="n">
        <v>5</v>
      </c>
      <c r="D22" s="0" t="n">
        <v>553</v>
      </c>
      <c r="E22" s="0" t="n">
        <v>731</v>
      </c>
    </row>
    <row r="23" customFormat="false" ht="12.75" hidden="false" customHeight="false" outlineLevel="0" collapsed="false">
      <c r="A23" s="0" t="s">
        <v>1754</v>
      </c>
      <c r="B23" s="0" t="n">
        <v>2840</v>
      </c>
      <c r="C23" s="0" t="n">
        <v>6</v>
      </c>
      <c r="D23" s="0" t="n">
        <v>556</v>
      </c>
      <c r="E23" s="0" t="n">
        <v>736</v>
      </c>
    </row>
    <row r="24" customFormat="false" ht="12.75" hidden="false" customHeight="false" outlineLevel="0" collapsed="false">
      <c r="A24" s="0" t="s">
        <v>1755</v>
      </c>
      <c r="B24" s="0" t="n">
        <v>2831</v>
      </c>
      <c r="C24" s="0" t="n">
        <v>1</v>
      </c>
      <c r="D24" s="0" t="n">
        <v>5</v>
      </c>
      <c r="E24" s="0" t="n">
        <v>7</v>
      </c>
    </row>
    <row r="25" customFormat="false" ht="12.75" hidden="false" customHeight="false" outlineLevel="0" collapsed="false">
      <c r="A25" s="0" t="s">
        <v>1756</v>
      </c>
      <c r="B25" s="0" t="n">
        <v>2837</v>
      </c>
      <c r="C25" s="0" t="n">
        <v>1</v>
      </c>
      <c r="D25" s="0" t="n">
        <v>162</v>
      </c>
      <c r="E25" s="0" t="n">
        <v>214</v>
      </c>
    </row>
    <row r="26" customFormat="false" ht="12.75" hidden="false" customHeight="false" outlineLevel="0" collapsed="false">
      <c r="A26" s="0" t="s">
        <v>1756</v>
      </c>
      <c r="B26" s="0" t="n">
        <v>2837</v>
      </c>
      <c r="C26" s="0" t="n">
        <v>2</v>
      </c>
      <c r="D26" s="0" t="n">
        <v>174</v>
      </c>
      <c r="E26" s="0" t="n">
        <v>230</v>
      </c>
    </row>
    <row r="27" customFormat="false" ht="12.75" hidden="false" customHeight="false" outlineLevel="0" collapsed="false">
      <c r="A27" s="0" t="s">
        <v>1756</v>
      </c>
      <c r="B27" s="0" t="n">
        <v>2837</v>
      </c>
      <c r="C27" s="0" t="n">
        <v>3</v>
      </c>
      <c r="D27" s="0" t="n">
        <v>190</v>
      </c>
      <c r="E27" s="0" t="n">
        <v>251</v>
      </c>
    </row>
    <row r="28" customFormat="false" ht="12.75" hidden="false" customHeight="false" outlineLevel="0" collapsed="false">
      <c r="A28" s="0" t="s">
        <v>1756</v>
      </c>
      <c r="B28" s="0" t="n">
        <v>2837</v>
      </c>
      <c r="C28" s="0" t="n">
        <v>4</v>
      </c>
      <c r="D28" s="0" t="n">
        <v>280</v>
      </c>
      <c r="E28" s="0" t="n">
        <v>371</v>
      </c>
    </row>
    <row r="29" customFormat="false" ht="12.75" hidden="false" customHeight="false" outlineLevel="0" collapsed="false">
      <c r="A29" s="0" t="s">
        <v>1756</v>
      </c>
      <c r="B29" s="0" t="n">
        <v>2837</v>
      </c>
      <c r="C29" s="0" t="n">
        <v>5</v>
      </c>
      <c r="D29" s="0" t="n">
        <v>736</v>
      </c>
      <c r="E29" s="0" t="n">
        <v>974</v>
      </c>
    </row>
    <row r="30" customFormat="false" ht="12.75" hidden="false" customHeight="false" outlineLevel="0" collapsed="false">
      <c r="A30" s="0" t="s">
        <v>1756</v>
      </c>
      <c r="B30" s="0" t="n">
        <v>2837</v>
      </c>
      <c r="C30" s="0" t="n">
        <v>6</v>
      </c>
      <c r="D30" s="0" t="n">
        <v>1</v>
      </c>
      <c r="E30" s="0" t="n">
        <v>1</v>
      </c>
    </row>
    <row r="31" customFormat="false" ht="12.75" hidden="false" customHeight="false" outlineLevel="0" collapsed="false">
      <c r="A31" s="0" t="s">
        <v>1757</v>
      </c>
      <c r="B31" s="0" t="n">
        <v>2857</v>
      </c>
      <c r="C31" s="0" t="n">
        <v>13</v>
      </c>
      <c r="D31" s="0" t="n">
        <v>49</v>
      </c>
      <c r="E31" s="0" t="n">
        <v>65</v>
      </c>
    </row>
    <row r="32" customFormat="false" ht="12.75" hidden="false" customHeight="false" outlineLevel="0" collapsed="false">
      <c r="A32" s="0" t="s">
        <v>1757</v>
      </c>
      <c r="B32" s="0" t="n">
        <v>2857</v>
      </c>
      <c r="C32" s="0" t="s">
        <v>1029</v>
      </c>
      <c r="D32" s="0" t="n">
        <v>1</v>
      </c>
      <c r="E32" s="0" t="n">
        <v>1</v>
      </c>
    </row>
    <row r="33" customFormat="false" ht="12.75" hidden="false" customHeight="false" outlineLevel="0" collapsed="false">
      <c r="A33" s="0" t="s">
        <v>1757</v>
      </c>
      <c r="B33" s="0" t="n">
        <v>2857</v>
      </c>
      <c r="C33" s="0" t="s">
        <v>1032</v>
      </c>
      <c r="D33" s="0" t="n">
        <v>1</v>
      </c>
      <c r="E33" s="0" t="n">
        <v>1</v>
      </c>
    </row>
    <row r="34" customFormat="false" ht="12.75" hidden="false" customHeight="false" outlineLevel="0" collapsed="false">
      <c r="A34" s="0" t="s">
        <v>1758</v>
      </c>
      <c r="B34" s="0" t="n">
        <v>2847</v>
      </c>
      <c r="C34" s="0" t="s">
        <v>955</v>
      </c>
      <c r="D34" s="0" t="n">
        <v>17</v>
      </c>
      <c r="E34" s="0" t="n">
        <v>23</v>
      </c>
    </row>
    <row r="35" customFormat="false" ht="12.75" hidden="false" customHeight="false" outlineLevel="0" collapsed="false">
      <c r="A35" s="0" t="s">
        <v>1758</v>
      </c>
      <c r="B35" s="0" t="n">
        <v>2847</v>
      </c>
      <c r="C35" s="0" t="s">
        <v>959</v>
      </c>
      <c r="D35" s="0" t="n">
        <v>19</v>
      </c>
      <c r="E35" s="0" t="n">
        <v>25</v>
      </c>
    </row>
    <row r="36" customFormat="false" ht="12.75" hidden="false" customHeight="false" outlineLevel="0" collapsed="false">
      <c r="A36" s="0" t="s">
        <v>1759</v>
      </c>
      <c r="B36" s="0" t="n">
        <v>8102</v>
      </c>
      <c r="C36" s="0" t="n">
        <v>1</v>
      </c>
      <c r="D36" s="0" t="n">
        <v>2074</v>
      </c>
      <c r="E36" s="2" t="n">
        <v>2744</v>
      </c>
    </row>
    <row r="37" customFormat="false" ht="12.75" hidden="false" customHeight="false" outlineLevel="0" collapsed="false">
      <c r="A37" s="0" t="s">
        <v>1759</v>
      </c>
      <c r="B37" s="0" t="n">
        <v>8102</v>
      </c>
      <c r="C37" s="0" t="n">
        <v>2</v>
      </c>
      <c r="D37" s="0" t="n">
        <v>2253</v>
      </c>
      <c r="E37" s="2" t="n">
        <v>2981</v>
      </c>
    </row>
    <row r="38" customFormat="false" ht="12.75" hidden="false" customHeight="false" outlineLevel="0" collapsed="false">
      <c r="A38" s="0" t="s">
        <v>1760</v>
      </c>
      <c r="B38" s="0" t="n">
        <v>2917</v>
      </c>
      <c r="C38" s="0" t="n">
        <v>9</v>
      </c>
      <c r="D38" s="0" t="n">
        <v>83</v>
      </c>
      <c r="E38" s="0" t="n">
        <v>110</v>
      </c>
    </row>
    <row r="39" customFormat="false" ht="12.75" hidden="false" customHeight="false" outlineLevel="0" collapsed="false">
      <c r="A39" s="0" t="s">
        <v>1761</v>
      </c>
      <c r="B39" s="0" t="n">
        <v>2850</v>
      </c>
      <c r="C39" s="0" t="n">
        <v>1</v>
      </c>
      <c r="D39" s="0" t="n">
        <v>797</v>
      </c>
      <c r="E39" s="2" t="n">
        <v>1054</v>
      </c>
    </row>
    <row r="40" customFormat="false" ht="12.75" hidden="false" customHeight="false" outlineLevel="0" collapsed="false">
      <c r="A40" s="0" t="s">
        <v>1761</v>
      </c>
      <c r="B40" s="0" t="n">
        <v>2850</v>
      </c>
      <c r="C40" s="0" t="n">
        <v>2</v>
      </c>
      <c r="D40" s="0" t="n">
        <v>928</v>
      </c>
      <c r="E40" s="2" t="n">
        <v>1228</v>
      </c>
    </row>
    <row r="41" customFormat="false" ht="12.75" hidden="false" customHeight="false" outlineLevel="0" collapsed="false">
      <c r="A41" s="0" t="s">
        <v>1761</v>
      </c>
      <c r="B41" s="0" t="n">
        <v>2850</v>
      </c>
      <c r="C41" s="0" t="n">
        <v>3</v>
      </c>
      <c r="D41" s="0" t="n">
        <v>812</v>
      </c>
      <c r="E41" s="2" t="n">
        <v>1074</v>
      </c>
    </row>
    <row r="42" customFormat="false" ht="12.75" hidden="false" customHeight="false" outlineLevel="0" collapsed="false">
      <c r="A42" s="0" t="s">
        <v>1761</v>
      </c>
      <c r="B42" s="0" t="n">
        <v>2850</v>
      </c>
      <c r="C42" s="0" t="n">
        <v>4</v>
      </c>
      <c r="D42" s="0" t="n">
        <v>836</v>
      </c>
      <c r="E42" s="2" t="n">
        <v>1106</v>
      </c>
    </row>
    <row r="43" customFormat="false" ht="12.75" hidden="false" customHeight="false" outlineLevel="0" collapsed="false">
      <c r="A43" s="0" t="s">
        <v>1762</v>
      </c>
      <c r="B43" s="0" t="n">
        <v>6031</v>
      </c>
      <c r="C43" s="0" t="n">
        <v>2</v>
      </c>
      <c r="D43" s="0" t="n">
        <v>1290</v>
      </c>
      <c r="E43" s="2" t="n">
        <v>1706</v>
      </c>
    </row>
    <row r="44" customFormat="false" ht="12.75" hidden="false" customHeight="false" outlineLevel="0" collapsed="false">
      <c r="A44" s="0" t="s">
        <v>1763</v>
      </c>
      <c r="B44" s="0" t="n">
        <v>2876</v>
      </c>
      <c r="C44" s="0" t="n">
        <v>1</v>
      </c>
      <c r="D44" s="0" t="n">
        <v>356</v>
      </c>
      <c r="E44" s="0" t="n">
        <v>471</v>
      </c>
    </row>
    <row r="45" customFormat="false" ht="12.75" hidden="false" customHeight="false" outlineLevel="0" collapsed="false">
      <c r="A45" s="0" t="s">
        <v>1763</v>
      </c>
      <c r="B45" s="0" t="n">
        <v>2876</v>
      </c>
      <c r="C45" s="0" t="n">
        <v>2</v>
      </c>
      <c r="D45" s="0" t="n">
        <v>356</v>
      </c>
      <c r="E45" s="0" t="n">
        <v>471</v>
      </c>
    </row>
    <row r="46" customFormat="false" ht="12.75" hidden="false" customHeight="false" outlineLevel="0" collapsed="false">
      <c r="A46" s="0" t="s">
        <v>1763</v>
      </c>
      <c r="B46" s="0" t="n">
        <v>2876</v>
      </c>
      <c r="C46" s="0" t="n">
        <v>3</v>
      </c>
      <c r="D46" s="0" t="n">
        <v>361</v>
      </c>
      <c r="E46" s="0" t="n">
        <v>478</v>
      </c>
    </row>
    <row r="47" customFormat="false" ht="12.75" hidden="false" customHeight="false" outlineLevel="0" collapsed="false">
      <c r="A47" s="0" t="s">
        <v>1763</v>
      </c>
      <c r="B47" s="0" t="n">
        <v>2876</v>
      </c>
      <c r="C47" s="0" t="n">
        <v>4</v>
      </c>
      <c r="D47" s="0" t="n">
        <v>352</v>
      </c>
      <c r="E47" s="0" t="n">
        <v>465</v>
      </c>
    </row>
    <row r="48" customFormat="false" ht="12.75" hidden="false" customHeight="false" outlineLevel="0" collapsed="false">
      <c r="A48" s="0" t="s">
        <v>1763</v>
      </c>
      <c r="B48" s="0" t="n">
        <v>2876</v>
      </c>
      <c r="C48" s="0" t="n">
        <v>5</v>
      </c>
      <c r="D48" s="0" t="n">
        <v>344</v>
      </c>
      <c r="E48" s="0" t="n">
        <v>455</v>
      </c>
    </row>
    <row r="49" customFormat="false" ht="12.75" hidden="false" customHeight="false" outlineLevel="0" collapsed="false">
      <c r="A49" s="0" t="s">
        <v>1764</v>
      </c>
      <c r="B49" s="0" t="n">
        <v>2838</v>
      </c>
      <c r="C49" s="0" t="n">
        <v>18</v>
      </c>
      <c r="D49" s="0" t="n">
        <v>147</v>
      </c>
      <c r="E49" s="0" t="n">
        <v>195</v>
      </c>
    </row>
    <row r="50" customFormat="false" ht="12.75" hidden="false" customHeight="false" outlineLevel="0" collapsed="false">
      <c r="A50" s="0" t="s">
        <v>1765</v>
      </c>
      <c r="B50" s="0" t="n">
        <v>2860</v>
      </c>
      <c r="C50" s="0" t="s">
        <v>1029</v>
      </c>
      <c r="D50" s="0" t="n">
        <v>2</v>
      </c>
      <c r="E50" s="0" t="n">
        <v>2</v>
      </c>
    </row>
    <row r="51" customFormat="false" ht="12.75" hidden="false" customHeight="false" outlineLevel="0" collapsed="false">
      <c r="A51" s="0" t="s">
        <v>1765</v>
      </c>
      <c r="B51" s="0" t="n">
        <v>2860</v>
      </c>
      <c r="C51" s="0" t="s">
        <v>1032</v>
      </c>
      <c r="D51" s="0" t="n">
        <v>2</v>
      </c>
      <c r="E51" s="0" t="n">
        <v>2</v>
      </c>
    </row>
    <row r="52" customFormat="false" ht="12.75" hidden="false" customHeight="false" outlineLevel="0" collapsed="false">
      <c r="A52" s="0" t="s">
        <v>1766</v>
      </c>
      <c r="B52" s="0" t="n">
        <v>2832</v>
      </c>
      <c r="C52" s="165" t="n">
        <v>37012</v>
      </c>
      <c r="D52" s="0" t="n">
        <v>26</v>
      </c>
      <c r="E52" s="0" t="n">
        <v>35</v>
      </c>
    </row>
    <row r="53" customFormat="false" ht="12.75" hidden="false" customHeight="false" outlineLevel="0" collapsed="false">
      <c r="A53" s="0" t="s">
        <v>1766</v>
      </c>
      <c r="B53" s="0" t="n">
        <v>2832</v>
      </c>
      <c r="C53" s="165" t="n">
        <v>37013</v>
      </c>
      <c r="D53" s="0" t="n">
        <v>26</v>
      </c>
      <c r="E53" s="0" t="n">
        <v>35</v>
      </c>
    </row>
    <row r="54" customFormat="false" ht="12.75" hidden="false" customHeight="false" outlineLevel="0" collapsed="false">
      <c r="A54" s="0" t="s">
        <v>1766</v>
      </c>
      <c r="B54" s="0" t="n">
        <v>2832</v>
      </c>
      <c r="C54" s="0" t="n">
        <v>6</v>
      </c>
      <c r="D54" s="0" t="n">
        <v>301</v>
      </c>
      <c r="E54" s="0" t="n">
        <v>398</v>
      </c>
    </row>
    <row r="55" customFormat="false" ht="12.75" hidden="false" customHeight="false" outlineLevel="0" collapsed="false">
      <c r="A55" s="0" t="s">
        <v>1766</v>
      </c>
      <c r="B55" s="0" t="n">
        <v>2832</v>
      </c>
      <c r="C55" s="0" t="n">
        <v>7</v>
      </c>
      <c r="D55" s="0" t="n">
        <v>789</v>
      </c>
      <c r="E55" s="2" t="n">
        <v>1044</v>
      </c>
    </row>
    <row r="56" customFormat="false" ht="12.75" hidden="false" customHeight="false" outlineLevel="0" collapsed="false">
      <c r="A56" s="0" t="s">
        <v>1766</v>
      </c>
      <c r="B56" s="0" t="n">
        <v>2832</v>
      </c>
      <c r="C56" s="0" t="n">
        <v>8</v>
      </c>
      <c r="D56" s="0" t="n">
        <v>767</v>
      </c>
      <c r="E56" s="2" t="n">
        <v>1015</v>
      </c>
    </row>
    <row r="57" customFormat="false" ht="12.75" hidden="false" customHeight="false" outlineLevel="0" collapsed="false">
      <c r="A57" s="0" t="s">
        <v>1766</v>
      </c>
      <c r="B57" s="0" t="n">
        <v>2832</v>
      </c>
      <c r="C57" s="0" t="s">
        <v>139</v>
      </c>
      <c r="D57" s="0" t="n">
        <v>1</v>
      </c>
      <c r="E57" s="0" t="n">
        <v>1</v>
      </c>
    </row>
    <row r="58" customFormat="false" ht="12.75" hidden="false" customHeight="false" outlineLevel="0" collapsed="false">
      <c r="A58" s="0" t="s">
        <v>1767</v>
      </c>
      <c r="B58" s="0" t="n">
        <v>2872</v>
      </c>
      <c r="C58" s="0" t="n">
        <v>1</v>
      </c>
      <c r="D58" s="0" t="n">
        <v>234</v>
      </c>
      <c r="E58" s="0" t="n">
        <v>309</v>
      </c>
    </row>
    <row r="59" customFormat="false" ht="12.75" hidden="false" customHeight="false" outlineLevel="0" collapsed="false">
      <c r="A59" s="0" t="s">
        <v>1767</v>
      </c>
      <c r="B59" s="0" t="n">
        <v>2872</v>
      </c>
      <c r="C59" s="0" t="n">
        <v>2</v>
      </c>
      <c r="D59" s="0" t="n">
        <v>239</v>
      </c>
      <c r="E59" s="0" t="n">
        <v>316</v>
      </c>
    </row>
    <row r="60" customFormat="false" ht="12.75" hidden="false" customHeight="false" outlineLevel="0" collapsed="false">
      <c r="A60" s="0" t="s">
        <v>1767</v>
      </c>
      <c r="B60" s="0" t="n">
        <v>2872</v>
      </c>
      <c r="C60" s="0" t="n">
        <v>3</v>
      </c>
      <c r="D60" s="0" t="n">
        <v>262</v>
      </c>
      <c r="E60" s="0" t="n">
        <v>347</v>
      </c>
    </row>
    <row r="61" customFormat="false" ht="12.75" hidden="false" customHeight="false" outlineLevel="0" collapsed="false">
      <c r="A61" s="0" t="s">
        <v>1767</v>
      </c>
      <c r="B61" s="0" t="n">
        <v>2872</v>
      </c>
      <c r="C61" s="0" t="n">
        <v>4</v>
      </c>
      <c r="D61" s="0" t="n">
        <v>264</v>
      </c>
      <c r="E61" s="0" t="n">
        <v>349</v>
      </c>
    </row>
    <row r="62" customFormat="false" ht="12.75" hidden="false" customHeight="false" outlineLevel="0" collapsed="false">
      <c r="A62" s="0" t="s">
        <v>1767</v>
      </c>
      <c r="B62" s="0" t="n">
        <v>2872</v>
      </c>
      <c r="C62" s="0" t="n">
        <v>5</v>
      </c>
      <c r="D62" s="0" t="n">
        <v>835</v>
      </c>
      <c r="E62" s="2" t="n">
        <v>1105</v>
      </c>
    </row>
    <row r="63" customFormat="false" ht="12.75" hidden="false" customHeight="false" outlineLevel="0" collapsed="false">
      <c r="A63" s="0" t="s">
        <v>1768</v>
      </c>
      <c r="B63" s="0" t="n">
        <v>2861</v>
      </c>
      <c r="C63" s="0" t="n">
        <v>1</v>
      </c>
      <c r="D63" s="0" t="n">
        <v>160</v>
      </c>
      <c r="E63" s="0" t="n">
        <v>212</v>
      </c>
    </row>
    <row r="64" customFormat="false" ht="12.75" hidden="false" customHeight="false" outlineLevel="0" collapsed="false">
      <c r="A64" s="0" t="s">
        <v>1768</v>
      </c>
      <c r="B64" s="0" t="n">
        <v>2861</v>
      </c>
      <c r="C64" s="0" t="n">
        <v>2</v>
      </c>
      <c r="D64" s="0" t="n">
        <v>121</v>
      </c>
      <c r="E64" s="0" t="n">
        <v>160</v>
      </c>
    </row>
    <row r="65" customFormat="false" ht="12.75" hidden="false" customHeight="false" outlineLevel="0" collapsed="false">
      <c r="A65" s="0" t="s">
        <v>1768</v>
      </c>
      <c r="B65" s="0" t="n">
        <v>2861</v>
      </c>
      <c r="C65" s="0" t="s">
        <v>1029</v>
      </c>
      <c r="D65" s="0" t="n">
        <v>2</v>
      </c>
      <c r="E65" s="0" t="n">
        <v>2</v>
      </c>
    </row>
    <row r="66" customFormat="false" ht="12.75" hidden="false" customHeight="false" outlineLevel="0" collapsed="false">
      <c r="A66" s="0" t="s">
        <v>1769</v>
      </c>
      <c r="B66" s="0" t="n">
        <v>2848</v>
      </c>
      <c r="C66" s="0" t="s">
        <v>1770</v>
      </c>
      <c r="D66" s="0" t="n">
        <v>18</v>
      </c>
      <c r="E66" s="0" t="n">
        <v>24</v>
      </c>
    </row>
    <row r="67" customFormat="false" ht="12.75" hidden="false" customHeight="false" outlineLevel="0" collapsed="false">
      <c r="A67" s="0" t="s">
        <v>1769</v>
      </c>
      <c r="B67" s="0" t="n">
        <v>2848</v>
      </c>
      <c r="C67" s="0" t="s">
        <v>1771</v>
      </c>
      <c r="D67" s="0" t="n">
        <v>28</v>
      </c>
      <c r="E67" s="0" t="n">
        <v>37</v>
      </c>
    </row>
    <row r="68" customFormat="false" ht="12.75" hidden="false" customHeight="false" outlineLevel="0" collapsed="false">
      <c r="A68" s="0" t="s">
        <v>1769</v>
      </c>
      <c r="B68" s="0" t="n">
        <v>2848</v>
      </c>
      <c r="C68" s="0" t="s">
        <v>1772</v>
      </c>
      <c r="D68" s="0" t="n">
        <v>48</v>
      </c>
      <c r="E68" s="0" t="n">
        <v>64</v>
      </c>
    </row>
    <row r="69" customFormat="false" ht="12.75" hidden="false" customHeight="false" outlineLevel="0" collapsed="false">
      <c r="A69" s="0" t="s">
        <v>1769</v>
      </c>
      <c r="B69" s="0" t="n">
        <v>2848</v>
      </c>
      <c r="C69" s="0" t="s">
        <v>1773</v>
      </c>
      <c r="D69" s="0" t="n">
        <v>51</v>
      </c>
      <c r="E69" s="0" t="n">
        <v>68</v>
      </c>
    </row>
    <row r="70" customFormat="false" ht="12.75" hidden="false" customHeight="false" outlineLevel="0" collapsed="false">
      <c r="A70" s="0" t="s">
        <v>1769</v>
      </c>
      <c r="B70" s="0" t="n">
        <v>2848</v>
      </c>
      <c r="C70" s="0" t="s">
        <v>1774</v>
      </c>
      <c r="D70" s="0" t="n">
        <v>47</v>
      </c>
      <c r="E70" s="0" t="n">
        <v>62</v>
      </c>
    </row>
    <row r="71" customFormat="false" ht="12.75" hidden="false" customHeight="false" outlineLevel="0" collapsed="false">
      <c r="A71" s="0" t="s">
        <v>1769</v>
      </c>
      <c r="B71" s="0" t="n">
        <v>2848</v>
      </c>
      <c r="C71" s="0" t="s">
        <v>1775</v>
      </c>
      <c r="D71" s="0" t="n">
        <v>52</v>
      </c>
      <c r="E71" s="0" t="n">
        <v>69</v>
      </c>
    </row>
    <row r="72" customFormat="false" ht="12.75" hidden="false" customHeight="false" outlineLevel="0" collapsed="false">
      <c r="A72" s="0" t="s">
        <v>1769</v>
      </c>
      <c r="B72" s="0" t="n">
        <v>2848</v>
      </c>
      <c r="C72" s="0" t="s">
        <v>1776</v>
      </c>
      <c r="D72" s="0" t="n">
        <v>1</v>
      </c>
      <c r="E72" s="0" t="n">
        <v>1</v>
      </c>
    </row>
    <row r="73" customFormat="false" ht="12.75" hidden="false" customHeight="false" outlineLevel="0" collapsed="false">
      <c r="A73" s="0" t="s">
        <v>1777</v>
      </c>
      <c r="B73" s="0" t="n">
        <v>2843</v>
      </c>
      <c r="C73" s="0" t="n">
        <v>9</v>
      </c>
      <c r="D73" s="0" t="n">
        <v>107</v>
      </c>
      <c r="E73" s="0" t="n">
        <v>141</v>
      </c>
    </row>
    <row r="74" customFormat="false" ht="12.75" hidden="false" customHeight="false" outlineLevel="0" collapsed="false">
      <c r="A74" s="0" t="s">
        <v>1778</v>
      </c>
      <c r="B74" s="0" t="n">
        <v>2864</v>
      </c>
      <c r="C74" s="0" t="n">
        <v>1</v>
      </c>
      <c r="D74" s="0" t="n">
        <v>0</v>
      </c>
      <c r="E74" s="0" t="n">
        <v>0</v>
      </c>
    </row>
    <row r="75" customFormat="false" ht="12.75" hidden="false" customHeight="false" outlineLevel="0" collapsed="false">
      <c r="A75" s="0" t="s">
        <v>1778</v>
      </c>
      <c r="B75" s="0" t="n">
        <v>2864</v>
      </c>
      <c r="C75" s="0" t="n">
        <v>2</v>
      </c>
      <c r="D75" s="0" t="n">
        <v>0</v>
      </c>
      <c r="E75" s="0" t="n">
        <v>0</v>
      </c>
    </row>
    <row r="76" customFormat="false" ht="12.75" hidden="false" customHeight="false" outlineLevel="0" collapsed="false">
      <c r="A76" s="0" t="s">
        <v>1778</v>
      </c>
      <c r="B76" s="0" t="n">
        <v>2864</v>
      </c>
      <c r="C76" s="0" t="n">
        <v>3</v>
      </c>
      <c r="D76" s="0" t="n">
        <v>0</v>
      </c>
      <c r="E76" s="0" t="n">
        <v>0</v>
      </c>
    </row>
    <row r="77" customFormat="false" ht="12.75" hidden="false" customHeight="false" outlineLevel="0" collapsed="false">
      <c r="A77" s="0" t="s">
        <v>1778</v>
      </c>
      <c r="B77" s="0" t="n">
        <v>2864</v>
      </c>
      <c r="C77" s="0" t="n">
        <v>4</v>
      </c>
      <c r="D77" s="0" t="n">
        <v>0</v>
      </c>
      <c r="E77" s="0" t="n">
        <v>0</v>
      </c>
    </row>
    <row r="78" customFormat="false" ht="12.75" hidden="false" customHeight="false" outlineLevel="0" collapsed="false">
      <c r="A78" s="0" t="s">
        <v>1778</v>
      </c>
      <c r="B78" s="0" t="n">
        <v>2864</v>
      </c>
      <c r="C78" s="0" t="n">
        <v>5</v>
      </c>
      <c r="D78" s="0" t="n">
        <v>11</v>
      </c>
      <c r="E78" s="0" t="n">
        <v>14</v>
      </c>
    </row>
    <row r="79" customFormat="false" ht="12.75" hidden="false" customHeight="false" outlineLevel="0" collapsed="false">
      <c r="A79" s="0" t="s">
        <v>1779</v>
      </c>
      <c r="B79" s="0" t="n">
        <v>2864</v>
      </c>
      <c r="C79" s="0" t="n">
        <v>6</v>
      </c>
      <c r="D79" s="0" t="n">
        <v>10</v>
      </c>
      <c r="E79" s="0" t="n">
        <v>13</v>
      </c>
    </row>
    <row r="80" customFormat="false" ht="12.75" hidden="false" customHeight="false" outlineLevel="0" collapsed="false">
      <c r="A80" s="0" t="s">
        <v>1778</v>
      </c>
      <c r="B80" s="0" t="n">
        <v>2864</v>
      </c>
      <c r="C80" s="0" t="n">
        <v>7</v>
      </c>
      <c r="D80" s="0" t="n">
        <v>255</v>
      </c>
      <c r="E80" s="0" t="n">
        <v>337</v>
      </c>
    </row>
    <row r="81" customFormat="false" ht="12.75" hidden="false" customHeight="false" outlineLevel="0" collapsed="false">
      <c r="A81" s="0" t="s">
        <v>1778</v>
      </c>
      <c r="B81" s="0" t="n">
        <v>2864</v>
      </c>
      <c r="C81" s="0" t="n">
        <v>8</v>
      </c>
      <c r="D81" s="0" t="n">
        <v>207</v>
      </c>
      <c r="E81" s="0" t="n">
        <v>274</v>
      </c>
    </row>
    <row r="82" customFormat="false" ht="12.75" hidden="false" customHeight="false" outlineLevel="0" collapsed="false">
      <c r="A82" s="0" t="s">
        <v>1780</v>
      </c>
      <c r="B82" s="0" t="n">
        <v>7286</v>
      </c>
      <c r="C82" s="0" t="n">
        <v>1</v>
      </c>
      <c r="D82" s="0" t="n">
        <v>110</v>
      </c>
      <c r="E82" s="0" t="n">
        <v>146</v>
      </c>
    </row>
    <row r="83" customFormat="false" ht="12.75" hidden="false" customHeight="false" outlineLevel="0" collapsed="false">
      <c r="A83" s="0" t="s">
        <v>1780</v>
      </c>
      <c r="B83" s="0" t="n">
        <v>7286</v>
      </c>
      <c r="C83" s="0" t="n">
        <v>2</v>
      </c>
      <c r="D83" s="0" t="n">
        <v>104</v>
      </c>
      <c r="E83" s="0" t="n">
        <v>138</v>
      </c>
    </row>
    <row r="84" customFormat="false" ht="12.75" hidden="false" customHeight="false" outlineLevel="0" collapsed="false">
      <c r="A84" s="0" t="s">
        <v>1780</v>
      </c>
      <c r="B84" s="0" t="n">
        <v>7286</v>
      </c>
      <c r="C84" s="0" t="n">
        <v>3</v>
      </c>
      <c r="D84" s="0" t="n">
        <v>109</v>
      </c>
      <c r="E84" s="0" t="n">
        <v>144</v>
      </c>
    </row>
    <row r="85" customFormat="false" ht="12.75" hidden="false" customHeight="false" outlineLevel="0" collapsed="false">
      <c r="A85" s="0" t="s">
        <v>1780</v>
      </c>
      <c r="B85" s="0" t="n">
        <v>7286</v>
      </c>
      <c r="C85" s="0" t="n">
        <v>4</v>
      </c>
      <c r="D85" s="0" t="n">
        <v>110</v>
      </c>
      <c r="E85" s="0" t="n">
        <v>146</v>
      </c>
    </row>
    <row r="86" customFormat="false" ht="12.75" hidden="false" customHeight="false" outlineLevel="0" collapsed="false">
      <c r="A86" s="0" t="s">
        <v>1781</v>
      </c>
      <c r="B86" s="0" t="n">
        <v>2866</v>
      </c>
      <c r="C86" s="0" t="n">
        <v>1</v>
      </c>
      <c r="D86" s="0" t="n">
        <v>304</v>
      </c>
      <c r="E86" s="0" t="n">
        <v>402</v>
      </c>
    </row>
    <row r="87" customFormat="false" ht="12.75" hidden="false" customHeight="false" outlineLevel="0" collapsed="false">
      <c r="A87" s="0" t="s">
        <v>1781</v>
      </c>
      <c r="B87" s="0" t="n">
        <v>2866</v>
      </c>
      <c r="C87" s="0" t="n">
        <v>2</v>
      </c>
      <c r="D87" s="0" t="n">
        <v>316</v>
      </c>
      <c r="E87" s="0" t="n">
        <v>418</v>
      </c>
    </row>
    <row r="88" customFormat="false" ht="12.75" hidden="false" customHeight="false" outlineLevel="0" collapsed="false">
      <c r="A88" s="0" t="s">
        <v>1781</v>
      </c>
      <c r="B88" s="0" t="n">
        <v>2866</v>
      </c>
      <c r="C88" s="0" t="n">
        <v>3</v>
      </c>
      <c r="D88" s="0" t="n">
        <v>302</v>
      </c>
      <c r="E88" s="0" t="n">
        <v>400</v>
      </c>
    </row>
    <row r="89" customFormat="false" ht="12.75" hidden="false" customHeight="false" outlineLevel="0" collapsed="false">
      <c r="A89" s="0" t="s">
        <v>1782</v>
      </c>
      <c r="B89" s="0" t="n">
        <v>2866</v>
      </c>
      <c r="C89" s="0" t="n">
        <v>4</v>
      </c>
      <c r="D89" s="0" t="n">
        <v>314</v>
      </c>
      <c r="E89" s="0" t="n">
        <v>415</v>
      </c>
    </row>
    <row r="90" customFormat="false" ht="12.75" hidden="false" customHeight="false" outlineLevel="0" collapsed="false">
      <c r="A90" s="0" t="s">
        <v>1782</v>
      </c>
      <c r="B90" s="0" t="n">
        <v>2866</v>
      </c>
      <c r="C90" s="0" t="n">
        <v>5</v>
      </c>
      <c r="D90" s="0" t="n">
        <v>477</v>
      </c>
      <c r="E90" s="0" t="n">
        <v>631</v>
      </c>
    </row>
    <row r="91" customFormat="false" ht="12.75" hidden="false" customHeight="false" outlineLevel="0" collapsed="false">
      <c r="A91" s="0" t="s">
        <v>1781</v>
      </c>
      <c r="B91" s="0" t="n">
        <v>2866</v>
      </c>
      <c r="C91" s="0" t="n">
        <v>6</v>
      </c>
      <c r="D91" s="0" t="n">
        <v>923</v>
      </c>
      <c r="E91" s="2" t="n">
        <v>1221</v>
      </c>
    </row>
    <row r="92" customFormat="false" ht="12.75" hidden="false" customHeight="false" outlineLevel="0" collapsed="false">
      <c r="A92" s="0" t="s">
        <v>1781</v>
      </c>
      <c r="B92" s="0" t="n">
        <v>2866</v>
      </c>
      <c r="C92" s="0" t="n">
        <v>7</v>
      </c>
      <c r="D92" s="0" t="n">
        <v>952</v>
      </c>
      <c r="E92" s="2" t="n">
        <v>1259</v>
      </c>
    </row>
    <row r="93" customFormat="false" ht="12.75" hidden="false" customHeight="false" outlineLevel="0" collapsed="false">
      <c r="A93" s="0" t="s">
        <v>1783</v>
      </c>
      <c r="B93" s="0" t="n">
        <v>6019</v>
      </c>
      <c r="C93" s="0" t="n">
        <v>1</v>
      </c>
      <c r="D93" s="0" t="n">
        <v>2206</v>
      </c>
      <c r="E93" s="2" t="n">
        <v>2918</v>
      </c>
    </row>
    <row r="94" customFormat="false" ht="12.75" hidden="false" customHeight="false" outlineLevel="0" collapsed="false">
      <c r="A94" s="0" t="s">
        <v>1784</v>
      </c>
      <c r="B94" s="0" t="n">
        <v>2830</v>
      </c>
      <c r="C94" s="0" t="n">
        <v>1</v>
      </c>
      <c r="D94" s="0" t="n">
        <v>126</v>
      </c>
      <c r="E94" s="0" t="n">
        <v>167</v>
      </c>
    </row>
    <row r="95" customFormat="false" ht="12.75" hidden="false" customHeight="false" outlineLevel="0" collapsed="false">
      <c r="A95" s="0" t="s">
        <v>1784</v>
      </c>
      <c r="B95" s="0" t="n">
        <v>2830</v>
      </c>
      <c r="C95" s="0" t="n">
        <v>2</v>
      </c>
      <c r="D95" s="0" t="n">
        <v>150</v>
      </c>
      <c r="E95" s="0" t="n">
        <v>198</v>
      </c>
    </row>
    <row r="96" customFormat="false" ht="12.75" hidden="false" customHeight="false" outlineLevel="0" collapsed="false">
      <c r="A96" s="0" t="s">
        <v>1784</v>
      </c>
      <c r="B96" s="0" t="n">
        <v>2830</v>
      </c>
      <c r="C96" s="0" t="n">
        <v>3</v>
      </c>
      <c r="D96" s="0" t="n">
        <v>212</v>
      </c>
      <c r="E96" s="0" t="n">
        <v>281</v>
      </c>
    </row>
    <row r="97" customFormat="false" ht="12.75" hidden="false" customHeight="false" outlineLevel="0" collapsed="false">
      <c r="A97" s="0" t="s">
        <v>1784</v>
      </c>
      <c r="B97" s="0" t="n">
        <v>2830</v>
      </c>
      <c r="C97" s="0" t="n">
        <v>4</v>
      </c>
      <c r="D97" s="0" t="n">
        <v>262</v>
      </c>
      <c r="E97" s="0" t="n">
        <v>347</v>
      </c>
    </row>
    <row r="98" customFormat="false" ht="12.75" hidden="false" customHeight="false" outlineLevel="0" collapsed="false">
      <c r="A98" s="0" t="s">
        <v>1784</v>
      </c>
      <c r="B98" s="0" t="n">
        <v>2830</v>
      </c>
      <c r="C98" s="0" t="n">
        <v>5</v>
      </c>
      <c r="D98" s="0" t="n">
        <v>364</v>
      </c>
      <c r="E98" s="0" t="n">
        <v>481</v>
      </c>
    </row>
    <row r="99" customFormat="false" ht="12.75" hidden="false" customHeight="false" outlineLevel="0" collapsed="false">
      <c r="A99" s="0" t="s">
        <v>1784</v>
      </c>
      <c r="B99" s="0" t="n">
        <v>2830</v>
      </c>
      <c r="C99" s="0" t="n">
        <v>6</v>
      </c>
      <c r="D99" s="0" t="n">
        <v>643</v>
      </c>
      <c r="E99" s="0" t="n">
        <v>850</v>
      </c>
    </row>
    <row r="100" customFormat="false" ht="12.75" hidden="false" customHeight="false" outlineLevel="0" collapsed="false">
      <c r="A100" s="0" t="s">
        <v>1784</v>
      </c>
      <c r="B100" s="0" t="n">
        <v>2830</v>
      </c>
      <c r="C100" s="0" t="s">
        <v>196</v>
      </c>
      <c r="D100" s="0" t="n">
        <v>2</v>
      </c>
      <c r="E100" s="0" t="n">
        <v>3</v>
      </c>
    </row>
    <row r="101" customFormat="false" ht="12.75" hidden="false" customHeight="false" outlineLevel="0" collapsed="false">
      <c r="A101" s="0" t="s">
        <v>1784</v>
      </c>
      <c r="B101" s="0" t="n">
        <v>2830</v>
      </c>
      <c r="C101" s="0" t="s">
        <v>139</v>
      </c>
      <c r="D101" s="0" t="n">
        <v>2</v>
      </c>
      <c r="E101" s="0" t="n">
        <v>3</v>
      </c>
    </row>
    <row r="102" customFormat="false" ht="12.75" hidden="false" customHeight="false" outlineLevel="0" collapsed="false">
      <c r="A102" s="0" t="s">
        <v>1784</v>
      </c>
      <c r="B102" s="0" t="n">
        <v>2830</v>
      </c>
      <c r="C102" s="0" t="s">
        <v>142</v>
      </c>
      <c r="D102" s="0" t="n">
        <v>3</v>
      </c>
      <c r="E102" s="0" t="n">
        <v>4</v>
      </c>
    </row>
    <row r="103" customFormat="false" ht="12.75" hidden="false" customHeight="false" outlineLevel="0" collapsed="false">
      <c r="A103" s="0" t="s">
        <v>1784</v>
      </c>
      <c r="B103" s="0" t="n">
        <v>2830</v>
      </c>
      <c r="C103" s="0" t="s">
        <v>145</v>
      </c>
      <c r="D103" s="0" t="n">
        <v>2</v>
      </c>
      <c r="E103" s="0" t="n">
        <v>2</v>
      </c>
    </row>
    <row r="104" customFormat="false" ht="12.75" hidden="false" customHeight="false" outlineLevel="0" collapsed="false">
      <c r="A104" s="0" t="s">
        <v>1785</v>
      </c>
      <c r="B104" s="0" t="n">
        <v>2869</v>
      </c>
      <c r="C104" s="0" t="s">
        <v>1786</v>
      </c>
      <c r="D104" s="0" t="n">
        <v>0</v>
      </c>
      <c r="E104" s="0" t="n">
        <v>0</v>
      </c>
    </row>
    <row r="105" customFormat="false" ht="12.75" hidden="false" customHeight="false" outlineLevel="0" collapsed="false">
      <c r="A105" s="0" t="s">
        <v>1785</v>
      </c>
      <c r="B105" s="0" t="n">
        <v>2869</v>
      </c>
      <c r="C105" s="0" t="s">
        <v>1787</v>
      </c>
      <c r="D105" s="0" t="n">
        <v>0</v>
      </c>
      <c r="E105" s="0" t="n">
        <v>0</v>
      </c>
    </row>
    <row r="106" customFormat="false" ht="12.75" hidden="false" customHeight="false" outlineLevel="0" collapsed="false">
      <c r="A106" s="0" t="s">
        <v>1788</v>
      </c>
      <c r="B106" s="0" t="n">
        <v>7158</v>
      </c>
      <c r="C106" s="0" t="n">
        <f aca="false">--GT2</f>
        <v>0</v>
      </c>
      <c r="D106" s="0" t="n">
        <v>23</v>
      </c>
      <c r="E106" s="0" t="n">
        <v>30</v>
      </c>
    </row>
    <row r="107" customFormat="false" ht="12.75" hidden="false" customHeight="false" outlineLevel="0" collapsed="false">
      <c r="A107" s="0" t="s">
        <v>1788</v>
      </c>
      <c r="B107" s="0" t="n">
        <v>7158</v>
      </c>
      <c r="C107" s="0" t="n">
        <f aca="false">--GT3</f>
        <v>0</v>
      </c>
      <c r="D107" s="0" t="n">
        <v>23</v>
      </c>
      <c r="E107" s="0" t="n">
        <v>30</v>
      </c>
    </row>
    <row r="108" customFormat="false" ht="12.75" hidden="false" customHeight="false" outlineLevel="0" collapsed="false">
      <c r="A108" s="0" t="s">
        <v>1788</v>
      </c>
      <c r="B108" s="0" t="n">
        <v>7158</v>
      </c>
      <c r="C108" s="0" t="n">
        <f aca="false">--GT4</f>
        <v>0</v>
      </c>
      <c r="D108" s="0" t="n">
        <v>29</v>
      </c>
      <c r="E108" s="0" t="n">
        <v>39</v>
      </c>
    </row>
    <row r="109" customFormat="false" ht="12.75" hidden="false" customHeight="false" outlineLevel="0" collapsed="false">
      <c r="A109" s="0" t="s">
        <v>1788</v>
      </c>
      <c r="B109" s="0" t="n">
        <v>7158</v>
      </c>
      <c r="C109" s="0" t="n">
        <f aca="false">--GT5</f>
        <v>0</v>
      </c>
      <c r="D109" s="0" t="n">
        <v>28</v>
      </c>
      <c r="E109" s="0" t="n">
        <v>37</v>
      </c>
    </row>
    <row r="110" customFormat="false" ht="12.75" hidden="false" customHeight="false" outlineLevel="0" collapsed="false">
      <c r="A110" s="0" t="s">
        <v>1788</v>
      </c>
      <c r="B110" s="0" t="n">
        <v>7158</v>
      </c>
      <c r="C110" s="0" t="n">
        <f aca="false">--GT6</f>
        <v>0</v>
      </c>
      <c r="D110" s="0" t="n">
        <v>30</v>
      </c>
      <c r="E110" s="0" t="n">
        <v>40</v>
      </c>
    </row>
    <row r="111" customFormat="false" ht="12.75" hidden="false" customHeight="false" outlineLevel="0" collapsed="false">
      <c r="A111" s="0" t="s">
        <v>1788</v>
      </c>
      <c r="B111" s="0" t="n">
        <v>7158</v>
      </c>
      <c r="C111" s="0" t="n">
        <f aca="false">--GT7</f>
        <v>0</v>
      </c>
      <c r="D111" s="0" t="n">
        <v>29</v>
      </c>
      <c r="E111" s="0" t="n">
        <v>39</v>
      </c>
    </row>
    <row r="112" customFormat="false" ht="13.5" hidden="false" customHeight="false" outlineLevel="0" collapsed="false">
      <c r="A112" s="102"/>
      <c r="B112" s="102"/>
      <c r="C112" s="102"/>
      <c r="D112" s="102" t="n">
        <f aca="false">SUM(D2:D111)</f>
        <v>32628</v>
      </c>
      <c r="E112" s="102"/>
    </row>
    <row r="113" customFormat="false" ht="12.75" hidden="false" customHeight="false" outlineLevel="0" collapsed="false">
      <c r="A113" s="3" t="s">
        <v>1717</v>
      </c>
    </row>
    <row r="114" customFormat="false" ht="12.75" hidden="false" customHeight="false" outlineLevel="0" collapsed="false">
      <c r="A114" s="3" t="s">
        <v>1789</v>
      </c>
      <c r="B114" s="3" t="s">
        <v>1747</v>
      </c>
      <c r="C114" s="3" t="s">
        <v>1790</v>
      </c>
      <c r="D114" s="3" t="s">
        <v>1791</v>
      </c>
      <c r="E114" s="3"/>
    </row>
    <row r="115" customFormat="false" ht="12.75" hidden="false" customHeight="false" outlineLevel="0" collapsed="false">
      <c r="A115" s="0" t="s">
        <v>1792</v>
      </c>
      <c r="B115" s="0" t="n">
        <v>1409010006</v>
      </c>
      <c r="C115" s="0" t="s">
        <v>1793</v>
      </c>
      <c r="D115" s="0" t="n">
        <v>66</v>
      </c>
    </row>
    <row r="116" customFormat="false" ht="12.75" hidden="false" customHeight="false" outlineLevel="0" collapsed="false">
      <c r="A116" s="0" t="s">
        <v>1794</v>
      </c>
      <c r="B116" s="0" t="n">
        <v>1409010006</v>
      </c>
      <c r="C116" s="0" t="s">
        <v>1795</v>
      </c>
      <c r="D116" s="0" t="n">
        <v>66</v>
      </c>
    </row>
    <row r="117" customFormat="false" ht="12.75" hidden="false" customHeight="false" outlineLevel="0" collapsed="false">
      <c r="A117" s="0" t="s">
        <v>1794</v>
      </c>
      <c r="B117" s="0" t="n">
        <v>1409010006</v>
      </c>
      <c r="C117" s="0" t="s">
        <v>1796</v>
      </c>
      <c r="D117" s="0" t="n">
        <v>66</v>
      </c>
    </row>
    <row r="118" customFormat="false" ht="12.75" hidden="false" customHeight="false" outlineLevel="0" collapsed="false">
      <c r="A118" s="0" t="s">
        <v>1794</v>
      </c>
      <c r="B118" s="0" t="n">
        <v>1409010006</v>
      </c>
      <c r="C118" s="0" t="s">
        <v>1797</v>
      </c>
      <c r="D118" s="0" t="n">
        <v>66</v>
      </c>
    </row>
    <row r="119" customFormat="false" ht="12.75" hidden="false" customHeight="false" outlineLevel="0" collapsed="false">
      <c r="A119" s="0" t="s">
        <v>1798</v>
      </c>
      <c r="B119" s="0" t="n">
        <v>1576000301</v>
      </c>
      <c r="C119" s="0" t="s">
        <v>1799</v>
      </c>
      <c r="D119" s="0" t="n">
        <v>18</v>
      </c>
    </row>
    <row r="120" customFormat="false" ht="12.75" hidden="false" customHeight="false" outlineLevel="0" collapsed="false">
      <c r="A120" s="0" t="s">
        <v>1800</v>
      </c>
      <c r="B120" s="0" t="n">
        <v>448020007</v>
      </c>
      <c r="C120" s="0" t="s">
        <v>1801</v>
      </c>
      <c r="D120" s="0" t="n">
        <v>39</v>
      </c>
    </row>
    <row r="121" customFormat="false" ht="12.75" hidden="false" customHeight="false" outlineLevel="0" collapsed="false">
      <c r="A121" s="0" t="s">
        <v>1802</v>
      </c>
      <c r="B121" s="0" t="n">
        <v>448020007</v>
      </c>
      <c r="C121" s="0" t="s">
        <v>1803</v>
      </c>
      <c r="D121" s="0" t="n">
        <v>102</v>
      </c>
    </row>
    <row r="122" customFormat="false" ht="12.75" hidden="false" customHeight="false" outlineLevel="0" collapsed="false">
      <c r="A122" s="0" t="s">
        <v>1804</v>
      </c>
      <c r="B122" s="0" t="n">
        <v>857041124</v>
      </c>
      <c r="C122" s="0" t="s">
        <v>1805</v>
      </c>
      <c r="D122" s="0" t="n">
        <v>133</v>
      </c>
    </row>
    <row r="123" customFormat="false" ht="12.75" hidden="false" customHeight="false" outlineLevel="0" collapsed="false">
      <c r="A123" s="0" t="s">
        <v>1806</v>
      </c>
      <c r="B123" s="0" t="n">
        <v>857041124</v>
      </c>
      <c r="C123" s="0" t="s">
        <v>1807</v>
      </c>
      <c r="D123" s="0" t="n">
        <v>1</v>
      </c>
    </row>
    <row r="124" customFormat="false" ht="12.75" hidden="false" customHeight="false" outlineLevel="0" collapsed="false">
      <c r="A124" s="0" t="s">
        <v>1808</v>
      </c>
      <c r="B124" s="0" t="n">
        <v>1409040212</v>
      </c>
      <c r="C124" s="0" t="s">
        <v>1809</v>
      </c>
      <c r="D124" s="0" t="n">
        <v>267</v>
      </c>
    </row>
    <row r="125" customFormat="false" ht="12.75" hidden="false" customHeight="false" outlineLevel="0" collapsed="false">
      <c r="A125" s="0" t="s">
        <v>1810</v>
      </c>
      <c r="B125" s="0" t="n">
        <v>1677010193</v>
      </c>
      <c r="C125" s="0" t="s">
        <v>1811</v>
      </c>
      <c r="D125" s="0" t="n">
        <v>101</v>
      </c>
    </row>
    <row r="126" customFormat="false" ht="12.75" hidden="false" customHeight="false" outlineLevel="0" collapsed="false">
      <c r="A126" s="0" t="s">
        <v>1810</v>
      </c>
      <c r="B126" s="0" t="n">
        <v>1677010193</v>
      </c>
      <c r="C126" s="0" t="s">
        <v>1812</v>
      </c>
      <c r="D126" s="0" t="n">
        <v>108</v>
      </c>
    </row>
    <row r="127" customFormat="false" ht="12.75" hidden="false" customHeight="false" outlineLevel="0" collapsed="false">
      <c r="A127" s="0" t="s">
        <v>1813</v>
      </c>
      <c r="B127" s="0" t="n">
        <v>1431070035</v>
      </c>
      <c r="C127" s="0" t="s">
        <v>1814</v>
      </c>
      <c r="D127" s="0" t="n">
        <v>209</v>
      </c>
    </row>
    <row r="128" customFormat="false" ht="12.75" hidden="false" customHeight="false" outlineLevel="0" collapsed="false">
      <c r="A128" s="0" t="s">
        <v>1815</v>
      </c>
      <c r="B128" s="0" t="n">
        <v>1318001613</v>
      </c>
      <c r="C128" s="0" t="s">
        <v>1816</v>
      </c>
      <c r="D128" s="0" t="n">
        <v>139</v>
      </c>
    </row>
    <row r="129" customFormat="false" ht="12.75" hidden="false" customHeight="false" outlineLevel="0" collapsed="false">
      <c r="A129" s="0" t="s">
        <v>1815</v>
      </c>
      <c r="B129" s="0" t="n">
        <v>1318001613</v>
      </c>
      <c r="C129" s="0" t="s">
        <v>1812</v>
      </c>
      <c r="D129" s="0" t="n">
        <v>150</v>
      </c>
    </row>
    <row r="130" customFormat="false" ht="12.75" hidden="false" customHeight="false" outlineLevel="0" collapsed="false">
      <c r="A130" s="0" t="s">
        <v>1815</v>
      </c>
      <c r="B130" s="0" t="n">
        <v>1318001613</v>
      </c>
      <c r="C130" s="0" t="s">
        <v>1817</v>
      </c>
      <c r="D130" s="0" t="n">
        <v>159</v>
      </c>
    </row>
    <row r="131" customFormat="false" ht="12.75" hidden="false" customHeight="false" outlineLevel="0" collapsed="false">
      <c r="A131" s="0" t="s">
        <v>1815</v>
      </c>
      <c r="B131" s="0" t="n">
        <v>1318001613</v>
      </c>
      <c r="C131" s="0" t="s">
        <v>1805</v>
      </c>
      <c r="D131" s="0" t="n">
        <v>158</v>
      </c>
    </row>
    <row r="132" customFormat="false" ht="12.75" hidden="false" customHeight="false" outlineLevel="0" collapsed="false">
      <c r="A132" s="0" t="s">
        <v>1815</v>
      </c>
      <c r="B132" s="0" t="n">
        <v>1318001613</v>
      </c>
      <c r="C132" s="0" t="s">
        <v>1818</v>
      </c>
      <c r="D132" s="0" t="n">
        <v>155</v>
      </c>
    </row>
    <row r="133" customFormat="false" ht="12.75" hidden="false" customHeight="false" outlineLevel="0" collapsed="false">
      <c r="A133" s="0" t="s">
        <v>1815</v>
      </c>
      <c r="B133" s="0" t="n">
        <v>1318001613</v>
      </c>
      <c r="C133" s="0" t="s">
        <v>1819</v>
      </c>
      <c r="D133" s="0" t="n">
        <v>14</v>
      </c>
    </row>
    <row r="134" customFormat="false" ht="12.75" hidden="false" customHeight="false" outlineLevel="0" collapsed="false">
      <c r="A134" s="0" t="s">
        <v>1820</v>
      </c>
      <c r="B134" s="0" t="n">
        <v>671010028</v>
      </c>
      <c r="C134" s="0" t="s">
        <v>1821</v>
      </c>
      <c r="D134" s="0" t="n">
        <v>185</v>
      </c>
    </row>
    <row r="135" customFormat="false" ht="12.75" hidden="false" customHeight="false" outlineLevel="0" collapsed="false">
      <c r="A135" s="0" t="s">
        <v>1820</v>
      </c>
      <c r="B135" s="0" t="n">
        <v>671010028</v>
      </c>
      <c r="C135" s="0" t="s">
        <v>1822</v>
      </c>
      <c r="D135" s="0" t="n">
        <v>208</v>
      </c>
    </row>
    <row r="136" customFormat="false" ht="12.75" hidden="false" customHeight="false" outlineLevel="0" collapsed="false">
      <c r="A136" s="0" t="s">
        <v>1820</v>
      </c>
      <c r="B136" s="0" t="n">
        <v>671010028</v>
      </c>
      <c r="C136" s="0" t="s">
        <v>1823</v>
      </c>
      <c r="D136" s="0" t="n">
        <v>251</v>
      </c>
    </row>
    <row r="137" customFormat="false" ht="12.75" hidden="false" customHeight="false" outlineLevel="0" collapsed="false">
      <c r="A137" s="0" t="s">
        <v>1824</v>
      </c>
      <c r="B137" s="0" t="n">
        <v>773010004</v>
      </c>
      <c r="C137" s="0" t="s">
        <v>1825</v>
      </c>
      <c r="D137" s="0" t="n">
        <v>20</v>
      </c>
    </row>
    <row r="138" customFormat="false" ht="12.75" hidden="false" customHeight="false" outlineLevel="0" collapsed="false">
      <c r="A138" s="0" t="s">
        <v>1826</v>
      </c>
      <c r="B138" s="0" t="n">
        <v>773010004</v>
      </c>
      <c r="C138" s="0" t="s">
        <v>1827</v>
      </c>
      <c r="D138" s="0" t="n">
        <v>15</v>
      </c>
    </row>
    <row r="139" customFormat="false" ht="12.75" hidden="false" customHeight="false" outlineLevel="0" collapsed="false">
      <c r="A139" s="0" t="s">
        <v>1828</v>
      </c>
      <c r="B139" s="0" t="n">
        <v>1431390903</v>
      </c>
      <c r="C139" s="0" t="s">
        <v>1829</v>
      </c>
      <c r="D139" s="0" t="n">
        <v>72</v>
      </c>
    </row>
    <row r="140" customFormat="false" ht="12.75" hidden="false" customHeight="false" outlineLevel="0" collapsed="false">
      <c r="A140" s="0" t="s">
        <v>1828</v>
      </c>
      <c r="B140" s="0" t="n">
        <v>1431390903</v>
      </c>
      <c r="C140" s="0" t="s">
        <v>1830</v>
      </c>
      <c r="D140" s="0" t="n">
        <v>296</v>
      </c>
    </row>
    <row r="141" customFormat="false" ht="12.75" hidden="false" customHeight="false" outlineLevel="0" collapsed="false">
      <c r="A141" s="0" t="s">
        <v>1831</v>
      </c>
      <c r="B141" s="0" t="n">
        <v>247080229</v>
      </c>
      <c r="C141" s="0" t="s">
        <v>1832</v>
      </c>
      <c r="D141" s="0" t="n">
        <v>159</v>
      </c>
    </row>
    <row r="142" customFormat="false" ht="12.75" hidden="false" customHeight="false" outlineLevel="0" collapsed="false">
      <c r="A142" s="0" t="s">
        <v>1833</v>
      </c>
      <c r="B142" s="0" t="n">
        <v>744000009</v>
      </c>
      <c r="C142" s="0" t="s">
        <v>1834</v>
      </c>
      <c r="D142" s="0" t="n">
        <v>107</v>
      </c>
    </row>
    <row r="143" customFormat="false" ht="12.75" hidden="false" customHeight="false" outlineLevel="0" collapsed="false">
      <c r="A143" s="0" t="s">
        <v>1835</v>
      </c>
      <c r="B143" s="0" t="n">
        <v>744000009</v>
      </c>
      <c r="C143" s="0" t="s">
        <v>1836</v>
      </c>
      <c r="D143" s="0" t="n">
        <v>107</v>
      </c>
    </row>
    <row r="144" customFormat="false" ht="12.75" hidden="false" customHeight="false" outlineLevel="0" collapsed="false">
      <c r="A144" s="0" t="s">
        <v>1835</v>
      </c>
      <c r="B144" s="0" t="n">
        <v>744000009</v>
      </c>
      <c r="C144" s="0" t="s">
        <v>1837</v>
      </c>
      <c r="D144" s="0" t="n">
        <v>107</v>
      </c>
    </row>
    <row r="145" customFormat="false" ht="12.75" hidden="false" customHeight="false" outlineLevel="0" collapsed="false">
      <c r="A145" s="0" t="s">
        <v>1838</v>
      </c>
      <c r="B145" s="0" t="n">
        <v>448010246</v>
      </c>
      <c r="C145" s="0" t="s">
        <v>1839</v>
      </c>
      <c r="D145" s="0" t="n">
        <v>47</v>
      </c>
    </row>
    <row r="146" customFormat="false" ht="12.75" hidden="false" customHeight="false" outlineLevel="0" collapsed="false">
      <c r="A146" s="0" t="s">
        <v>1838</v>
      </c>
      <c r="B146" s="0" t="n">
        <v>448010246</v>
      </c>
      <c r="C146" s="0" t="s">
        <v>1840</v>
      </c>
      <c r="D146" s="0" t="n">
        <v>34</v>
      </c>
    </row>
    <row r="147" customFormat="false" ht="12.75" hidden="false" customHeight="false" outlineLevel="0" collapsed="false">
      <c r="A147" s="0" t="s">
        <v>1838</v>
      </c>
      <c r="B147" s="0" t="n">
        <v>448010246</v>
      </c>
      <c r="C147" s="0" t="s">
        <v>1841</v>
      </c>
      <c r="D147" s="0" t="n">
        <v>18</v>
      </c>
    </row>
    <row r="148" customFormat="false" ht="12.75" hidden="false" customHeight="false" outlineLevel="0" collapsed="false">
      <c r="A148" s="0" t="s">
        <v>1842</v>
      </c>
      <c r="B148" s="0" t="n">
        <v>278000463</v>
      </c>
      <c r="C148" s="0" t="s">
        <v>1816</v>
      </c>
      <c r="D148" s="0" t="n">
        <v>113</v>
      </c>
    </row>
    <row r="149" customFormat="false" ht="12.75" hidden="false" customHeight="false" outlineLevel="0" collapsed="false">
      <c r="A149" s="0" t="s">
        <v>1842</v>
      </c>
      <c r="B149" s="0" t="n">
        <v>278000463</v>
      </c>
      <c r="C149" s="0" t="s">
        <v>1843</v>
      </c>
      <c r="D149" s="0" t="n">
        <v>142</v>
      </c>
    </row>
    <row r="150" customFormat="false" ht="12.75" hidden="false" customHeight="false" outlineLevel="0" collapsed="false">
      <c r="D150" s="0" t="n">
        <f aca="false">SUM(D115:D149)</f>
        <v>3898</v>
      </c>
      <c r="E150" s="0" t="n">
        <f aca="false">D150+D112</f>
        <v>36526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2001-05-29T18:53:21Z</dcterms:created>
  <dc:creator>Sara Hayes</dc:creator>
  <dc:description/>
  <dc:language>en-US</dc:language>
  <cp:lastModifiedBy>Rajneesh Salhotra</cp:lastModifiedBy>
  <dcterms:modified xsi:type="dcterms:W3CDTF">2001-07-11T00:33:39Z</dcterms:modified>
  <cp:revision>0</cp:revision>
  <dc:subject/>
  <dc:title/>
</cp:coreProperties>
</file>